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7185" windowWidth="10800" windowHeight="2955" activeTab="3"/>
  </bookViews>
  <sheets>
    <sheet name="Parametres" sheetId="7" r:id="rId1"/>
    <sheet name="Station UF" sheetId="8" r:id="rId2"/>
    <sheet name="Station des huiles" sheetId="16" r:id="rId3"/>
    <sheet name="Bilan Station UF" sheetId="13" r:id="rId4"/>
    <sheet name="Bilan Station des Huiles" sheetId="15" r:id="rId5"/>
  </sheets>
  <definedNames>
    <definedName name="ColD1">OFFSET(Param,,6)</definedName>
    <definedName name="ColD2">OFFSET(Param,,11)</definedName>
    <definedName name="ColS">OFFSET(Param,,1)</definedName>
    <definedName name="ColSH">OFFSET(Param,,26)</definedName>
    <definedName name="ColUF1">OFFSET(Param,,16)</definedName>
    <definedName name="ColUF2">OFFSET(Param,,21)</definedName>
    <definedName name="DatesD">#REF!</definedName>
    <definedName name="DatesS">OFFSET(#REF!,,,COUNTA(#REF!))</definedName>
    <definedName name="DatesSH">OFFSET('Station des huiles'!$A$15,,,COUNTA('Station des huiles'!$A$15:$A$380))</definedName>
    <definedName name="DatesUF">'Station UF'!$A$14:$A$379</definedName>
    <definedName name="Param">OFFSET(Parametres!$B$5,,,COUNTA(Parametres!$B:$B))</definedName>
    <definedName name="Seuil2D1">OFFSET(Param,,8)</definedName>
    <definedName name="Seuil2D2">OFFSET(Param,,13)</definedName>
    <definedName name="Seuil2SH">OFFSET(Param,,28)</definedName>
    <definedName name="Seuil2UF1">OFFSET(Param,,18)</definedName>
    <definedName name="Seuil2UF2">OFFSET(Param,,23)</definedName>
    <definedName name="SeuilD1">OFFSET(Param,,7)</definedName>
    <definedName name="SeuilD2">OFFSET(Param,,12)</definedName>
    <definedName name="SeuilS">OFFSET(Param,,2)</definedName>
    <definedName name="SeuilS2">OFFSET(Param,,3)</definedName>
    <definedName name="SeuilS3flux">OFFSET(Param,,4)</definedName>
    <definedName name="SeuilSH">OFFSET(Param,,27)</definedName>
    <definedName name="SeuilUF1">OFFSET(Param,,17)</definedName>
    <definedName name="SeuilUF2">OFFSET(Param,,22)</definedName>
    <definedName name="UF1Flux">OFFSET(Param,,19)</definedName>
  </definedNames>
  <calcPr calcId="145621"/>
</workbook>
</file>

<file path=xl/calcChain.xml><?xml version="1.0" encoding="utf-8"?>
<calcChain xmlns="http://schemas.openxmlformats.org/spreadsheetml/2006/main">
  <c r="B9" i="13" l="1"/>
  <c r="B10" i="15" l="1"/>
  <c r="I4" i="15" l="1"/>
  <c r="S3" i="13"/>
  <c r="S20" i="13"/>
  <c r="R20" i="13"/>
  <c r="Q20" i="13"/>
  <c r="P20" i="13"/>
  <c r="O20" i="13"/>
  <c r="N20" i="13"/>
  <c r="M20" i="13"/>
  <c r="L20" i="13"/>
  <c r="K20" i="13"/>
  <c r="J20" i="13"/>
  <c r="I20" i="13"/>
  <c r="H20" i="13"/>
  <c r="G20" i="13"/>
  <c r="F20" i="13"/>
  <c r="E20" i="13"/>
  <c r="D20" i="13"/>
  <c r="C20" i="13"/>
  <c r="B20" i="13"/>
  <c r="S19" i="13"/>
  <c r="R19" i="13"/>
  <c r="Q19" i="13"/>
  <c r="P19" i="13"/>
  <c r="O19" i="13"/>
  <c r="N19" i="13"/>
  <c r="M19" i="13"/>
  <c r="L19" i="13"/>
  <c r="K19" i="13"/>
  <c r="J19" i="13"/>
  <c r="I19" i="13"/>
  <c r="H19" i="13"/>
  <c r="G19" i="13"/>
  <c r="F19" i="13"/>
  <c r="E19" i="13"/>
  <c r="D19" i="13"/>
  <c r="C19" i="13"/>
  <c r="B19" i="13"/>
  <c r="S18" i="13"/>
  <c r="R18" i="13"/>
  <c r="Q18" i="13"/>
  <c r="P18" i="13"/>
  <c r="O18" i="13"/>
  <c r="N18" i="13"/>
  <c r="M18" i="13"/>
  <c r="L18" i="13"/>
  <c r="K18" i="13"/>
  <c r="J18" i="13"/>
  <c r="I18" i="13"/>
  <c r="H18" i="13"/>
  <c r="G18" i="13"/>
  <c r="F18" i="13"/>
  <c r="E18" i="13"/>
  <c r="D18" i="13"/>
  <c r="C18" i="13"/>
  <c r="B18" i="13"/>
  <c r="S17" i="13"/>
  <c r="R17" i="13"/>
  <c r="Q17" i="13"/>
  <c r="P17" i="13"/>
  <c r="O17" i="13"/>
  <c r="N17" i="13"/>
  <c r="M17" i="13"/>
  <c r="L17" i="13"/>
  <c r="K17" i="13"/>
  <c r="J17" i="13"/>
  <c r="I17" i="13"/>
  <c r="H17" i="13"/>
  <c r="G17" i="13"/>
  <c r="F17" i="13"/>
  <c r="E17" i="13"/>
  <c r="D17" i="13"/>
  <c r="C17" i="13"/>
  <c r="B17" i="13"/>
  <c r="S16" i="13"/>
  <c r="R16" i="13"/>
  <c r="Q16" i="13"/>
  <c r="P16" i="13"/>
  <c r="O16" i="13"/>
  <c r="N16" i="13"/>
  <c r="M16" i="13"/>
  <c r="L16" i="13"/>
  <c r="K16" i="13"/>
  <c r="J16" i="13"/>
  <c r="I16" i="13"/>
  <c r="H16" i="13"/>
  <c r="G16" i="13"/>
  <c r="F16" i="13"/>
  <c r="E16" i="13"/>
  <c r="D16" i="13"/>
  <c r="C16" i="13"/>
  <c r="B16" i="13"/>
  <c r="S15" i="13"/>
  <c r="R15" i="13"/>
  <c r="Q15" i="13"/>
  <c r="P15" i="13"/>
  <c r="O15" i="13"/>
  <c r="N15" i="13"/>
  <c r="M15" i="13"/>
  <c r="L15" i="13"/>
  <c r="K15" i="13"/>
  <c r="J15" i="13"/>
  <c r="I15" i="13"/>
  <c r="H15" i="13"/>
  <c r="G15" i="13"/>
  <c r="F15" i="13"/>
  <c r="E15" i="13"/>
  <c r="D15" i="13"/>
  <c r="C15" i="13"/>
  <c r="B15" i="13"/>
  <c r="S14" i="13"/>
  <c r="R14" i="13"/>
  <c r="Q14" i="13"/>
  <c r="P14" i="13"/>
  <c r="O14" i="13"/>
  <c r="N14" i="13"/>
  <c r="M14" i="13"/>
  <c r="L14" i="13"/>
  <c r="K14" i="13"/>
  <c r="J14" i="13"/>
  <c r="I14" i="13"/>
  <c r="H14" i="13"/>
  <c r="G14" i="13"/>
  <c r="F14" i="13"/>
  <c r="E14" i="13"/>
  <c r="D14" i="13"/>
  <c r="C14" i="13"/>
  <c r="B14" i="13"/>
  <c r="S13" i="13"/>
  <c r="R13" i="13"/>
  <c r="Q13" i="13"/>
  <c r="P13" i="13"/>
  <c r="O13" i="13"/>
  <c r="N13" i="13"/>
  <c r="M13" i="13"/>
  <c r="L13" i="13"/>
  <c r="K13" i="13"/>
  <c r="J13" i="13"/>
  <c r="I13" i="13"/>
  <c r="H13" i="13"/>
  <c r="G13" i="13"/>
  <c r="F13" i="13"/>
  <c r="E13" i="13"/>
  <c r="D13" i="13"/>
  <c r="C13" i="13"/>
  <c r="B13" i="13"/>
  <c r="S12" i="13"/>
  <c r="R12" i="13"/>
  <c r="Q12" i="13"/>
  <c r="P12" i="13"/>
  <c r="O12" i="13"/>
  <c r="N12" i="13"/>
  <c r="M12" i="13"/>
  <c r="L12" i="13"/>
  <c r="K12" i="13"/>
  <c r="J12" i="13"/>
  <c r="I12" i="13"/>
  <c r="H12" i="13"/>
  <c r="G12" i="13"/>
  <c r="F12" i="13"/>
  <c r="E12" i="13"/>
  <c r="D12" i="13"/>
  <c r="C12" i="13"/>
  <c r="B12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B11" i="13"/>
  <c r="S10" i="13"/>
  <c r="R10" i="13"/>
  <c r="Q10" i="13"/>
  <c r="P10" i="13"/>
  <c r="O10" i="13"/>
  <c r="N10" i="13"/>
  <c r="M10" i="13"/>
  <c r="L10" i="13"/>
  <c r="K10" i="13"/>
  <c r="J10" i="13"/>
  <c r="I10" i="13"/>
  <c r="H10" i="13"/>
  <c r="G10" i="13"/>
  <c r="F10" i="13"/>
  <c r="E10" i="13"/>
  <c r="D10" i="13"/>
  <c r="C10" i="13"/>
  <c r="B10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F9" i="13"/>
  <c r="E9" i="13"/>
  <c r="D9" i="13"/>
  <c r="C9" i="13"/>
  <c r="N19" i="16" l="1"/>
  <c r="N304" i="16" l="1"/>
  <c r="N305" i="16"/>
  <c r="N306" i="16"/>
  <c r="N307" i="16"/>
  <c r="N308" i="16"/>
  <c r="N309" i="16"/>
  <c r="N310" i="16"/>
  <c r="N311" i="16"/>
  <c r="N312" i="16"/>
  <c r="N313" i="16"/>
  <c r="N314" i="16"/>
  <c r="N315" i="16"/>
  <c r="N316" i="16"/>
  <c r="N317" i="16"/>
  <c r="N318" i="16"/>
  <c r="N319" i="16"/>
  <c r="N320" i="16"/>
  <c r="N321" i="16"/>
  <c r="N322" i="16"/>
  <c r="N323" i="16"/>
  <c r="N324" i="16"/>
  <c r="N325" i="16"/>
  <c r="N326" i="16"/>
  <c r="N327" i="16"/>
  <c r="N328" i="16"/>
  <c r="N329" i="16"/>
  <c r="N330" i="16"/>
  <c r="N331" i="16"/>
  <c r="N332" i="16"/>
  <c r="N333" i="16"/>
  <c r="N334" i="16"/>
  <c r="N335" i="16"/>
  <c r="N336" i="16"/>
  <c r="N337" i="16"/>
  <c r="N338" i="16"/>
  <c r="N339" i="16"/>
  <c r="N340" i="16"/>
  <c r="N341" i="16"/>
  <c r="N342" i="16"/>
  <c r="N343" i="16"/>
  <c r="N344" i="16"/>
  <c r="N345" i="16"/>
  <c r="N346" i="16"/>
  <c r="N347" i="16"/>
  <c r="N348" i="16"/>
  <c r="N349" i="16"/>
  <c r="N350" i="16"/>
  <c r="N351" i="16"/>
  <c r="N352" i="16"/>
  <c r="N353" i="16"/>
  <c r="N354" i="16"/>
  <c r="N355" i="16"/>
  <c r="N356" i="16"/>
  <c r="N357" i="16"/>
  <c r="N358" i="16"/>
  <c r="N359" i="16"/>
  <c r="N360" i="16"/>
  <c r="N361" i="16"/>
  <c r="N362" i="16"/>
  <c r="N363" i="16"/>
  <c r="N364" i="16"/>
  <c r="N365" i="16"/>
  <c r="N366" i="16"/>
  <c r="N367" i="16"/>
  <c r="N368" i="16"/>
  <c r="N369" i="16"/>
  <c r="N370" i="16"/>
  <c r="N371" i="16"/>
  <c r="N372" i="16"/>
  <c r="N373" i="16"/>
  <c r="N374" i="16"/>
  <c r="N375" i="16"/>
  <c r="N376" i="16"/>
  <c r="N377" i="16"/>
  <c r="N378" i="16"/>
  <c r="N379" i="16"/>
  <c r="N380" i="16"/>
  <c r="N365" i="8" l="1"/>
  <c r="N308" i="8" l="1"/>
  <c r="J303" i="16" l="1"/>
  <c r="N295" i="8" l="1"/>
  <c r="E290" i="16" l="1"/>
  <c r="U290" i="8"/>
  <c r="U289" i="8"/>
  <c r="J289" i="8"/>
  <c r="E281" i="16" l="1"/>
  <c r="J278" i="16" l="1"/>
  <c r="E271" i="16" l="1"/>
  <c r="N269" i="8" l="1"/>
  <c r="E266" i="8" l="1"/>
  <c r="N248" i="16" l="1"/>
  <c r="N249" i="16"/>
  <c r="N250" i="16"/>
  <c r="N241" i="16"/>
  <c r="N242" i="16"/>
  <c r="N243" i="16"/>
  <c r="J250" i="16" l="1"/>
  <c r="E248" i="16" l="1"/>
  <c r="F248" i="16" s="1"/>
  <c r="E235" i="16" l="1"/>
  <c r="E236" i="16"/>
  <c r="E234" i="16" l="1"/>
  <c r="J234" i="16" l="1"/>
  <c r="E228" i="8" l="1"/>
  <c r="E227" i="8"/>
  <c r="F227" i="8" s="1"/>
  <c r="E225" i="16" l="1"/>
  <c r="F225" i="16" s="1"/>
  <c r="F226" i="16"/>
  <c r="J192" i="16" l="1"/>
  <c r="J206" i="16" l="1"/>
  <c r="J205" i="16"/>
  <c r="K198" i="16" l="1"/>
  <c r="J198" i="16"/>
  <c r="E197" i="16"/>
  <c r="J189" i="16" l="1"/>
  <c r="J190" i="16"/>
  <c r="J191" i="16"/>
  <c r="J188" i="16"/>
  <c r="N183" i="8" l="1"/>
  <c r="E178" i="16" l="1"/>
  <c r="J173" i="16" l="1"/>
  <c r="E170" i="16" l="1"/>
  <c r="J166" i="16" l="1"/>
  <c r="N166" i="16" l="1"/>
  <c r="E165" i="8" l="1"/>
  <c r="F165" i="8" s="1"/>
  <c r="E159" i="8" l="1"/>
  <c r="E156" i="8"/>
  <c r="E151" i="16" l="1"/>
  <c r="F151" i="16" s="1"/>
  <c r="J62" i="16" l="1"/>
  <c r="W52" i="8" l="1"/>
  <c r="N52" i="8"/>
  <c r="AA16" i="8" l="1"/>
  <c r="AA17" i="8"/>
  <c r="AA18" i="8"/>
  <c r="AA19" i="8"/>
  <c r="AA20" i="8"/>
  <c r="AA21" i="8"/>
  <c r="AA22" i="8"/>
  <c r="AA23" i="8"/>
  <c r="AA24" i="8"/>
  <c r="AA25" i="8"/>
  <c r="AA26" i="8"/>
  <c r="AA27" i="8"/>
  <c r="AA28" i="8"/>
  <c r="W42" i="8" l="1"/>
  <c r="W43" i="8"/>
  <c r="X43" i="8" s="1"/>
  <c r="J31" i="16" l="1"/>
  <c r="S254" i="8"/>
  <c r="S255" i="8"/>
  <c r="S256" i="8"/>
  <c r="S257" i="8"/>
  <c r="S258" i="8"/>
  <c r="S259" i="8"/>
  <c r="E296" i="16"/>
  <c r="E366" i="8"/>
  <c r="AA357" i="8"/>
  <c r="AA358" i="8"/>
  <c r="AA359" i="8"/>
  <c r="AA360" i="8"/>
  <c r="AA361" i="8"/>
  <c r="AA362" i="8"/>
  <c r="AA363" i="8"/>
  <c r="AA364" i="8"/>
  <c r="AA365" i="8"/>
  <c r="AA366" i="8"/>
  <c r="AA367" i="8"/>
  <c r="AA368" i="8"/>
  <c r="AE358" i="8"/>
  <c r="AE359" i="8"/>
  <c r="AE360" i="8"/>
  <c r="AE361" i="8"/>
  <c r="AE362" i="8"/>
  <c r="AE363" i="8"/>
  <c r="AE364" i="8"/>
  <c r="AE365" i="8"/>
  <c r="AE366" i="8"/>
  <c r="AE367" i="8"/>
  <c r="AE368" i="8"/>
  <c r="E350" i="8"/>
  <c r="E359" i="8"/>
  <c r="F359" i="8" s="1"/>
  <c r="J356" i="16"/>
  <c r="J359" i="8"/>
  <c r="N359" i="8"/>
  <c r="O359" i="8" s="1"/>
  <c r="S359" i="8"/>
  <c r="T359" i="8" s="1"/>
  <c r="W359" i="8"/>
  <c r="X359" i="8" s="1"/>
  <c r="Z359" i="8"/>
  <c r="AD359" i="8"/>
  <c r="E360" i="8"/>
  <c r="F360" i="8" s="1"/>
  <c r="J360" i="8"/>
  <c r="N360" i="8"/>
  <c r="O360" i="8" s="1"/>
  <c r="S360" i="8"/>
  <c r="T360" i="8" s="1"/>
  <c r="W360" i="8"/>
  <c r="X360" i="8"/>
  <c r="Z360" i="8"/>
  <c r="AD360" i="8"/>
  <c r="E361" i="8"/>
  <c r="F361" i="8"/>
  <c r="J361" i="8"/>
  <c r="N361" i="8"/>
  <c r="O361" i="8" s="1"/>
  <c r="S361" i="8"/>
  <c r="T361" i="8"/>
  <c r="W361" i="8"/>
  <c r="X361" i="8" s="1"/>
  <c r="Z361" i="8"/>
  <c r="AD361" i="8"/>
  <c r="E362" i="8"/>
  <c r="F362" i="8" s="1"/>
  <c r="J362" i="8"/>
  <c r="N362" i="8"/>
  <c r="O362" i="8"/>
  <c r="S362" i="8"/>
  <c r="T362" i="8"/>
  <c r="W362" i="8"/>
  <c r="X362" i="8"/>
  <c r="Z362" i="8"/>
  <c r="AD362" i="8"/>
  <c r="E363" i="8"/>
  <c r="F363" i="8"/>
  <c r="J363" i="8"/>
  <c r="N363" i="8"/>
  <c r="O363" i="8"/>
  <c r="S363" i="8"/>
  <c r="T363" i="8" s="1"/>
  <c r="W363" i="8"/>
  <c r="X363" i="8"/>
  <c r="Z363" i="8"/>
  <c r="AD363" i="8"/>
  <c r="E364" i="8"/>
  <c r="F364" i="8" s="1"/>
  <c r="J364" i="8"/>
  <c r="N364" i="8"/>
  <c r="O364" i="8" s="1"/>
  <c r="S364" i="8"/>
  <c r="T364" i="8" s="1"/>
  <c r="W364" i="8"/>
  <c r="X364" i="8" s="1"/>
  <c r="Z364" i="8"/>
  <c r="AD364" i="8"/>
  <c r="E365" i="8"/>
  <c r="F365" i="8" s="1"/>
  <c r="J365" i="8"/>
  <c r="O365" i="8"/>
  <c r="S365" i="8"/>
  <c r="T365" i="8" s="1"/>
  <c r="W365" i="8"/>
  <c r="X365" i="8" s="1"/>
  <c r="Z365" i="8"/>
  <c r="AD365" i="8"/>
  <c r="F366" i="8"/>
  <c r="J366" i="8"/>
  <c r="N366" i="8"/>
  <c r="O366" i="8" s="1"/>
  <c r="S366" i="8"/>
  <c r="T366" i="8" s="1"/>
  <c r="W366" i="8"/>
  <c r="X366" i="8" s="1"/>
  <c r="Z366" i="8"/>
  <c r="AD366" i="8"/>
  <c r="E367" i="8"/>
  <c r="F367" i="8" s="1"/>
  <c r="J367" i="8"/>
  <c r="N367" i="8"/>
  <c r="O367" i="8" s="1"/>
  <c r="S367" i="8"/>
  <c r="T367" i="8" s="1"/>
  <c r="W367" i="8"/>
  <c r="X367" i="8"/>
  <c r="Z367" i="8"/>
  <c r="AD367" i="8"/>
  <c r="E368" i="8"/>
  <c r="F368" i="8"/>
  <c r="J368" i="8"/>
  <c r="N368" i="8"/>
  <c r="O368" i="8" s="1"/>
  <c r="S368" i="8"/>
  <c r="T368" i="8" s="1"/>
  <c r="W368" i="8"/>
  <c r="X368" i="8" s="1"/>
  <c r="Z368" i="8"/>
  <c r="AD368" i="8"/>
  <c r="E369" i="8"/>
  <c r="F369" i="8" s="1"/>
  <c r="J369" i="8"/>
  <c r="N369" i="8"/>
  <c r="O369" i="8"/>
  <c r="S369" i="8"/>
  <c r="T369" i="8"/>
  <c r="W369" i="8"/>
  <c r="X369" i="8"/>
  <c r="Z369" i="8"/>
  <c r="AA369" i="8"/>
  <c r="AD369" i="8"/>
  <c r="AE369" i="8"/>
  <c r="E370" i="8"/>
  <c r="F370" i="8"/>
  <c r="J370" i="8"/>
  <c r="N370" i="8"/>
  <c r="O370" i="8" s="1"/>
  <c r="S370" i="8"/>
  <c r="T370" i="8"/>
  <c r="W370" i="8"/>
  <c r="X370" i="8" s="1"/>
  <c r="Z370" i="8"/>
  <c r="AA370" i="8"/>
  <c r="AD370" i="8"/>
  <c r="AE370" i="8"/>
  <c r="E371" i="8"/>
  <c r="F371" i="8"/>
  <c r="J371" i="8"/>
  <c r="N371" i="8"/>
  <c r="O371" i="8"/>
  <c r="S371" i="8"/>
  <c r="T371" i="8"/>
  <c r="W371" i="8"/>
  <c r="X371" i="8"/>
  <c r="Z371" i="8"/>
  <c r="AA371" i="8"/>
  <c r="AD371" i="8"/>
  <c r="AE371" i="8"/>
  <c r="E372" i="8"/>
  <c r="F372" i="8"/>
  <c r="J372" i="8"/>
  <c r="N372" i="8"/>
  <c r="O372" i="8"/>
  <c r="S372" i="8"/>
  <c r="T372" i="8" s="1"/>
  <c r="W372" i="8"/>
  <c r="X372" i="8"/>
  <c r="Z372" i="8"/>
  <c r="AA372" i="8"/>
  <c r="AD372" i="8"/>
  <c r="AE372" i="8"/>
  <c r="E373" i="8"/>
  <c r="F373" i="8" s="1"/>
  <c r="J373" i="8"/>
  <c r="N373" i="8"/>
  <c r="O373" i="8"/>
  <c r="S373" i="8"/>
  <c r="T373" i="8"/>
  <c r="W373" i="8"/>
  <c r="X373" i="8"/>
  <c r="Z373" i="8"/>
  <c r="AA373" i="8"/>
  <c r="AD373" i="8"/>
  <c r="AE373" i="8"/>
  <c r="E374" i="8"/>
  <c r="F374" i="8"/>
  <c r="J374" i="8"/>
  <c r="N374" i="8"/>
  <c r="O374" i="8" s="1"/>
  <c r="S374" i="8"/>
  <c r="T374" i="8"/>
  <c r="W374" i="8"/>
  <c r="X374" i="8" s="1"/>
  <c r="Z374" i="8"/>
  <c r="AA374" i="8"/>
  <c r="AD374" i="8"/>
  <c r="AE374" i="8"/>
  <c r="E375" i="8"/>
  <c r="F375" i="8"/>
  <c r="J375" i="8"/>
  <c r="N375" i="8"/>
  <c r="O375" i="8"/>
  <c r="S375" i="8"/>
  <c r="T375" i="8"/>
  <c r="W375" i="8"/>
  <c r="X375" i="8"/>
  <c r="Z375" i="8"/>
  <c r="AA375" i="8"/>
  <c r="AD375" i="8"/>
  <c r="AE375" i="8"/>
  <c r="E376" i="8"/>
  <c r="F376" i="8"/>
  <c r="J376" i="8"/>
  <c r="N376" i="8"/>
  <c r="O376" i="8"/>
  <c r="S376" i="8"/>
  <c r="T376" i="8" s="1"/>
  <c r="W376" i="8"/>
  <c r="X376" i="8"/>
  <c r="Z376" i="8"/>
  <c r="AA376" i="8"/>
  <c r="AD376" i="8"/>
  <c r="AE376" i="8"/>
  <c r="E377" i="8"/>
  <c r="F377" i="8" s="1"/>
  <c r="J377" i="8"/>
  <c r="N377" i="8"/>
  <c r="O377" i="8"/>
  <c r="S377" i="8"/>
  <c r="T377" i="8"/>
  <c r="W377" i="8"/>
  <c r="X377" i="8"/>
  <c r="Z377" i="8"/>
  <c r="AA377" i="8"/>
  <c r="AD377" i="8"/>
  <c r="AE377" i="8"/>
  <c r="E378" i="8"/>
  <c r="F378" i="8"/>
  <c r="J378" i="8"/>
  <c r="N378" i="8"/>
  <c r="O378" i="8" s="1"/>
  <c r="S378" i="8"/>
  <c r="T378" i="8"/>
  <c r="W378" i="8"/>
  <c r="X378" i="8" s="1"/>
  <c r="Z378" i="8"/>
  <c r="AA378" i="8"/>
  <c r="AD378" i="8"/>
  <c r="AE378" i="8"/>
  <c r="E379" i="8"/>
  <c r="F379" i="8"/>
  <c r="J379" i="8"/>
  <c r="N379" i="8"/>
  <c r="O379" i="8"/>
  <c r="S379" i="8"/>
  <c r="T379" i="8"/>
  <c r="W379" i="8"/>
  <c r="X379" i="8"/>
  <c r="Z379" i="8"/>
  <c r="AA379" i="8"/>
  <c r="AD379" i="8"/>
  <c r="AE379" i="8"/>
  <c r="E333" i="16"/>
  <c r="J335" i="16"/>
  <c r="E338" i="16"/>
  <c r="N332" i="8"/>
  <c r="O332" i="8" s="1"/>
  <c r="AA10" i="7"/>
  <c r="V10" i="7"/>
  <c r="Q10" i="7"/>
  <c r="L10" i="7"/>
  <c r="G10" i="7"/>
  <c r="C10" i="16"/>
  <c r="N303" i="8"/>
  <c r="N17" i="16"/>
  <c r="N18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35" i="16"/>
  <c r="N36" i="16"/>
  <c r="N37" i="16"/>
  <c r="N38" i="16"/>
  <c r="N39" i="16"/>
  <c r="N40" i="16"/>
  <c r="N41" i="16"/>
  <c r="N42" i="16"/>
  <c r="N43" i="16"/>
  <c r="N44" i="16"/>
  <c r="N45" i="16"/>
  <c r="N46" i="16"/>
  <c r="N47" i="16"/>
  <c r="N48" i="16"/>
  <c r="N49" i="16"/>
  <c r="N50" i="16"/>
  <c r="N51" i="16"/>
  <c r="N52" i="16"/>
  <c r="N53" i="16"/>
  <c r="N54" i="16"/>
  <c r="N55" i="16"/>
  <c r="N56" i="16"/>
  <c r="N57" i="16"/>
  <c r="N58" i="16"/>
  <c r="N59" i="16"/>
  <c r="N60" i="16"/>
  <c r="N61" i="16"/>
  <c r="N62" i="16"/>
  <c r="N63" i="16"/>
  <c r="N64" i="16"/>
  <c r="N65" i="16"/>
  <c r="N66" i="16"/>
  <c r="N67" i="16"/>
  <c r="N68" i="16"/>
  <c r="N69" i="16"/>
  <c r="N70" i="16"/>
  <c r="N71" i="16"/>
  <c r="N72" i="16"/>
  <c r="N73" i="16"/>
  <c r="N74" i="16"/>
  <c r="N75" i="16"/>
  <c r="N76" i="16"/>
  <c r="N77" i="16"/>
  <c r="N78" i="16"/>
  <c r="N79" i="16"/>
  <c r="N80" i="16"/>
  <c r="N81" i="16"/>
  <c r="N82" i="16"/>
  <c r="N83" i="16"/>
  <c r="N84" i="16"/>
  <c r="N85" i="16"/>
  <c r="N86" i="16"/>
  <c r="N87" i="16"/>
  <c r="N88" i="16"/>
  <c r="N89" i="16"/>
  <c r="N90" i="16"/>
  <c r="N91" i="16"/>
  <c r="N92" i="16"/>
  <c r="N93" i="16"/>
  <c r="N94" i="16"/>
  <c r="N95" i="16"/>
  <c r="N96" i="16"/>
  <c r="N97" i="16"/>
  <c r="N98" i="16"/>
  <c r="N99" i="16"/>
  <c r="N100" i="16"/>
  <c r="N101" i="16"/>
  <c r="N102" i="16"/>
  <c r="N103" i="16"/>
  <c r="N104" i="16"/>
  <c r="N105" i="16"/>
  <c r="N106" i="16"/>
  <c r="N107" i="16"/>
  <c r="N108" i="16"/>
  <c r="N109" i="16"/>
  <c r="N110" i="16"/>
  <c r="N111" i="16"/>
  <c r="N112" i="16"/>
  <c r="N113" i="16"/>
  <c r="N114" i="16"/>
  <c r="N115" i="16"/>
  <c r="N116" i="16"/>
  <c r="N117" i="16"/>
  <c r="N118" i="16"/>
  <c r="N119" i="16"/>
  <c r="N120" i="16"/>
  <c r="N121" i="16"/>
  <c r="N122" i="16"/>
  <c r="N123" i="16"/>
  <c r="N124" i="16"/>
  <c r="N125" i="16"/>
  <c r="N126" i="16"/>
  <c r="N127" i="16"/>
  <c r="N128" i="16"/>
  <c r="N129" i="16"/>
  <c r="N130" i="16"/>
  <c r="N131" i="16"/>
  <c r="N132" i="16"/>
  <c r="N133" i="16"/>
  <c r="N134" i="16"/>
  <c r="N135" i="16"/>
  <c r="N136" i="16"/>
  <c r="N137" i="16"/>
  <c r="N138" i="16"/>
  <c r="N139" i="16"/>
  <c r="N140" i="16"/>
  <c r="N141" i="16"/>
  <c r="N142" i="16"/>
  <c r="N143" i="16"/>
  <c r="N144" i="16"/>
  <c r="N145" i="16"/>
  <c r="N146" i="16"/>
  <c r="N147" i="16"/>
  <c r="N148" i="16"/>
  <c r="N149" i="16"/>
  <c r="N150" i="16"/>
  <c r="N151" i="16"/>
  <c r="N152" i="16"/>
  <c r="N153" i="16"/>
  <c r="N154" i="16"/>
  <c r="N155" i="16"/>
  <c r="N156" i="16"/>
  <c r="N157" i="16"/>
  <c r="N158" i="16"/>
  <c r="N159" i="16"/>
  <c r="N160" i="16"/>
  <c r="N161" i="16"/>
  <c r="N162" i="16"/>
  <c r="N163" i="16"/>
  <c r="N164" i="16"/>
  <c r="N165" i="16"/>
  <c r="N167" i="16"/>
  <c r="N168" i="16"/>
  <c r="N169" i="16"/>
  <c r="N170" i="16"/>
  <c r="N171" i="16"/>
  <c r="N172" i="16"/>
  <c r="N173" i="16"/>
  <c r="N174" i="16"/>
  <c r="N175" i="16"/>
  <c r="N176" i="16"/>
  <c r="N177" i="16"/>
  <c r="N178" i="16"/>
  <c r="N179" i="16"/>
  <c r="N180" i="16"/>
  <c r="N181" i="16"/>
  <c r="N182" i="16"/>
  <c r="N183" i="16"/>
  <c r="N184" i="16"/>
  <c r="N185" i="16"/>
  <c r="N186" i="16"/>
  <c r="N187" i="16"/>
  <c r="N188" i="16"/>
  <c r="N189" i="16"/>
  <c r="N190" i="16"/>
  <c r="N191" i="16"/>
  <c r="N192" i="16"/>
  <c r="N193" i="16"/>
  <c r="N194" i="16"/>
  <c r="N195" i="16"/>
  <c r="N196" i="16"/>
  <c r="N197" i="16"/>
  <c r="N198" i="16"/>
  <c r="N199" i="16"/>
  <c r="N200" i="16"/>
  <c r="N201" i="16"/>
  <c r="N202" i="16"/>
  <c r="N203" i="16"/>
  <c r="N204" i="16"/>
  <c r="N205" i="16"/>
  <c r="N206" i="16"/>
  <c r="N207" i="16"/>
  <c r="N208" i="16"/>
  <c r="N209" i="16"/>
  <c r="N210" i="16"/>
  <c r="N211" i="16"/>
  <c r="N212" i="16"/>
  <c r="N213" i="16"/>
  <c r="N214" i="16"/>
  <c r="N215" i="16"/>
  <c r="N216" i="16"/>
  <c r="N217" i="16"/>
  <c r="N218" i="16"/>
  <c r="N219" i="16"/>
  <c r="N220" i="16"/>
  <c r="N221" i="16"/>
  <c r="N222" i="16"/>
  <c r="N223" i="16"/>
  <c r="N224" i="16"/>
  <c r="N225" i="16"/>
  <c r="N226" i="16"/>
  <c r="N227" i="16"/>
  <c r="N228" i="16"/>
  <c r="N229" i="16"/>
  <c r="N230" i="16"/>
  <c r="N231" i="16"/>
  <c r="N232" i="16"/>
  <c r="N233" i="16"/>
  <c r="N234" i="16"/>
  <c r="N235" i="16"/>
  <c r="N236" i="16"/>
  <c r="N237" i="16"/>
  <c r="N238" i="16"/>
  <c r="N239" i="16"/>
  <c r="N240" i="16"/>
  <c r="N244" i="16"/>
  <c r="N245" i="16"/>
  <c r="N246" i="16"/>
  <c r="N247" i="16"/>
  <c r="N251" i="16"/>
  <c r="N252" i="16"/>
  <c r="N253" i="16"/>
  <c r="N254" i="16"/>
  <c r="N255" i="16"/>
  <c r="N256" i="16"/>
  <c r="N257" i="16"/>
  <c r="N258" i="16"/>
  <c r="N259" i="16"/>
  <c r="N260" i="16"/>
  <c r="N261" i="16"/>
  <c r="N262" i="16"/>
  <c r="N263" i="16"/>
  <c r="N264" i="16"/>
  <c r="N265" i="16"/>
  <c r="N266" i="16"/>
  <c r="N267" i="16"/>
  <c r="N268" i="16"/>
  <c r="N269" i="16"/>
  <c r="N270" i="16"/>
  <c r="N271" i="16"/>
  <c r="N272" i="16"/>
  <c r="N273" i="16"/>
  <c r="N274" i="16"/>
  <c r="N275" i="16"/>
  <c r="N276" i="16"/>
  <c r="N277" i="16"/>
  <c r="N278" i="16"/>
  <c r="N279" i="16"/>
  <c r="N280" i="16"/>
  <c r="N281" i="16"/>
  <c r="N282" i="16"/>
  <c r="N283" i="16"/>
  <c r="N284" i="16"/>
  <c r="N285" i="16"/>
  <c r="N286" i="16"/>
  <c r="N287" i="16"/>
  <c r="N288" i="16"/>
  <c r="N289" i="16"/>
  <c r="N290" i="16"/>
  <c r="N291" i="16"/>
  <c r="N292" i="16"/>
  <c r="N293" i="16"/>
  <c r="N294" i="16"/>
  <c r="N295" i="16"/>
  <c r="N296" i="16"/>
  <c r="N297" i="16"/>
  <c r="N298" i="16"/>
  <c r="N299" i="16"/>
  <c r="N300" i="16"/>
  <c r="N301" i="16"/>
  <c r="N302" i="16"/>
  <c r="N303" i="16"/>
  <c r="E256" i="16"/>
  <c r="F256" i="16" s="1"/>
  <c r="J256" i="16"/>
  <c r="K256" i="16"/>
  <c r="E257" i="16"/>
  <c r="F257" i="16" s="1"/>
  <c r="J257" i="16"/>
  <c r="K257" i="16" s="1"/>
  <c r="E261" i="8"/>
  <c r="E238" i="8"/>
  <c r="E221" i="8"/>
  <c r="S217" i="8"/>
  <c r="J223" i="8"/>
  <c r="J224" i="8"/>
  <c r="E212" i="8"/>
  <c r="N198" i="8"/>
  <c r="S178" i="8"/>
  <c r="N176" i="8"/>
  <c r="N170" i="8"/>
  <c r="S167" i="8"/>
  <c r="N166" i="8"/>
  <c r="O166" i="8"/>
  <c r="J157" i="16"/>
  <c r="K157" i="16" s="1"/>
  <c r="Z94" i="8"/>
  <c r="Z95" i="8"/>
  <c r="Z96" i="8"/>
  <c r="Z97" i="8"/>
  <c r="Z98" i="8"/>
  <c r="Z99" i="8"/>
  <c r="Z100" i="8"/>
  <c r="Z101" i="8"/>
  <c r="J117" i="16"/>
  <c r="N94" i="8"/>
  <c r="N92" i="8"/>
  <c r="E85" i="8"/>
  <c r="E83" i="16"/>
  <c r="F83" i="16" s="1"/>
  <c r="N47" i="8"/>
  <c r="N46" i="8"/>
  <c r="J44" i="16"/>
  <c r="J45" i="16"/>
  <c r="K45" i="16" s="1"/>
  <c r="J46" i="16"/>
  <c r="J47" i="16"/>
  <c r="K47" i="16" s="1"/>
  <c r="J48" i="16"/>
  <c r="K48" i="16"/>
  <c r="J49" i="16"/>
  <c r="K49" i="16"/>
  <c r="J50" i="16"/>
  <c r="J51" i="16"/>
  <c r="K51" i="16" s="1"/>
  <c r="J52" i="16"/>
  <c r="K52" i="16" s="1"/>
  <c r="J53" i="16"/>
  <c r="K53" i="16" s="1"/>
  <c r="J54" i="16"/>
  <c r="J55" i="16"/>
  <c r="K55" i="16" s="1"/>
  <c r="J56" i="16"/>
  <c r="J57" i="16"/>
  <c r="J58" i="16"/>
  <c r="K58" i="16" s="1"/>
  <c r="J59" i="16"/>
  <c r="K59" i="16" s="1"/>
  <c r="J60" i="16"/>
  <c r="K60" i="16" s="1"/>
  <c r="J61" i="16"/>
  <c r="K61" i="16" s="1"/>
  <c r="K62" i="16"/>
  <c r="J63" i="16"/>
  <c r="K63" i="16" s="1"/>
  <c r="J64" i="16"/>
  <c r="K64" i="16" s="1"/>
  <c r="J65" i="16"/>
  <c r="K65" i="16" s="1"/>
  <c r="J66" i="16"/>
  <c r="K66" i="16" s="1"/>
  <c r="J67" i="16"/>
  <c r="K67" i="16"/>
  <c r="J68" i="16"/>
  <c r="K68" i="16" s="1"/>
  <c r="J69" i="16"/>
  <c r="K69" i="16" s="1"/>
  <c r="J70" i="16"/>
  <c r="K70" i="16"/>
  <c r="J71" i="16"/>
  <c r="K71" i="16" s="1"/>
  <c r="J72" i="16"/>
  <c r="K72" i="16"/>
  <c r="J73" i="16"/>
  <c r="K73" i="16" s="1"/>
  <c r="E43" i="16"/>
  <c r="F43" i="16"/>
  <c r="J43" i="16"/>
  <c r="K43" i="16" s="1"/>
  <c r="E44" i="16"/>
  <c r="F44" i="16" s="1"/>
  <c r="K44" i="16"/>
  <c r="E45" i="16"/>
  <c r="F45" i="16" s="1"/>
  <c r="E46" i="16"/>
  <c r="F46" i="16"/>
  <c r="K46" i="16"/>
  <c r="E47" i="16"/>
  <c r="F47" i="16" s="1"/>
  <c r="E48" i="16"/>
  <c r="F48" i="16" s="1"/>
  <c r="E49" i="16"/>
  <c r="F49" i="16"/>
  <c r="E50" i="16"/>
  <c r="F50" i="16" s="1"/>
  <c r="K50" i="16"/>
  <c r="E51" i="16"/>
  <c r="F51" i="16"/>
  <c r="E52" i="16"/>
  <c r="F52" i="16" s="1"/>
  <c r="E53" i="16"/>
  <c r="F53" i="16"/>
  <c r="E54" i="16"/>
  <c r="F54" i="16" s="1"/>
  <c r="K54" i="16"/>
  <c r="E55" i="16"/>
  <c r="F55" i="16" s="1"/>
  <c r="E56" i="16"/>
  <c r="F56" i="16"/>
  <c r="K56" i="16"/>
  <c r="E57" i="16"/>
  <c r="F57" i="16"/>
  <c r="K57" i="16"/>
  <c r="E58" i="16"/>
  <c r="F58" i="16" s="1"/>
  <c r="E59" i="16"/>
  <c r="F59" i="16"/>
  <c r="E60" i="16"/>
  <c r="F60" i="16" s="1"/>
  <c r="E61" i="16"/>
  <c r="F61" i="16" s="1"/>
  <c r="E62" i="16"/>
  <c r="F62" i="16"/>
  <c r="E63" i="16"/>
  <c r="F63" i="16"/>
  <c r="E64" i="16"/>
  <c r="F64" i="16"/>
  <c r="E65" i="16"/>
  <c r="F65" i="16"/>
  <c r="E66" i="16"/>
  <c r="F66" i="16"/>
  <c r="E67" i="16"/>
  <c r="F67" i="16"/>
  <c r="E68" i="16"/>
  <c r="F68" i="16"/>
  <c r="E69" i="16"/>
  <c r="F69" i="16"/>
  <c r="E70" i="16"/>
  <c r="F70" i="16"/>
  <c r="E71" i="16"/>
  <c r="F71" i="16"/>
  <c r="E72" i="16"/>
  <c r="F72" i="16"/>
  <c r="E73" i="16"/>
  <c r="F73" i="16"/>
  <c r="E74" i="16"/>
  <c r="F74" i="16" s="1"/>
  <c r="J74" i="16"/>
  <c r="K74" i="16" s="1"/>
  <c r="E75" i="16"/>
  <c r="F75" i="16"/>
  <c r="J75" i="16"/>
  <c r="K75" i="16" s="1"/>
  <c r="E76" i="16"/>
  <c r="F76" i="16"/>
  <c r="J76" i="16"/>
  <c r="K76" i="16" s="1"/>
  <c r="E77" i="16"/>
  <c r="F77" i="16"/>
  <c r="J77" i="16"/>
  <c r="K77" i="16" s="1"/>
  <c r="E78" i="16"/>
  <c r="F78" i="16"/>
  <c r="J78" i="16"/>
  <c r="K78" i="16" s="1"/>
  <c r="E79" i="16"/>
  <c r="F79" i="16" s="1"/>
  <c r="J79" i="16"/>
  <c r="K79" i="16" s="1"/>
  <c r="E80" i="16"/>
  <c r="F80" i="16"/>
  <c r="J80" i="16"/>
  <c r="K80" i="16" s="1"/>
  <c r="E81" i="16"/>
  <c r="F81" i="16"/>
  <c r="J81" i="16"/>
  <c r="K81" i="16" s="1"/>
  <c r="E82" i="16"/>
  <c r="F82" i="16"/>
  <c r="J82" i="16"/>
  <c r="K82" i="16" s="1"/>
  <c r="J83" i="16"/>
  <c r="K83" i="16" s="1"/>
  <c r="E84" i="16"/>
  <c r="F84" i="16"/>
  <c r="J84" i="16"/>
  <c r="K84" i="16" s="1"/>
  <c r="E85" i="16"/>
  <c r="F85" i="16"/>
  <c r="J85" i="16"/>
  <c r="K85" i="16" s="1"/>
  <c r="E86" i="16"/>
  <c r="F86" i="16" s="1"/>
  <c r="J86" i="16"/>
  <c r="K86" i="16" s="1"/>
  <c r="E87" i="16"/>
  <c r="F87" i="16"/>
  <c r="J87" i="16"/>
  <c r="K87" i="16" s="1"/>
  <c r="E88" i="16"/>
  <c r="F88" i="16"/>
  <c r="J88" i="16"/>
  <c r="K88" i="16" s="1"/>
  <c r="E89" i="16"/>
  <c r="F89" i="16" s="1"/>
  <c r="J89" i="16"/>
  <c r="K89" i="16" s="1"/>
  <c r="E90" i="16"/>
  <c r="F90" i="16" s="1"/>
  <c r="J90" i="16"/>
  <c r="K90" i="16" s="1"/>
  <c r="E91" i="16"/>
  <c r="F91" i="16"/>
  <c r="J91" i="16"/>
  <c r="K91" i="16" s="1"/>
  <c r="E92" i="16"/>
  <c r="F92" i="16"/>
  <c r="J92" i="16"/>
  <c r="K92" i="16" s="1"/>
  <c r="E93" i="16"/>
  <c r="F93" i="16"/>
  <c r="J93" i="16"/>
  <c r="K93" i="16" s="1"/>
  <c r="E94" i="16"/>
  <c r="F94" i="16" s="1"/>
  <c r="J94" i="16"/>
  <c r="K94" i="16" s="1"/>
  <c r="E95" i="16"/>
  <c r="F95" i="16"/>
  <c r="J95" i="16"/>
  <c r="K95" i="16" s="1"/>
  <c r="E96" i="16"/>
  <c r="F96" i="16"/>
  <c r="J96" i="16"/>
  <c r="K96" i="16" s="1"/>
  <c r="E97" i="16"/>
  <c r="F97" i="16"/>
  <c r="J97" i="16"/>
  <c r="K97" i="16" s="1"/>
  <c r="E98" i="16"/>
  <c r="F98" i="16"/>
  <c r="J98" i="16"/>
  <c r="K98" i="16" s="1"/>
  <c r="E99" i="16"/>
  <c r="F99" i="16"/>
  <c r="J99" i="16"/>
  <c r="K99" i="16" s="1"/>
  <c r="E100" i="16"/>
  <c r="F100" i="16"/>
  <c r="J100" i="16"/>
  <c r="K100" i="16" s="1"/>
  <c r="E101" i="16"/>
  <c r="F101" i="16" s="1"/>
  <c r="J101" i="16"/>
  <c r="K101" i="16" s="1"/>
  <c r="E102" i="16"/>
  <c r="F102" i="16"/>
  <c r="J102" i="16"/>
  <c r="K102" i="16" s="1"/>
  <c r="E103" i="16"/>
  <c r="F103" i="16"/>
  <c r="J103" i="16"/>
  <c r="K103" i="16" s="1"/>
  <c r="E104" i="16"/>
  <c r="F104" i="16" s="1"/>
  <c r="J104" i="16"/>
  <c r="K104" i="16" s="1"/>
  <c r="E105" i="16"/>
  <c r="F105" i="16" s="1"/>
  <c r="J105" i="16"/>
  <c r="K105" i="16" s="1"/>
  <c r="E106" i="16"/>
  <c r="F106" i="16"/>
  <c r="J106" i="16"/>
  <c r="K106" i="16" s="1"/>
  <c r="E107" i="16"/>
  <c r="F107" i="16"/>
  <c r="J107" i="16"/>
  <c r="K107" i="16" s="1"/>
  <c r="E108" i="16"/>
  <c r="F108" i="16"/>
  <c r="J108" i="16"/>
  <c r="K108" i="16" s="1"/>
  <c r="E109" i="16"/>
  <c r="F109" i="16"/>
  <c r="J109" i="16"/>
  <c r="K109" i="16" s="1"/>
  <c r="E110" i="16"/>
  <c r="F110" i="16" s="1"/>
  <c r="J110" i="16"/>
  <c r="K110" i="16" s="1"/>
  <c r="E111" i="16"/>
  <c r="F111" i="16"/>
  <c r="J111" i="16"/>
  <c r="K111" i="16" s="1"/>
  <c r="E112" i="16"/>
  <c r="F112" i="16"/>
  <c r="J112" i="16"/>
  <c r="K112" i="16" s="1"/>
  <c r="E113" i="16"/>
  <c r="F113" i="16"/>
  <c r="J113" i="16"/>
  <c r="K113" i="16" s="1"/>
  <c r="E114" i="16"/>
  <c r="F114" i="16"/>
  <c r="J114" i="16"/>
  <c r="K114" i="16" s="1"/>
  <c r="E115" i="16"/>
  <c r="F115" i="16" s="1"/>
  <c r="J115" i="16"/>
  <c r="K115" i="16" s="1"/>
  <c r="E116" i="16"/>
  <c r="F116" i="16" s="1"/>
  <c r="J116" i="16"/>
  <c r="K116" i="16" s="1"/>
  <c r="E117" i="16"/>
  <c r="F117" i="16" s="1"/>
  <c r="K117" i="16"/>
  <c r="E118" i="16"/>
  <c r="F118" i="16" s="1"/>
  <c r="J118" i="16"/>
  <c r="K118" i="16"/>
  <c r="E119" i="16"/>
  <c r="F119" i="16" s="1"/>
  <c r="J119" i="16"/>
  <c r="K119" i="16" s="1"/>
  <c r="E120" i="16"/>
  <c r="F120" i="16" s="1"/>
  <c r="J120" i="16"/>
  <c r="K120" i="16" s="1"/>
  <c r="E121" i="16"/>
  <c r="F121" i="16" s="1"/>
  <c r="J121" i="16"/>
  <c r="K121" i="16" s="1"/>
  <c r="E122" i="16"/>
  <c r="F122" i="16" s="1"/>
  <c r="J122" i="16"/>
  <c r="K122" i="16" s="1"/>
  <c r="E123" i="16"/>
  <c r="F123" i="16" s="1"/>
  <c r="J123" i="16"/>
  <c r="K123" i="16" s="1"/>
  <c r="E124" i="16"/>
  <c r="F124" i="16" s="1"/>
  <c r="J124" i="16"/>
  <c r="K124" i="16" s="1"/>
  <c r="E125" i="16"/>
  <c r="J125" i="16"/>
  <c r="K125" i="16" s="1"/>
  <c r="E126" i="16"/>
  <c r="F126" i="16"/>
  <c r="J126" i="16"/>
  <c r="K126" i="16"/>
  <c r="E127" i="16"/>
  <c r="F127" i="16"/>
  <c r="J127" i="16"/>
  <c r="K127" i="16" s="1"/>
  <c r="E128" i="16"/>
  <c r="F128" i="16"/>
  <c r="J128" i="16"/>
  <c r="K128" i="16" s="1"/>
  <c r="E129" i="16"/>
  <c r="F129" i="16"/>
  <c r="J129" i="16"/>
  <c r="K129" i="16" s="1"/>
  <c r="E130" i="16"/>
  <c r="F130" i="16"/>
  <c r="J130" i="16"/>
  <c r="K130" i="16"/>
  <c r="E131" i="16"/>
  <c r="F131" i="16"/>
  <c r="J131" i="16"/>
  <c r="K131" i="16"/>
  <c r="E132" i="16"/>
  <c r="F132" i="16"/>
  <c r="J132" i="16"/>
  <c r="K132" i="16" s="1"/>
  <c r="E133" i="16"/>
  <c r="F133" i="16"/>
  <c r="J133" i="16"/>
  <c r="K133" i="16" s="1"/>
  <c r="E134" i="16"/>
  <c r="F134" i="16"/>
  <c r="J134" i="16"/>
  <c r="K134" i="16" s="1"/>
  <c r="E135" i="16"/>
  <c r="F135" i="16"/>
  <c r="J135" i="16"/>
  <c r="K135" i="16" s="1"/>
  <c r="E136" i="16"/>
  <c r="F136" i="16" s="1"/>
  <c r="J136" i="16"/>
  <c r="K136" i="16" s="1"/>
  <c r="E137" i="16"/>
  <c r="F137" i="16"/>
  <c r="J137" i="16"/>
  <c r="K137" i="16" s="1"/>
  <c r="E138" i="16"/>
  <c r="F138" i="16"/>
  <c r="J138" i="16"/>
  <c r="K138" i="16" s="1"/>
  <c r="E139" i="16"/>
  <c r="F139" i="16"/>
  <c r="J139" i="16"/>
  <c r="K139" i="16"/>
  <c r="E140" i="16"/>
  <c r="F140" i="16"/>
  <c r="J140" i="16"/>
  <c r="K140" i="16"/>
  <c r="E141" i="16"/>
  <c r="F141" i="16"/>
  <c r="J141" i="16"/>
  <c r="K141" i="16" s="1"/>
  <c r="E142" i="16"/>
  <c r="F142" i="16"/>
  <c r="J142" i="16"/>
  <c r="K142" i="16"/>
  <c r="E143" i="16"/>
  <c r="F143" i="16"/>
  <c r="J143" i="16"/>
  <c r="K143" i="16" s="1"/>
  <c r="E144" i="16"/>
  <c r="F144" i="16"/>
  <c r="J144" i="16"/>
  <c r="K144" i="16" s="1"/>
  <c r="E145" i="16"/>
  <c r="F145" i="16"/>
  <c r="J145" i="16"/>
  <c r="K145" i="16" s="1"/>
  <c r="E146" i="16"/>
  <c r="F146" i="16"/>
  <c r="J146" i="16"/>
  <c r="K146" i="16" s="1"/>
  <c r="E147" i="16"/>
  <c r="F147" i="16"/>
  <c r="J147" i="16"/>
  <c r="K147" i="16"/>
  <c r="E148" i="16"/>
  <c r="F148" i="16"/>
  <c r="J148" i="16"/>
  <c r="K148" i="16" s="1"/>
  <c r="E149" i="16"/>
  <c r="F149" i="16"/>
  <c r="J149" i="16"/>
  <c r="K149" i="16" s="1"/>
  <c r="E150" i="16"/>
  <c r="F150" i="16"/>
  <c r="J150" i="16"/>
  <c r="K150" i="16" s="1"/>
  <c r="J151" i="16"/>
  <c r="K151" i="16" s="1"/>
  <c r="E152" i="16"/>
  <c r="F152" i="16"/>
  <c r="J152" i="16"/>
  <c r="K152" i="16" s="1"/>
  <c r="E153" i="16"/>
  <c r="F153" i="16"/>
  <c r="J153" i="16"/>
  <c r="K153" i="16" s="1"/>
  <c r="E154" i="16"/>
  <c r="F154" i="16"/>
  <c r="J154" i="16"/>
  <c r="K154" i="16"/>
  <c r="E155" i="16"/>
  <c r="F155" i="16"/>
  <c r="J155" i="16"/>
  <c r="K155" i="16"/>
  <c r="E156" i="16"/>
  <c r="F156" i="16"/>
  <c r="J156" i="16"/>
  <c r="K156" i="16" s="1"/>
  <c r="E157" i="16"/>
  <c r="F157" i="16"/>
  <c r="E158" i="16"/>
  <c r="F158" i="16"/>
  <c r="J158" i="16"/>
  <c r="K158" i="16" s="1"/>
  <c r="E159" i="16"/>
  <c r="F159" i="16" s="1"/>
  <c r="J159" i="16"/>
  <c r="K159" i="16" s="1"/>
  <c r="E160" i="16"/>
  <c r="F160" i="16"/>
  <c r="J160" i="16"/>
  <c r="K160" i="16" s="1"/>
  <c r="E161" i="16"/>
  <c r="F161" i="16"/>
  <c r="J161" i="16"/>
  <c r="K161" i="16" s="1"/>
  <c r="E162" i="16"/>
  <c r="F162" i="16"/>
  <c r="J162" i="16"/>
  <c r="K162" i="16" s="1"/>
  <c r="E163" i="16"/>
  <c r="F163" i="16"/>
  <c r="J163" i="16"/>
  <c r="K163" i="16" s="1"/>
  <c r="E164" i="16"/>
  <c r="F164" i="16" s="1"/>
  <c r="J164" i="16"/>
  <c r="K164" i="16" s="1"/>
  <c r="E165" i="16"/>
  <c r="F165" i="16"/>
  <c r="J165" i="16"/>
  <c r="K165" i="16" s="1"/>
  <c r="E166" i="16"/>
  <c r="F166" i="16"/>
  <c r="K166" i="16"/>
  <c r="E167" i="16"/>
  <c r="F167" i="16"/>
  <c r="J167" i="16"/>
  <c r="K167" i="16" s="1"/>
  <c r="E168" i="16"/>
  <c r="F168" i="16"/>
  <c r="J168" i="16"/>
  <c r="K168" i="16" s="1"/>
  <c r="E169" i="16"/>
  <c r="F169" i="16" s="1"/>
  <c r="J169" i="16"/>
  <c r="K169" i="16" s="1"/>
  <c r="F170" i="16"/>
  <c r="J170" i="16"/>
  <c r="K170" i="16" s="1"/>
  <c r="E171" i="16"/>
  <c r="F171" i="16"/>
  <c r="J171" i="16"/>
  <c r="K171" i="16" s="1"/>
  <c r="E172" i="16"/>
  <c r="F172" i="16"/>
  <c r="J172" i="16"/>
  <c r="K172" i="16" s="1"/>
  <c r="E173" i="16"/>
  <c r="F173" i="16" s="1"/>
  <c r="K173" i="16"/>
  <c r="E174" i="16"/>
  <c r="F174" i="16"/>
  <c r="J174" i="16"/>
  <c r="K174" i="16" s="1"/>
  <c r="E175" i="16"/>
  <c r="F175" i="16"/>
  <c r="J175" i="16"/>
  <c r="K175" i="16" s="1"/>
  <c r="E176" i="16"/>
  <c r="F176" i="16" s="1"/>
  <c r="J176" i="16"/>
  <c r="K176" i="16" s="1"/>
  <c r="E177" i="16"/>
  <c r="F177" i="16" s="1"/>
  <c r="J177" i="16"/>
  <c r="K177" i="16" s="1"/>
  <c r="F178" i="16"/>
  <c r="J178" i="16"/>
  <c r="K178" i="16" s="1"/>
  <c r="E179" i="16"/>
  <c r="F179" i="16"/>
  <c r="J179" i="16"/>
  <c r="K179" i="16" s="1"/>
  <c r="E180" i="16"/>
  <c r="F180" i="16"/>
  <c r="J180" i="16"/>
  <c r="K180" i="16" s="1"/>
  <c r="E181" i="16"/>
  <c r="F181" i="16"/>
  <c r="J181" i="16"/>
  <c r="K181" i="16" s="1"/>
  <c r="E182" i="16"/>
  <c r="F182" i="16"/>
  <c r="J182" i="16"/>
  <c r="K182" i="16" s="1"/>
  <c r="E183" i="16"/>
  <c r="F183" i="16" s="1"/>
  <c r="J183" i="16"/>
  <c r="K183" i="16" s="1"/>
  <c r="E184" i="16"/>
  <c r="F184" i="16" s="1"/>
  <c r="J184" i="16"/>
  <c r="K184" i="16" s="1"/>
  <c r="E185" i="16"/>
  <c r="F185" i="16" s="1"/>
  <c r="J185" i="16"/>
  <c r="K185" i="16" s="1"/>
  <c r="E186" i="16"/>
  <c r="F186" i="16" s="1"/>
  <c r="J186" i="16"/>
  <c r="K186" i="16" s="1"/>
  <c r="E187" i="16"/>
  <c r="F187" i="16" s="1"/>
  <c r="J187" i="16"/>
  <c r="K187" i="16" s="1"/>
  <c r="E188" i="16"/>
  <c r="F188" i="16" s="1"/>
  <c r="K188" i="16"/>
  <c r="E189" i="16"/>
  <c r="F189" i="16"/>
  <c r="K189" i="16"/>
  <c r="E190" i="16"/>
  <c r="F190" i="16" s="1"/>
  <c r="K190" i="16"/>
  <c r="E191" i="16"/>
  <c r="F191" i="16" s="1"/>
  <c r="K191" i="16"/>
  <c r="E192" i="16"/>
  <c r="F192" i="16" s="1"/>
  <c r="K192" i="16"/>
  <c r="E193" i="16"/>
  <c r="F193" i="16" s="1"/>
  <c r="J193" i="16"/>
  <c r="K193" i="16" s="1"/>
  <c r="E194" i="16"/>
  <c r="F194" i="16" s="1"/>
  <c r="J194" i="16"/>
  <c r="K194" i="16" s="1"/>
  <c r="E195" i="16"/>
  <c r="F195" i="16"/>
  <c r="J195" i="16"/>
  <c r="K195" i="16" s="1"/>
  <c r="E196" i="16"/>
  <c r="F196" i="16" s="1"/>
  <c r="J196" i="16"/>
  <c r="K196" i="16" s="1"/>
  <c r="F197" i="16"/>
  <c r="J197" i="16"/>
  <c r="K197" i="16" s="1"/>
  <c r="E198" i="16"/>
  <c r="F198" i="16" s="1"/>
  <c r="E199" i="16"/>
  <c r="F199" i="16" s="1"/>
  <c r="J199" i="16"/>
  <c r="K199" i="16" s="1"/>
  <c r="E200" i="16"/>
  <c r="F200" i="16" s="1"/>
  <c r="J200" i="16"/>
  <c r="K200" i="16" s="1"/>
  <c r="E201" i="16"/>
  <c r="F201" i="16" s="1"/>
  <c r="J201" i="16"/>
  <c r="K201" i="16" s="1"/>
  <c r="E202" i="16"/>
  <c r="F202" i="16" s="1"/>
  <c r="J202" i="16"/>
  <c r="K202" i="16" s="1"/>
  <c r="E203" i="16"/>
  <c r="F203" i="16"/>
  <c r="J203" i="16"/>
  <c r="K203" i="16" s="1"/>
  <c r="E204" i="16"/>
  <c r="F204" i="16" s="1"/>
  <c r="J204" i="16"/>
  <c r="K204" i="16" s="1"/>
  <c r="E205" i="16"/>
  <c r="F205" i="16" s="1"/>
  <c r="K205" i="16"/>
  <c r="E206" i="16"/>
  <c r="F206" i="16" s="1"/>
  <c r="K206" i="16"/>
  <c r="E207" i="16"/>
  <c r="F207" i="16"/>
  <c r="J207" i="16"/>
  <c r="K207" i="16" s="1"/>
  <c r="E208" i="16"/>
  <c r="F208" i="16" s="1"/>
  <c r="J208" i="16"/>
  <c r="K208" i="16" s="1"/>
  <c r="E209" i="16"/>
  <c r="F209" i="16"/>
  <c r="J209" i="16"/>
  <c r="K209" i="16" s="1"/>
  <c r="E210" i="16"/>
  <c r="F210" i="16" s="1"/>
  <c r="J210" i="16"/>
  <c r="K210" i="16" s="1"/>
  <c r="E211" i="16"/>
  <c r="F211" i="16"/>
  <c r="J211" i="16"/>
  <c r="K211" i="16" s="1"/>
  <c r="E212" i="16"/>
  <c r="F212" i="16" s="1"/>
  <c r="J212" i="16"/>
  <c r="K212" i="16" s="1"/>
  <c r="E213" i="16"/>
  <c r="F213" i="16" s="1"/>
  <c r="J213" i="16"/>
  <c r="K213" i="16" s="1"/>
  <c r="E214" i="16"/>
  <c r="F214" i="16" s="1"/>
  <c r="J214" i="16"/>
  <c r="K214" i="16" s="1"/>
  <c r="E215" i="16"/>
  <c r="F215" i="16" s="1"/>
  <c r="J215" i="16"/>
  <c r="K215" i="16" s="1"/>
  <c r="E216" i="16"/>
  <c r="F216" i="16" s="1"/>
  <c r="J216" i="16"/>
  <c r="K216" i="16" s="1"/>
  <c r="E217" i="16"/>
  <c r="F217" i="16"/>
  <c r="J217" i="16"/>
  <c r="K217" i="16" s="1"/>
  <c r="E218" i="16"/>
  <c r="F218" i="16" s="1"/>
  <c r="J218" i="16"/>
  <c r="K218" i="16" s="1"/>
  <c r="E219" i="16"/>
  <c r="F219" i="16" s="1"/>
  <c r="J219" i="16"/>
  <c r="K219" i="16" s="1"/>
  <c r="E220" i="16"/>
  <c r="F220" i="16" s="1"/>
  <c r="J220" i="16"/>
  <c r="K220" i="16" s="1"/>
  <c r="E221" i="16"/>
  <c r="F221" i="16" s="1"/>
  <c r="J221" i="16"/>
  <c r="K221" i="16" s="1"/>
  <c r="E222" i="16"/>
  <c r="F222" i="16" s="1"/>
  <c r="J222" i="16"/>
  <c r="K222" i="16" s="1"/>
  <c r="E223" i="16"/>
  <c r="F223" i="16"/>
  <c r="J223" i="16"/>
  <c r="K223" i="16" s="1"/>
  <c r="E224" i="16"/>
  <c r="F224" i="16" s="1"/>
  <c r="J224" i="16"/>
  <c r="K224" i="16" s="1"/>
  <c r="J225" i="16"/>
  <c r="K225" i="16" s="1"/>
  <c r="E226" i="16"/>
  <c r="J226" i="16"/>
  <c r="K226" i="16" s="1"/>
  <c r="E227" i="16"/>
  <c r="F227" i="16" s="1"/>
  <c r="J227" i="16"/>
  <c r="K227" i="16" s="1"/>
  <c r="E228" i="16"/>
  <c r="F228" i="16" s="1"/>
  <c r="J228" i="16"/>
  <c r="K228" i="16" s="1"/>
  <c r="E229" i="16"/>
  <c r="F229" i="16" s="1"/>
  <c r="J229" i="16"/>
  <c r="K229" i="16" s="1"/>
  <c r="E230" i="16"/>
  <c r="F230" i="16" s="1"/>
  <c r="J230" i="16"/>
  <c r="K230" i="16" s="1"/>
  <c r="E231" i="16"/>
  <c r="F231" i="16"/>
  <c r="J231" i="16"/>
  <c r="K231" i="16" s="1"/>
  <c r="E232" i="16"/>
  <c r="F232" i="16" s="1"/>
  <c r="J232" i="16"/>
  <c r="K232" i="16" s="1"/>
  <c r="E233" i="16"/>
  <c r="F233" i="16"/>
  <c r="J233" i="16"/>
  <c r="K233" i="16" s="1"/>
  <c r="F234" i="16"/>
  <c r="K234" i="16"/>
  <c r="F235" i="16"/>
  <c r="J235" i="16"/>
  <c r="K235" i="16"/>
  <c r="F236" i="16"/>
  <c r="J236" i="16"/>
  <c r="K236" i="16" s="1"/>
  <c r="E237" i="16"/>
  <c r="F237" i="16" s="1"/>
  <c r="J237" i="16"/>
  <c r="K237" i="16" s="1"/>
  <c r="E238" i="16"/>
  <c r="F238" i="16" s="1"/>
  <c r="J238" i="16"/>
  <c r="K238" i="16" s="1"/>
  <c r="E239" i="16"/>
  <c r="F239" i="16" s="1"/>
  <c r="J239" i="16"/>
  <c r="K239" i="16" s="1"/>
  <c r="E240" i="16"/>
  <c r="F240" i="16" s="1"/>
  <c r="J240" i="16"/>
  <c r="K240" i="16" s="1"/>
  <c r="E241" i="16"/>
  <c r="F241" i="16" s="1"/>
  <c r="J241" i="16"/>
  <c r="K241" i="16" s="1"/>
  <c r="E242" i="16"/>
  <c r="F242" i="16" s="1"/>
  <c r="J242" i="16"/>
  <c r="K242" i="16" s="1"/>
  <c r="E243" i="16"/>
  <c r="F243" i="16" s="1"/>
  <c r="J243" i="16"/>
  <c r="K243" i="16"/>
  <c r="E244" i="16"/>
  <c r="F244" i="16" s="1"/>
  <c r="J244" i="16"/>
  <c r="K244" i="16" s="1"/>
  <c r="E245" i="16"/>
  <c r="F245" i="16" s="1"/>
  <c r="J245" i="16"/>
  <c r="K245" i="16"/>
  <c r="E246" i="16"/>
  <c r="F246" i="16" s="1"/>
  <c r="J246" i="16"/>
  <c r="K246" i="16" s="1"/>
  <c r="E247" i="16"/>
  <c r="F247" i="16" s="1"/>
  <c r="J247" i="16"/>
  <c r="K247" i="16"/>
  <c r="J248" i="16"/>
  <c r="K248" i="16" s="1"/>
  <c r="E249" i="16"/>
  <c r="F249" i="16" s="1"/>
  <c r="J249" i="16"/>
  <c r="K249" i="16"/>
  <c r="E250" i="16"/>
  <c r="F250" i="16" s="1"/>
  <c r="K250" i="16"/>
  <c r="E251" i="16"/>
  <c r="F251" i="16"/>
  <c r="J251" i="16"/>
  <c r="K251" i="16"/>
  <c r="E252" i="16"/>
  <c r="F252" i="16"/>
  <c r="J252" i="16"/>
  <c r="K252" i="16"/>
  <c r="E253" i="16"/>
  <c r="F253" i="16" s="1"/>
  <c r="K253" i="16"/>
  <c r="E254" i="16"/>
  <c r="F254" i="16" s="1"/>
  <c r="J254" i="16"/>
  <c r="K254" i="16" s="1"/>
  <c r="E255" i="16"/>
  <c r="F255" i="16" s="1"/>
  <c r="J255" i="16"/>
  <c r="K255" i="16" s="1"/>
  <c r="E258" i="16"/>
  <c r="F258" i="16"/>
  <c r="J258" i="16"/>
  <c r="K258" i="16"/>
  <c r="E259" i="16"/>
  <c r="F259" i="16"/>
  <c r="J259" i="16"/>
  <c r="K259" i="16"/>
  <c r="E260" i="16"/>
  <c r="F260" i="16" s="1"/>
  <c r="J260" i="16"/>
  <c r="K260" i="16"/>
  <c r="E261" i="16"/>
  <c r="F261" i="16"/>
  <c r="J261" i="16"/>
  <c r="K261" i="16" s="1"/>
  <c r="E262" i="16"/>
  <c r="F262" i="16" s="1"/>
  <c r="J262" i="16"/>
  <c r="K262" i="16" s="1"/>
  <c r="E263" i="16"/>
  <c r="F263" i="16" s="1"/>
  <c r="J263" i="16"/>
  <c r="K263" i="16" s="1"/>
  <c r="E264" i="16"/>
  <c r="F264" i="16" s="1"/>
  <c r="J264" i="16"/>
  <c r="K264" i="16" s="1"/>
  <c r="E265" i="16"/>
  <c r="F265" i="16"/>
  <c r="J265" i="16"/>
  <c r="K265" i="16" s="1"/>
  <c r="E266" i="16"/>
  <c r="F266" i="16"/>
  <c r="J266" i="16"/>
  <c r="K266" i="16"/>
  <c r="E267" i="16"/>
  <c r="F267" i="16"/>
  <c r="J267" i="16"/>
  <c r="K267" i="16"/>
  <c r="E268" i="16"/>
  <c r="F268" i="16"/>
  <c r="J268" i="16"/>
  <c r="K268" i="16"/>
  <c r="E269" i="16"/>
  <c r="F269" i="16"/>
  <c r="J269" i="16"/>
  <c r="K269" i="16"/>
  <c r="E270" i="16"/>
  <c r="F270" i="16"/>
  <c r="J270" i="16"/>
  <c r="K270" i="16"/>
  <c r="F271" i="16"/>
  <c r="J271" i="16"/>
  <c r="K271" i="16" s="1"/>
  <c r="E272" i="16"/>
  <c r="F272" i="16"/>
  <c r="J272" i="16"/>
  <c r="K272" i="16" s="1"/>
  <c r="E273" i="16"/>
  <c r="F273" i="16"/>
  <c r="J273" i="16"/>
  <c r="K273" i="16"/>
  <c r="E274" i="16"/>
  <c r="F274" i="16"/>
  <c r="J274" i="16"/>
  <c r="K274" i="16"/>
  <c r="E275" i="16"/>
  <c r="F275" i="16"/>
  <c r="J275" i="16"/>
  <c r="K275" i="16" s="1"/>
  <c r="E276" i="16"/>
  <c r="F276" i="16" s="1"/>
  <c r="J276" i="16"/>
  <c r="K276" i="16" s="1"/>
  <c r="E277" i="16"/>
  <c r="F277" i="16" s="1"/>
  <c r="J277" i="16"/>
  <c r="K277" i="16" s="1"/>
  <c r="E278" i="16"/>
  <c r="F278" i="16"/>
  <c r="K278" i="16"/>
  <c r="E279" i="16"/>
  <c r="F279" i="16" s="1"/>
  <c r="J279" i="16"/>
  <c r="K279" i="16" s="1"/>
  <c r="E280" i="16"/>
  <c r="F280" i="16"/>
  <c r="J280" i="16"/>
  <c r="K280" i="16" s="1"/>
  <c r="F281" i="16"/>
  <c r="J281" i="16"/>
  <c r="K281" i="16" s="1"/>
  <c r="E282" i="16"/>
  <c r="F282" i="16"/>
  <c r="J282" i="16"/>
  <c r="K282" i="16" s="1"/>
  <c r="E283" i="16"/>
  <c r="F283" i="16" s="1"/>
  <c r="J283" i="16"/>
  <c r="K283" i="16" s="1"/>
  <c r="E284" i="16"/>
  <c r="F284" i="16" s="1"/>
  <c r="J284" i="16"/>
  <c r="K284" i="16" s="1"/>
  <c r="E285" i="16"/>
  <c r="F285" i="16" s="1"/>
  <c r="J285" i="16"/>
  <c r="K285" i="16" s="1"/>
  <c r="E286" i="16"/>
  <c r="F286" i="16"/>
  <c r="J286" i="16"/>
  <c r="K286" i="16" s="1"/>
  <c r="E287" i="16"/>
  <c r="F287" i="16" s="1"/>
  <c r="J287" i="16"/>
  <c r="K287" i="16" s="1"/>
  <c r="E288" i="16"/>
  <c r="F288" i="16" s="1"/>
  <c r="J288" i="16"/>
  <c r="K288" i="16" s="1"/>
  <c r="E289" i="16"/>
  <c r="F289" i="16" s="1"/>
  <c r="J289" i="16"/>
  <c r="K289" i="16" s="1"/>
  <c r="F290" i="16"/>
  <c r="J290" i="16"/>
  <c r="K290" i="16" s="1"/>
  <c r="E291" i="16"/>
  <c r="F291" i="16" s="1"/>
  <c r="J291" i="16"/>
  <c r="K291" i="16" s="1"/>
  <c r="E292" i="16"/>
  <c r="F292" i="16"/>
  <c r="J292" i="16"/>
  <c r="K292" i="16" s="1"/>
  <c r="E293" i="16"/>
  <c r="F293" i="16" s="1"/>
  <c r="J293" i="16"/>
  <c r="K293" i="16" s="1"/>
  <c r="E294" i="16"/>
  <c r="F294" i="16" s="1"/>
  <c r="J294" i="16"/>
  <c r="K294" i="16" s="1"/>
  <c r="E295" i="16"/>
  <c r="F295" i="16" s="1"/>
  <c r="J295" i="16"/>
  <c r="K295" i="16" s="1"/>
  <c r="F296" i="16"/>
  <c r="J296" i="16"/>
  <c r="K296" i="16"/>
  <c r="E297" i="16"/>
  <c r="F297" i="16"/>
  <c r="J297" i="16"/>
  <c r="K297" i="16" s="1"/>
  <c r="E298" i="16"/>
  <c r="F298" i="16"/>
  <c r="K298" i="16"/>
  <c r="E299" i="16"/>
  <c r="F299" i="16"/>
  <c r="J299" i="16"/>
  <c r="K299" i="16"/>
  <c r="E300" i="16"/>
  <c r="F300" i="16"/>
  <c r="J300" i="16"/>
  <c r="K300" i="16"/>
  <c r="E301" i="16"/>
  <c r="F301" i="16"/>
  <c r="J301" i="16"/>
  <c r="K301" i="16"/>
  <c r="E302" i="16"/>
  <c r="F302" i="16"/>
  <c r="J302" i="16"/>
  <c r="K302" i="16"/>
  <c r="E303" i="16"/>
  <c r="F303" i="16" s="1"/>
  <c r="K303" i="16"/>
  <c r="E304" i="16"/>
  <c r="F304" i="16" s="1"/>
  <c r="J304" i="16"/>
  <c r="K304" i="16" s="1"/>
  <c r="E305" i="16"/>
  <c r="F305" i="16"/>
  <c r="J305" i="16"/>
  <c r="K305" i="16" s="1"/>
  <c r="E306" i="16"/>
  <c r="F306" i="16"/>
  <c r="J306" i="16"/>
  <c r="K306" i="16"/>
  <c r="E307" i="16"/>
  <c r="F307" i="16"/>
  <c r="J307" i="16"/>
  <c r="K307" i="16"/>
  <c r="E308" i="16"/>
  <c r="F308" i="16"/>
  <c r="J308" i="16"/>
  <c r="K308" i="16"/>
  <c r="E309" i="16"/>
  <c r="F309" i="16"/>
  <c r="J309" i="16"/>
  <c r="K309" i="16"/>
  <c r="E310" i="16"/>
  <c r="F310" i="16"/>
  <c r="J310" i="16"/>
  <c r="K310" i="16" s="1"/>
  <c r="E311" i="16"/>
  <c r="F311" i="16" s="1"/>
  <c r="J311" i="16"/>
  <c r="K311" i="16" s="1"/>
  <c r="E312" i="16"/>
  <c r="F312" i="16" s="1"/>
  <c r="J312" i="16"/>
  <c r="K312" i="16" s="1"/>
  <c r="E313" i="16"/>
  <c r="F313" i="16"/>
  <c r="J313" i="16"/>
  <c r="K313" i="16" s="1"/>
  <c r="E314" i="16"/>
  <c r="F314" i="16"/>
  <c r="J314" i="16"/>
  <c r="K314" i="16"/>
  <c r="F315" i="16"/>
  <c r="J315" i="16"/>
  <c r="K315" i="16"/>
  <c r="E316" i="16"/>
  <c r="F316" i="16"/>
  <c r="J316" i="16"/>
  <c r="K316" i="16"/>
  <c r="E317" i="16"/>
  <c r="F317" i="16" s="1"/>
  <c r="J317" i="16"/>
  <c r="K317" i="16"/>
  <c r="E318" i="16"/>
  <c r="F318" i="16"/>
  <c r="J318" i="16"/>
  <c r="K318" i="16"/>
  <c r="E319" i="16"/>
  <c r="F319" i="16"/>
  <c r="K319" i="16"/>
  <c r="E320" i="16"/>
  <c r="F320" i="16" s="1"/>
  <c r="J320" i="16"/>
  <c r="K320" i="16"/>
  <c r="E321" i="16"/>
  <c r="F321" i="16"/>
  <c r="J321" i="16"/>
  <c r="K321" i="16" s="1"/>
  <c r="E322" i="16"/>
  <c r="F322" i="16"/>
  <c r="J322" i="16"/>
  <c r="K322" i="16"/>
  <c r="E323" i="16"/>
  <c r="F323" i="16" s="1"/>
  <c r="J323" i="16"/>
  <c r="K323" i="16" s="1"/>
  <c r="E324" i="16"/>
  <c r="F324" i="16" s="1"/>
  <c r="J324" i="16"/>
  <c r="K324" i="16"/>
  <c r="E325" i="16"/>
  <c r="F325" i="16"/>
  <c r="J325" i="16"/>
  <c r="K325" i="16"/>
  <c r="E326" i="16"/>
  <c r="F326" i="16"/>
  <c r="J326" i="16"/>
  <c r="K326" i="16"/>
  <c r="E327" i="16"/>
  <c r="F327" i="16" s="1"/>
  <c r="J327" i="16"/>
  <c r="K327" i="16" s="1"/>
  <c r="E328" i="16"/>
  <c r="F328" i="16"/>
  <c r="K328" i="16"/>
  <c r="E329" i="16"/>
  <c r="F329" i="16" s="1"/>
  <c r="J329" i="16"/>
  <c r="K329" i="16" s="1"/>
  <c r="E330" i="16"/>
  <c r="F330" i="16" s="1"/>
  <c r="J330" i="16"/>
  <c r="K330" i="16" s="1"/>
  <c r="E331" i="16"/>
  <c r="J331" i="16"/>
  <c r="E332" i="16"/>
  <c r="F332" i="16" s="1"/>
  <c r="J332" i="16"/>
  <c r="K332" i="16" s="1"/>
  <c r="F333" i="16"/>
  <c r="J333" i="16"/>
  <c r="K333" i="16"/>
  <c r="E334" i="16"/>
  <c r="F334" i="16"/>
  <c r="J334" i="16"/>
  <c r="K334" i="16"/>
  <c r="E335" i="16"/>
  <c r="F335" i="16"/>
  <c r="K335" i="16"/>
  <c r="E336" i="16"/>
  <c r="F336" i="16" s="1"/>
  <c r="J336" i="16"/>
  <c r="K336" i="16" s="1"/>
  <c r="E337" i="16"/>
  <c r="F337" i="16" s="1"/>
  <c r="J337" i="16"/>
  <c r="K337" i="16" s="1"/>
  <c r="F338" i="16"/>
  <c r="J338" i="16"/>
  <c r="K338" i="16"/>
  <c r="E339" i="16"/>
  <c r="F339" i="16"/>
  <c r="J339" i="16"/>
  <c r="K339" i="16"/>
  <c r="E340" i="16"/>
  <c r="F340" i="16"/>
  <c r="J340" i="16"/>
  <c r="K340" i="16"/>
  <c r="E341" i="16"/>
  <c r="F341" i="16"/>
  <c r="J341" i="16"/>
  <c r="K341" i="16" s="1"/>
  <c r="E342" i="16"/>
  <c r="F342" i="16"/>
  <c r="J342" i="16"/>
  <c r="K342" i="16" s="1"/>
  <c r="E343" i="16"/>
  <c r="F343" i="16"/>
  <c r="J343" i="16"/>
  <c r="K343" i="16"/>
  <c r="E344" i="16"/>
  <c r="F344" i="16"/>
  <c r="J344" i="16"/>
  <c r="K344" i="16"/>
  <c r="E345" i="16"/>
  <c r="F345" i="16"/>
  <c r="J345" i="16"/>
  <c r="K345" i="16"/>
  <c r="E346" i="16"/>
  <c r="F346" i="16" s="1"/>
  <c r="J346" i="16"/>
  <c r="K346" i="16"/>
  <c r="E347" i="16"/>
  <c r="F347" i="16"/>
  <c r="J347" i="16"/>
  <c r="E348" i="16"/>
  <c r="F348" i="16" s="1"/>
  <c r="J348" i="16"/>
  <c r="K348" i="16" s="1"/>
  <c r="E349" i="16"/>
  <c r="F349" i="16" s="1"/>
  <c r="J349" i="16"/>
  <c r="K349" i="16" s="1"/>
  <c r="E350" i="16"/>
  <c r="F350" i="16" s="1"/>
  <c r="J350" i="16"/>
  <c r="K350" i="16" s="1"/>
  <c r="E351" i="16"/>
  <c r="F351" i="16" s="1"/>
  <c r="J351" i="16"/>
  <c r="K351" i="16" s="1"/>
  <c r="E352" i="16"/>
  <c r="F352" i="16" s="1"/>
  <c r="J352" i="16"/>
  <c r="K352" i="16" s="1"/>
  <c r="E353" i="16"/>
  <c r="F353" i="16" s="1"/>
  <c r="J353" i="16"/>
  <c r="K353" i="16" s="1"/>
  <c r="E354" i="16"/>
  <c r="F354" i="16" s="1"/>
  <c r="J354" i="16"/>
  <c r="K354" i="16" s="1"/>
  <c r="E355" i="16"/>
  <c r="F355" i="16" s="1"/>
  <c r="J355" i="16"/>
  <c r="K355" i="16" s="1"/>
  <c r="E356" i="16"/>
  <c r="F356" i="16" s="1"/>
  <c r="K356" i="16"/>
  <c r="E357" i="16"/>
  <c r="F357" i="16"/>
  <c r="J357" i="16"/>
  <c r="K357" i="16"/>
  <c r="E358" i="16"/>
  <c r="F358" i="16" s="1"/>
  <c r="J358" i="16"/>
  <c r="K358" i="16"/>
  <c r="E359" i="16"/>
  <c r="F359" i="16"/>
  <c r="J359" i="16"/>
  <c r="K359" i="16" s="1"/>
  <c r="E360" i="16"/>
  <c r="F360" i="16" s="1"/>
  <c r="J360" i="16"/>
  <c r="K360" i="16"/>
  <c r="E361" i="16"/>
  <c r="F361" i="16"/>
  <c r="J361" i="16"/>
  <c r="K361" i="16"/>
  <c r="E362" i="16"/>
  <c r="F362" i="16" s="1"/>
  <c r="J362" i="16"/>
  <c r="K362" i="16" s="1"/>
  <c r="E363" i="16"/>
  <c r="F363" i="16"/>
  <c r="J363" i="16"/>
  <c r="K363" i="16" s="1"/>
  <c r="E364" i="16"/>
  <c r="F364" i="16"/>
  <c r="J364" i="16"/>
  <c r="K364" i="16"/>
  <c r="E365" i="16"/>
  <c r="F365" i="16" s="1"/>
  <c r="J365" i="16"/>
  <c r="K365" i="16"/>
  <c r="E366" i="16"/>
  <c r="F366" i="16"/>
  <c r="J366" i="16"/>
  <c r="K366" i="16"/>
  <c r="E367" i="16"/>
  <c r="F367" i="16"/>
  <c r="J367" i="16"/>
  <c r="K367" i="16"/>
  <c r="E368" i="16"/>
  <c r="F368" i="16"/>
  <c r="J368" i="16"/>
  <c r="K368" i="16" s="1"/>
  <c r="E369" i="16"/>
  <c r="F369" i="16" s="1"/>
  <c r="J369" i="16"/>
  <c r="K369" i="16" s="1"/>
  <c r="E370" i="16"/>
  <c r="F370" i="16"/>
  <c r="J370" i="16"/>
  <c r="K370" i="16" s="1"/>
  <c r="E371" i="16"/>
  <c r="F371" i="16"/>
  <c r="J371" i="16"/>
  <c r="K371" i="16"/>
  <c r="E372" i="16"/>
  <c r="F372" i="16"/>
  <c r="J372" i="16"/>
  <c r="K372" i="16"/>
  <c r="E373" i="16"/>
  <c r="F373" i="16"/>
  <c r="J373" i="16"/>
  <c r="K373" i="16"/>
  <c r="E374" i="16"/>
  <c r="F374" i="16"/>
  <c r="J374" i="16"/>
  <c r="K374" i="16"/>
  <c r="E375" i="16"/>
  <c r="F375" i="16"/>
  <c r="J375" i="16"/>
  <c r="K375" i="16"/>
  <c r="E376" i="16"/>
  <c r="F376" i="16"/>
  <c r="J376" i="16"/>
  <c r="K376" i="16"/>
  <c r="E377" i="16"/>
  <c r="F377" i="16"/>
  <c r="J377" i="16"/>
  <c r="K377" i="16"/>
  <c r="E378" i="16"/>
  <c r="F378" i="16"/>
  <c r="J378" i="16"/>
  <c r="K378" i="16"/>
  <c r="E379" i="16"/>
  <c r="F379" i="16"/>
  <c r="J379" i="16"/>
  <c r="K379" i="16"/>
  <c r="E380" i="16"/>
  <c r="F380" i="16"/>
  <c r="J380" i="16"/>
  <c r="K380" i="16"/>
  <c r="K347" i="16"/>
  <c r="K331" i="16"/>
  <c r="F331" i="16"/>
  <c r="J37" i="16"/>
  <c r="J38" i="16"/>
  <c r="E18" i="16"/>
  <c r="F18" i="16"/>
  <c r="J18" i="16"/>
  <c r="K18" i="16" s="1"/>
  <c r="E19" i="16"/>
  <c r="F19" i="16"/>
  <c r="J19" i="16"/>
  <c r="K19" i="16" s="1"/>
  <c r="E20" i="16"/>
  <c r="F20" i="16"/>
  <c r="J20" i="16"/>
  <c r="K20" i="16" s="1"/>
  <c r="E21" i="16"/>
  <c r="F21" i="16"/>
  <c r="J21" i="16"/>
  <c r="K21" i="16" s="1"/>
  <c r="E22" i="16"/>
  <c r="F22" i="16"/>
  <c r="J22" i="16"/>
  <c r="K22" i="16" s="1"/>
  <c r="E23" i="16"/>
  <c r="F23" i="16"/>
  <c r="J23" i="16"/>
  <c r="K23" i="16" s="1"/>
  <c r="E24" i="16"/>
  <c r="F24" i="16"/>
  <c r="J24" i="16"/>
  <c r="K24" i="16" s="1"/>
  <c r="E25" i="16"/>
  <c r="F25" i="16"/>
  <c r="J25" i="16"/>
  <c r="K25" i="16" s="1"/>
  <c r="E26" i="16"/>
  <c r="F26" i="16"/>
  <c r="J26" i="16"/>
  <c r="K26" i="16" s="1"/>
  <c r="E27" i="16"/>
  <c r="F27" i="16"/>
  <c r="J27" i="16"/>
  <c r="K27" i="16" s="1"/>
  <c r="E28" i="16"/>
  <c r="F28" i="16"/>
  <c r="J28" i="16"/>
  <c r="K28" i="16" s="1"/>
  <c r="E29" i="16"/>
  <c r="F29" i="16"/>
  <c r="J29" i="16"/>
  <c r="K29" i="16" s="1"/>
  <c r="E30" i="16"/>
  <c r="F30" i="16"/>
  <c r="J30" i="16"/>
  <c r="K30" i="16" s="1"/>
  <c r="E31" i="16"/>
  <c r="F31" i="16"/>
  <c r="K31" i="16"/>
  <c r="E32" i="16"/>
  <c r="F32" i="16"/>
  <c r="J32" i="16"/>
  <c r="K32" i="16" s="1"/>
  <c r="E33" i="16"/>
  <c r="F33" i="16"/>
  <c r="J33" i="16"/>
  <c r="K33" i="16" s="1"/>
  <c r="E34" i="16"/>
  <c r="F34" i="16"/>
  <c r="J34" i="16"/>
  <c r="K34" i="16" s="1"/>
  <c r="E35" i="16"/>
  <c r="F35" i="16"/>
  <c r="J35" i="16"/>
  <c r="K35" i="16" s="1"/>
  <c r="E36" i="16"/>
  <c r="F36" i="16"/>
  <c r="J36" i="16"/>
  <c r="K36" i="16" s="1"/>
  <c r="E37" i="16"/>
  <c r="F37" i="16"/>
  <c r="K37" i="16"/>
  <c r="E38" i="16"/>
  <c r="F38" i="16" s="1"/>
  <c r="K38" i="16"/>
  <c r="E39" i="16"/>
  <c r="F39" i="16" s="1"/>
  <c r="J39" i="16"/>
  <c r="K39" i="16"/>
  <c r="E40" i="16"/>
  <c r="F40" i="16" s="1"/>
  <c r="J40" i="16"/>
  <c r="K40" i="16"/>
  <c r="E41" i="16"/>
  <c r="F41" i="16" s="1"/>
  <c r="J41" i="16"/>
  <c r="K41" i="16"/>
  <c r="E42" i="16"/>
  <c r="F42" i="16" s="1"/>
  <c r="J42" i="16"/>
  <c r="K42" i="16"/>
  <c r="E30" i="8"/>
  <c r="F30" i="8" s="1"/>
  <c r="J30" i="8"/>
  <c r="N30" i="8"/>
  <c r="O30" i="8"/>
  <c r="S30" i="8"/>
  <c r="T30" i="8" s="1"/>
  <c r="W30" i="8"/>
  <c r="X30" i="8"/>
  <c r="Z30" i="8"/>
  <c r="AA30" i="8"/>
  <c r="AD30" i="8"/>
  <c r="AE30" i="8"/>
  <c r="E31" i="8"/>
  <c r="F31" i="8" s="1"/>
  <c r="J31" i="8"/>
  <c r="N31" i="8"/>
  <c r="O31" i="8" s="1"/>
  <c r="S31" i="8"/>
  <c r="T31" i="8"/>
  <c r="W31" i="8"/>
  <c r="X31" i="8" s="1"/>
  <c r="Z31" i="8"/>
  <c r="AA31" i="8"/>
  <c r="AD31" i="8"/>
  <c r="AE31" i="8"/>
  <c r="AG31" i="8"/>
  <c r="E32" i="8"/>
  <c r="F32" i="8"/>
  <c r="J32" i="8"/>
  <c r="N32" i="8"/>
  <c r="O32" i="8"/>
  <c r="S32" i="8"/>
  <c r="T32" i="8" s="1"/>
  <c r="W32" i="8"/>
  <c r="X32" i="8"/>
  <c r="Z32" i="8"/>
  <c r="AA32" i="8"/>
  <c r="AD32" i="8"/>
  <c r="AE32" i="8"/>
  <c r="AF32" i="8"/>
  <c r="AG32" i="8"/>
  <c r="E33" i="8"/>
  <c r="F33" i="8"/>
  <c r="J33" i="8"/>
  <c r="N33" i="8"/>
  <c r="O33" i="8" s="1"/>
  <c r="S33" i="8"/>
  <c r="T33" i="8"/>
  <c r="W33" i="8"/>
  <c r="X33" i="8" s="1"/>
  <c r="Z33" i="8"/>
  <c r="AA33" i="8"/>
  <c r="AD33" i="8"/>
  <c r="AE33" i="8"/>
  <c r="AF33" i="8"/>
  <c r="AG33" i="8"/>
  <c r="E34" i="8"/>
  <c r="F34" i="8" s="1"/>
  <c r="J34" i="8"/>
  <c r="N34" i="8"/>
  <c r="O34" i="8" s="1"/>
  <c r="S34" i="8"/>
  <c r="T34" i="8"/>
  <c r="W34" i="8"/>
  <c r="X34" i="8" s="1"/>
  <c r="Z34" i="8"/>
  <c r="AA34" i="8"/>
  <c r="AD34" i="8"/>
  <c r="AE34" i="8"/>
  <c r="AF34" i="8"/>
  <c r="AG34" i="8"/>
  <c r="E35" i="8"/>
  <c r="F35" i="8" s="1"/>
  <c r="J35" i="8"/>
  <c r="N35" i="8"/>
  <c r="O35" i="8"/>
  <c r="S35" i="8"/>
  <c r="T35" i="8" s="1"/>
  <c r="W35" i="8"/>
  <c r="X35" i="8"/>
  <c r="Z35" i="8"/>
  <c r="AA35" i="8"/>
  <c r="AD35" i="8"/>
  <c r="AE35" i="8"/>
  <c r="AF35" i="8"/>
  <c r="E36" i="8"/>
  <c r="F36" i="8"/>
  <c r="J36" i="8"/>
  <c r="N36" i="8"/>
  <c r="O36" i="8"/>
  <c r="S36" i="8"/>
  <c r="T36" i="8" s="1"/>
  <c r="W36" i="8"/>
  <c r="X36" i="8"/>
  <c r="Z36" i="8"/>
  <c r="AA36" i="8"/>
  <c r="AD36" i="8"/>
  <c r="AE36" i="8"/>
  <c r="E37" i="8"/>
  <c r="F37" i="8" s="1"/>
  <c r="J37" i="8"/>
  <c r="N37" i="8"/>
  <c r="O37" i="8"/>
  <c r="S37" i="8"/>
  <c r="T37" i="8" s="1"/>
  <c r="W37" i="8"/>
  <c r="X37" i="8"/>
  <c r="Z37" i="8"/>
  <c r="AA37" i="8"/>
  <c r="AD37" i="8"/>
  <c r="AE37" i="8"/>
  <c r="E38" i="8"/>
  <c r="F38" i="8" s="1"/>
  <c r="J38" i="8"/>
  <c r="N38" i="8"/>
  <c r="O38" i="8" s="1"/>
  <c r="S38" i="8"/>
  <c r="T38" i="8"/>
  <c r="W38" i="8"/>
  <c r="X38" i="8" s="1"/>
  <c r="Z38" i="8"/>
  <c r="AA38" i="8"/>
  <c r="AD38" i="8"/>
  <c r="AE38" i="8"/>
  <c r="AG38" i="8"/>
  <c r="E39" i="8"/>
  <c r="F39" i="8"/>
  <c r="J39" i="8"/>
  <c r="N39" i="8"/>
  <c r="O39" i="8"/>
  <c r="S39" i="8"/>
  <c r="T39" i="8" s="1"/>
  <c r="W39" i="8"/>
  <c r="X39" i="8"/>
  <c r="Z39" i="8"/>
  <c r="AA39" i="8"/>
  <c r="AD39" i="8"/>
  <c r="AE39" i="8"/>
  <c r="E40" i="8"/>
  <c r="F40" i="8" s="1"/>
  <c r="J40" i="8"/>
  <c r="N40" i="8"/>
  <c r="O40" i="8"/>
  <c r="S40" i="8"/>
  <c r="T40" i="8" s="1"/>
  <c r="W40" i="8"/>
  <c r="X40" i="8"/>
  <c r="Z40" i="8"/>
  <c r="AA40" i="8"/>
  <c r="AD40" i="8"/>
  <c r="AE40" i="8"/>
  <c r="AF40" i="8"/>
  <c r="AG40" i="8"/>
  <c r="E41" i="8"/>
  <c r="F41" i="8"/>
  <c r="J41" i="8"/>
  <c r="N41" i="8"/>
  <c r="O41" i="8"/>
  <c r="S41" i="8"/>
  <c r="T41" i="8" s="1"/>
  <c r="W41" i="8"/>
  <c r="X41" i="8"/>
  <c r="Z41" i="8"/>
  <c r="AA41" i="8"/>
  <c r="AD41" i="8"/>
  <c r="AE41" i="8"/>
  <c r="AF41" i="8"/>
  <c r="AG41" i="8"/>
  <c r="E42" i="8"/>
  <c r="F42" i="8" s="1"/>
  <c r="J42" i="8"/>
  <c r="N42" i="8"/>
  <c r="O42" i="8" s="1"/>
  <c r="S42" i="8"/>
  <c r="T42" i="8" s="1"/>
  <c r="X42" i="8"/>
  <c r="Z42" i="8"/>
  <c r="AA42" i="8"/>
  <c r="AD42" i="8"/>
  <c r="AE42" i="8"/>
  <c r="AF42" i="8"/>
  <c r="AG42" i="8"/>
  <c r="E43" i="8"/>
  <c r="F43" i="8"/>
  <c r="J43" i="8"/>
  <c r="N43" i="8"/>
  <c r="O43" i="8" s="1"/>
  <c r="S43" i="8"/>
  <c r="T43" i="8" s="1"/>
  <c r="Z43" i="8"/>
  <c r="AA43" i="8"/>
  <c r="AD43" i="8"/>
  <c r="AE43" i="8"/>
  <c r="E44" i="8"/>
  <c r="F44" i="8"/>
  <c r="J44" i="8"/>
  <c r="N44" i="8"/>
  <c r="O44" i="8" s="1"/>
  <c r="S44" i="8"/>
  <c r="T44" i="8" s="1"/>
  <c r="W44" i="8"/>
  <c r="X44" i="8" s="1"/>
  <c r="Z44" i="8"/>
  <c r="AA44" i="8"/>
  <c r="AD44" i="8"/>
  <c r="AE44" i="8"/>
  <c r="E45" i="8"/>
  <c r="F45" i="8" s="1"/>
  <c r="J45" i="8"/>
  <c r="N45" i="8"/>
  <c r="O45" i="8" s="1"/>
  <c r="S45" i="8"/>
  <c r="T45" i="8"/>
  <c r="W45" i="8"/>
  <c r="X45" i="8" s="1"/>
  <c r="Z45" i="8"/>
  <c r="AA45" i="8"/>
  <c r="AD45" i="8"/>
  <c r="AE45" i="8"/>
  <c r="E46" i="8"/>
  <c r="F46" i="8"/>
  <c r="J46" i="8"/>
  <c r="O46" i="8"/>
  <c r="S46" i="8"/>
  <c r="T46" i="8"/>
  <c r="W46" i="8"/>
  <c r="X46" i="8" s="1"/>
  <c r="Z46" i="8"/>
  <c r="AA46" i="8"/>
  <c r="AD46" i="8"/>
  <c r="AE46" i="8"/>
  <c r="AG46" i="8"/>
  <c r="E47" i="8"/>
  <c r="F47" i="8"/>
  <c r="J47" i="8"/>
  <c r="O47" i="8"/>
  <c r="S47" i="8"/>
  <c r="T47" i="8"/>
  <c r="W47" i="8"/>
  <c r="X47" i="8" s="1"/>
  <c r="Z47" i="8"/>
  <c r="AA47" i="8"/>
  <c r="AD47" i="8"/>
  <c r="AE47" i="8"/>
  <c r="AF47" i="8"/>
  <c r="AG47" i="8"/>
  <c r="E48" i="8"/>
  <c r="F48" i="8" s="1"/>
  <c r="J48" i="8"/>
  <c r="N48" i="8"/>
  <c r="O48" i="8" s="1"/>
  <c r="S48" i="8"/>
  <c r="T48" i="8"/>
  <c r="W48" i="8"/>
  <c r="X48" i="8" s="1"/>
  <c r="Z48" i="8"/>
  <c r="AA48" i="8"/>
  <c r="AD48" i="8"/>
  <c r="AE48" i="8"/>
  <c r="AF48" i="8"/>
  <c r="AG48" i="8"/>
  <c r="E49" i="8"/>
  <c r="F49" i="8" s="1"/>
  <c r="J49" i="8"/>
  <c r="N49" i="8"/>
  <c r="O49" i="8"/>
  <c r="S49" i="8"/>
  <c r="T49" i="8" s="1"/>
  <c r="W49" i="8"/>
  <c r="X49" i="8"/>
  <c r="Z49" i="8"/>
  <c r="AA49" i="8"/>
  <c r="AD49" i="8"/>
  <c r="AE49" i="8"/>
  <c r="AF49" i="8"/>
  <c r="AG49" i="8"/>
  <c r="E50" i="8"/>
  <c r="F50" i="8"/>
  <c r="J50" i="8"/>
  <c r="N50" i="8"/>
  <c r="O50" i="8" s="1"/>
  <c r="S50" i="8"/>
  <c r="T50" i="8"/>
  <c r="W50" i="8"/>
  <c r="X50" i="8" s="1"/>
  <c r="Z50" i="8"/>
  <c r="AA50" i="8"/>
  <c r="AD50" i="8"/>
  <c r="AE50" i="8"/>
  <c r="E51" i="8"/>
  <c r="F51" i="8"/>
  <c r="J51" i="8"/>
  <c r="N51" i="8"/>
  <c r="O51" i="8" s="1"/>
  <c r="S51" i="8"/>
  <c r="T51" i="8"/>
  <c r="W51" i="8"/>
  <c r="X51" i="8" s="1"/>
  <c r="Z51" i="8"/>
  <c r="AA51" i="8"/>
  <c r="AD51" i="8"/>
  <c r="AE51" i="8"/>
  <c r="AG51" i="8"/>
  <c r="E52" i="8"/>
  <c r="F52" i="8" s="1"/>
  <c r="J52" i="8"/>
  <c r="O52" i="8"/>
  <c r="S52" i="8"/>
  <c r="T52" i="8" s="1"/>
  <c r="X52" i="8"/>
  <c r="Z52" i="8"/>
  <c r="AA52" i="8"/>
  <c r="AD52" i="8"/>
  <c r="AE52" i="8"/>
  <c r="AG52" i="8"/>
  <c r="E53" i="8"/>
  <c r="F53" i="8" s="1"/>
  <c r="J53" i="8"/>
  <c r="N53" i="8"/>
  <c r="O53" i="8"/>
  <c r="S53" i="8"/>
  <c r="T53" i="8" s="1"/>
  <c r="W53" i="8"/>
  <c r="X53" i="8"/>
  <c r="Z53" i="8"/>
  <c r="AA53" i="8"/>
  <c r="AD53" i="8"/>
  <c r="AE53" i="8"/>
  <c r="E54" i="8"/>
  <c r="F54" i="8" s="1"/>
  <c r="J54" i="8"/>
  <c r="N54" i="8"/>
  <c r="O54" i="8" s="1"/>
  <c r="S54" i="8"/>
  <c r="T54" i="8"/>
  <c r="W54" i="8"/>
  <c r="X54" i="8" s="1"/>
  <c r="Z54" i="8"/>
  <c r="AA54" i="8"/>
  <c r="AD54" i="8"/>
  <c r="AE54" i="8"/>
  <c r="AF54" i="8"/>
  <c r="AG54" i="8"/>
  <c r="E55" i="8"/>
  <c r="F55" i="8" s="1"/>
  <c r="J55" i="8"/>
  <c r="N55" i="8"/>
  <c r="O55" i="8"/>
  <c r="S55" i="8"/>
  <c r="T55" i="8" s="1"/>
  <c r="W55" i="8"/>
  <c r="X55" i="8"/>
  <c r="Z55" i="8"/>
  <c r="AA55" i="8"/>
  <c r="AD55" i="8"/>
  <c r="AE55" i="8"/>
  <c r="AF55" i="8"/>
  <c r="AG55" i="8"/>
  <c r="E56" i="8"/>
  <c r="F56" i="8"/>
  <c r="J56" i="8"/>
  <c r="N56" i="8"/>
  <c r="O56" i="8"/>
  <c r="S56" i="8"/>
  <c r="T56" i="8" s="1"/>
  <c r="W56" i="8"/>
  <c r="X56" i="8"/>
  <c r="Z56" i="8"/>
  <c r="AA56" i="8"/>
  <c r="AD56" i="8"/>
  <c r="AE56" i="8"/>
  <c r="AF56" i="8"/>
  <c r="AG56" i="8"/>
  <c r="E57" i="8"/>
  <c r="F57" i="8"/>
  <c r="J57" i="8"/>
  <c r="N57" i="8"/>
  <c r="O57" i="8" s="1"/>
  <c r="S57" i="8"/>
  <c r="T57" i="8" s="1"/>
  <c r="W57" i="8"/>
  <c r="X57" i="8" s="1"/>
  <c r="Z57" i="8"/>
  <c r="AA57" i="8"/>
  <c r="AD57" i="8"/>
  <c r="AE57" i="8"/>
  <c r="E58" i="8"/>
  <c r="F58" i="8"/>
  <c r="J58" i="8"/>
  <c r="N58" i="8"/>
  <c r="O58" i="8" s="1"/>
  <c r="S58" i="8"/>
  <c r="T58" i="8" s="1"/>
  <c r="W58" i="8"/>
  <c r="X58" i="8" s="1"/>
  <c r="Z58" i="8"/>
  <c r="AA58" i="8"/>
  <c r="AD58" i="8"/>
  <c r="AE58" i="8"/>
  <c r="AG58" i="8"/>
  <c r="E59" i="8"/>
  <c r="F59" i="8"/>
  <c r="J59" i="8"/>
  <c r="N59" i="8"/>
  <c r="O59" i="8"/>
  <c r="S59" i="8"/>
  <c r="T59" i="8" s="1"/>
  <c r="W59" i="8"/>
  <c r="X59" i="8" s="1"/>
  <c r="Z59" i="8"/>
  <c r="AA59" i="8"/>
  <c r="AD59" i="8"/>
  <c r="AE59" i="8"/>
  <c r="E60" i="8"/>
  <c r="F60" i="8"/>
  <c r="J60" i="8"/>
  <c r="O60" i="8"/>
  <c r="S60" i="8"/>
  <c r="T60" i="8" s="1"/>
  <c r="W60" i="8"/>
  <c r="X60" i="8" s="1"/>
  <c r="Z60" i="8"/>
  <c r="AA60" i="8"/>
  <c r="AD60" i="8"/>
  <c r="AE60" i="8"/>
  <c r="AF60" i="8"/>
  <c r="E61" i="8"/>
  <c r="F61" i="8"/>
  <c r="J61" i="8"/>
  <c r="N61" i="8"/>
  <c r="O61" i="8"/>
  <c r="S61" i="8"/>
  <c r="T61" i="8" s="1"/>
  <c r="W61" i="8"/>
  <c r="X61" i="8"/>
  <c r="Z61" i="8"/>
  <c r="AA61" i="8"/>
  <c r="AD61" i="8"/>
  <c r="AE61" i="8"/>
  <c r="AF61" i="8"/>
  <c r="AG61" i="8"/>
  <c r="E62" i="8"/>
  <c r="F62" i="8"/>
  <c r="J62" i="8"/>
  <c r="N62" i="8"/>
  <c r="O62" i="8" s="1"/>
  <c r="S62" i="8"/>
  <c r="T62" i="8"/>
  <c r="W62" i="8"/>
  <c r="X62" i="8" s="1"/>
  <c r="Z62" i="8"/>
  <c r="AA62" i="8"/>
  <c r="AD62" i="8"/>
  <c r="AE62" i="8"/>
  <c r="AF62" i="8"/>
  <c r="AG62" i="8"/>
  <c r="E63" i="8"/>
  <c r="F63" i="8" s="1"/>
  <c r="J63" i="8"/>
  <c r="N63" i="8"/>
  <c r="O63" i="8" s="1"/>
  <c r="S63" i="8"/>
  <c r="T63" i="8" s="1"/>
  <c r="W63" i="8"/>
  <c r="X63" i="8"/>
  <c r="Z63" i="8"/>
  <c r="AA63" i="8"/>
  <c r="AD63" i="8"/>
  <c r="AE63" i="8"/>
  <c r="AF63" i="8"/>
  <c r="AG63" i="8"/>
  <c r="E64" i="8"/>
  <c r="F64" i="8"/>
  <c r="J64" i="8"/>
  <c r="N64" i="8"/>
  <c r="O64" i="8"/>
  <c r="S64" i="8"/>
  <c r="T64" i="8" s="1"/>
  <c r="W64" i="8"/>
  <c r="X64" i="8"/>
  <c r="Z64" i="8"/>
  <c r="AA64" i="8"/>
  <c r="AD64" i="8"/>
  <c r="AE64" i="8"/>
  <c r="AF64" i="8"/>
  <c r="AG64" i="8"/>
  <c r="E65" i="8"/>
  <c r="F65" i="8"/>
  <c r="J65" i="8"/>
  <c r="N65" i="8"/>
  <c r="O65" i="8" s="1"/>
  <c r="S65" i="8"/>
  <c r="T65" i="8"/>
  <c r="W65" i="8"/>
  <c r="X65" i="8" s="1"/>
  <c r="Z65" i="8"/>
  <c r="AA65" i="8"/>
  <c r="AD65" i="8"/>
  <c r="AE65" i="8"/>
  <c r="AF65" i="8"/>
  <c r="AG65" i="8"/>
  <c r="E66" i="8"/>
  <c r="F66" i="8" s="1"/>
  <c r="J66" i="8"/>
  <c r="N66" i="8"/>
  <c r="O66" i="8" s="1"/>
  <c r="S66" i="8"/>
  <c r="T66" i="8" s="1"/>
  <c r="W66" i="8"/>
  <c r="X66" i="8" s="1"/>
  <c r="Z66" i="8"/>
  <c r="AA66" i="8"/>
  <c r="AD66" i="8"/>
  <c r="AE66" i="8"/>
  <c r="AF66" i="8"/>
  <c r="AG66" i="8"/>
  <c r="E67" i="8"/>
  <c r="F67" i="8"/>
  <c r="J67" i="8"/>
  <c r="N67" i="8"/>
  <c r="O67" i="8"/>
  <c r="S67" i="8"/>
  <c r="T67" i="8" s="1"/>
  <c r="W67" i="8"/>
  <c r="X67" i="8"/>
  <c r="Z67" i="8"/>
  <c r="AA67" i="8"/>
  <c r="AD67" i="8"/>
  <c r="AE67" i="8"/>
  <c r="AF67" i="8"/>
  <c r="AG67" i="8"/>
  <c r="E68" i="8"/>
  <c r="F68" i="8"/>
  <c r="J68" i="8"/>
  <c r="N68" i="8"/>
  <c r="O68" i="8" s="1"/>
  <c r="S68" i="8"/>
  <c r="T68" i="8"/>
  <c r="W68" i="8"/>
  <c r="X68" i="8" s="1"/>
  <c r="Z68" i="8"/>
  <c r="AA68" i="8"/>
  <c r="AD68" i="8"/>
  <c r="AE68" i="8"/>
  <c r="AF68" i="8"/>
  <c r="AG68" i="8"/>
  <c r="E69" i="8"/>
  <c r="F69" i="8" s="1"/>
  <c r="J69" i="8"/>
  <c r="N69" i="8"/>
  <c r="O69" i="8" s="1"/>
  <c r="S69" i="8"/>
  <c r="T69" i="8"/>
  <c r="W69" i="8"/>
  <c r="X69" i="8" s="1"/>
  <c r="Z69" i="8"/>
  <c r="AA69" i="8"/>
  <c r="AD69" i="8"/>
  <c r="AE69" i="8"/>
  <c r="AF69" i="8"/>
  <c r="AG69" i="8"/>
  <c r="E70" i="8"/>
  <c r="F70" i="8" s="1"/>
  <c r="J70" i="8"/>
  <c r="N70" i="8"/>
  <c r="O70" i="8"/>
  <c r="S70" i="8"/>
  <c r="T70" i="8" s="1"/>
  <c r="W70" i="8"/>
  <c r="X70" i="8"/>
  <c r="Z70" i="8"/>
  <c r="AA70" i="8"/>
  <c r="AD70" i="8"/>
  <c r="AE70" i="8"/>
  <c r="AF70" i="8"/>
  <c r="AG70" i="8"/>
  <c r="E71" i="8"/>
  <c r="F71" i="8"/>
  <c r="J71" i="8"/>
  <c r="N71" i="8"/>
  <c r="O71" i="8" s="1"/>
  <c r="S71" i="8"/>
  <c r="T71" i="8" s="1"/>
  <c r="W71" i="8"/>
  <c r="X71" i="8" s="1"/>
  <c r="Z71" i="8"/>
  <c r="AA71" i="8"/>
  <c r="AD71" i="8"/>
  <c r="AE71" i="8"/>
  <c r="AF71" i="8"/>
  <c r="AG71" i="8"/>
  <c r="E72" i="8"/>
  <c r="F72" i="8"/>
  <c r="J72" i="8"/>
  <c r="N72" i="8"/>
  <c r="O72" i="8"/>
  <c r="S72" i="8"/>
  <c r="T72" i="8" s="1"/>
  <c r="W72" i="8"/>
  <c r="X72" i="8" s="1"/>
  <c r="Z72" i="8"/>
  <c r="AA72" i="8"/>
  <c r="AD72" i="8"/>
  <c r="AE72" i="8"/>
  <c r="AF72" i="8"/>
  <c r="AG72" i="8"/>
  <c r="E73" i="8"/>
  <c r="F73" i="8" s="1"/>
  <c r="J73" i="8"/>
  <c r="N73" i="8"/>
  <c r="O73" i="8" s="1"/>
  <c r="S73" i="8"/>
  <c r="T73" i="8" s="1"/>
  <c r="W73" i="8"/>
  <c r="X73" i="8" s="1"/>
  <c r="Z73" i="8"/>
  <c r="AA73" i="8"/>
  <c r="AD73" i="8"/>
  <c r="AE73" i="8"/>
  <c r="AF73" i="8"/>
  <c r="AG73" i="8"/>
  <c r="E74" i="8"/>
  <c r="F74" i="8" s="1"/>
  <c r="J74" i="8"/>
  <c r="N74" i="8"/>
  <c r="O74" i="8"/>
  <c r="S74" i="8"/>
  <c r="T74" i="8" s="1"/>
  <c r="W74" i="8"/>
  <c r="X74" i="8"/>
  <c r="Z74" i="8"/>
  <c r="AA74" i="8"/>
  <c r="AD74" i="8"/>
  <c r="AE74" i="8"/>
  <c r="AF74" i="8"/>
  <c r="AG74" i="8"/>
  <c r="E75" i="8"/>
  <c r="F75" i="8"/>
  <c r="J75" i="8"/>
  <c r="N75" i="8"/>
  <c r="O75" i="8"/>
  <c r="S75" i="8"/>
  <c r="T75" i="8" s="1"/>
  <c r="W75" i="8"/>
  <c r="X75" i="8"/>
  <c r="Z75" i="8"/>
  <c r="AA75" i="8"/>
  <c r="AD75" i="8"/>
  <c r="AE75" i="8"/>
  <c r="AF75" i="8"/>
  <c r="AG75" i="8"/>
  <c r="E76" i="8"/>
  <c r="F76" i="8"/>
  <c r="J76" i="8"/>
  <c r="N76" i="8"/>
  <c r="O76" i="8" s="1"/>
  <c r="S76" i="8"/>
  <c r="T76" i="8"/>
  <c r="W76" i="8"/>
  <c r="X76" i="8" s="1"/>
  <c r="Z76" i="8"/>
  <c r="AA76" i="8"/>
  <c r="AD76" i="8"/>
  <c r="AE76" i="8"/>
  <c r="AF76" i="8"/>
  <c r="AG76" i="8"/>
  <c r="E77" i="8"/>
  <c r="F77" i="8" s="1"/>
  <c r="J77" i="8"/>
  <c r="N77" i="8"/>
  <c r="O77" i="8" s="1"/>
  <c r="S77" i="8"/>
  <c r="T77" i="8" s="1"/>
  <c r="W77" i="8"/>
  <c r="X77" i="8" s="1"/>
  <c r="Z77" i="8"/>
  <c r="AA77" i="8"/>
  <c r="AD77" i="8"/>
  <c r="AE77" i="8"/>
  <c r="AF77" i="8"/>
  <c r="AG77" i="8"/>
  <c r="E78" i="8"/>
  <c r="F78" i="8" s="1"/>
  <c r="J78" i="8"/>
  <c r="N78" i="8"/>
  <c r="O78" i="8"/>
  <c r="S78" i="8"/>
  <c r="T78" i="8" s="1"/>
  <c r="W78" i="8"/>
  <c r="X78" i="8" s="1"/>
  <c r="Z78" i="8"/>
  <c r="AA78" i="8"/>
  <c r="AD78" i="8"/>
  <c r="AE78" i="8"/>
  <c r="AG78" i="8"/>
  <c r="E79" i="8"/>
  <c r="F79" i="8"/>
  <c r="J79" i="8"/>
  <c r="N79" i="8"/>
  <c r="O79" i="8" s="1"/>
  <c r="S79" i="8"/>
  <c r="T79" i="8" s="1"/>
  <c r="W79" i="8"/>
  <c r="X79" i="8" s="1"/>
  <c r="Z79" i="8"/>
  <c r="AA79" i="8"/>
  <c r="AD79" i="8"/>
  <c r="AE79" i="8"/>
  <c r="AG79" i="8"/>
  <c r="E80" i="8"/>
  <c r="F80" i="8" s="1"/>
  <c r="J80" i="8"/>
  <c r="N80" i="8"/>
  <c r="O80" i="8"/>
  <c r="S80" i="8"/>
  <c r="T80" i="8" s="1"/>
  <c r="W80" i="8"/>
  <c r="X80" i="8" s="1"/>
  <c r="Z80" i="8"/>
  <c r="AA80" i="8"/>
  <c r="AD80" i="8"/>
  <c r="AE80" i="8"/>
  <c r="AG80" i="8"/>
  <c r="E81" i="8"/>
  <c r="F81" i="8"/>
  <c r="J81" i="8"/>
  <c r="N81" i="8"/>
  <c r="O81" i="8" s="1"/>
  <c r="S81" i="8"/>
  <c r="T81" i="8" s="1"/>
  <c r="W81" i="8"/>
  <c r="X81" i="8" s="1"/>
  <c r="Z81" i="8"/>
  <c r="AA81" i="8"/>
  <c r="AD81" i="8"/>
  <c r="AE81" i="8"/>
  <c r="E82" i="8"/>
  <c r="F82" i="8" s="1"/>
  <c r="J82" i="8"/>
  <c r="N82" i="8"/>
  <c r="O82" i="8"/>
  <c r="S82" i="8"/>
  <c r="T82" i="8" s="1"/>
  <c r="W82" i="8"/>
  <c r="X82" i="8"/>
  <c r="Z82" i="8"/>
  <c r="AA82" i="8"/>
  <c r="AD82" i="8"/>
  <c r="AE82" i="8"/>
  <c r="AF82" i="8"/>
  <c r="AG82" i="8"/>
  <c r="E83" i="8"/>
  <c r="F83" i="8"/>
  <c r="J83" i="8"/>
  <c r="N83" i="8"/>
  <c r="O83" i="8" s="1"/>
  <c r="S83" i="8"/>
  <c r="T83" i="8" s="1"/>
  <c r="W83" i="8"/>
  <c r="X83" i="8" s="1"/>
  <c r="Z83" i="8"/>
  <c r="AA83" i="8"/>
  <c r="AD83" i="8"/>
  <c r="AE83" i="8"/>
  <c r="AF83" i="8"/>
  <c r="AG83" i="8"/>
  <c r="E84" i="8"/>
  <c r="F84" i="8" s="1"/>
  <c r="J84" i="8"/>
  <c r="N84" i="8"/>
  <c r="O84" i="8" s="1"/>
  <c r="S84" i="8"/>
  <c r="T84" i="8"/>
  <c r="W84" i="8"/>
  <c r="X84" i="8" s="1"/>
  <c r="Z84" i="8"/>
  <c r="AA84" i="8"/>
  <c r="AD84" i="8"/>
  <c r="AE84" i="8"/>
  <c r="AF84" i="8"/>
  <c r="AG84" i="8"/>
  <c r="F85" i="8"/>
  <c r="J85" i="8"/>
  <c r="N85" i="8"/>
  <c r="O85" i="8" s="1"/>
  <c r="S85" i="8"/>
  <c r="T85" i="8" s="1"/>
  <c r="W85" i="8"/>
  <c r="X85" i="8" s="1"/>
  <c r="Z85" i="8"/>
  <c r="AA85" i="8"/>
  <c r="AD85" i="8"/>
  <c r="AE85" i="8"/>
  <c r="E86" i="8"/>
  <c r="F86" i="8" s="1"/>
  <c r="J86" i="8"/>
  <c r="N86" i="8"/>
  <c r="O86" i="8"/>
  <c r="S86" i="8"/>
  <c r="T86" i="8" s="1"/>
  <c r="W86" i="8"/>
  <c r="X86" i="8"/>
  <c r="Z86" i="8"/>
  <c r="AA86" i="8"/>
  <c r="AD86" i="8"/>
  <c r="AE86" i="8"/>
  <c r="AG86" i="8"/>
  <c r="E87" i="8"/>
  <c r="F87" i="8"/>
  <c r="J87" i="8"/>
  <c r="N87" i="8"/>
  <c r="O87" i="8" s="1"/>
  <c r="S87" i="8"/>
  <c r="T87" i="8" s="1"/>
  <c r="W87" i="8"/>
  <c r="X87" i="8" s="1"/>
  <c r="Z87" i="8"/>
  <c r="AA87" i="8"/>
  <c r="AD87" i="8"/>
  <c r="AE87" i="8"/>
  <c r="AG87" i="8"/>
  <c r="E88" i="8"/>
  <c r="F88" i="8" s="1"/>
  <c r="J88" i="8"/>
  <c r="N88" i="8"/>
  <c r="O88" i="8"/>
  <c r="S88" i="8"/>
  <c r="T88" i="8" s="1"/>
  <c r="W88" i="8"/>
  <c r="X88" i="8"/>
  <c r="Z88" i="8"/>
  <c r="AA88" i="8"/>
  <c r="AD88" i="8"/>
  <c r="AE88" i="8"/>
  <c r="AF88" i="8"/>
  <c r="E89" i="8"/>
  <c r="F89" i="8"/>
  <c r="J89" i="8"/>
  <c r="N89" i="8"/>
  <c r="O89" i="8" s="1"/>
  <c r="S89" i="8"/>
  <c r="T89" i="8"/>
  <c r="W89" i="8"/>
  <c r="X89" i="8" s="1"/>
  <c r="Z89" i="8"/>
  <c r="AA89" i="8"/>
  <c r="AD89" i="8"/>
  <c r="AE89" i="8"/>
  <c r="AF89" i="8"/>
  <c r="AG89" i="8"/>
  <c r="E90" i="8"/>
  <c r="F90" i="8" s="1"/>
  <c r="J90" i="8"/>
  <c r="N90" i="8"/>
  <c r="O90" i="8" s="1"/>
  <c r="S90" i="8"/>
  <c r="T90" i="8"/>
  <c r="W90" i="8"/>
  <c r="X90" i="8" s="1"/>
  <c r="Z90" i="8"/>
  <c r="AA90" i="8"/>
  <c r="AD90" i="8"/>
  <c r="AE90" i="8"/>
  <c r="AF90" i="8"/>
  <c r="AG90" i="8"/>
  <c r="E91" i="8"/>
  <c r="F91" i="8" s="1"/>
  <c r="J91" i="8"/>
  <c r="N91" i="8"/>
  <c r="O91" i="8"/>
  <c r="S91" i="8"/>
  <c r="T91" i="8" s="1"/>
  <c r="W91" i="8"/>
  <c r="X91" i="8" s="1"/>
  <c r="Z91" i="8"/>
  <c r="AA91" i="8"/>
  <c r="AD91" i="8"/>
  <c r="AE91" i="8"/>
  <c r="AF91" i="8"/>
  <c r="AG91" i="8"/>
  <c r="E92" i="8"/>
  <c r="F92" i="8"/>
  <c r="J92" i="8"/>
  <c r="O92" i="8"/>
  <c r="S92" i="8"/>
  <c r="T92" i="8" s="1"/>
  <c r="W92" i="8"/>
  <c r="X92" i="8" s="1"/>
  <c r="Z92" i="8"/>
  <c r="AA92" i="8"/>
  <c r="AD92" i="8"/>
  <c r="AE92" i="8"/>
  <c r="AG92" i="8"/>
  <c r="E93" i="8"/>
  <c r="F93" i="8" s="1"/>
  <c r="J93" i="8"/>
  <c r="N93" i="8"/>
  <c r="O93" i="8"/>
  <c r="S93" i="8"/>
  <c r="T93" i="8" s="1"/>
  <c r="W93" i="8"/>
  <c r="X93" i="8"/>
  <c r="Z93" i="8"/>
  <c r="AA93" i="8"/>
  <c r="AD93" i="8"/>
  <c r="AE93" i="8"/>
  <c r="AG93" i="8"/>
  <c r="E94" i="8"/>
  <c r="F94" i="8"/>
  <c r="J94" i="8"/>
  <c r="O94" i="8"/>
  <c r="S94" i="8"/>
  <c r="T94" i="8"/>
  <c r="W94" i="8"/>
  <c r="X94" i="8" s="1"/>
  <c r="AA94" i="8"/>
  <c r="AD94" i="8"/>
  <c r="AE94" i="8"/>
  <c r="AF94" i="8"/>
  <c r="AG94" i="8"/>
  <c r="E95" i="8"/>
  <c r="F95" i="8"/>
  <c r="J95" i="8"/>
  <c r="N95" i="8"/>
  <c r="O95" i="8" s="1"/>
  <c r="S95" i="8"/>
  <c r="T95" i="8" s="1"/>
  <c r="W95" i="8"/>
  <c r="X95" i="8" s="1"/>
  <c r="AA95" i="8"/>
  <c r="AD95" i="8"/>
  <c r="AE95" i="8"/>
  <c r="AF95" i="8"/>
  <c r="AG95" i="8"/>
  <c r="E96" i="8"/>
  <c r="F96" i="8" s="1"/>
  <c r="J96" i="8"/>
  <c r="N96" i="8"/>
  <c r="O96" i="8" s="1"/>
  <c r="S96" i="8"/>
  <c r="T96" i="8"/>
  <c r="W96" i="8"/>
  <c r="X96" i="8" s="1"/>
  <c r="AA96" i="8"/>
  <c r="AD96" i="8"/>
  <c r="AE96" i="8"/>
  <c r="AF96" i="8"/>
  <c r="AG96" i="8"/>
  <c r="E97" i="8"/>
  <c r="F97" i="8"/>
  <c r="J97" i="8"/>
  <c r="N97" i="8"/>
  <c r="O97" i="8"/>
  <c r="S97" i="8"/>
  <c r="T97" i="8" s="1"/>
  <c r="W97" i="8"/>
  <c r="X97" i="8"/>
  <c r="AA97" i="8"/>
  <c r="AD97" i="8"/>
  <c r="AE97" i="8"/>
  <c r="AF97" i="8"/>
  <c r="AG97" i="8"/>
  <c r="E98" i="8"/>
  <c r="F98" i="8" s="1"/>
  <c r="J98" i="8"/>
  <c r="N98" i="8"/>
  <c r="O98" i="8" s="1"/>
  <c r="S98" i="8"/>
  <c r="T98" i="8"/>
  <c r="W98" i="8"/>
  <c r="X98" i="8" s="1"/>
  <c r="AA98" i="8"/>
  <c r="AD98" i="8"/>
  <c r="AE98" i="8"/>
  <c r="AF98" i="8"/>
  <c r="AG98" i="8"/>
  <c r="E99" i="8"/>
  <c r="F99" i="8"/>
  <c r="J99" i="8"/>
  <c r="N99" i="8"/>
  <c r="O99" i="8" s="1"/>
  <c r="S99" i="8"/>
  <c r="T99" i="8" s="1"/>
  <c r="W99" i="8"/>
  <c r="X99" i="8" s="1"/>
  <c r="AA99" i="8"/>
  <c r="AD99" i="8"/>
  <c r="AE99" i="8"/>
  <c r="AF99" i="8"/>
  <c r="AG99" i="8"/>
  <c r="E100" i="8"/>
  <c r="F100" i="8" s="1"/>
  <c r="J100" i="8"/>
  <c r="N100" i="8"/>
  <c r="O100" i="8" s="1"/>
  <c r="S100" i="8"/>
  <c r="T100" i="8"/>
  <c r="W100" i="8"/>
  <c r="X100" i="8" s="1"/>
  <c r="AA100" i="8"/>
  <c r="AD100" i="8"/>
  <c r="AE100" i="8"/>
  <c r="AF100" i="8"/>
  <c r="AG100" i="8"/>
  <c r="E101" i="8"/>
  <c r="F101" i="8"/>
  <c r="J101" i="8"/>
  <c r="N101" i="8"/>
  <c r="O101" i="8" s="1"/>
  <c r="S101" i="8"/>
  <c r="T101" i="8" s="1"/>
  <c r="W101" i="8"/>
  <c r="X101" i="8" s="1"/>
  <c r="AA101" i="8"/>
  <c r="AD101" i="8"/>
  <c r="AE101" i="8"/>
  <c r="AF101" i="8"/>
  <c r="AG101" i="8"/>
  <c r="E102" i="8"/>
  <c r="F102" i="8" s="1"/>
  <c r="J102" i="8"/>
  <c r="N102" i="8"/>
  <c r="O102" i="8" s="1"/>
  <c r="S102" i="8"/>
  <c r="T102" i="8"/>
  <c r="W102" i="8"/>
  <c r="X102" i="8" s="1"/>
  <c r="Z102" i="8"/>
  <c r="AA102" i="8"/>
  <c r="AD102" i="8"/>
  <c r="AE102" i="8"/>
  <c r="AG102" i="8"/>
  <c r="E103" i="8"/>
  <c r="F103" i="8"/>
  <c r="J103" i="8"/>
  <c r="N103" i="8"/>
  <c r="O103" i="8"/>
  <c r="S103" i="8"/>
  <c r="T103" i="8" s="1"/>
  <c r="W103" i="8"/>
  <c r="X103" i="8"/>
  <c r="Z103" i="8"/>
  <c r="AA103" i="8"/>
  <c r="AD103" i="8"/>
  <c r="AE103" i="8"/>
  <c r="AF103" i="8"/>
  <c r="AG103" i="8"/>
  <c r="E104" i="8"/>
  <c r="F104" i="8"/>
  <c r="J104" i="8"/>
  <c r="N104" i="8"/>
  <c r="O104" i="8" s="1"/>
  <c r="S104" i="8"/>
  <c r="T104" i="8"/>
  <c r="W104" i="8"/>
  <c r="X104" i="8" s="1"/>
  <c r="Z104" i="8"/>
  <c r="AA104" i="8"/>
  <c r="AD104" i="8"/>
  <c r="AE104" i="8"/>
  <c r="AF104" i="8"/>
  <c r="AG104" i="8"/>
  <c r="E105" i="8"/>
  <c r="F105" i="8" s="1"/>
  <c r="J105" i="8"/>
  <c r="N105" i="8"/>
  <c r="O105" i="8" s="1"/>
  <c r="S105" i="8"/>
  <c r="T105" i="8"/>
  <c r="W105" i="8"/>
  <c r="X105" i="8" s="1"/>
  <c r="Z105" i="8"/>
  <c r="AA105" i="8"/>
  <c r="AD105" i="8"/>
  <c r="AE105" i="8"/>
  <c r="AF105" i="8"/>
  <c r="AG105" i="8"/>
  <c r="E106" i="8"/>
  <c r="F106" i="8" s="1"/>
  <c r="J106" i="8"/>
  <c r="N106" i="8"/>
  <c r="O106" i="8"/>
  <c r="S106" i="8"/>
  <c r="T106" i="8" s="1"/>
  <c r="W106" i="8"/>
  <c r="X106" i="8" s="1"/>
  <c r="Z106" i="8"/>
  <c r="AA106" i="8"/>
  <c r="AD106" i="8"/>
  <c r="AE106" i="8"/>
  <c r="E107" i="8"/>
  <c r="F107" i="8" s="1"/>
  <c r="J107" i="8"/>
  <c r="N107" i="8"/>
  <c r="O107" i="8" s="1"/>
  <c r="S107" i="8"/>
  <c r="T107" i="8"/>
  <c r="W107" i="8"/>
  <c r="X107" i="8" s="1"/>
  <c r="Z107" i="8"/>
  <c r="AA107" i="8"/>
  <c r="AD107" i="8"/>
  <c r="AE107" i="8"/>
  <c r="AG107" i="8"/>
  <c r="E108" i="8"/>
  <c r="F108" i="8"/>
  <c r="J108" i="8"/>
  <c r="N108" i="8"/>
  <c r="O108" i="8" s="1"/>
  <c r="S108" i="8"/>
  <c r="T108" i="8" s="1"/>
  <c r="W108" i="8"/>
  <c r="X108" i="8" s="1"/>
  <c r="Z108" i="8"/>
  <c r="AA108" i="8"/>
  <c r="AD108" i="8"/>
  <c r="AE108" i="8"/>
  <c r="E109" i="8"/>
  <c r="F109" i="8" s="1"/>
  <c r="J109" i="8"/>
  <c r="N109" i="8"/>
  <c r="O109" i="8"/>
  <c r="S109" i="8"/>
  <c r="T109" i="8" s="1"/>
  <c r="W109" i="8"/>
  <c r="X109" i="8" s="1"/>
  <c r="Z109" i="8"/>
  <c r="AA109" i="8"/>
  <c r="AD109" i="8"/>
  <c r="AE109" i="8"/>
  <c r="AG109" i="8"/>
  <c r="E110" i="8"/>
  <c r="F110" i="8"/>
  <c r="J110" i="8"/>
  <c r="N110" i="8"/>
  <c r="O110" i="8" s="1"/>
  <c r="S110" i="8"/>
  <c r="T110" i="8"/>
  <c r="W110" i="8"/>
  <c r="X110" i="8" s="1"/>
  <c r="Z110" i="8"/>
  <c r="AA110" i="8"/>
  <c r="AD110" i="8"/>
  <c r="AE110" i="8"/>
  <c r="AF110" i="8"/>
  <c r="AG110" i="8"/>
  <c r="E111" i="8"/>
  <c r="F111" i="8" s="1"/>
  <c r="J111" i="8"/>
  <c r="N111" i="8"/>
  <c r="O111" i="8" s="1"/>
  <c r="S111" i="8"/>
  <c r="T111" i="8"/>
  <c r="W111" i="8"/>
  <c r="X111" i="8" s="1"/>
  <c r="Z111" i="8"/>
  <c r="AA111" i="8"/>
  <c r="AD111" i="8"/>
  <c r="AE111" i="8"/>
  <c r="AF111" i="8"/>
  <c r="AG111" i="8"/>
  <c r="E112" i="8"/>
  <c r="F112" i="8" s="1"/>
  <c r="J112" i="8"/>
  <c r="N112" i="8"/>
  <c r="O112" i="8" s="1"/>
  <c r="S112" i="8"/>
  <c r="T112" i="8" s="1"/>
  <c r="W112" i="8"/>
  <c r="X112" i="8" s="1"/>
  <c r="Z112" i="8"/>
  <c r="AA112" i="8"/>
  <c r="AD112" i="8"/>
  <c r="AE112" i="8"/>
  <c r="AF112" i="8"/>
  <c r="AG112" i="8"/>
  <c r="E113" i="8"/>
  <c r="F113" i="8"/>
  <c r="J113" i="8"/>
  <c r="N113" i="8"/>
  <c r="O113" i="8"/>
  <c r="S113" i="8"/>
  <c r="T113" i="8" s="1"/>
  <c r="W113" i="8"/>
  <c r="X113" i="8" s="1"/>
  <c r="Z113" i="8"/>
  <c r="AA113" i="8"/>
  <c r="AD113" i="8"/>
  <c r="AE113" i="8"/>
  <c r="AF113" i="8"/>
  <c r="E114" i="8"/>
  <c r="F114" i="8"/>
  <c r="J114" i="8"/>
  <c r="N114" i="8"/>
  <c r="O114" i="8" s="1"/>
  <c r="S114" i="8"/>
  <c r="T114" i="8" s="1"/>
  <c r="W114" i="8"/>
  <c r="X114" i="8" s="1"/>
  <c r="Z114" i="8"/>
  <c r="AA114" i="8"/>
  <c r="AD114" i="8"/>
  <c r="AE114" i="8"/>
  <c r="AF114" i="8"/>
  <c r="AG114" i="8"/>
  <c r="E115" i="8"/>
  <c r="F115" i="8" s="1"/>
  <c r="J115" i="8"/>
  <c r="N115" i="8"/>
  <c r="O115" i="8" s="1"/>
  <c r="S115" i="8"/>
  <c r="T115" i="8" s="1"/>
  <c r="W115" i="8"/>
  <c r="X115" i="8" s="1"/>
  <c r="Z115" i="8"/>
  <c r="AA115" i="8"/>
  <c r="AD115" i="8"/>
  <c r="AE115" i="8"/>
  <c r="AF115" i="8"/>
  <c r="AG115" i="8"/>
  <c r="E116" i="8"/>
  <c r="F116" i="8" s="1"/>
  <c r="J116" i="8"/>
  <c r="N116" i="8"/>
  <c r="O116" i="8" s="1"/>
  <c r="S116" i="8"/>
  <c r="T116" i="8" s="1"/>
  <c r="W116" i="8"/>
  <c r="X116" i="8" s="1"/>
  <c r="Z116" i="8"/>
  <c r="AA116" i="8"/>
  <c r="AD116" i="8"/>
  <c r="AE116" i="8"/>
  <c r="AF116" i="8"/>
  <c r="AG116" i="8"/>
  <c r="E117" i="8"/>
  <c r="F117" i="8" s="1"/>
  <c r="J117" i="8"/>
  <c r="N117" i="8"/>
  <c r="O117" i="8"/>
  <c r="S117" i="8"/>
  <c r="T117" i="8" s="1"/>
  <c r="W117" i="8"/>
  <c r="X117" i="8"/>
  <c r="Z117" i="8"/>
  <c r="AA117" i="8"/>
  <c r="AD117" i="8"/>
  <c r="AE117" i="8"/>
  <c r="AF117" i="8"/>
  <c r="AG117" i="8"/>
  <c r="E118" i="8"/>
  <c r="F118" i="8"/>
  <c r="J118" i="8"/>
  <c r="N118" i="8"/>
  <c r="O118" i="8" s="1"/>
  <c r="S118" i="8"/>
  <c r="T118" i="8" s="1"/>
  <c r="W118" i="8"/>
  <c r="X118" i="8" s="1"/>
  <c r="Z118" i="8"/>
  <c r="AA118" i="8"/>
  <c r="AD118" i="8"/>
  <c r="AE118" i="8"/>
  <c r="AF118" i="8"/>
  <c r="AG118" i="8"/>
  <c r="E119" i="8"/>
  <c r="F119" i="8" s="1"/>
  <c r="J119" i="8"/>
  <c r="N119" i="8"/>
  <c r="O119" i="8" s="1"/>
  <c r="S119" i="8"/>
  <c r="T119" i="8" s="1"/>
  <c r="W119" i="8"/>
  <c r="X119" i="8" s="1"/>
  <c r="Z119" i="8"/>
  <c r="AA119" i="8"/>
  <c r="AD119" i="8"/>
  <c r="AE119" i="8"/>
  <c r="AF119" i="8"/>
  <c r="E120" i="8"/>
  <c r="F120" i="8" s="1"/>
  <c r="J120" i="8"/>
  <c r="N120" i="8"/>
  <c r="O120" i="8" s="1"/>
  <c r="S120" i="8"/>
  <c r="T120" i="8" s="1"/>
  <c r="W120" i="8"/>
  <c r="X120" i="8" s="1"/>
  <c r="Z120" i="8"/>
  <c r="AA120" i="8"/>
  <c r="AD120" i="8"/>
  <c r="AE120" i="8"/>
  <c r="AF120" i="8"/>
  <c r="E121" i="8"/>
  <c r="F121" i="8" s="1"/>
  <c r="J121" i="8"/>
  <c r="N121" i="8"/>
  <c r="O121" i="8"/>
  <c r="S121" i="8"/>
  <c r="T121" i="8" s="1"/>
  <c r="W121" i="8"/>
  <c r="X121" i="8"/>
  <c r="Z121" i="8"/>
  <c r="AA121" i="8"/>
  <c r="AD121" i="8"/>
  <c r="AE121" i="8"/>
  <c r="AF121" i="8"/>
  <c r="E122" i="8"/>
  <c r="F122" i="8"/>
  <c r="J122" i="8"/>
  <c r="N122" i="8"/>
  <c r="O122" i="8" s="1"/>
  <c r="S122" i="8"/>
  <c r="T122" i="8" s="1"/>
  <c r="W122" i="8"/>
  <c r="X122" i="8" s="1"/>
  <c r="Z122" i="8"/>
  <c r="AA122" i="8"/>
  <c r="AD122" i="8"/>
  <c r="AE122" i="8"/>
  <c r="AF122" i="8"/>
  <c r="E123" i="8"/>
  <c r="F123" i="8" s="1"/>
  <c r="J123" i="8"/>
  <c r="N123" i="8"/>
  <c r="O123" i="8" s="1"/>
  <c r="S123" i="8"/>
  <c r="T123" i="8"/>
  <c r="W123" i="8"/>
  <c r="X123" i="8" s="1"/>
  <c r="Z123" i="8"/>
  <c r="AA123" i="8"/>
  <c r="AD123" i="8"/>
  <c r="AE123" i="8"/>
  <c r="AF123" i="8"/>
  <c r="AG123" i="8"/>
  <c r="E124" i="8"/>
  <c r="F124" i="8" s="1"/>
  <c r="J124" i="8"/>
  <c r="N124" i="8"/>
  <c r="O124" i="8" s="1"/>
  <c r="S124" i="8"/>
  <c r="T124" i="8" s="1"/>
  <c r="W124" i="8"/>
  <c r="X124" i="8" s="1"/>
  <c r="Z124" i="8"/>
  <c r="AA124" i="8"/>
  <c r="AD124" i="8"/>
  <c r="AE124" i="8"/>
  <c r="AF124" i="8"/>
  <c r="AG124" i="8"/>
  <c r="E125" i="8"/>
  <c r="F125" i="8" s="1"/>
  <c r="J125" i="8"/>
  <c r="N125" i="8"/>
  <c r="O125" i="8"/>
  <c r="S125" i="8"/>
  <c r="T125" i="8" s="1"/>
  <c r="W125" i="8"/>
  <c r="X125" i="8"/>
  <c r="Z125" i="8"/>
  <c r="AA125" i="8"/>
  <c r="AD125" i="8"/>
  <c r="AE125" i="8"/>
  <c r="AF125" i="8"/>
  <c r="AG125" i="8"/>
  <c r="E126" i="8"/>
  <c r="F126" i="8" s="1"/>
  <c r="J126" i="8"/>
  <c r="N126" i="8"/>
  <c r="O126" i="8" s="1"/>
  <c r="S126" i="8"/>
  <c r="T126" i="8" s="1"/>
  <c r="W126" i="8"/>
  <c r="X126" i="8" s="1"/>
  <c r="Z126" i="8"/>
  <c r="AA126" i="8"/>
  <c r="AD126" i="8"/>
  <c r="AE126" i="8"/>
  <c r="AF126" i="8"/>
  <c r="AG126" i="8"/>
  <c r="E127" i="8"/>
  <c r="F127" i="8" s="1"/>
  <c r="J127" i="8"/>
  <c r="N127" i="8"/>
  <c r="O127" i="8" s="1"/>
  <c r="S127" i="8"/>
  <c r="T127" i="8" s="1"/>
  <c r="W127" i="8"/>
  <c r="X127" i="8" s="1"/>
  <c r="Z127" i="8"/>
  <c r="AA127" i="8"/>
  <c r="AD127" i="8"/>
  <c r="AE127" i="8"/>
  <c r="AF127" i="8"/>
  <c r="E128" i="8"/>
  <c r="F128" i="8" s="1"/>
  <c r="J128" i="8"/>
  <c r="N128" i="8"/>
  <c r="O128" i="8"/>
  <c r="S128" i="8"/>
  <c r="T128" i="8" s="1"/>
  <c r="W128" i="8"/>
  <c r="X128" i="8" s="1"/>
  <c r="Z128" i="8"/>
  <c r="AA128" i="8"/>
  <c r="AD128" i="8"/>
  <c r="AE128" i="8"/>
  <c r="AG128" i="8"/>
  <c r="E129" i="8"/>
  <c r="F129" i="8" s="1"/>
  <c r="J129" i="8"/>
  <c r="N129" i="8"/>
  <c r="O129" i="8" s="1"/>
  <c r="S129" i="8"/>
  <c r="T129" i="8"/>
  <c r="W129" i="8"/>
  <c r="X129" i="8" s="1"/>
  <c r="Z129" i="8"/>
  <c r="AA129" i="8"/>
  <c r="AD129" i="8"/>
  <c r="AE129" i="8"/>
  <c r="AF129" i="8"/>
  <c r="E130" i="8"/>
  <c r="F130" i="8" s="1"/>
  <c r="J130" i="8"/>
  <c r="N130" i="8"/>
  <c r="O130" i="8"/>
  <c r="S130" i="8"/>
  <c r="T130" i="8" s="1"/>
  <c r="W130" i="8"/>
  <c r="X130" i="8" s="1"/>
  <c r="Z130" i="8"/>
  <c r="AA130" i="8"/>
  <c r="AD130" i="8"/>
  <c r="AE130" i="8"/>
  <c r="AF130" i="8"/>
  <c r="AG130" i="8"/>
  <c r="E131" i="8"/>
  <c r="F131" i="8"/>
  <c r="J131" i="8"/>
  <c r="N131" i="8"/>
  <c r="O131" i="8" s="1"/>
  <c r="S131" i="8"/>
  <c r="T131" i="8" s="1"/>
  <c r="W131" i="8"/>
  <c r="X131" i="8" s="1"/>
  <c r="Z131" i="8"/>
  <c r="AA131" i="8"/>
  <c r="AD131" i="8"/>
  <c r="AE131" i="8"/>
  <c r="AF131" i="8"/>
  <c r="AG131" i="8"/>
  <c r="E132" i="8"/>
  <c r="F132" i="8" s="1"/>
  <c r="J132" i="8"/>
  <c r="N132" i="8"/>
  <c r="O132" i="8" s="1"/>
  <c r="S132" i="8"/>
  <c r="T132" i="8"/>
  <c r="W132" i="8"/>
  <c r="X132" i="8" s="1"/>
  <c r="Z132" i="8"/>
  <c r="AA132" i="8"/>
  <c r="AD132" i="8"/>
  <c r="AE132" i="8"/>
  <c r="AF132" i="8"/>
  <c r="AG132" i="8"/>
  <c r="E133" i="8"/>
  <c r="F133" i="8" s="1"/>
  <c r="J133" i="8"/>
  <c r="N133" i="8"/>
  <c r="O133" i="8" s="1"/>
  <c r="S133" i="8"/>
  <c r="T133" i="8" s="1"/>
  <c r="W133" i="8"/>
  <c r="X133" i="8" s="1"/>
  <c r="Z133" i="8"/>
  <c r="AA133" i="8"/>
  <c r="AD133" i="8"/>
  <c r="AE133" i="8"/>
  <c r="AF133" i="8"/>
  <c r="AG133" i="8"/>
  <c r="E134" i="8"/>
  <c r="F134" i="8" s="1"/>
  <c r="J134" i="8"/>
  <c r="N134" i="8"/>
  <c r="O134" i="8"/>
  <c r="S134" i="8"/>
  <c r="T134" i="8" s="1"/>
  <c r="W134" i="8"/>
  <c r="X134" i="8"/>
  <c r="Z134" i="8"/>
  <c r="AA134" i="8"/>
  <c r="AD134" i="8"/>
  <c r="AE134" i="8"/>
  <c r="AF134" i="8"/>
  <c r="AG134" i="8"/>
  <c r="E135" i="8"/>
  <c r="F135" i="8"/>
  <c r="J135" i="8"/>
  <c r="N135" i="8"/>
  <c r="O135" i="8" s="1"/>
  <c r="S135" i="8"/>
  <c r="T135" i="8" s="1"/>
  <c r="W135" i="8"/>
  <c r="X135" i="8" s="1"/>
  <c r="Z135" i="8"/>
  <c r="AA135" i="8"/>
  <c r="AD135" i="8"/>
  <c r="AE135" i="8"/>
  <c r="AF135" i="8"/>
  <c r="AG135" i="8"/>
  <c r="E136" i="8"/>
  <c r="F136" i="8" s="1"/>
  <c r="J136" i="8"/>
  <c r="N136" i="8"/>
  <c r="O136" i="8" s="1"/>
  <c r="S136" i="8"/>
  <c r="T136" i="8"/>
  <c r="W136" i="8"/>
  <c r="X136" i="8" s="1"/>
  <c r="Z136" i="8"/>
  <c r="AA136" i="8"/>
  <c r="AD136" i="8"/>
  <c r="AE136" i="8"/>
  <c r="AF136" i="8"/>
  <c r="AG136" i="8"/>
  <c r="E137" i="8"/>
  <c r="F137" i="8" s="1"/>
  <c r="J137" i="8"/>
  <c r="N137" i="8"/>
  <c r="O137" i="8" s="1"/>
  <c r="S137" i="8"/>
  <c r="T137" i="8" s="1"/>
  <c r="W137" i="8"/>
  <c r="X137" i="8" s="1"/>
  <c r="Z137" i="8"/>
  <c r="AA137" i="8"/>
  <c r="AD137" i="8"/>
  <c r="AE137" i="8"/>
  <c r="AF137" i="8"/>
  <c r="AG137" i="8"/>
  <c r="E138" i="8"/>
  <c r="F138" i="8" s="1"/>
  <c r="J138" i="8"/>
  <c r="N138" i="8"/>
  <c r="O138" i="8"/>
  <c r="S138" i="8"/>
  <c r="T138" i="8" s="1"/>
  <c r="W138" i="8"/>
  <c r="X138" i="8"/>
  <c r="Z138" i="8"/>
  <c r="AA138" i="8"/>
  <c r="AD138" i="8"/>
  <c r="AE138" i="8"/>
  <c r="AF138" i="8"/>
  <c r="AG138" i="8"/>
  <c r="E139" i="8"/>
  <c r="F139" i="8"/>
  <c r="J139" i="8"/>
  <c r="N139" i="8"/>
  <c r="O139" i="8" s="1"/>
  <c r="S139" i="8"/>
  <c r="T139" i="8" s="1"/>
  <c r="W139" i="8"/>
  <c r="X139" i="8" s="1"/>
  <c r="Z139" i="8"/>
  <c r="AA139" i="8"/>
  <c r="AD139" i="8"/>
  <c r="AE139" i="8"/>
  <c r="AF139" i="8"/>
  <c r="AG139" i="8"/>
  <c r="E140" i="8"/>
  <c r="F140" i="8" s="1"/>
  <c r="J140" i="8"/>
  <c r="N140" i="8"/>
  <c r="O140" i="8" s="1"/>
  <c r="S140" i="8"/>
  <c r="T140" i="8"/>
  <c r="W140" i="8"/>
  <c r="X140" i="8" s="1"/>
  <c r="Z140" i="8"/>
  <c r="AA140" i="8"/>
  <c r="AD140" i="8"/>
  <c r="AE140" i="8"/>
  <c r="AF140" i="8"/>
  <c r="AG140" i="8"/>
  <c r="E141" i="8"/>
  <c r="F141" i="8" s="1"/>
  <c r="J141" i="8"/>
  <c r="N141" i="8"/>
  <c r="O141" i="8" s="1"/>
  <c r="S141" i="8"/>
  <c r="T141" i="8" s="1"/>
  <c r="W141" i="8"/>
  <c r="X141" i="8" s="1"/>
  <c r="Z141" i="8"/>
  <c r="AA141" i="8"/>
  <c r="AD141" i="8"/>
  <c r="AE141" i="8"/>
  <c r="AF141" i="8"/>
  <c r="AG141" i="8"/>
  <c r="E142" i="8"/>
  <c r="F142" i="8" s="1"/>
  <c r="J142" i="8"/>
  <c r="N142" i="8"/>
  <c r="O142" i="8"/>
  <c r="S142" i="8"/>
  <c r="T142" i="8" s="1"/>
  <c r="W142" i="8"/>
  <c r="X142" i="8"/>
  <c r="Z142" i="8"/>
  <c r="AA142" i="8"/>
  <c r="AD142" i="8"/>
  <c r="AE142" i="8"/>
  <c r="AF142" i="8"/>
  <c r="AG142" i="8"/>
  <c r="E143" i="8"/>
  <c r="F143" i="8"/>
  <c r="J143" i="8"/>
  <c r="N143" i="8"/>
  <c r="O143" i="8" s="1"/>
  <c r="S143" i="8"/>
  <c r="T143" i="8" s="1"/>
  <c r="W143" i="8"/>
  <c r="X143" i="8" s="1"/>
  <c r="Z143" i="8"/>
  <c r="AA143" i="8"/>
  <c r="AD143" i="8"/>
  <c r="AE143" i="8"/>
  <c r="AF143" i="8"/>
  <c r="AG143" i="8"/>
  <c r="E144" i="8"/>
  <c r="F144" i="8" s="1"/>
  <c r="J144" i="8"/>
  <c r="N144" i="8"/>
  <c r="O144" i="8" s="1"/>
  <c r="S144" i="8"/>
  <c r="T144" i="8"/>
  <c r="W144" i="8"/>
  <c r="X144" i="8" s="1"/>
  <c r="Z144" i="8"/>
  <c r="AA144" i="8"/>
  <c r="AD144" i="8"/>
  <c r="AE144" i="8"/>
  <c r="AF144" i="8"/>
  <c r="AG144" i="8"/>
  <c r="E145" i="8"/>
  <c r="F145" i="8" s="1"/>
  <c r="J145" i="8"/>
  <c r="N145" i="8"/>
  <c r="O145" i="8" s="1"/>
  <c r="S145" i="8"/>
  <c r="T145" i="8" s="1"/>
  <c r="W145" i="8"/>
  <c r="X145" i="8" s="1"/>
  <c r="Z145" i="8"/>
  <c r="AA145" i="8"/>
  <c r="AD145" i="8"/>
  <c r="AE145" i="8"/>
  <c r="AF145" i="8"/>
  <c r="AG145" i="8"/>
  <c r="E146" i="8"/>
  <c r="F146" i="8" s="1"/>
  <c r="J146" i="8"/>
  <c r="N146" i="8"/>
  <c r="O146" i="8"/>
  <c r="S146" i="8"/>
  <c r="T146" i="8" s="1"/>
  <c r="W146" i="8"/>
  <c r="X146" i="8"/>
  <c r="Z146" i="8"/>
  <c r="AA146" i="8"/>
  <c r="AD146" i="8"/>
  <c r="AE146" i="8"/>
  <c r="AF146" i="8"/>
  <c r="AG146" i="8"/>
  <c r="E147" i="8"/>
  <c r="F147" i="8"/>
  <c r="J147" i="8"/>
  <c r="N147" i="8"/>
  <c r="O147" i="8" s="1"/>
  <c r="S147" i="8"/>
  <c r="T147" i="8" s="1"/>
  <c r="W147" i="8"/>
  <c r="X147" i="8" s="1"/>
  <c r="Z147" i="8"/>
  <c r="AA147" i="8"/>
  <c r="AD147" i="8"/>
  <c r="AE147" i="8"/>
  <c r="AF147" i="8"/>
  <c r="AG147" i="8"/>
  <c r="E148" i="8"/>
  <c r="F148" i="8" s="1"/>
  <c r="J148" i="8"/>
  <c r="N148" i="8"/>
  <c r="O148" i="8" s="1"/>
  <c r="S148" i="8"/>
  <c r="T148" i="8"/>
  <c r="W148" i="8"/>
  <c r="X148" i="8" s="1"/>
  <c r="Z148" i="8"/>
  <c r="AA148" i="8"/>
  <c r="AD148" i="8"/>
  <c r="AE148" i="8"/>
  <c r="AG148" i="8"/>
  <c r="E149" i="8"/>
  <c r="F149" i="8" s="1"/>
  <c r="J149" i="8"/>
  <c r="N149" i="8"/>
  <c r="O149" i="8"/>
  <c r="S149" i="8"/>
  <c r="T149" i="8" s="1"/>
  <c r="W149" i="8"/>
  <c r="X149" i="8"/>
  <c r="Z149" i="8"/>
  <c r="AA149" i="8"/>
  <c r="AD149" i="8"/>
  <c r="AE149" i="8"/>
  <c r="E150" i="8"/>
  <c r="F150" i="8" s="1"/>
  <c r="J150" i="8"/>
  <c r="N150" i="8"/>
  <c r="O150" i="8" s="1"/>
  <c r="S150" i="8"/>
  <c r="T150" i="8" s="1"/>
  <c r="W150" i="8"/>
  <c r="X150" i="8" s="1"/>
  <c r="Z150" i="8"/>
  <c r="AA150" i="8"/>
  <c r="AD150" i="8"/>
  <c r="AE150" i="8"/>
  <c r="AG150" i="8"/>
  <c r="E151" i="8"/>
  <c r="F151" i="8"/>
  <c r="J151" i="8"/>
  <c r="N151" i="8"/>
  <c r="O151" i="8" s="1"/>
  <c r="S151" i="8"/>
  <c r="T151" i="8" s="1"/>
  <c r="W151" i="8"/>
  <c r="X151" i="8" s="1"/>
  <c r="Z151" i="8"/>
  <c r="AA151" i="8"/>
  <c r="AD151" i="8"/>
  <c r="AE151" i="8"/>
  <c r="AG151" i="8"/>
  <c r="E152" i="8"/>
  <c r="F152" i="8" s="1"/>
  <c r="J152" i="8"/>
  <c r="N152" i="8"/>
  <c r="O152" i="8" s="1"/>
  <c r="S152" i="8"/>
  <c r="T152" i="8" s="1"/>
  <c r="W152" i="8"/>
  <c r="X152" i="8" s="1"/>
  <c r="Z152" i="8"/>
  <c r="AA152" i="8"/>
  <c r="AD152" i="8"/>
  <c r="AE152" i="8"/>
  <c r="AF152" i="8"/>
  <c r="AG152" i="8"/>
  <c r="E153" i="8"/>
  <c r="F153" i="8" s="1"/>
  <c r="J153" i="8"/>
  <c r="N153" i="8"/>
  <c r="O153" i="8"/>
  <c r="S153" i="8"/>
  <c r="T153" i="8" s="1"/>
  <c r="W153" i="8"/>
  <c r="X153" i="8"/>
  <c r="Z153" i="8"/>
  <c r="AA153" i="8"/>
  <c r="AD153" i="8"/>
  <c r="AE153" i="8"/>
  <c r="AF153" i="8"/>
  <c r="AG153" i="8"/>
  <c r="E154" i="8"/>
  <c r="F154" i="8" s="1"/>
  <c r="J154" i="8"/>
  <c r="N154" i="8"/>
  <c r="O154" i="8" s="1"/>
  <c r="S154" i="8"/>
  <c r="T154" i="8" s="1"/>
  <c r="W154" i="8"/>
  <c r="X154" i="8" s="1"/>
  <c r="Z154" i="8"/>
  <c r="AA154" i="8"/>
  <c r="AD154" i="8"/>
  <c r="AE154" i="8"/>
  <c r="AF154" i="8"/>
  <c r="AG154" i="8"/>
  <c r="E155" i="8"/>
  <c r="F155" i="8" s="1"/>
  <c r="J155" i="8"/>
  <c r="N155" i="8"/>
  <c r="O155" i="8" s="1"/>
  <c r="S155" i="8"/>
  <c r="T155" i="8" s="1"/>
  <c r="W155" i="8"/>
  <c r="X155" i="8" s="1"/>
  <c r="Z155" i="8"/>
  <c r="AA155" i="8"/>
  <c r="AD155" i="8"/>
  <c r="AE155" i="8"/>
  <c r="AF155" i="8"/>
  <c r="AG155" i="8"/>
  <c r="F156" i="8"/>
  <c r="J156" i="8"/>
  <c r="N156" i="8"/>
  <c r="O156" i="8" s="1"/>
  <c r="S156" i="8"/>
  <c r="T156" i="8" s="1"/>
  <c r="W156" i="8"/>
  <c r="X156" i="8" s="1"/>
  <c r="Z156" i="8"/>
  <c r="AA156" i="8"/>
  <c r="AD156" i="8"/>
  <c r="AE156" i="8"/>
  <c r="AF156" i="8"/>
  <c r="AG156" i="8"/>
  <c r="E157" i="8"/>
  <c r="F157" i="8" s="1"/>
  <c r="J157" i="8"/>
  <c r="N157" i="8"/>
  <c r="O157" i="8"/>
  <c r="S157" i="8"/>
  <c r="T157" i="8" s="1"/>
  <c r="W157" i="8"/>
  <c r="X157" i="8"/>
  <c r="Z157" i="8"/>
  <c r="AA157" i="8"/>
  <c r="AD157" i="8"/>
  <c r="AE157" i="8"/>
  <c r="AF157" i="8"/>
  <c r="AG157" i="8"/>
  <c r="E158" i="8"/>
  <c r="F158" i="8"/>
  <c r="J158" i="8"/>
  <c r="N158" i="8"/>
  <c r="S158" i="8"/>
  <c r="T158" i="8" s="1"/>
  <c r="W158" i="8"/>
  <c r="X158" i="8" s="1"/>
  <c r="Z158" i="8"/>
  <c r="AA158" i="8"/>
  <c r="AD158" i="8"/>
  <c r="AE158" i="8"/>
  <c r="AF158" i="8"/>
  <c r="AG158" i="8"/>
  <c r="F159" i="8"/>
  <c r="J159" i="8"/>
  <c r="N159" i="8"/>
  <c r="O159" i="8" s="1"/>
  <c r="S159" i="8"/>
  <c r="T159" i="8"/>
  <c r="W159" i="8"/>
  <c r="X159" i="8" s="1"/>
  <c r="Z159" i="8"/>
  <c r="AA159" i="8"/>
  <c r="AD159" i="8"/>
  <c r="AE159" i="8"/>
  <c r="AF159" i="8"/>
  <c r="AG159" i="8"/>
  <c r="E160" i="8"/>
  <c r="F160" i="8" s="1"/>
  <c r="J160" i="8"/>
  <c r="N160" i="8"/>
  <c r="O160" i="8" s="1"/>
  <c r="S160" i="8"/>
  <c r="T160" i="8" s="1"/>
  <c r="W160" i="8"/>
  <c r="X160" i="8" s="1"/>
  <c r="Z160" i="8"/>
  <c r="AA160" i="8"/>
  <c r="AD160" i="8"/>
  <c r="AE160" i="8"/>
  <c r="AF160" i="8"/>
  <c r="AG160" i="8"/>
  <c r="E161" i="8"/>
  <c r="F161" i="8" s="1"/>
  <c r="J161" i="8"/>
  <c r="N161" i="8"/>
  <c r="O161" i="8"/>
  <c r="S161" i="8"/>
  <c r="T161" i="8" s="1"/>
  <c r="W161" i="8"/>
  <c r="X161" i="8"/>
  <c r="Z161" i="8"/>
  <c r="AA161" i="8"/>
  <c r="AD161" i="8"/>
  <c r="AE161" i="8"/>
  <c r="AF161" i="8"/>
  <c r="AG161" i="8"/>
  <c r="E162" i="8"/>
  <c r="F162" i="8"/>
  <c r="J162" i="8"/>
  <c r="N162" i="8"/>
  <c r="O162" i="8" s="1"/>
  <c r="S162" i="8"/>
  <c r="T162" i="8" s="1"/>
  <c r="W162" i="8"/>
  <c r="X162" i="8" s="1"/>
  <c r="Z162" i="8"/>
  <c r="AA162" i="8"/>
  <c r="AD162" i="8"/>
  <c r="AE162" i="8"/>
  <c r="E163" i="8"/>
  <c r="F163" i="8" s="1"/>
  <c r="J163" i="8"/>
  <c r="N163" i="8"/>
  <c r="O163" i="8"/>
  <c r="S163" i="8"/>
  <c r="T163" i="8" s="1"/>
  <c r="W163" i="8"/>
  <c r="X163" i="8"/>
  <c r="Z163" i="8"/>
  <c r="AA163" i="8"/>
  <c r="AD163" i="8"/>
  <c r="AE163" i="8"/>
  <c r="AG163" i="8"/>
  <c r="E164" i="8"/>
  <c r="F164" i="8" s="1"/>
  <c r="J164" i="8"/>
  <c r="N164" i="8"/>
  <c r="O164" i="8" s="1"/>
  <c r="S164" i="8"/>
  <c r="T164" i="8"/>
  <c r="W164" i="8"/>
  <c r="X164" i="8" s="1"/>
  <c r="Z164" i="8"/>
  <c r="AA164" i="8"/>
  <c r="AD164" i="8"/>
  <c r="AE164" i="8"/>
  <c r="J165" i="8"/>
  <c r="N165" i="8"/>
  <c r="O165" i="8" s="1"/>
  <c r="S165" i="8"/>
  <c r="T165" i="8" s="1"/>
  <c r="W165" i="8"/>
  <c r="X165" i="8" s="1"/>
  <c r="Z165" i="8"/>
  <c r="AA165" i="8"/>
  <c r="AD165" i="8"/>
  <c r="AE165" i="8"/>
  <c r="E166" i="8"/>
  <c r="F166" i="8" s="1"/>
  <c r="J166" i="8"/>
  <c r="S166" i="8"/>
  <c r="T166" i="8"/>
  <c r="W166" i="8"/>
  <c r="X166" i="8" s="1"/>
  <c r="Z166" i="8"/>
  <c r="AA166" i="8"/>
  <c r="AD166" i="8"/>
  <c r="AE166" i="8"/>
  <c r="AF166" i="8"/>
  <c r="AG166" i="8"/>
  <c r="E167" i="8"/>
  <c r="F167" i="8" s="1"/>
  <c r="J167" i="8"/>
  <c r="N167" i="8"/>
  <c r="O167" i="8" s="1"/>
  <c r="T167" i="8"/>
  <c r="W167" i="8"/>
  <c r="X167" i="8"/>
  <c r="Z167" i="8"/>
  <c r="AA167" i="8"/>
  <c r="AD167" i="8"/>
  <c r="AE167" i="8"/>
  <c r="AF167" i="8"/>
  <c r="AG167" i="8"/>
  <c r="E168" i="8"/>
  <c r="F168" i="8"/>
  <c r="J168" i="8"/>
  <c r="N168" i="8"/>
  <c r="O168" i="8" s="1"/>
  <c r="S168" i="8"/>
  <c r="T168" i="8" s="1"/>
  <c r="W168" i="8"/>
  <c r="X168" i="8" s="1"/>
  <c r="Z168" i="8"/>
  <c r="AA168" i="8"/>
  <c r="AD168" i="8"/>
  <c r="AE168" i="8"/>
  <c r="AF168" i="8"/>
  <c r="AG168" i="8"/>
  <c r="E169" i="8"/>
  <c r="F169" i="8" s="1"/>
  <c r="J169" i="8"/>
  <c r="N169" i="8"/>
  <c r="O169" i="8" s="1"/>
  <c r="S169" i="8"/>
  <c r="T169" i="8" s="1"/>
  <c r="W169" i="8"/>
  <c r="X169" i="8" s="1"/>
  <c r="Z169" i="8"/>
  <c r="AA169" i="8"/>
  <c r="AD169" i="8"/>
  <c r="AE169" i="8"/>
  <c r="AF169" i="8"/>
  <c r="AG169" i="8"/>
  <c r="E170" i="8"/>
  <c r="F170" i="8" s="1"/>
  <c r="J170" i="8"/>
  <c r="O170" i="8"/>
  <c r="S170" i="8"/>
  <c r="T170" i="8" s="1"/>
  <c r="W170" i="8"/>
  <c r="X170" i="8"/>
  <c r="Z170" i="8"/>
  <c r="AA170" i="8"/>
  <c r="AD170" i="8"/>
  <c r="AE170" i="8"/>
  <c r="AG170" i="8"/>
  <c r="E171" i="8"/>
  <c r="F171" i="8" s="1"/>
  <c r="J171" i="8"/>
  <c r="N171" i="8"/>
  <c r="O171" i="8" s="1"/>
  <c r="S171" i="8"/>
  <c r="T171" i="8" s="1"/>
  <c r="W171" i="8"/>
  <c r="X171" i="8" s="1"/>
  <c r="Z171" i="8"/>
  <c r="AA171" i="8"/>
  <c r="AD171" i="8"/>
  <c r="AE171" i="8"/>
  <c r="E172" i="8"/>
  <c r="F172" i="8"/>
  <c r="J172" i="8"/>
  <c r="N172" i="8"/>
  <c r="O172" i="8" s="1"/>
  <c r="S172" i="8"/>
  <c r="T172" i="8" s="1"/>
  <c r="W172" i="8"/>
  <c r="X172" i="8" s="1"/>
  <c r="Z172" i="8"/>
  <c r="AA172" i="8"/>
  <c r="AD172" i="8"/>
  <c r="AE172" i="8"/>
  <c r="AG172" i="8"/>
  <c r="E173" i="8"/>
  <c r="F173" i="8" s="1"/>
  <c r="J173" i="8"/>
  <c r="N173" i="8"/>
  <c r="O173" i="8" s="1"/>
  <c r="S173" i="8"/>
  <c r="T173" i="8" s="1"/>
  <c r="W173" i="8"/>
  <c r="X173" i="8" s="1"/>
  <c r="Z173" i="8"/>
  <c r="AA173" i="8"/>
  <c r="AD173" i="8"/>
  <c r="AE173" i="8"/>
  <c r="E174" i="8"/>
  <c r="F174" i="8" s="1"/>
  <c r="J174" i="8"/>
  <c r="N174" i="8"/>
  <c r="O174" i="8" s="1"/>
  <c r="S174" i="8"/>
  <c r="T174" i="8"/>
  <c r="W174" i="8"/>
  <c r="X174" i="8" s="1"/>
  <c r="Z174" i="8"/>
  <c r="AA174" i="8"/>
  <c r="AD174" i="8"/>
  <c r="AE174" i="8"/>
  <c r="AF174" i="8"/>
  <c r="AG174" i="8"/>
  <c r="E175" i="8"/>
  <c r="F175" i="8" s="1"/>
  <c r="J175" i="8"/>
  <c r="N175" i="8"/>
  <c r="O175" i="8" s="1"/>
  <c r="S175" i="8"/>
  <c r="T175" i="8" s="1"/>
  <c r="W175" i="8"/>
  <c r="X175" i="8" s="1"/>
  <c r="Z175" i="8"/>
  <c r="AA175" i="8"/>
  <c r="AD175" i="8"/>
  <c r="AE175" i="8"/>
  <c r="AF175" i="8"/>
  <c r="AG175" i="8"/>
  <c r="E176" i="8"/>
  <c r="F176" i="8" s="1"/>
  <c r="J176" i="8"/>
  <c r="O176" i="8"/>
  <c r="S176" i="8"/>
  <c r="T176" i="8" s="1"/>
  <c r="W176" i="8"/>
  <c r="X176" i="8" s="1"/>
  <c r="Z176" i="8"/>
  <c r="AA176" i="8"/>
  <c r="AD176" i="8"/>
  <c r="AE176" i="8"/>
  <c r="AG176" i="8"/>
  <c r="E177" i="8"/>
  <c r="F177" i="8" s="1"/>
  <c r="J177" i="8"/>
  <c r="N177" i="8"/>
  <c r="O177" i="8" s="1"/>
  <c r="S177" i="8"/>
  <c r="T177" i="8" s="1"/>
  <c r="W177" i="8"/>
  <c r="X177" i="8" s="1"/>
  <c r="Z177" i="8"/>
  <c r="AA177" i="8"/>
  <c r="AD177" i="8"/>
  <c r="AE177" i="8"/>
  <c r="E178" i="8"/>
  <c r="F178" i="8" s="1"/>
  <c r="J178" i="8"/>
  <c r="N178" i="8"/>
  <c r="O178" i="8" s="1"/>
  <c r="T178" i="8"/>
  <c r="W178" i="8"/>
  <c r="X178" i="8" s="1"/>
  <c r="Z178" i="8"/>
  <c r="AA178" i="8"/>
  <c r="AD178" i="8"/>
  <c r="AE178" i="8"/>
  <c r="AG178" i="8"/>
  <c r="E179" i="8"/>
  <c r="F179" i="8" s="1"/>
  <c r="J179" i="8"/>
  <c r="N179" i="8"/>
  <c r="O179" i="8" s="1"/>
  <c r="S179" i="8"/>
  <c r="T179" i="8" s="1"/>
  <c r="W179" i="8"/>
  <c r="X179" i="8" s="1"/>
  <c r="Z179" i="8"/>
  <c r="AA179" i="8"/>
  <c r="AD179" i="8"/>
  <c r="AE179" i="8"/>
  <c r="AG179" i="8"/>
  <c r="E180" i="8"/>
  <c r="F180" i="8" s="1"/>
  <c r="J180" i="8"/>
  <c r="N180" i="8"/>
  <c r="O180" i="8" s="1"/>
  <c r="S180" i="8"/>
  <c r="T180" i="8" s="1"/>
  <c r="W180" i="8"/>
  <c r="X180" i="8" s="1"/>
  <c r="Z180" i="8"/>
  <c r="AA180" i="8"/>
  <c r="AD180" i="8"/>
  <c r="AE180" i="8"/>
  <c r="AF180" i="8"/>
  <c r="AG180" i="8"/>
  <c r="E181" i="8"/>
  <c r="F181" i="8" s="1"/>
  <c r="J181" i="8"/>
  <c r="N181" i="8"/>
  <c r="O181" i="8"/>
  <c r="S181" i="8"/>
  <c r="T181" i="8" s="1"/>
  <c r="W181" i="8"/>
  <c r="X181" i="8"/>
  <c r="Z181" i="8"/>
  <c r="AA181" i="8"/>
  <c r="AD181" i="8"/>
  <c r="AE181" i="8"/>
  <c r="AF181" i="8"/>
  <c r="AG181" i="8"/>
  <c r="E182" i="8"/>
  <c r="F182" i="8" s="1"/>
  <c r="J182" i="8"/>
  <c r="N182" i="8"/>
  <c r="O182" i="8" s="1"/>
  <c r="S182" i="8"/>
  <c r="T182" i="8" s="1"/>
  <c r="W182" i="8"/>
  <c r="X182" i="8" s="1"/>
  <c r="Z182" i="8"/>
  <c r="AA182" i="8"/>
  <c r="AD182" i="8"/>
  <c r="AE182" i="8"/>
  <c r="AF182" i="8"/>
  <c r="AG182" i="8"/>
  <c r="E183" i="8"/>
  <c r="F183" i="8" s="1"/>
  <c r="J183" i="8"/>
  <c r="O183" i="8"/>
  <c r="S183" i="8"/>
  <c r="T183" i="8" s="1"/>
  <c r="W183" i="8"/>
  <c r="X183" i="8"/>
  <c r="Z183" i="8"/>
  <c r="AA183" i="8"/>
  <c r="AD183" i="8"/>
  <c r="AE183" i="8"/>
  <c r="AG183" i="8"/>
  <c r="E184" i="8"/>
  <c r="F184" i="8" s="1"/>
  <c r="J184" i="8"/>
  <c r="N184" i="8"/>
  <c r="O184" i="8" s="1"/>
  <c r="S184" i="8"/>
  <c r="T184" i="8"/>
  <c r="W184" i="8"/>
  <c r="X184" i="8"/>
  <c r="Z184" i="8"/>
  <c r="AA184" i="8"/>
  <c r="AD184" i="8"/>
  <c r="AE184" i="8"/>
  <c r="AF184" i="8"/>
  <c r="E185" i="8"/>
  <c r="F185" i="8" s="1"/>
  <c r="J185" i="8"/>
  <c r="N185" i="8"/>
  <c r="O185" i="8" s="1"/>
  <c r="S185" i="8"/>
  <c r="T185" i="8"/>
  <c r="W185" i="8"/>
  <c r="X185" i="8"/>
  <c r="Z185" i="8"/>
  <c r="AA185" i="8"/>
  <c r="AD185" i="8"/>
  <c r="AE185" i="8"/>
  <c r="AG185" i="8"/>
  <c r="E186" i="8"/>
  <c r="F186" i="8" s="1"/>
  <c r="J186" i="8"/>
  <c r="N186" i="8"/>
  <c r="O186" i="8"/>
  <c r="S186" i="8"/>
  <c r="T186" i="8"/>
  <c r="W186" i="8"/>
  <c r="X186" i="8"/>
  <c r="Z186" i="8"/>
  <c r="AA186" i="8"/>
  <c r="AD186" i="8"/>
  <c r="AE186" i="8"/>
  <c r="AF186" i="8"/>
  <c r="E187" i="8"/>
  <c r="F187" i="8" s="1"/>
  <c r="J187" i="8"/>
  <c r="N187" i="8"/>
  <c r="O187" i="8"/>
  <c r="S187" i="8"/>
  <c r="T187" i="8"/>
  <c r="W187" i="8"/>
  <c r="X187" i="8"/>
  <c r="Z187" i="8"/>
  <c r="AA187" i="8"/>
  <c r="AD187" i="8"/>
  <c r="AE187" i="8"/>
  <c r="AF187" i="8"/>
  <c r="AG187" i="8"/>
  <c r="E188" i="8"/>
  <c r="F188" i="8"/>
  <c r="J188" i="8"/>
  <c r="N188" i="8"/>
  <c r="O188" i="8" s="1"/>
  <c r="S188" i="8"/>
  <c r="T188" i="8" s="1"/>
  <c r="W188" i="8"/>
  <c r="X188" i="8" s="1"/>
  <c r="Z188" i="8"/>
  <c r="AA188" i="8"/>
  <c r="AD188" i="8"/>
  <c r="AE188" i="8"/>
  <c r="AF188" i="8"/>
  <c r="AG188" i="8"/>
  <c r="E189" i="8"/>
  <c r="F189" i="8" s="1"/>
  <c r="J189" i="8"/>
  <c r="N189" i="8"/>
  <c r="O189" i="8"/>
  <c r="S189" i="8"/>
  <c r="T189" i="8" s="1"/>
  <c r="W189" i="8"/>
  <c r="X189" i="8" s="1"/>
  <c r="Z189" i="8"/>
  <c r="AA189" i="8"/>
  <c r="AD189" i="8"/>
  <c r="AE189" i="8"/>
  <c r="AF189" i="8"/>
  <c r="AG189" i="8"/>
  <c r="E190" i="8"/>
  <c r="F190" i="8"/>
  <c r="J190" i="8"/>
  <c r="N190" i="8"/>
  <c r="O190" i="8" s="1"/>
  <c r="S190" i="8"/>
  <c r="T190" i="8" s="1"/>
  <c r="W190" i="8"/>
  <c r="X190" i="8" s="1"/>
  <c r="Z190" i="8"/>
  <c r="AA190" i="8"/>
  <c r="AD190" i="8"/>
  <c r="AE190" i="8"/>
  <c r="AF190" i="8"/>
  <c r="AG190" i="8"/>
  <c r="E191" i="8"/>
  <c r="F191" i="8" s="1"/>
  <c r="J191" i="8"/>
  <c r="N191" i="8"/>
  <c r="O191" i="8"/>
  <c r="S191" i="8"/>
  <c r="T191" i="8"/>
  <c r="W191" i="8"/>
  <c r="X191" i="8"/>
  <c r="Z191" i="8"/>
  <c r="AA191" i="8"/>
  <c r="AD191" i="8"/>
  <c r="AE191" i="8"/>
  <c r="AF191" i="8"/>
  <c r="AG191" i="8"/>
  <c r="E192" i="8"/>
  <c r="F192" i="8"/>
  <c r="J192" i="8"/>
  <c r="N192" i="8"/>
  <c r="O192" i="8" s="1"/>
  <c r="S192" i="8"/>
  <c r="T192" i="8" s="1"/>
  <c r="W192" i="8"/>
  <c r="X192" i="8" s="1"/>
  <c r="Z192" i="8"/>
  <c r="AA192" i="8"/>
  <c r="AD192" i="8"/>
  <c r="AE192" i="8"/>
  <c r="AG192" i="8"/>
  <c r="E193" i="8"/>
  <c r="F193" i="8" s="1"/>
  <c r="J193" i="8"/>
  <c r="N193" i="8"/>
  <c r="O193" i="8" s="1"/>
  <c r="S193" i="8"/>
  <c r="T193" i="8" s="1"/>
  <c r="W193" i="8"/>
  <c r="X193" i="8" s="1"/>
  <c r="Z193" i="8"/>
  <c r="AA193" i="8"/>
  <c r="AD193" i="8"/>
  <c r="AE193" i="8"/>
  <c r="AF193" i="8"/>
  <c r="AG193" i="8"/>
  <c r="E194" i="8"/>
  <c r="F194" i="8"/>
  <c r="J194" i="8"/>
  <c r="N194" i="8"/>
  <c r="O194" i="8" s="1"/>
  <c r="S194" i="8"/>
  <c r="T194" i="8" s="1"/>
  <c r="W194" i="8"/>
  <c r="X194" i="8" s="1"/>
  <c r="Z194" i="8"/>
  <c r="AA194" i="8"/>
  <c r="AD194" i="8"/>
  <c r="AE194" i="8"/>
  <c r="AF194" i="8"/>
  <c r="AG194" i="8"/>
  <c r="E195" i="8"/>
  <c r="F195" i="8" s="1"/>
  <c r="J195" i="8"/>
  <c r="N195" i="8"/>
  <c r="O195" i="8"/>
  <c r="S195" i="8"/>
  <c r="T195" i="8"/>
  <c r="W195" i="8"/>
  <c r="X195" i="8"/>
  <c r="Z195" i="8"/>
  <c r="AA195" i="8"/>
  <c r="AD195" i="8"/>
  <c r="AE195" i="8"/>
  <c r="AF195" i="8"/>
  <c r="AG195" i="8"/>
  <c r="E196" i="8"/>
  <c r="F196" i="8"/>
  <c r="J196" i="8"/>
  <c r="N196" i="8"/>
  <c r="O196" i="8" s="1"/>
  <c r="S196" i="8"/>
  <c r="T196" i="8" s="1"/>
  <c r="W196" i="8"/>
  <c r="X196" i="8" s="1"/>
  <c r="Z196" i="8"/>
  <c r="AA196" i="8"/>
  <c r="AD196" i="8"/>
  <c r="AE196" i="8"/>
  <c r="AG196" i="8"/>
  <c r="E197" i="8"/>
  <c r="F197" i="8" s="1"/>
  <c r="J197" i="8"/>
  <c r="N197" i="8"/>
  <c r="O197" i="8"/>
  <c r="S197" i="8"/>
  <c r="T197" i="8" s="1"/>
  <c r="W197" i="8"/>
  <c r="X197" i="8" s="1"/>
  <c r="Z197" i="8"/>
  <c r="AA197" i="8"/>
  <c r="AD197" i="8"/>
  <c r="AE197" i="8"/>
  <c r="E198" i="8"/>
  <c r="F198" i="8" s="1"/>
  <c r="J198" i="8"/>
  <c r="O198" i="8"/>
  <c r="S198" i="8"/>
  <c r="T198" i="8" s="1"/>
  <c r="W198" i="8"/>
  <c r="X198" i="8" s="1"/>
  <c r="Z198" i="8"/>
  <c r="AA198" i="8"/>
  <c r="AD198" i="8"/>
  <c r="AE198" i="8"/>
  <c r="AF198" i="8"/>
  <c r="E199" i="8"/>
  <c r="F199" i="8" s="1"/>
  <c r="J199" i="8"/>
  <c r="N199" i="8"/>
  <c r="O199" i="8" s="1"/>
  <c r="S199" i="8"/>
  <c r="T199" i="8" s="1"/>
  <c r="W199" i="8"/>
  <c r="X199" i="8" s="1"/>
  <c r="Z199" i="8"/>
  <c r="AA199" i="8"/>
  <c r="AD199" i="8"/>
  <c r="AE199" i="8"/>
  <c r="AG199" i="8"/>
  <c r="E200" i="8"/>
  <c r="F200" i="8"/>
  <c r="J200" i="8"/>
  <c r="N200" i="8"/>
  <c r="O200" i="8" s="1"/>
  <c r="S200" i="8"/>
  <c r="T200" i="8" s="1"/>
  <c r="W200" i="8"/>
  <c r="X200" i="8" s="1"/>
  <c r="Z200" i="8"/>
  <c r="AA200" i="8"/>
  <c r="AD200" i="8"/>
  <c r="AE200" i="8"/>
  <c r="AF200" i="8"/>
  <c r="E201" i="8"/>
  <c r="F201" i="8"/>
  <c r="J201" i="8"/>
  <c r="N201" i="8"/>
  <c r="O201" i="8" s="1"/>
  <c r="S201" i="8"/>
  <c r="T201" i="8" s="1"/>
  <c r="W201" i="8"/>
  <c r="X201" i="8" s="1"/>
  <c r="Z201" i="8"/>
  <c r="AA201" i="8"/>
  <c r="AD201" i="8"/>
  <c r="AE201" i="8"/>
  <c r="AF201" i="8"/>
  <c r="AG201" i="8"/>
  <c r="E202" i="8"/>
  <c r="F202" i="8" s="1"/>
  <c r="J202" i="8"/>
  <c r="N202" i="8"/>
  <c r="O202" i="8"/>
  <c r="S202" i="8"/>
  <c r="T202" i="8"/>
  <c r="W202" i="8"/>
  <c r="X202" i="8"/>
  <c r="Z202" i="8"/>
  <c r="AA202" i="8"/>
  <c r="AD202" i="8"/>
  <c r="AE202" i="8"/>
  <c r="AF202" i="8"/>
  <c r="AG202" i="8"/>
  <c r="E203" i="8"/>
  <c r="F203" i="8"/>
  <c r="J203" i="8"/>
  <c r="N203" i="8"/>
  <c r="O203" i="8" s="1"/>
  <c r="S203" i="8"/>
  <c r="T203" i="8" s="1"/>
  <c r="W203" i="8"/>
  <c r="X203" i="8" s="1"/>
  <c r="Z203" i="8"/>
  <c r="AA203" i="8"/>
  <c r="AD203" i="8"/>
  <c r="AE203" i="8"/>
  <c r="AF203" i="8"/>
  <c r="AG203" i="8"/>
  <c r="E204" i="8"/>
  <c r="F204" i="8" s="1"/>
  <c r="J204" i="8"/>
  <c r="N204" i="8"/>
  <c r="O204" i="8"/>
  <c r="S204" i="8"/>
  <c r="T204" i="8"/>
  <c r="W204" i="8"/>
  <c r="X204" i="8"/>
  <c r="Z204" i="8"/>
  <c r="AA204" i="8"/>
  <c r="AD204" i="8"/>
  <c r="AE204" i="8"/>
  <c r="AF204" i="8"/>
  <c r="AG204" i="8"/>
  <c r="E205" i="8"/>
  <c r="F205" i="8"/>
  <c r="J205" i="8"/>
  <c r="N205" i="8"/>
  <c r="O205" i="8" s="1"/>
  <c r="S205" i="8"/>
  <c r="T205" i="8" s="1"/>
  <c r="W205" i="8"/>
  <c r="X205" i="8" s="1"/>
  <c r="Z205" i="8"/>
  <c r="AA205" i="8"/>
  <c r="AD205" i="8"/>
  <c r="AE205" i="8"/>
  <c r="AG205" i="8"/>
  <c r="E206" i="8"/>
  <c r="F206" i="8" s="1"/>
  <c r="J206" i="8"/>
  <c r="N206" i="8"/>
  <c r="O206" i="8"/>
  <c r="S206" i="8"/>
  <c r="T206" i="8" s="1"/>
  <c r="W206" i="8"/>
  <c r="X206" i="8"/>
  <c r="Z206" i="8"/>
  <c r="AA206" i="8"/>
  <c r="AD206" i="8"/>
  <c r="AE206" i="8"/>
  <c r="AF206" i="8"/>
  <c r="AG206" i="8"/>
  <c r="E207" i="8"/>
  <c r="F207" i="8" s="1"/>
  <c r="J207" i="8"/>
  <c r="N207" i="8"/>
  <c r="O207" i="8" s="1"/>
  <c r="S207" i="8"/>
  <c r="T207" i="8" s="1"/>
  <c r="W207" i="8"/>
  <c r="X207" i="8" s="1"/>
  <c r="Z207" i="8"/>
  <c r="AA207" i="8"/>
  <c r="AD207" i="8"/>
  <c r="AE207" i="8"/>
  <c r="AF207" i="8"/>
  <c r="AG207" i="8"/>
  <c r="E208" i="8"/>
  <c r="F208" i="8" s="1"/>
  <c r="J208" i="8"/>
  <c r="N208" i="8"/>
  <c r="O208" i="8"/>
  <c r="S208" i="8"/>
  <c r="T208" i="8"/>
  <c r="W208" i="8"/>
  <c r="X208" i="8"/>
  <c r="Z208" i="8"/>
  <c r="AA208" i="8"/>
  <c r="AD208" i="8"/>
  <c r="AE208" i="8"/>
  <c r="AF208" i="8"/>
  <c r="AG208" i="8"/>
  <c r="E209" i="8"/>
  <c r="F209" i="8"/>
  <c r="J209" i="8"/>
  <c r="N209" i="8"/>
  <c r="O209" i="8" s="1"/>
  <c r="S209" i="8"/>
  <c r="T209" i="8" s="1"/>
  <c r="W209" i="8"/>
  <c r="X209" i="8" s="1"/>
  <c r="Z209" i="8"/>
  <c r="AA209" i="8"/>
  <c r="AD209" i="8"/>
  <c r="AE209" i="8"/>
  <c r="AF209" i="8"/>
  <c r="AG209" i="8"/>
  <c r="E210" i="8"/>
  <c r="F210" i="8" s="1"/>
  <c r="J210" i="8"/>
  <c r="N210" i="8"/>
  <c r="O210" i="8" s="1"/>
  <c r="S210" i="8"/>
  <c r="T210" i="8"/>
  <c r="W210" i="8"/>
  <c r="X210" i="8" s="1"/>
  <c r="Z210" i="8"/>
  <c r="AA210" i="8"/>
  <c r="AD210" i="8"/>
  <c r="AE210" i="8"/>
  <c r="AF210" i="8"/>
  <c r="AG210" i="8"/>
  <c r="E211" i="8"/>
  <c r="F211" i="8" s="1"/>
  <c r="J211" i="8"/>
  <c r="N211" i="8"/>
  <c r="O211" i="8" s="1"/>
  <c r="S211" i="8"/>
  <c r="T211" i="8" s="1"/>
  <c r="W211" i="8"/>
  <c r="X211" i="8" s="1"/>
  <c r="Z211" i="8"/>
  <c r="AA211" i="8"/>
  <c r="AD211" i="8"/>
  <c r="AE211" i="8"/>
  <c r="AG211" i="8"/>
  <c r="F212" i="8"/>
  <c r="J212" i="8"/>
  <c r="N212" i="8"/>
  <c r="O212" i="8" s="1"/>
  <c r="S212" i="8"/>
  <c r="T212" i="8"/>
  <c r="W212" i="8"/>
  <c r="X212" i="8"/>
  <c r="Z212" i="8"/>
  <c r="AA212" i="8"/>
  <c r="AD212" i="8"/>
  <c r="AE212" i="8"/>
  <c r="AF212" i="8"/>
  <c r="E213" i="8"/>
  <c r="F213" i="8" s="1"/>
  <c r="J213" i="8"/>
  <c r="N213" i="8"/>
  <c r="O213" i="8"/>
  <c r="S213" i="8"/>
  <c r="T213" i="8" s="1"/>
  <c r="W213" i="8"/>
  <c r="X213" i="8" s="1"/>
  <c r="Z213" i="8"/>
  <c r="AA213" i="8"/>
  <c r="AD213" i="8"/>
  <c r="AE213" i="8"/>
  <c r="AF213" i="8"/>
  <c r="E214" i="8"/>
  <c r="F214" i="8"/>
  <c r="J214" i="8"/>
  <c r="N214" i="8"/>
  <c r="O214" i="8" s="1"/>
  <c r="S214" i="8"/>
  <c r="T214" i="8" s="1"/>
  <c r="W214" i="8"/>
  <c r="X214" i="8" s="1"/>
  <c r="Z214" i="8"/>
  <c r="AA214" i="8"/>
  <c r="AD214" i="8"/>
  <c r="AE214" i="8"/>
  <c r="AF214" i="8"/>
  <c r="AG214" i="8"/>
  <c r="E215" i="8"/>
  <c r="F215" i="8" s="1"/>
  <c r="J215" i="8"/>
  <c r="N215" i="8"/>
  <c r="O215" i="8"/>
  <c r="S215" i="8"/>
  <c r="T215" i="8"/>
  <c r="W215" i="8"/>
  <c r="X215" i="8"/>
  <c r="Z215" i="8"/>
  <c r="AA215" i="8"/>
  <c r="AD215" i="8"/>
  <c r="AE215" i="8"/>
  <c r="AF215" i="8"/>
  <c r="AG215" i="8"/>
  <c r="E216" i="8"/>
  <c r="F216" i="8"/>
  <c r="J216" i="8"/>
  <c r="N216" i="8"/>
  <c r="O216" i="8" s="1"/>
  <c r="S216" i="8"/>
  <c r="T216" i="8" s="1"/>
  <c r="W216" i="8"/>
  <c r="X216" i="8" s="1"/>
  <c r="Z216" i="8"/>
  <c r="AA216" i="8"/>
  <c r="AD216" i="8"/>
  <c r="AE216" i="8"/>
  <c r="AF216" i="8"/>
  <c r="AG216" i="8"/>
  <c r="E217" i="8"/>
  <c r="F217" i="8" s="1"/>
  <c r="J217" i="8"/>
  <c r="N217" i="8"/>
  <c r="O217" i="8"/>
  <c r="T217" i="8"/>
  <c r="W217" i="8"/>
  <c r="X217" i="8" s="1"/>
  <c r="Z217" i="8"/>
  <c r="AA217" i="8"/>
  <c r="AD217" i="8"/>
  <c r="AE217" i="8"/>
  <c r="AF217" i="8"/>
  <c r="AG217" i="8"/>
  <c r="E218" i="8"/>
  <c r="F218" i="8" s="1"/>
  <c r="J218" i="8"/>
  <c r="N218" i="8"/>
  <c r="O218" i="8"/>
  <c r="S218" i="8"/>
  <c r="T218" i="8"/>
  <c r="W218" i="8"/>
  <c r="X218" i="8"/>
  <c r="Z218" i="8"/>
  <c r="AA218" i="8"/>
  <c r="AD218" i="8"/>
  <c r="AE218" i="8"/>
  <c r="AF218" i="8"/>
  <c r="E219" i="8"/>
  <c r="F219" i="8" s="1"/>
  <c r="J219" i="8"/>
  <c r="N219" i="8"/>
  <c r="O219" i="8" s="1"/>
  <c r="S219" i="8"/>
  <c r="T219" i="8"/>
  <c r="W219" i="8"/>
  <c r="X219" i="8"/>
  <c r="Z219" i="8"/>
  <c r="AA219" i="8"/>
  <c r="AD219" i="8"/>
  <c r="AE219" i="8"/>
  <c r="AG219" i="8"/>
  <c r="E220" i="8"/>
  <c r="F220" i="8" s="1"/>
  <c r="J220" i="8"/>
  <c r="N220" i="8"/>
  <c r="O220" i="8" s="1"/>
  <c r="S220" i="8"/>
  <c r="T220" i="8"/>
  <c r="W220" i="8"/>
  <c r="X220" i="8"/>
  <c r="Z220" i="8"/>
  <c r="AA220" i="8"/>
  <c r="AD220" i="8"/>
  <c r="AE220" i="8"/>
  <c r="AF220" i="8"/>
  <c r="F221" i="8"/>
  <c r="J221" i="8"/>
  <c r="N221" i="8"/>
  <c r="O221" i="8" s="1"/>
  <c r="S221" i="8"/>
  <c r="T221" i="8" s="1"/>
  <c r="W221" i="8"/>
  <c r="X221" i="8" s="1"/>
  <c r="Z221" i="8"/>
  <c r="AA221" i="8"/>
  <c r="AD221" i="8"/>
  <c r="AE221" i="8"/>
  <c r="E222" i="8"/>
  <c r="F222" i="8" s="1"/>
  <c r="J222" i="8"/>
  <c r="N222" i="8"/>
  <c r="O222" i="8"/>
  <c r="S222" i="8"/>
  <c r="T222" i="8"/>
  <c r="W222" i="8"/>
  <c r="X222" i="8"/>
  <c r="Z222" i="8"/>
  <c r="AA222" i="8"/>
  <c r="AD222" i="8"/>
  <c r="AE222" i="8"/>
  <c r="AF222" i="8"/>
  <c r="AG222" i="8"/>
  <c r="E223" i="8"/>
  <c r="F223" i="8"/>
  <c r="N223" i="8"/>
  <c r="O223" i="8"/>
  <c r="S223" i="8"/>
  <c r="T223" i="8"/>
  <c r="W223" i="8"/>
  <c r="X223" i="8"/>
  <c r="Z223" i="8"/>
  <c r="AA223" i="8"/>
  <c r="AD223" i="8"/>
  <c r="AE223" i="8"/>
  <c r="AF223" i="8"/>
  <c r="AG223" i="8"/>
  <c r="E224" i="8"/>
  <c r="F224" i="8"/>
  <c r="N224" i="8"/>
  <c r="O224" i="8" s="1"/>
  <c r="S224" i="8"/>
  <c r="T224" i="8" s="1"/>
  <c r="W224" i="8"/>
  <c r="X224" i="8" s="1"/>
  <c r="Z224" i="8"/>
  <c r="AA224" i="8"/>
  <c r="AD224" i="8"/>
  <c r="AE224" i="8"/>
  <c r="AF224" i="8"/>
  <c r="E225" i="8"/>
  <c r="F225" i="8"/>
  <c r="J225" i="8"/>
  <c r="N225" i="8"/>
  <c r="O225" i="8" s="1"/>
  <c r="S225" i="8"/>
  <c r="T225" i="8" s="1"/>
  <c r="W225" i="8"/>
  <c r="X225" i="8" s="1"/>
  <c r="Z225" i="8"/>
  <c r="AA225" i="8"/>
  <c r="AD225" i="8"/>
  <c r="AE225" i="8"/>
  <c r="AG225" i="8"/>
  <c r="E226" i="8"/>
  <c r="F226" i="8" s="1"/>
  <c r="J226" i="8"/>
  <c r="N226" i="8"/>
  <c r="O226" i="8" s="1"/>
  <c r="S226" i="8"/>
  <c r="T226" i="8"/>
  <c r="W226" i="8"/>
  <c r="X226" i="8" s="1"/>
  <c r="Z226" i="8"/>
  <c r="AA226" i="8"/>
  <c r="AD226" i="8"/>
  <c r="AE226" i="8"/>
  <c r="AF226" i="8"/>
  <c r="AG226" i="8"/>
  <c r="J227" i="8"/>
  <c r="N227" i="8"/>
  <c r="O227" i="8" s="1"/>
  <c r="S227" i="8"/>
  <c r="T227" i="8" s="1"/>
  <c r="W227" i="8"/>
  <c r="X227" i="8" s="1"/>
  <c r="Z227" i="8"/>
  <c r="AA227" i="8"/>
  <c r="AD227" i="8"/>
  <c r="AE227" i="8"/>
  <c r="AF227" i="8"/>
  <c r="F228" i="8"/>
  <c r="J228" i="8"/>
  <c r="N228" i="8"/>
  <c r="O228" i="8"/>
  <c r="S228" i="8"/>
  <c r="T228" i="8"/>
  <c r="W228" i="8"/>
  <c r="X228" i="8" s="1"/>
  <c r="Z228" i="8"/>
  <c r="AA228" i="8"/>
  <c r="AD228" i="8"/>
  <c r="AE228" i="8"/>
  <c r="AF228" i="8"/>
  <c r="AG228" i="8"/>
  <c r="E229" i="8"/>
  <c r="F229" i="8"/>
  <c r="J229" i="8"/>
  <c r="N229" i="8"/>
  <c r="O229" i="8" s="1"/>
  <c r="S229" i="8"/>
  <c r="T229" i="8" s="1"/>
  <c r="W229" i="8"/>
  <c r="X229" i="8" s="1"/>
  <c r="Z229" i="8"/>
  <c r="AA229" i="8"/>
  <c r="AD229" i="8"/>
  <c r="AE229" i="8"/>
  <c r="AF229" i="8"/>
  <c r="AG229" i="8"/>
  <c r="E230" i="8"/>
  <c r="F230" i="8" s="1"/>
  <c r="J230" i="8"/>
  <c r="N230" i="8"/>
  <c r="O230" i="8"/>
  <c r="S230" i="8"/>
  <c r="T230" i="8"/>
  <c r="W230" i="8"/>
  <c r="X230" i="8"/>
  <c r="Z230" i="8"/>
  <c r="AA230" i="8"/>
  <c r="AD230" i="8"/>
  <c r="AE230" i="8"/>
  <c r="AF230" i="8"/>
  <c r="AG230" i="8"/>
  <c r="E231" i="8"/>
  <c r="F231" i="8" s="1"/>
  <c r="J231" i="8"/>
  <c r="N231" i="8"/>
  <c r="O231" i="8" s="1"/>
  <c r="S231" i="8"/>
  <c r="T231" i="8" s="1"/>
  <c r="W231" i="8"/>
  <c r="X231" i="8" s="1"/>
  <c r="Z231" i="8"/>
  <c r="AA231" i="8"/>
  <c r="AD231" i="8"/>
  <c r="AE231" i="8"/>
  <c r="AG231" i="8"/>
  <c r="E232" i="8"/>
  <c r="F232" i="8" s="1"/>
  <c r="J232" i="8"/>
  <c r="N232" i="8"/>
  <c r="O232" i="8" s="1"/>
  <c r="S232" i="8"/>
  <c r="T232" i="8"/>
  <c r="W232" i="8"/>
  <c r="X232" i="8"/>
  <c r="Z232" i="8"/>
  <c r="AA232" i="8"/>
  <c r="AD232" i="8"/>
  <c r="AE232" i="8"/>
  <c r="AF232" i="8"/>
  <c r="E233" i="8"/>
  <c r="F233" i="8" s="1"/>
  <c r="J233" i="8"/>
  <c r="N233" i="8"/>
  <c r="O233" i="8" s="1"/>
  <c r="S233" i="8"/>
  <c r="T233" i="8" s="1"/>
  <c r="W233" i="8"/>
  <c r="X233" i="8" s="1"/>
  <c r="Z233" i="8"/>
  <c r="AA233" i="8"/>
  <c r="AD233" i="8"/>
  <c r="AE233" i="8"/>
  <c r="AG233" i="8"/>
  <c r="E234" i="8"/>
  <c r="F234" i="8" s="1"/>
  <c r="J234" i="8"/>
  <c r="N234" i="8"/>
  <c r="O234" i="8" s="1"/>
  <c r="S234" i="8"/>
  <c r="T234" i="8"/>
  <c r="W234" i="8"/>
  <c r="X234" i="8"/>
  <c r="Z234" i="8"/>
  <c r="AA234" i="8"/>
  <c r="AD234" i="8"/>
  <c r="AE234" i="8"/>
  <c r="AF234" i="8"/>
  <c r="E235" i="8"/>
  <c r="F235" i="8" s="1"/>
  <c r="J235" i="8"/>
  <c r="N235" i="8"/>
  <c r="O235" i="8" s="1"/>
  <c r="S235" i="8"/>
  <c r="T235" i="8" s="1"/>
  <c r="W235" i="8"/>
  <c r="X235" i="8"/>
  <c r="Z235" i="8"/>
  <c r="AA235" i="8"/>
  <c r="AD235" i="8"/>
  <c r="AE235" i="8"/>
  <c r="AG235" i="8"/>
  <c r="E236" i="8"/>
  <c r="F236" i="8" s="1"/>
  <c r="J236" i="8"/>
  <c r="N236" i="8"/>
  <c r="O236" i="8"/>
  <c r="S236" i="8"/>
  <c r="T236" i="8"/>
  <c r="W236" i="8"/>
  <c r="X236" i="8"/>
  <c r="Z236" i="8"/>
  <c r="AA236" i="8"/>
  <c r="AD236" i="8"/>
  <c r="AE236" i="8"/>
  <c r="AF236" i="8"/>
  <c r="AG236" i="8"/>
  <c r="E237" i="8"/>
  <c r="F237" i="8"/>
  <c r="J237" i="8"/>
  <c r="N237" i="8"/>
  <c r="O237" i="8" s="1"/>
  <c r="S237" i="8"/>
  <c r="T237" i="8" s="1"/>
  <c r="W237" i="8"/>
  <c r="X237" i="8" s="1"/>
  <c r="Z237" i="8"/>
  <c r="AA237" i="8"/>
  <c r="AD237" i="8"/>
  <c r="AE237" i="8"/>
  <c r="AF237" i="8"/>
  <c r="AG237" i="8"/>
  <c r="F238" i="8"/>
  <c r="J238" i="8"/>
  <c r="N238" i="8"/>
  <c r="O238" i="8" s="1"/>
  <c r="S238" i="8"/>
  <c r="T238" i="8" s="1"/>
  <c r="W238" i="8"/>
  <c r="X238" i="8" s="1"/>
  <c r="Z238" i="8"/>
  <c r="AA238" i="8"/>
  <c r="AD238" i="8"/>
  <c r="AE238" i="8"/>
  <c r="AF238" i="8"/>
  <c r="AG238" i="8"/>
  <c r="E239" i="8"/>
  <c r="F239" i="8" s="1"/>
  <c r="J239" i="8"/>
  <c r="N239" i="8"/>
  <c r="O239" i="8"/>
  <c r="S239" i="8"/>
  <c r="T239" i="8"/>
  <c r="W239" i="8"/>
  <c r="X239" i="8"/>
  <c r="Z239" i="8"/>
  <c r="AA239" i="8"/>
  <c r="AD239" i="8"/>
  <c r="AE239" i="8"/>
  <c r="AF239" i="8"/>
  <c r="AG239" i="8"/>
  <c r="E240" i="8"/>
  <c r="F240" i="8"/>
  <c r="J240" i="8"/>
  <c r="N240" i="8"/>
  <c r="O240" i="8" s="1"/>
  <c r="S240" i="8"/>
  <c r="T240" i="8" s="1"/>
  <c r="W240" i="8"/>
  <c r="X240" i="8" s="1"/>
  <c r="Z240" i="8"/>
  <c r="AA240" i="8"/>
  <c r="AD240" i="8"/>
  <c r="AE240" i="8"/>
  <c r="AF240" i="8"/>
  <c r="AG240" i="8"/>
  <c r="E241" i="8"/>
  <c r="F241" i="8" s="1"/>
  <c r="J241" i="8"/>
  <c r="N241" i="8"/>
  <c r="O241" i="8"/>
  <c r="S241" i="8"/>
  <c r="T241" i="8"/>
  <c r="W241" i="8"/>
  <c r="X241" i="8"/>
  <c r="Z241" i="8"/>
  <c r="AA241" i="8"/>
  <c r="AD241" i="8"/>
  <c r="AE241" i="8"/>
  <c r="AF241" i="8"/>
  <c r="AG241" i="8"/>
  <c r="E242" i="8"/>
  <c r="F242" i="8"/>
  <c r="J242" i="8"/>
  <c r="N242" i="8"/>
  <c r="O242" i="8" s="1"/>
  <c r="S242" i="8"/>
  <c r="T242" i="8" s="1"/>
  <c r="W242" i="8"/>
  <c r="X242" i="8" s="1"/>
  <c r="Z242" i="8"/>
  <c r="AA242" i="8"/>
  <c r="AD242" i="8"/>
  <c r="AE242" i="8"/>
  <c r="AF242" i="8"/>
  <c r="AG242" i="8"/>
  <c r="E243" i="8"/>
  <c r="F243" i="8" s="1"/>
  <c r="J243" i="8"/>
  <c r="N243" i="8"/>
  <c r="O243" i="8"/>
  <c r="S243" i="8"/>
  <c r="T243" i="8"/>
  <c r="W243" i="8"/>
  <c r="X243" i="8"/>
  <c r="Z243" i="8"/>
  <c r="AA243" i="8"/>
  <c r="AD243" i="8"/>
  <c r="AE243" i="8"/>
  <c r="AF243" i="8"/>
  <c r="AG243" i="8"/>
  <c r="E244" i="8"/>
  <c r="F244" i="8"/>
  <c r="J244" i="8"/>
  <c r="N244" i="8"/>
  <c r="O244" i="8" s="1"/>
  <c r="S244" i="8"/>
  <c r="T244" i="8" s="1"/>
  <c r="W244" i="8"/>
  <c r="X244" i="8" s="1"/>
  <c r="Z244" i="8"/>
  <c r="AA244" i="8"/>
  <c r="AD244" i="8"/>
  <c r="AE244" i="8"/>
  <c r="AF244" i="8"/>
  <c r="AG244" i="8"/>
  <c r="E245" i="8"/>
  <c r="F245" i="8" s="1"/>
  <c r="J245" i="8"/>
  <c r="N245" i="8"/>
  <c r="O245" i="8" s="1"/>
  <c r="S245" i="8"/>
  <c r="T245" i="8" s="1"/>
  <c r="W245" i="8"/>
  <c r="X245" i="8" s="1"/>
  <c r="Z245" i="8"/>
  <c r="AA245" i="8"/>
  <c r="AD245" i="8"/>
  <c r="AE245" i="8"/>
  <c r="AF245" i="8"/>
  <c r="AG245" i="8"/>
  <c r="E246" i="8"/>
  <c r="F246" i="8" s="1"/>
  <c r="J246" i="8"/>
  <c r="N246" i="8"/>
  <c r="O246" i="8" s="1"/>
  <c r="S246" i="8"/>
  <c r="T246" i="8" s="1"/>
  <c r="W246" i="8"/>
  <c r="X246" i="8" s="1"/>
  <c r="Z246" i="8"/>
  <c r="AA246" i="8"/>
  <c r="AD246" i="8"/>
  <c r="AE246" i="8"/>
  <c r="AG246" i="8"/>
  <c r="E247" i="8"/>
  <c r="F247" i="8" s="1"/>
  <c r="J247" i="8"/>
  <c r="N247" i="8"/>
  <c r="O247" i="8" s="1"/>
  <c r="S247" i="8"/>
  <c r="T247" i="8" s="1"/>
  <c r="W247" i="8"/>
  <c r="X247" i="8" s="1"/>
  <c r="Z247" i="8"/>
  <c r="AA247" i="8"/>
  <c r="AD247" i="8"/>
  <c r="AE247" i="8"/>
  <c r="AF247" i="8"/>
  <c r="E248" i="8"/>
  <c r="F248" i="8"/>
  <c r="J248" i="8"/>
  <c r="N248" i="8"/>
  <c r="O248" i="8" s="1"/>
  <c r="S248" i="8"/>
  <c r="T248" i="8" s="1"/>
  <c r="W248" i="8"/>
  <c r="X248" i="8" s="1"/>
  <c r="Z248" i="8"/>
  <c r="AA248" i="8"/>
  <c r="AD248" i="8"/>
  <c r="AE248" i="8"/>
  <c r="AG248" i="8"/>
  <c r="E249" i="8"/>
  <c r="F249" i="8" s="1"/>
  <c r="J249" i="8"/>
  <c r="N249" i="8"/>
  <c r="O249" i="8" s="1"/>
  <c r="S249" i="8"/>
  <c r="T249" i="8" s="1"/>
  <c r="W249" i="8"/>
  <c r="X249" i="8" s="1"/>
  <c r="Z249" i="8"/>
  <c r="AA249" i="8"/>
  <c r="AD249" i="8"/>
  <c r="AE249" i="8"/>
  <c r="AG249" i="8"/>
  <c r="E250" i="8"/>
  <c r="F250" i="8"/>
  <c r="J250" i="8"/>
  <c r="N250" i="8"/>
  <c r="O250" i="8" s="1"/>
  <c r="S250" i="8"/>
  <c r="T250" i="8" s="1"/>
  <c r="W250" i="8"/>
  <c r="X250" i="8" s="1"/>
  <c r="Z250" i="8"/>
  <c r="AA250" i="8"/>
  <c r="AD250" i="8"/>
  <c r="AE250" i="8"/>
  <c r="E251" i="8"/>
  <c r="F251" i="8"/>
  <c r="J251" i="8"/>
  <c r="N251" i="8"/>
  <c r="O251" i="8" s="1"/>
  <c r="S251" i="8"/>
  <c r="T251" i="8" s="1"/>
  <c r="W251" i="8"/>
  <c r="X251" i="8" s="1"/>
  <c r="Z251" i="8"/>
  <c r="AA251" i="8"/>
  <c r="AD251" i="8"/>
  <c r="AE251" i="8"/>
  <c r="AF251" i="8"/>
  <c r="AG251" i="8"/>
  <c r="E252" i="8"/>
  <c r="F252" i="8" s="1"/>
  <c r="J252" i="8"/>
  <c r="N252" i="8"/>
  <c r="O252" i="8" s="1"/>
  <c r="S252" i="8"/>
  <c r="T252" i="8"/>
  <c r="W252" i="8"/>
  <c r="X252" i="8"/>
  <c r="Z252" i="8"/>
  <c r="AA252" i="8"/>
  <c r="AD252" i="8"/>
  <c r="AE252" i="8"/>
  <c r="AF252" i="8"/>
  <c r="AG252" i="8"/>
  <c r="E253" i="8"/>
  <c r="F253" i="8"/>
  <c r="J253" i="8"/>
  <c r="N253" i="8"/>
  <c r="O253" i="8" s="1"/>
  <c r="S253" i="8"/>
  <c r="T253" i="8" s="1"/>
  <c r="W253" i="8"/>
  <c r="X253" i="8" s="1"/>
  <c r="Z253" i="8"/>
  <c r="AA253" i="8"/>
  <c r="AD253" i="8"/>
  <c r="AE253" i="8"/>
  <c r="E254" i="8"/>
  <c r="F254" i="8" s="1"/>
  <c r="J254" i="8"/>
  <c r="N254" i="8"/>
  <c r="O254" i="8"/>
  <c r="T254" i="8"/>
  <c r="W254" i="8"/>
  <c r="X254" i="8" s="1"/>
  <c r="Z254" i="8"/>
  <c r="AA254" i="8"/>
  <c r="AD254" i="8"/>
  <c r="AE254" i="8"/>
  <c r="E255" i="8"/>
  <c r="F255" i="8" s="1"/>
  <c r="J255" i="8"/>
  <c r="N255" i="8"/>
  <c r="O255" i="8"/>
  <c r="T255" i="8"/>
  <c r="W255" i="8"/>
  <c r="X255" i="8" s="1"/>
  <c r="Z255" i="8"/>
  <c r="AA255" i="8"/>
  <c r="AD255" i="8"/>
  <c r="AE255" i="8"/>
  <c r="E256" i="8"/>
  <c r="F256" i="8" s="1"/>
  <c r="J256" i="8"/>
  <c r="N256" i="8"/>
  <c r="O256" i="8"/>
  <c r="T256" i="8"/>
  <c r="W256" i="8"/>
  <c r="X256" i="8" s="1"/>
  <c r="Z256" i="8"/>
  <c r="AA256" i="8"/>
  <c r="AD256" i="8"/>
  <c r="AE256" i="8"/>
  <c r="E257" i="8"/>
  <c r="F257" i="8" s="1"/>
  <c r="J257" i="8"/>
  <c r="N257" i="8"/>
  <c r="O257" i="8"/>
  <c r="T257" i="8"/>
  <c r="W257" i="8"/>
  <c r="X257" i="8" s="1"/>
  <c r="Z257" i="8"/>
  <c r="AA257" i="8"/>
  <c r="AD257" i="8"/>
  <c r="AE257" i="8"/>
  <c r="AF257" i="8"/>
  <c r="AG257" i="8"/>
  <c r="E258" i="8"/>
  <c r="F258" i="8" s="1"/>
  <c r="J258" i="8"/>
  <c r="N258" i="8"/>
  <c r="O258" i="8"/>
  <c r="T258" i="8"/>
  <c r="W258" i="8"/>
  <c r="X258" i="8" s="1"/>
  <c r="Z258" i="8"/>
  <c r="AA258" i="8"/>
  <c r="AD258" i="8"/>
  <c r="AE258" i="8"/>
  <c r="AF258" i="8"/>
  <c r="AG258" i="8"/>
  <c r="E259" i="8"/>
  <c r="F259" i="8" s="1"/>
  <c r="J259" i="8"/>
  <c r="N259" i="8"/>
  <c r="O259" i="8" s="1"/>
  <c r="T259" i="8"/>
  <c r="W259" i="8"/>
  <c r="X259" i="8" s="1"/>
  <c r="Z259" i="8"/>
  <c r="AA259" i="8"/>
  <c r="AD259" i="8"/>
  <c r="AE259" i="8"/>
  <c r="AF259" i="8"/>
  <c r="AG259" i="8"/>
  <c r="E260" i="8"/>
  <c r="F260" i="8" s="1"/>
  <c r="J260" i="8"/>
  <c r="N260" i="8"/>
  <c r="O260" i="8" s="1"/>
  <c r="S260" i="8"/>
  <c r="T260" i="8" s="1"/>
  <c r="W260" i="8"/>
  <c r="X260" i="8" s="1"/>
  <c r="Z260" i="8"/>
  <c r="AA260" i="8"/>
  <c r="AD260" i="8"/>
  <c r="AE260" i="8"/>
  <c r="F261" i="8"/>
  <c r="J261" i="8"/>
  <c r="N261" i="8"/>
  <c r="O261" i="8" s="1"/>
  <c r="S261" i="8"/>
  <c r="T261" i="8" s="1"/>
  <c r="W261" i="8"/>
  <c r="X261" i="8" s="1"/>
  <c r="Z261" i="8"/>
  <c r="AA261" i="8"/>
  <c r="AD261" i="8"/>
  <c r="AE261" i="8"/>
  <c r="AF261" i="8"/>
  <c r="E262" i="8"/>
  <c r="F262" i="8"/>
  <c r="J262" i="8"/>
  <c r="N262" i="8"/>
  <c r="O262" i="8" s="1"/>
  <c r="S262" i="8"/>
  <c r="T262" i="8" s="1"/>
  <c r="W262" i="8"/>
  <c r="X262" i="8" s="1"/>
  <c r="Z262" i="8"/>
  <c r="AA262" i="8"/>
  <c r="AD262" i="8"/>
  <c r="AE262" i="8"/>
  <c r="AG262" i="8"/>
  <c r="E263" i="8"/>
  <c r="F263" i="8" s="1"/>
  <c r="J263" i="8"/>
  <c r="N263" i="8"/>
  <c r="O263" i="8" s="1"/>
  <c r="S263" i="8"/>
  <c r="T263" i="8" s="1"/>
  <c r="W263" i="8"/>
  <c r="X263" i="8" s="1"/>
  <c r="Z263" i="8"/>
  <c r="AA263" i="8"/>
  <c r="AD263" i="8"/>
  <c r="AE263" i="8"/>
  <c r="AF263" i="8"/>
  <c r="E264" i="8"/>
  <c r="F264" i="8"/>
  <c r="J264" i="8"/>
  <c r="N264" i="8"/>
  <c r="O264" i="8" s="1"/>
  <c r="S264" i="8"/>
  <c r="T264" i="8" s="1"/>
  <c r="W264" i="8"/>
  <c r="X264" i="8" s="1"/>
  <c r="Z264" i="8"/>
  <c r="AA264" i="8"/>
  <c r="AD264" i="8"/>
  <c r="AE264" i="8"/>
  <c r="AF264" i="8"/>
  <c r="AG264" i="8"/>
  <c r="E265" i="8"/>
  <c r="F265" i="8" s="1"/>
  <c r="J265" i="8"/>
  <c r="N265" i="8"/>
  <c r="O265" i="8"/>
  <c r="S265" i="8"/>
  <c r="T265" i="8"/>
  <c r="W265" i="8"/>
  <c r="X265" i="8"/>
  <c r="Z265" i="8"/>
  <c r="AA265" i="8"/>
  <c r="AD265" i="8"/>
  <c r="AE265" i="8"/>
  <c r="AF265" i="8"/>
  <c r="AG265" i="8"/>
  <c r="F266" i="8"/>
  <c r="J266" i="8"/>
  <c r="N266" i="8"/>
  <c r="O266" i="8" s="1"/>
  <c r="S266" i="8"/>
  <c r="T266" i="8" s="1"/>
  <c r="W266" i="8"/>
  <c r="X266" i="8" s="1"/>
  <c r="Z266" i="8"/>
  <c r="AA266" i="8"/>
  <c r="AD266" i="8"/>
  <c r="AE266" i="8"/>
  <c r="AG266" i="8"/>
  <c r="E267" i="8"/>
  <c r="F267" i="8" s="1"/>
  <c r="J267" i="8"/>
  <c r="N267" i="8"/>
  <c r="O267" i="8" s="1"/>
  <c r="S267" i="8"/>
  <c r="T267" i="8"/>
  <c r="W267" i="8"/>
  <c r="X267" i="8"/>
  <c r="Z267" i="8"/>
  <c r="AA267" i="8"/>
  <c r="AD267" i="8"/>
  <c r="AE267" i="8"/>
  <c r="AG267" i="8"/>
  <c r="E268" i="8"/>
  <c r="F268" i="8"/>
  <c r="J268" i="8"/>
  <c r="N268" i="8"/>
  <c r="O268" i="8" s="1"/>
  <c r="S268" i="8"/>
  <c r="T268" i="8" s="1"/>
  <c r="W268" i="8"/>
  <c r="X268" i="8" s="1"/>
  <c r="Z268" i="8"/>
  <c r="AA268" i="8"/>
  <c r="AD268" i="8"/>
  <c r="AE268" i="8"/>
  <c r="AG268" i="8"/>
  <c r="E269" i="8"/>
  <c r="F269" i="8" s="1"/>
  <c r="J269" i="8"/>
  <c r="O269" i="8"/>
  <c r="S269" i="8"/>
  <c r="T269" i="8" s="1"/>
  <c r="W269" i="8"/>
  <c r="X269" i="8"/>
  <c r="Z269" i="8"/>
  <c r="AA269" i="8"/>
  <c r="AD269" i="8"/>
  <c r="AE269" i="8"/>
  <c r="AF269" i="8"/>
  <c r="E270" i="8"/>
  <c r="F270" i="8"/>
  <c r="J270" i="8"/>
  <c r="N270" i="8"/>
  <c r="O270" i="8" s="1"/>
  <c r="S270" i="8"/>
  <c r="T270" i="8" s="1"/>
  <c r="W270" i="8"/>
  <c r="X270" i="8" s="1"/>
  <c r="Z270" i="8"/>
  <c r="AA270" i="8"/>
  <c r="AD270" i="8"/>
  <c r="AE270" i="8"/>
  <c r="AF270" i="8"/>
  <c r="AG270" i="8"/>
  <c r="E271" i="8"/>
  <c r="F271" i="8" s="1"/>
  <c r="J271" i="8"/>
  <c r="N271" i="8"/>
  <c r="O271" i="8"/>
  <c r="S271" i="8"/>
  <c r="T271" i="8"/>
  <c r="W271" i="8"/>
  <c r="X271" i="8"/>
  <c r="Z271" i="8"/>
  <c r="AA271" i="8"/>
  <c r="AD271" i="8"/>
  <c r="AE271" i="8"/>
  <c r="AF271" i="8"/>
  <c r="AG271" i="8"/>
  <c r="E272" i="8"/>
  <c r="F272" i="8"/>
  <c r="J272" i="8"/>
  <c r="N272" i="8"/>
  <c r="O272" i="8" s="1"/>
  <c r="S272" i="8"/>
  <c r="T272" i="8" s="1"/>
  <c r="W272" i="8"/>
  <c r="X272" i="8" s="1"/>
  <c r="Z272" i="8"/>
  <c r="AA272" i="8"/>
  <c r="AD272" i="8"/>
  <c r="AE272" i="8"/>
  <c r="AF272" i="8"/>
  <c r="AG272" i="8"/>
  <c r="E273" i="8"/>
  <c r="F273" i="8" s="1"/>
  <c r="J273" i="8"/>
  <c r="N273" i="8"/>
  <c r="O273" i="8" s="1"/>
  <c r="S273" i="8"/>
  <c r="T273" i="8"/>
  <c r="W273" i="8"/>
  <c r="X273" i="8"/>
  <c r="Z273" i="8"/>
  <c r="AA273" i="8"/>
  <c r="AD273" i="8"/>
  <c r="AE273" i="8"/>
  <c r="AF273" i="8"/>
  <c r="AG273" i="8"/>
  <c r="E274" i="8"/>
  <c r="F274" i="8"/>
  <c r="J274" i="8"/>
  <c r="N274" i="8"/>
  <c r="O274" i="8" s="1"/>
  <c r="S274" i="8"/>
  <c r="T274" i="8" s="1"/>
  <c r="W274" i="8"/>
  <c r="X274" i="8" s="1"/>
  <c r="Z274" i="8"/>
  <c r="AA274" i="8"/>
  <c r="AD274" i="8"/>
  <c r="AE274" i="8"/>
  <c r="AG274" i="8"/>
  <c r="E275" i="8"/>
  <c r="F275" i="8" s="1"/>
  <c r="J275" i="8"/>
  <c r="N275" i="8"/>
  <c r="O275" i="8" s="1"/>
  <c r="S275" i="8"/>
  <c r="T275" i="8"/>
  <c r="W275" i="8"/>
  <c r="X275" i="8"/>
  <c r="Z275" i="8"/>
  <c r="AA275" i="8"/>
  <c r="AD275" i="8"/>
  <c r="AE275" i="8"/>
  <c r="AF275" i="8"/>
  <c r="AG275" i="8"/>
  <c r="E276" i="8"/>
  <c r="F276" i="8" s="1"/>
  <c r="J276" i="8"/>
  <c r="N276" i="8"/>
  <c r="O276" i="8" s="1"/>
  <c r="S276" i="8"/>
  <c r="T276" i="8" s="1"/>
  <c r="W276" i="8"/>
  <c r="X276" i="8" s="1"/>
  <c r="Z276" i="8"/>
  <c r="AA276" i="8"/>
  <c r="AD276" i="8"/>
  <c r="AE276" i="8"/>
  <c r="AF276" i="8"/>
  <c r="E277" i="8"/>
  <c r="F277" i="8" s="1"/>
  <c r="J277" i="8"/>
  <c r="N277" i="8"/>
  <c r="O277" i="8"/>
  <c r="S277" i="8"/>
  <c r="T277" i="8"/>
  <c r="W277" i="8"/>
  <c r="X277" i="8"/>
  <c r="Z277" i="8"/>
  <c r="AA277" i="8"/>
  <c r="AD277" i="8"/>
  <c r="AE277" i="8"/>
  <c r="AF277" i="8"/>
  <c r="AG277" i="8"/>
  <c r="E278" i="8"/>
  <c r="F278" i="8"/>
  <c r="J278" i="8"/>
  <c r="N278" i="8"/>
  <c r="O278" i="8" s="1"/>
  <c r="S278" i="8"/>
  <c r="T278" i="8" s="1"/>
  <c r="W278" i="8"/>
  <c r="X278" i="8" s="1"/>
  <c r="Z278" i="8"/>
  <c r="AA278" i="8"/>
  <c r="AD278" i="8"/>
  <c r="AE278" i="8"/>
  <c r="AF278" i="8"/>
  <c r="AG278" i="8"/>
  <c r="E279" i="8"/>
  <c r="F279" i="8" s="1"/>
  <c r="J279" i="8"/>
  <c r="N279" i="8"/>
  <c r="O279" i="8"/>
  <c r="S279" i="8"/>
  <c r="T279" i="8"/>
  <c r="W279" i="8"/>
  <c r="X279" i="8"/>
  <c r="Z279" i="8"/>
  <c r="AA279" i="8"/>
  <c r="AD279" i="8"/>
  <c r="AE279" i="8"/>
  <c r="AF279" i="8"/>
  <c r="AG279" i="8"/>
  <c r="E280" i="8"/>
  <c r="F280" i="8"/>
  <c r="J280" i="8"/>
  <c r="N280" i="8"/>
  <c r="O280" i="8" s="1"/>
  <c r="S280" i="8"/>
  <c r="T280" i="8" s="1"/>
  <c r="W280" i="8"/>
  <c r="X280" i="8" s="1"/>
  <c r="Z280" i="8"/>
  <c r="AA280" i="8"/>
  <c r="AD280" i="8"/>
  <c r="AE280" i="8"/>
  <c r="E281" i="8"/>
  <c r="F281" i="8" s="1"/>
  <c r="J281" i="8"/>
  <c r="N281" i="8"/>
  <c r="O281" i="8"/>
  <c r="S281" i="8"/>
  <c r="T281" i="8"/>
  <c r="W281" i="8"/>
  <c r="X281" i="8" s="1"/>
  <c r="Z281" i="8"/>
  <c r="AA281" i="8"/>
  <c r="AD281" i="8"/>
  <c r="AE281" i="8"/>
  <c r="AF281" i="8"/>
  <c r="AG281" i="8"/>
  <c r="E282" i="8"/>
  <c r="F282" i="8"/>
  <c r="J282" i="8"/>
  <c r="N282" i="8"/>
  <c r="O282" i="8" s="1"/>
  <c r="S282" i="8"/>
  <c r="T282" i="8" s="1"/>
  <c r="W282" i="8"/>
  <c r="X282" i="8" s="1"/>
  <c r="Z282" i="8"/>
  <c r="AA282" i="8"/>
  <c r="AD282" i="8"/>
  <c r="AE282" i="8"/>
  <c r="AG282" i="8"/>
  <c r="E283" i="8"/>
  <c r="F283" i="8" s="1"/>
  <c r="J283" i="8"/>
  <c r="N283" i="8"/>
  <c r="O283" i="8"/>
  <c r="S283" i="8"/>
  <c r="T283" i="8"/>
  <c r="W283" i="8"/>
  <c r="X283" i="8"/>
  <c r="Z283" i="8"/>
  <c r="AA283" i="8"/>
  <c r="AD283" i="8"/>
  <c r="AE283" i="8"/>
  <c r="AF283" i="8"/>
  <c r="AG283" i="8"/>
  <c r="E284" i="8"/>
  <c r="F284" i="8"/>
  <c r="J284" i="8"/>
  <c r="N284" i="8"/>
  <c r="O284" i="8" s="1"/>
  <c r="S284" i="8"/>
  <c r="T284" i="8" s="1"/>
  <c r="W284" i="8"/>
  <c r="X284" i="8" s="1"/>
  <c r="Z284" i="8"/>
  <c r="AA284" i="8"/>
  <c r="AD284" i="8"/>
  <c r="AE284" i="8"/>
  <c r="AF284" i="8"/>
  <c r="AG284" i="8"/>
  <c r="E285" i="8"/>
  <c r="F285" i="8" s="1"/>
  <c r="J285" i="8"/>
  <c r="N285" i="8"/>
  <c r="O285" i="8"/>
  <c r="S285" i="8"/>
  <c r="T285" i="8"/>
  <c r="W285" i="8"/>
  <c r="X285" i="8"/>
  <c r="Z285" i="8"/>
  <c r="AA285" i="8"/>
  <c r="AD285" i="8"/>
  <c r="AE285" i="8"/>
  <c r="AF285" i="8"/>
  <c r="AG285" i="8"/>
  <c r="E286" i="8"/>
  <c r="F286" i="8"/>
  <c r="J286" i="8"/>
  <c r="N286" i="8"/>
  <c r="O286" i="8" s="1"/>
  <c r="S286" i="8"/>
  <c r="T286" i="8" s="1"/>
  <c r="W286" i="8"/>
  <c r="X286" i="8"/>
  <c r="Z286" i="8"/>
  <c r="AA286" i="8"/>
  <c r="AD286" i="8"/>
  <c r="AE286" i="8"/>
  <c r="AF286" i="8"/>
  <c r="AG286" i="8"/>
  <c r="E287" i="8"/>
  <c r="F287" i="8" s="1"/>
  <c r="J287" i="8"/>
  <c r="N287" i="8"/>
  <c r="O287" i="8" s="1"/>
  <c r="S287" i="8"/>
  <c r="T287" i="8" s="1"/>
  <c r="W287" i="8"/>
  <c r="X287" i="8" s="1"/>
  <c r="Z287" i="8"/>
  <c r="AA287" i="8"/>
  <c r="AD287" i="8"/>
  <c r="AE287" i="8"/>
  <c r="AF287" i="8"/>
  <c r="AG287" i="8"/>
  <c r="E288" i="8"/>
  <c r="F288" i="8"/>
  <c r="J288" i="8"/>
  <c r="N288" i="8"/>
  <c r="O288" i="8" s="1"/>
  <c r="S288" i="8"/>
  <c r="T288" i="8" s="1"/>
  <c r="W288" i="8"/>
  <c r="X288" i="8" s="1"/>
  <c r="Z288" i="8"/>
  <c r="AA288" i="8"/>
  <c r="AD288" i="8"/>
  <c r="AE288" i="8"/>
  <c r="AG288" i="8"/>
  <c r="E289" i="8"/>
  <c r="F289" i="8" s="1"/>
  <c r="N289" i="8"/>
  <c r="O289" i="8"/>
  <c r="S289" i="8"/>
  <c r="T289" i="8"/>
  <c r="W289" i="8"/>
  <c r="X289" i="8" s="1"/>
  <c r="Z289" i="8"/>
  <c r="AA289" i="8"/>
  <c r="AD289" i="8"/>
  <c r="AE289" i="8"/>
  <c r="AG289" i="8"/>
  <c r="E290" i="8"/>
  <c r="F290" i="8"/>
  <c r="J290" i="8"/>
  <c r="N290" i="8"/>
  <c r="O290" i="8" s="1"/>
  <c r="S290" i="8"/>
  <c r="T290" i="8" s="1"/>
  <c r="W290" i="8"/>
  <c r="X290" i="8" s="1"/>
  <c r="Z290" i="8"/>
  <c r="AA290" i="8"/>
  <c r="AD290" i="8"/>
  <c r="AE290" i="8"/>
  <c r="AF290" i="8"/>
  <c r="AG290" i="8"/>
  <c r="E291" i="8"/>
  <c r="F291" i="8"/>
  <c r="J291" i="8"/>
  <c r="N291" i="8"/>
  <c r="O291" i="8"/>
  <c r="S291" i="8"/>
  <c r="T291" i="8" s="1"/>
  <c r="W291" i="8"/>
  <c r="X291" i="8"/>
  <c r="Z291" i="8"/>
  <c r="AA291" i="8"/>
  <c r="AD291" i="8"/>
  <c r="AE291" i="8"/>
  <c r="AF291" i="8"/>
  <c r="AG291" i="8"/>
  <c r="E292" i="8"/>
  <c r="F292" i="8"/>
  <c r="J292" i="8"/>
  <c r="N292" i="8"/>
  <c r="O292" i="8" s="1"/>
  <c r="S292" i="8"/>
  <c r="T292" i="8" s="1"/>
  <c r="W292" i="8"/>
  <c r="X292" i="8" s="1"/>
  <c r="Z292" i="8"/>
  <c r="AA292" i="8"/>
  <c r="AD292" i="8"/>
  <c r="AE292" i="8"/>
  <c r="AF292" i="8"/>
  <c r="AG292" i="8"/>
  <c r="E293" i="8"/>
  <c r="F293" i="8" s="1"/>
  <c r="J293" i="8"/>
  <c r="N293" i="8"/>
  <c r="O293" i="8"/>
  <c r="S293" i="8"/>
  <c r="T293" i="8"/>
  <c r="W293" i="8"/>
  <c r="X293" i="8"/>
  <c r="Z293" i="8"/>
  <c r="AA293" i="8"/>
  <c r="AD293" i="8"/>
  <c r="AE293" i="8"/>
  <c r="AF293" i="8"/>
  <c r="AG293" i="8"/>
  <c r="E294" i="8"/>
  <c r="F294" i="8"/>
  <c r="J294" i="8"/>
  <c r="N294" i="8"/>
  <c r="O294" i="8" s="1"/>
  <c r="S294" i="8"/>
  <c r="T294" i="8" s="1"/>
  <c r="W294" i="8"/>
  <c r="X294" i="8" s="1"/>
  <c r="Z294" i="8"/>
  <c r="AA294" i="8"/>
  <c r="AD294" i="8"/>
  <c r="AE294" i="8"/>
  <c r="AF294" i="8"/>
  <c r="AG294" i="8"/>
  <c r="E295" i="8"/>
  <c r="F295" i="8"/>
  <c r="J295" i="8"/>
  <c r="O295" i="8"/>
  <c r="S295" i="8"/>
  <c r="T295" i="8" s="1"/>
  <c r="W295" i="8"/>
  <c r="X295" i="8" s="1"/>
  <c r="Z295" i="8"/>
  <c r="AA295" i="8"/>
  <c r="AD295" i="8"/>
  <c r="AE295" i="8"/>
  <c r="E296" i="8"/>
  <c r="F296" i="8" s="1"/>
  <c r="J296" i="8"/>
  <c r="AG296" i="8" s="1"/>
  <c r="N296" i="8"/>
  <c r="O296" i="8"/>
  <c r="S296" i="8"/>
  <c r="T296" i="8"/>
  <c r="W296" i="8"/>
  <c r="X296" i="8"/>
  <c r="Z296" i="8"/>
  <c r="AA296" i="8"/>
  <c r="AD296" i="8"/>
  <c r="AE296" i="8"/>
  <c r="E297" i="8"/>
  <c r="F297" i="8" s="1"/>
  <c r="J297" i="8"/>
  <c r="AG297" i="8" s="1"/>
  <c r="N297" i="8"/>
  <c r="O297" i="8"/>
  <c r="S297" i="8"/>
  <c r="T297" i="8"/>
  <c r="W297" i="8"/>
  <c r="X297" i="8"/>
  <c r="Z297" i="8"/>
  <c r="AA297" i="8"/>
  <c r="AD297" i="8"/>
  <c r="AE297" i="8"/>
  <c r="AF297" i="8"/>
  <c r="E298" i="8"/>
  <c r="F298" i="8" s="1"/>
  <c r="J298" i="8"/>
  <c r="N298" i="8"/>
  <c r="O298" i="8" s="1"/>
  <c r="S298" i="8"/>
  <c r="T298" i="8"/>
  <c r="W298" i="8"/>
  <c r="X298" i="8" s="1"/>
  <c r="Z298" i="8"/>
  <c r="AA298" i="8"/>
  <c r="AD298" i="8"/>
  <c r="AE298" i="8"/>
  <c r="AG298" i="8"/>
  <c r="E299" i="8"/>
  <c r="F299" i="8"/>
  <c r="J299" i="8"/>
  <c r="N299" i="8"/>
  <c r="O299" i="8"/>
  <c r="S299" i="8"/>
  <c r="T299" i="8" s="1"/>
  <c r="W299" i="8"/>
  <c r="X299" i="8"/>
  <c r="Z299" i="8"/>
  <c r="AA299" i="8"/>
  <c r="AD299" i="8"/>
  <c r="AE299" i="8"/>
  <c r="AF299" i="8"/>
  <c r="AG299" i="8"/>
  <c r="E300" i="8"/>
  <c r="F300" i="8"/>
  <c r="J300" i="8"/>
  <c r="N300" i="8"/>
  <c r="O300" i="8" s="1"/>
  <c r="S300" i="8"/>
  <c r="T300" i="8" s="1"/>
  <c r="W300" i="8"/>
  <c r="X300" i="8" s="1"/>
  <c r="Z300" i="8"/>
  <c r="AA300" i="8"/>
  <c r="AD300" i="8"/>
  <c r="AE300" i="8"/>
  <c r="AF300" i="8"/>
  <c r="AG300" i="8"/>
  <c r="E301" i="8"/>
  <c r="F301" i="8" s="1"/>
  <c r="J301" i="8"/>
  <c r="N301" i="8"/>
  <c r="O301" i="8"/>
  <c r="S301" i="8"/>
  <c r="T301" i="8"/>
  <c r="W301" i="8"/>
  <c r="X301" i="8"/>
  <c r="Z301" i="8"/>
  <c r="AA301" i="8"/>
  <c r="AD301" i="8"/>
  <c r="AE301" i="8"/>
  <c r="AF301" i="8"/>
  <c r="AG301" i="8"/>
  <c r="E302" i="8"/>
  <c r="F302" i="8"/>
  <c r="J302" i="8"/>
  <c r="N302" i="8"/>
  <c r="O302" i="8" s="1"/>
  <c r="S302" i="8"/>
  <c r="T302" i="8" s="1"/>
  <c r="W302" i="8"/>
  <c r="X302" i="8"/>
  <c r="Z302" i="8"/>
  <c r="AA302" i="8"/>
  <c r="AD302" i="8"/>
  <c r="AE302" i="8"/>
  <c r="AG302" i="8"/>
  <c r="E303" i="8"/>
  <c r="F303" i="8"/>
  <c r="J303" i="8"/>
  <c r="O303" i="8"/>
  <c r="S303" i="8"/>
  <c r="T303" i="8"/>
  <c r="W303" i="8"/>
  <c r="X303" i="8" s="1"/>
  <c r="Z303" i="8"/>
  <c r="AA303" i="8"/>
  <c r="AD303" i="8"/>
  <c r="AE303" i="8"/>
  <c r="AF303" i="8"/>
  <c r="E304" i="8"/>
  <c r="F304" i="8"/>
  <c r="J304" i="8"/>
  <c r="N304" i="8"/>
  <c r="O304" i="8"/>
  <c r="S304" i="8"/>
  <c r="T304" i="8" s="1"/>
  <c r="W304" i="8"/>
  <c r="X304" i="8"/>
  <c r="Z304" i="8"/>
  <c r="AA304" i="8"/>
  <c r="AD304" i="8"/>
  <c r="AE304" i="8"/>
  <c r="AG304" i="8"/>
  <c r="E305" i="8"/>
  <c r="F305" i="8" s="1"/>
  <c r="J305" i="8"/>
  <c r="N305" i="8"/>
  <c r="O305" i="8"/>
  <c r="S305" i="8"/>
  <c r="T305" i="8"/>
  <c r="W305" i="8"/>
  <c r="X305" i="8"/>
  <c r="Z305" i="8"/>
  <c r="AA305" i="8"/>
  <c r="AD305" i="8"/>
  <c r="AE305" i="8"/>
  <c r="AF305" i="8"/>
  <c r="E306" i="8"/>
  <c r="F306" i="8" s="1"/>
  <c r="J306" i="8"/>
  <c r="N306" i="8"/>
  <c r="O306" i="8"/>
  <c r="S306" i="8"/>
  <c r="T306" i="8"/>
  <c r="W306" i="8"/>
  <c r="X306" i="8"/>
  <c r="Z306" i="8"/>
  <c r="AA306" i="8"/>
  <c r="AD306" i="8"/>
  <c r="AE306" i="8"/>
  <c r="AF306" i="8"/>
  <c r="AG306" i="8"/>
  <c r="E307" i="8"/>
  <c r="F307" i="8"/>
  <c r="J307" i="8"/>
  <c r="N307" i="8"/>
  <c r="O307" i="8" s="1"/>
  <c r="S307" i="8"/>
  <c r="T307" i="8"/>
  <c r="W307" i="8"/>
  <c r="X307" i="8" s="1"/>
  <c r="Z307" i="8"/>
  <c r="AA307" i="8"/>
  <c r="AD307" i="8"/>
  <c r="AE307" i="8"/>
  <c r="AF307" i="8"/>
  <c r="AG307" i="8"/>
  <c r="E308" i="8"/>
  <c r="F308" i="8" s="1"/>
  <c r="J308" i="8"/>
  <c r="O308" i="8"/>
  <c r="S308" i="8"/>
  <c r="T308" i="8"/>
  <c r="W308" i="8"/>
  <c r="X308" i="8" s="1"/>
  <c r="Z308" i="8"/>
  <c r="AA308" i="8"/>
  <c r="AD308" i="8"/>
  <c r="AE308" i="8"/>
  <c r="AF308" i="8"/>
  <c r="AG308" i="8"/>
  <c r="E309" i="8"/>
  <c r="F309" i="8" s="1"/>
  <c r="J309" i="8"/>
  <c r="N309" i="8"/>
  <c r="O309" i="8" s="1"/>
  <c r="S309" i="8"/>
  <c r="T309" i="8" s="1"/>
  <c r="W309" i="8"/>
  <c r="X309" i="8" s="1"/>
  <c r="Z309" i="8"/>
  <c r="AA309" i="8"/>
  <c r="AD309" i="8"/>
  <c r="AE309" i="8"/>
  <c r="AF309" i="8"/>
  <c r="E310" i="8"/>
  <c r="F310" i="8" s="1"/>
  <c r="J310" i="8"/>
  <c r="N310" i="8"/>
  <c r="O310" i="8" s="1"/>
  <c r="S310" i="8"/>
  <c r="T310" i="8"/>
  <c r="W310" i="8"/>
  <c r="X310" i="8" s="1"/>
  <c r="Z310" i="8"/>
  <c r="AA310" i="8"/>
  <c r="AD310" i="8"/>
  <c r="AE310" i="8"/>
  <c r="AG310" i="8"/>
  <c r="E311" i="8"/>
  <c r="F311" i="8"/>
  <c r="J311" i="8"/>
  <c r="N311" i="8"/>
  <c r="O311" i="8" s="1"/>
  <c r="S311" i="8"/>
  <c r="T311" i="8" s="1"/>
  <c r="W311" i="8"/>
  <c r="X311" i="8" s="1"/>
  <c r="Z311" i="8"/>
  <c r="AA311" i="8"/>
  <c r="AD311" i="8"/>
  <c r="AE311" i="8"/>
  <c r="AF311" i="8"/>
  <c r="E312" i="8"/>
  <c r="F312" i="8"/>
  <c r="J312" i="8"/>
  <c r="N312" i="8"/>
  <c r="O312" i="8" s="1"/>
  <c r="S312" i="8"/>
  <c r="T312" i="8" s="1"/>
  <c r="W312" i="8"/>
  <c r="X312" i="8" s="1"/>
  <c r="Z312" i="8"/>
  <c r="AA312" i="8"/>
  <c r="AD312" i="8"/>
  <c r="AE312" i="8"/>
  <c r="AG312" i="8"/>
  <c r="E313" i="8"/>
  <c r="F313" i="8" s="1"/>
  <c r="J313" i="8"/>
  <c r="N313" i="8"/>
  <c r="O313" i="8"/>
  <c r="S313" i="8"/>
  <c r="T313" i="8" s="1"/>
  <c r="W313" i="8"/>
  <c r="X313" i="8" s="1"/>
  <c r="Z313" i="8"/>
  <c r="AA313" i="8"/>
  <c r="AD313" i="8"/>
  <c r="AE313" i="8"/>
  <c r="AF313" i="8"/>
  <c r="AG313" i="8"/>
  <c r="E314" i="8"/>
  <c r="F314" i="8" s="1"/>
  <c r="J314" i="8"/>
  <c r="N314" i="8"/>
  <c r="O314" i="8"/>
  <c r="S314" i="8"/>
  <c r="T314" i="8"/>
  <c r="W314" i="8"/>
  <c r="X314" i="8"/>
  <c r="Z314" i="8"/>
  <c r="AA314" i="8"/>
  <c r="AD314" i="8"/>
  <c r="AE314" i="8"/>
  <c r="AF314" i="8"/>
  <c r="AG314" i="8"/>
  <c r="E315" i="8"/>
  <c r="F315" i="8"/>
  <c r="J315" i="8"/>
  <c r="N315" i="8"/>
  <c r="O315" i="8" s="1"/>
  <c r="S315" i="8"/>
  <c r="T315" i="8" s="1"/>
  <c r="W315" i="8"/>
  <c r="X315" i="8" s="1"/>
  <c r="Z315" i="8"/>
  <c r="AA315" i="8"/>
  <c r="AD315" i="8"/>
  <c r="AE315" i="8"/>
  <c r="AF315" i="8"/>
  <c r="AG315" i="8"/>
  <c r="E316" i="8"/>
  <c r="F316" i="8" s="1"/>
  <c r="J316" i="8"/>
  <c r="N316" i="8"/>
  <c r="O316" i="8" s="1"/>
  <c r="S316" i="8"/>
  <c r="T316" i="8" s="1"/>
  <c r="W316" i="8"/>
  <c r="X316" i="8" s="1"/>
  <c r="Z316" i="8"/>
  <c r="AA316" i="8"/>
  <c r="AD316" i="8"/>
  <c r="AE316" i="8"/>
  <c r="AF316" i="8"/>
  <c r="E317" i="8"/>
  <c r="F317" i="8" s="1"/>
  <c r="J317" i="8"/>
  <c r="N317" i="8"/>
  <c r="O317" i="8" s="1"/>
  <c r="S317" i="8"/>
  <c r="T317" i="8" s="1"/>
  <c r="W317" i="8"/>
  <c r="X317" i="8" s="1"/>
  <c r="Z317" i="8"/>
  <c r="AA317" i="8"/>
  <c r="AD317" i="8"/>
  <c r="AE317" i="8"/>
  <c r="AF317" i="8"/>
  <c r="E318" i="8"/>
  <c r="F318" i="8" s="1"/>
  <c r="J318" i="8"/>
  <c r="N318" i="8"/>
  <c r="O318" i="8"/>
  <c r="S318" i="8"/>
  <c r="T318" i="8"/>
  <c r="W318" i="8"/>
  <c r="X318" i="8"/>
  <c r="Z318" i="8"/>
  <c r="AA318" i="8"/>
  <c r="AD318" i="8"/>
  <c r="AE318" i="8"/>
  <c r="AF318" i="8"/>
  <c r="AG318" i="8"/>
  <c r="E319" i="8"/>
  <c r="F319" i="8"/>
  <c r="J319" i="8"/>
  <c r="N319" i="8"/>
  <c r="O319" i="8" s="1"/>
  <c r="S319" i="8"/>
  <c r="T319" i="8"/>
  <c r="W319" i="8"/>
  <c r="X319" i="8" s="1"/>
  <c r="Z319" i="8"/>
  <c r="AA319" i="8"/>
  <c r="AD319" i="8"/>
  <c r="AE319" i="8"/>
  <c r="AF319" i="8"/>
  <c r="AG319" i="8"/>
  <c r="E320" i="8"/>
  <c r="F320" i="8" s="1"/>
  <c r="J320" i="8"/>
  <c r="N320" i="8"/>
  <c r="O320" i="8" s="1"/>
  <c r="S320" i="8"/>
  <c r="T320" i="8"/>
  <c r="W320" i="8"/>
  <c r="X320" i="8" s="1"/>
  <c r="Z320" i="8"/>
  <c r="AA320" i="8"/>
  <c r="AD320" i="8"/>
  <c r="AE320" i="8"/>
  <c r="AF320" i="8"/>
  <c r="AG320" i="8"/>
  <c r="E321" i="8"/>
  <c r="F321" i="8" s="1"/>
  <c r="J321" i="8"/>
  <c r="N321" i="8"/>
  <c r="O321" i="8"/>
  <c r="S321" i="8"/>
  <c r="T321" i="8" s="1"/>
  <c r="W321" i="8"/>
  <c r="X321" i="8" s="1"/>
  <c r="Z321" i="8"/>
  <c r="AA321" i="8"/>
  <c r="AD321" i="8"/>
  <c r="AE321" i="8"/>
  <c r="AF321" i="8"/>
  <c r="AG321" i="8"/>
  <c r="E322" i="8"/>
  <c r="F322" i="8" s="1"/>
  <c r="J322" i="8"/>
  <c r="N322" i="8"/>
  <c r="O322" i="8" s="1"/>
  <c r="S322" i="8"/>
  <c r="T322" i="8"/>
  <c r="W322" i="8"/>
  <c r="X322" i="8"/>
  <c r="Z322" i="8"/>
  <c r="AA322" i="8"/>
  <c r="AD322" i="8"/>
  <c r="AE322" i="8"/>
  <c r="AF322" i="8"/>
  <c r="AG322" i="8"/>
  <c r="E323" i="8"/>
  <c r="F323" i="8" s="1"/>
  <c r="J323" i="8"/>
  <c r="N323" i="8"/>
  <c r="O323" i="8" s="1"/>
  <c r="S323" i="8"/>
  <c r="T323" i="8" s="1"/>
  <c r="W323" i="8"/>
  <c r="X323" i="8" s="1"/>
  <c r="Z323" i="8"/>
  <c r="AA323" i="8"/>
  <c r="AD323" i="8"/>
  <c r="AE323" i="8"/>
  <c r="E324" i="8"/>
  <c r="F324" i="8" s="1"/>
  <c r="J324" i="8"/>
  <c r="N324" i="8"/>
  <c r="O324" i="8" s="1"/>
  <c r="S324" i="8"/>
  <c r="T324" i="8" s="1"/>
  <c r="W324" i="8"/>
  <c r="X324" i="8"/>
  <c r="Z324" i="8"/>
  <c r="AA324" i="8"/>
  <c r="AD324" i="8"/>
  <c r="AE324" i="8"/>
  <c r="AG324" i="8"/>
  <c r="E325" i="8"/>
  <c r="F325" i="8" s="1"/>
  <c r="J325" i="8"/>
  <c r="N325" i="8"/>
  <c r="O325" i="8" s="1"/>
  <c r="S325" i="8"/>
  <c r="T325" i="8" s="1"/>
  <c r="W325" i="8"/>
  <c r="X325" i="8" s="1"/>
  <c r="Z325" i="8"/>
  <c r="AA325" i="8"/>
  <c r="AD325" i="8"/>
  <c r="AE325" i="8"/>
  <c r="E326" i="8"/>
  <c r="F326" i="8" s="1"/>
  <c r="J326" i="8"/>
  <c r="N326" i="8"/>
  <c r="O326" i="8" s="1"/>
  <c r="S326" i="8"/>
  <c r="T326" i="8" s="1"/>
  <c r="W326" i="8"/>
  <c r="X326" i="8" s="1"/>
  <c r="Z326" i="8"/>
  <c r="AA326" i="8"/>
  <c r="AD326" i="8"/>
  <c r="AE326" i="8"/>
  <c r="AG326" i="8"/>
  <c r="E327" i="8"/>
  <c r="F327" i="8" s="1"/>
  <c r="J327" i="8"/>
  <c r="N327" i="8"/>
  <c r="O327" i="8"/>
  <c r="S327" i="8"/>
  <c r="T327" i="8" s="1"/>
  <c r="W327" i="8"/>
  <c r="X327" i="8" s="1"/>
  <c r="Z327" i="8"/>
  <c r="AA327" i="8"/>
  <c r="AD327" i="8"/>
  <c r="AE327" i="8"/>
  <c r="AF327" i="8"/>
  <c r="AG327" i="8"/>
  <c r="E328" i="8"/>
  <c r="F328" i="8" s="1"/>
  <c r="J328" i="8"/>
  <c r="N328" i="8"/>
  <c r="O328" i="8"/>
  <c r="S328" i="8"/>
  <c r="T328" i="8"/>
  <c r="W328" i="8"/>
  <c r="X328" i="8"/>
  <c r="Z328" i="8"/>
  <c r="AA328" i="8"/>
  <c r="AD328" i="8"/>
  <c r="AE328" i="8"/>
  <c r="AF328" i="8"/>
  <c r="AG328" i="8"/>
  <c r="E329" i="8"/>
  <c r="F329" i="8" s="1"/>
  <c r="J329" i="8"/>
  <c r="N329" i="8"/>
  <c r="O329" i="8" s="1"/>
  <c r="S329" i="8"/>
  <c r="T329" i="8"/>
  <c r="W329" i="8"/>
  <c r="X329" i="8" s="1"/>
  <c r="Z329" i="8"/>
  <c r="AA329" i="8"/>
  <c r="AD329" i="8"/>
  <c r="AE329" i="8"/>
  <c r="AF329" i="8"/>
  <c r="AG329" i="8"/>
  <c r="E330" i="8"/>
  <c r="J330" i="8"/>
  <c r="N330" i="8"/>
  <c r="O330" i="8" s="1"/>
  <c r="S330" i="8"/>
  <c r="W330" i="8"/>
  <c r="Z330" i="8"/>
  <c r="AA330" i="8"/>
  <c r="AD330" i="8"/>
  <c r="AE330" i="8"/>
  <c r="AG330" i="8"/>
  <c r="E331" i="8"/>
  <c r="F331" i="8" s="1"/>
  <c r="J331" i="8"/>
  <c r="N331" i="8"/>
  <c r="O331" i="8" s="1"/>
  <c r="S331" i="8"/>
  <c r="T331" i="8" s="1"/>
  <c r="W331" i="8"/>
  <c r="X331" i="8" s="1"/>
  <c r="Z331" i="8"/>
  <c r="AA331" i="8"/>
  <c r="AD331" i="8"/>
  <c r="AE331" i="8"/>
  <c r="AF331" i="8"/>
  <c r="E332" i="8"/>
  <c r="F332" i="8" s="1"/>
  <c r="J332" i="8"/>
  <c r="S332" i="8"/>
  <c r="T332" i="8" s="1"/>
  <c r="W332" i="8"/>
  <c r="X332" i="8"/>
  <c r="Z332" i="8"/>
  <c r="AA332" i="8"/>
  <c r="AD332" i="8"/>
  <c r="AE332" i="8"/>
  <c r="AF332" i="8"/>
  <c r="E333" i="8"/>
  <c r="F333" i="8" s="1"/>
  <c r="J333" i="8"/>
  <c r="N333" i="8"/>
  <c r="O333" i="8"/>
  <c r="S333" i="8"/>
  <c r="T333" i="8"/>
  <c r="W333" i="8"/>
  <c r="X333" i="8"/>
  <c r="Z333" i="8"/>
  <c r="AA333" i="8"/>
  <c r="AD333" i="8"/>
  <c r="AE333" i="8"/>
  <c r="AG333" i="8"/>
  <c r="E334" i="8"/>
  <c r="F334" i="8" s="1"/>
  <c r="J334" i="8"/>
  <c r="N334" i="8"/>
  <c r="O334" i="8"/>
  <c r="S334" i="8"/>
  <c r="T334" i="8"/>
  <c r="W334" i="8"/>
  <c r="X334" i="8"/>
  <c r="Z334" i="8"/>
  <c r="AA334" i="8"/>
  <c r="AD334" i="8"/>
  <c r="AE334" i="8"/>
  <c r="AF334" i="8"/>
  <c r="AG334" i="8"/>
  <c r="E335" i="8"/>
  <c r="F335" i="8"/>
  <c r="J335" i="8"/>
  <c r="N335" i="8"/>
  <c r="O335" i="8" s="1"/>
  <c r="S335" i="8"/>
  <c r="T335" i="8"/>
  <c r="W335" i="8"/>
  <c r="X335" i="8" s="1"/>
  <c r="Z335" i="8"/>
  <c r="AA335" i="8"/>
  <c r="AD335" i="8"/>
  <c r="AE335" i="8"/>
  <c r="AF335" i="8"/>
  <c r="AG335" i="8"/>
  <c r="E336" i="8"/>
  <c r="F336" i="8" s="1"/>
  <c r="J336" i="8"/>
  <c r="N336" i="8"/>
  <c r="O336" i="8" s="1"/>
  <c r="S336" i="8"/>
  <c r="T336" i="8" s="1"/>
  <c r="W336" i="8"/>
  <c r="X336" i="8" s="1"/>
  <c r="Z336" i="8"/>
  <c r="AA336" i="8"/>
  <c r="AD336" i="8"/>
  <c r="AE336" i="8"/>
  <c r="AF336" i="8"/>
  <c r="AG336" i="8"/>
  <c r="E337" i="8"/>
  <c r="F337" i="8" s="1"/>
  <c r="J337" i="8"/>
  <c r="N337" i="8"/>
  <c r="O337" i="8"/>
  <c r="S337" i="8"/>
  <c r="T337" i="8" s="1"/>
  <c r="W337" i="8"/>
  <c r="X337" i="8" s="1"/>
  <c r="Z337" i="8"/>
  <c r="AA337" i="8"/>
  <c r="AD337" i="8"/>
  <c r="AE337" i="8"/>
  <c r="AG337" i="8"/>
  <c r="E338" i="8"/>
  <c r="F338" i="8" s="1"/>
  <c r="J338" i="8"/>
  <c r="N338" i="8"/>
  <c r="O338" i="8" s="1"/>
  <c r="S338" i="8"/>
  <c r="T338" i="8"/>
  <c r="W338" i="8"/>
  <c r="X338" i="8" s="1"/>
  <c r="Z338" i="8"/>
  <c r="AA338" i="8"/>
  <c r="AD338" i="8"/>
  <c r="AE338" i="8"/>
  <c r="AF338" i="8"/>
  <c r="E339" i="8"/>
  <c r="F339" i="8"/>
  <c r="J339" i="8"/>
  <c r="N339" i="8"/>
  <c r="O339" i="8" s="1"/>
  <c r="S339" i="8"/>
  <c r="T339" i="8" s="1"/>
  <c r="W339" i="8"/>
  <c r="X339" i="8" s="1"/>
  <c r="Z339" i="8"/>
  <c r="AA339" i="8"/>
  <c r="AD339" i="8"/>
  <c r="AE339" i="8"/>
  <c r="AG339" i="8"/>
  <c r="E340" i="8"/>
  <c r="F340" i="8"/>
  <c r="J340" i="8"/>
  <c r="N340" i="8"/>
  <c r="O340" i="8" s="1"/>
  <c r="S340" i="8"/>
  <c r="T340" i="8" s="1"/>
  <c r="W340" i="8"/>
  <c r="X340" i="8" s="1"/>
  <c r="Z340" i="8"/>
  <c r="AA340" i="8"/>
  <c r="AD340" i="8"/>
  <c r="AE340" i="8"/>
  <c r="AF340" i="8"/>
  <c r="AG340" i="8"/>
  <c r="E341" i="8"/>
  <c r="F341" i="8" s="1"/>
  <c r="J341" i="8"/>
  <c r="N341" i="8"/>
  <c r="O341" i="8"/>
  <c r="S341" i="8"/>
  <c r="T341" i="8"/>
  <c r="W341" i="8"/>
  <c r="X341" i="8"/>
  <c r="Z341" i="8"/>
  <c r="AA341" i="8"/>
  <c r="AD341" i="8"/>
  <c r="AE341" i="8"/>
  <c r="AF341" i="8"/>
  <c r="AG341" i="8"/>
  <c r="E342" i="8"/>
  <c r="F342" i="8"/>
  <c r="J342" i="8"/>
  <c r="N342" i="8"/>
  <c r="O342" i="8" s="1"/>
  <c r="S342" i="8"/>
  <c r="T342" i="8" s="1"/>
  <c r="W342" i="8"/>
  <c r="X342" i="8"/>
  <c r="Z342" i="8"/>
  <c r="AA342" i="8"/>
  <c r="AD342" i="8"/>
  <c r="AE342" i="8"/>
  <c r="AF342" i="8"/>
  <c r="AG342" i="8"/>
  <c r="E343" i="8"/>
  <c r="F343" i="8"/>
  <c r="J343" i="8"/>
  <c r="N343" i="8"/>
  <c r="O343" i="8"/>
  <c r="S343" i="8"/>
  <c r="T343" i="8" s="1"/>
  <c r="W343" i="8"/>
  <c r="X343" i="8"/>
  <c r="Z343" i="8"/>
  <c r="AA343" i="8"/>
  <c r="AD343" i="8"/>
  <c r="AE343" i="8"/>
  <c r="AF343" i="8"/>
  <c r="AG343" i="8"/>
  <c r="E344" i="8"/>
  <c r="F344" i="8"/>
  <c r="J344" i="8"/>
  <c r="N344" i="8"/>
  <c r="O344" i="8" s="1"/>
  <c r="S344" i="8"/>
  <c r="T344" i="8" s="1"/>
  <c r="W344" i="8"/>
  <c r="X344" i="8" s="1"/>
  <c r="Z344" i="8"/>
  <c r="AA344" i="8"/>
  <c r="AD344" i="8"/>
  <c r="AE344" i="8"/>
  <c r="AF344" i="8"/>
  <c r="AG344" i="8"/>
  <c r="E345" i="8"/>
  <c r="F345" i="8" s="1"/>
  <c r="J345" i="8"/>
  <c r="N345" i="8"/>
  <c r="O345" i="8"/>
  <c r="S345" i="8"/>
  <c r="T345" i="8"/>
  <c r="W345" i="8"/>
  <c r="X345" i="8"/>
  <c r="Z345" i="8"/>
  <c r="AA345" i="8"/>
  <c r="AD345" i="8"/>
  <c r="AE345" i="8"/>
  <c r="AF345" i="8"/>
  <c r="AG345" i="8"/>
  <c r="E346" i="8"/>
  <c r="F346" i="8"/>
  <c r="J346" i="8"/>
  <c r="N346" i="8"/>
  <c r="O346" i="8" s="1"/>
  <c r="S346" i="8"/>
  <c r="T346" i="8" s="1"/>
  <c r="W346" i="8"/>
  <c r="X346" i="8"/>
  <c r="Z346" i="8"/>
  <c r="AA346" i="8"/>
  <c r="AD346" i="8"/>
  <c r="AE346" i="8"/>
  <c r="AF346" i="8"/>
  <c r="AG346" i="8"/>
  <c r="E347" i="8"/>
  <c r="F347" i="8"/>
  <c r="J347" i="8"/>
  <c r="N347" i="8"/>
  <c r="O347" i="8"/>
  <c r="S347" i="8"/>
  <c r="T347" i="8" s="1"/>
  <c r="W347" i="8"/>
  <c r="X347" i="8"/>
  <c r="Z347" i="8"/>
  <c r="AA347" i="8"/>
  <c r="AD347" i="8"/>
  <c r="AE347" i="8"/>
  <c r="AF347" i="8"/>
  <c r="AG347" i="8"/>
  <c r="E348" i="8"/>
  <c r="F348" i="8"/>
  <c r="J348" i="8"/>
  <c r="N348" i="8"/>
  <c r="O348" i="8" s="1"/>
  <c r="S348" i="8"/>
  <c r="T348" i="8" s="1"/>
  <c r="W348" i="8"/>
  <c r="X348" i="8" s="1"/>
  <c r="Z348" i="8"/>
  <c r="AA348" i="8"/>
  <c r="AD348" i="8"/>
  <c r="AE348" i="8"/>
  <c r="AF348" i="8"/>
  <c r="AG348" i="8"/>
  <c r="AF330" i="8"/>
  <c r="AF325" i="8"/>
  <c r="AF323" i="8"/>
  <c r="AF339" i="8"/>
  <c r="AG338" i="8"/>
  <c r="AF337" i="8"/>
  <c r="AF333" i="8"/>
  <c r="AG332" i="8"/>
  <c r="AG331" i="8"/>
  <c r="AF326" i="8"/>
  <c r="AG323" i="8"/>
  <c r="AF312" i="8"/>
  <c r="AG311" i="8"/>
  <c r="AF310" i="8"/>
  <c r="AG309" i="8"/>
  <c r="AG305" i="8"/>
  <c r="AF304" i="8"/>
  <c r="AG303" i="8"/>
  <c r="AF302" i="8"/>
  <c r="AF298" i="8"/>
  <c r="AF296" i="8"/>
  <c r="AG295" i="8"/>
  <c r="AG263" i="8"/>
  <c r="AF262" i="8"/>
  <c r="AF260" i="8"/>
  <c r="AF255" i="8"/>
  <c r="AF254" i="8"/>
  <c r="AF253" i="8"/>
  <c r="AG250" i="8"/>
  <c r="AG247" i="8"/>
  <c r="AF235" i="8"/>
  <c r="AG234" i="8"/>
  <c r="AG220" i="8"/>
  <c r="AF219" i="8"/>
  <c r="AG218" i="8"/>
  <c r="AG212" i="8"/>
  <c r="AF211" i="8"/>
  <c r="AG200" i="8"/>
  <c r="AF199" i="8"/>
  <c r="AG198" i="8"/>
  <c r="AF197" i="8"/>
  <c r="AG186" i="8"/>
  <c r="AF185" i="8"/>
  <c r="AG184" i="8"/>
  <c r="AF183" i="8"/>
  <c r="AF81" i="8"/>
  <c r="AF44" i="8"/>
  <c r="AF39" i="8"/>
  <c r="AF37" i="8"/>
  <c r="AF36" i="8"/>
  <c r="AF30" i="8"/>
  <c r="X330" i="8"/>
  <c r="T330" i="8"/>
  <c r="F330" i="8"/>
  <c r="AF256" i="8"/>
  <c r="AG256" i="8"/>
  <c r="AG255" i="8"/>
  <c r="AG254" i="8"/>
  <c r="AG253" i="8"/>
  <c r="AF165" i="8"/>
  <c r="AF85" i="8"/>
  <c r="AG165" i="8"/>
  <c r="AG129" i="8"/>
  <c r="AF128" i="8"/>
  <c r="AG127" i="8"/>
  <c r="AF102" i="8"/>
  <c r="AG81" i="8"/>
  <c r="AF164" i="8"/>
  <c r="AF162" i="8"/>
  <c r="AF149" i="8"/>
  <c r="AF177" i="8"/>
  <c r="AF173" i="8"/>
  <c r="AF171" i="8"/>
  <c r="AG164" i="8"/>
  <c r="AF163" i="8"/>
  <c r="AG162" i="8"/>
  <c r="AF151" i="8"/>
  <c r="AG149" i="8"/>
  <c r="AF148" i="8"/>
  <c r="AG177" i="8"/>
  <c r="AF176" i="8"/>
  <c r="AG173" i="8"/>
  <c r="AF172" i="8"/>
  <c r="AG171" i="8"/>
  <c r="AF170" i="8"/>
  <c r="AF179" i="8"/>
  <c r="AF178" i="8"/>
  <c r="AF150" i="8"/>
  <c r="AF108" i="8"/>
  <c r="AF106" i="8"/>
  <c r="AF109" i="8"/>
  <c r="AG108" i="8"/>
  <c r="AF107" i="8"/>
  <c r="AG106" i="8"/>
  <c r="AF59" i="8"/>
  <c r="AF57" i="8"/>
  <c r="AF53" i="8"/>
  <c r="AG88" i="8"/>
  <c r="AF86" i="8"/>
  <c r="AG85" i="8"/>
  <c r="AG59" i="8"/>
  <c r="AF58" i="8"/>
  <c r="AG57" i="8"/>
  <c r="AG53" i="8"/>
  <c r="AF51" i="8"/>
  <c r="AF50" i="8"/>
  <c r="AF46" i="8"/>
  <c r="AF45" i="8"/>
  <c r="AG44" i="8"/>
  <c r="AF43" i="8"/>
  <c r="AG43" i="8"/>
  <c r="AG39" i="8"/>
  <c r="AF38" i="8"/>
  <c r="AG37" i="8"/>
  <c r="AF31" i="8"/>
  <c r="AG30" i="8"/>
  <c r="AF93" i="8"/>
  <c r="AF92" i="8"/>
  <c r="AF87" i="8"/>
  <c r="AF80" i="8"/>
  <c r="AF79" i="8"/>
  <c r="AF78" i="8"/>
  <c r="AG60" i="8"/>
  <c r="AF52" i="8"/>
  <c r="AG50" i="8"/>
  <c r="AG45" i="8"/>
  <c r="AG36" i="8"/>
  <c r="AA29" i="8"/>
  <c r="AA349" i="8"/>
  <c r="AA350" i="8"/>
  <c r="AA351" i="8"/>
  <c r="AA352" i="8"/>
  <c r="AA353" i="8"/>
  <c r="AA354" i="8"/>
  <c r="AA355" i="8"/>
  <c r="AA356" i="8"/>
  <c r="AA14" i="8"/>
  <c r="AE26" i="8"/>
  <c r="AE27" i="8"/>
  <c r="AE28" i="8"/>
  <c r="AE29" i="8"/>
  <c r="AE349" i="8"/>
  <c r="AE350" i="8"/>
  <c r="AE351" i="8"/>
  <c r="AE352" i="8"/>
  <c r="AE353" i="8"/>
  <c r="AE354" i="8"/>
  <c r="AE355" i="8"/>
  <c r="AE356" i="8"/>
  <c r="AE357" i="8"/>
  <c r="AE18" i="8"/>
  <c r="AE19" i="8"/>
  <c r="AE20" i="8"/>
  <c r="AE21" i="8"/>
  <c r="AE22" i="8"/>
  <c r="AE23" i="8"/>
  <c r="AE24" i="8"/>
  <c r="AE25" i="8"/>
  <c r="AE17" i="8"/>
  <c r="AE16" i="8"/>
  <c r="AE15" i="8"/>
  <c r="AE14" i="8"/>
  <c r="E21" i="15"/>
  <c r="E20" i="15"/>
  <c r="E19" i="15"/>
  <c r="E18" i="15"/>
  <c r="E17" i="15"/>
  <c r="E16" i="15"/>
  <c r="E15" i="15"/>
  <c r="E14" i="15"/>
  <c r="E13" i="15"/>
  <c r="E12" i="15"/>
  <c r="E11" i="15"/>
  <c r="E10" i="15"/>
  <c r="Z16" i="8"/>
  <c r="Z17" i="8"/>
  <c r="Z18" i="8"/>
  <c r="Z19" i="8"/>
  <c r="Z20" i="8"/>
  <c r="Z21" i="8"/>
  <c r="Z22" i="8"/>
  <c r="Z23" i="8"/>
  <c r="Z24" i="8"/>
  <c r="Z25" i="8"/>
  <c r="Z26" i="8"/>
  <c r="Z27" i="8"/>
  <c r="Z28" i="8"/>
  <c r="Z29" i="8"/>
  <c r="Z349" i="8"/>
  <c r="Z350" i="8"/>
  <c r="Z351" i="8"/>
  <c r="Z352" i="8"/>
  <c r="Z353" i="8"/>
  <c r="Z354" i="8"/>
  <c r="Z355" i="8"/>
  <c r="Z356" i="8"/>
  <c r="Z357" i="8"/>
  <c r="Z358" i="8"/>
  <c r="Z385" i="8"/>
  <c r="Z386" i="8"/>
  <c r="Z15" i="8"/>
  <c r="Z14" i="8"/>
  <c r="O385" i="8"/>
  <c r="O386" i="8"/>
  <c r="M387" i="16"/>
  <c r="M386" i="16"/>
  <c r="M381" i="16"/>
  <c r="M382" i="16"/>
  <c r="M383" i="16"/>
  <c r="M384" i="16"/>
  <c r="M385" i="16"/>
  <c r="B385" i="16"/>
  <c r="B384" i="16"/>
  <c r="B383" i="16"/>
  <c r="B382" i="16"/>
  <c r="B381" i="16"/>
  <c r="M380" i="8"/>
  <c r="V380" i="8"/>
  <c r="Y380" i="8"/>
  <c r="AC380" i="8"/>
  <c r="M381" i="8"/>
  <c r="V381" i="8"/>
  <c r="Y381" i="8"/>
  <c r="AC381" i="8"/>
  <c r="M382" i="8"/>
  <c r="V382" i="8"/>
  <c r="Y382" i="8"/>
  <c r="AC382" i="8"/>
  <c r="M383" i="8"/>
  <c r="V383" i="8"/>
  <c r="Y383" i="8"/>
  <c r="AC383" i="8"/>
  <c r="M384" i="8"/>
  <c r="V384" i="8"/>
  <c r="Y384" i="8"/>
  <c r="AC384" i="8"/>
  <c r="B384" i="8"/>
  <c r="B383" i="8"/>
  <c r="B382" i="8"/>
  <c r="Z382" i="8" s="1"/>
  <c r="B381" i="8"/>
  <c r="B380" i="8"/>
  <c r="Z380" i="8" s="1"/>
  <c r="AF9" i="8"/>
  <c r="AB9" i="8"/>
  <c r="V31" i="7"/>
  <c r="AG9" i="8"/>
  <c r="V7" i="7"/>
  <c r="W25" i="7"/>
  <c r="W12" i="7"/>
  <c r="W11" i="7"/>
  <c r="W9" i="7"/>
  <c r="W7" i="7"/>
  <c r="R9" i="7"/>
  <c r="R7" i="7"/>
  <c r="W5" i="7"/>
  <c r="R5" i="7"/>
  <c r="M5" i="7"/>
  <c r="C6" i="7"/>
  <c r="M33" i="7"/>
  <c r="M32" i="7"/>
  <c r="M31" i="7"/>
  <c r="G33" i="7"/>
  <c r="L33" i="7"/>
  <c r="Q33" i="7"/>
  <c r="V33" i="7"/>
  <c r="AA33" i="7"/>
  <c r="H24" i="7"/>
  <c r="Q5" i="7"/>
  <c r="AG357" i="8"/>
  <c r="AF357" i="8"/>
  <c r="AG356" i="8"/>
  <c r="AF356" i="8"/>
  <c r="AG355" i="8"/>
  <c r="AF355" i="8"/>
  <c r="AD29" i="8"/>
  <c r="W29" i="8"/>
  <c r="X29" i="8" s="1"/>
  <c r="S29" i="8"/>
  <c r="T29" i="8"/>
  <c r="N29" i="8"/>
  <c r="O29" i="8" s="1"/>
  <c r="J29" i="8"/>
  <c r="E29" i="8"/>
  <c r="F29" i="8" s="1"/>
  <c r="AD28" i="8"/>
  <c r="W28" i="8"/>
  <c r="X28" i="8"/>
  <c r="S28" i="8"/>
  <c r="T28" i="8"/>
  <c r="N28" i="8"/>
  <c r="O28" i="8"/>
  <c r="J28" i="8"/>
  <c r="AG28" i="8" s="1"/>
  <c r="E28" i="8"/>
  <c r="F28" i="8" s="1"/>
  <c r="AG27" i="8"/>
  <c r="AF27" i="8"/>
  <c r="AD27" i="8"/>
  <c r="W27" i="8"/>
  <c r="X27" i="8"/>
  <c r="S27" i="8"/>
  <c r="T27" i="8"/>
  <c r="N27" i="8"/>
  <c r="O27" i="8"/>
  <c r="J27" i="8"/>
  <c r="E27" i="8"/>
  <c r="F27" i="8" s="1"/>
  <c r="AG26" i="8"/>
  <c r="AF26" i="8"/>
  <c r="AD26" i="8"/>
  <c r="W26" i="8"/>
  <c r="X26" i="8"/>
  <c r="S26" i="8"/>
  <c r="T26" i="8"/>
  <c r="N26" i="8"/>
  <c r="O26" i="8"/>
  <c r="J26" i="8"/>
  <c r="E26" i="8"/>
  <c r="F26" i="8" s="1"/>
  <c r="AD25" i="8"/>
  <c r="W25" i="8"/>
  <c r="X25" i="8"/>
  <c r="S25" i="8"/>
  <c r="T25" i="8"/>
  <c r="N25" i="8"/>
  <c r="AF25" i="8" s="1"/>
  <c r="O25" i="8"/>
  <c r="J25" i="8"/>
  <c r="E25" i="8"/>
  <c r="F25" i="8"/>
  <c r="AD24" i="8"/>
  <c r="W24" i="8"/>
  <c r="X24" i="8"/>
  <c r="S24" i="8"/>
  <c r="T24" i="8"/>
  <c r="N24" i="8"/>
  <c r="O24" i="8"/>
  <c r="J24" i="8"/>
  <c r="AG24" i="8" s="1"/>
  <c r="E24" i="8"/>
  <c r="F24" i="8" s="1"/>
  <c r="AD23" i="8"/>
  <c r="W23" i="8"/>
  <c r="X23" i="8"/>
  <c r="S23" i="8"/>
  <c r="T23" i="8"/>
  <c r="N23" i="8"/>
  <c r="O23" i="8"/>
  <c r="J23" i="8"/>
  <c r="E23" i="8"/>
  <c r="F23" i="8"/>
  <c r="AD22" i="8"/>
  <c r="W22" i="8"/>
  <c r="X22" i="8"/>
  <c r="S22" i="8"/>
  <c r="T22" i="8"/>
  <c r="N22" i="8"/>
  <c r="O22" i="8"/>
  <c r="J22" i="8"/>
  <c r="E22" i="8"/>
  <c r="F22" i="8" s="1"/>
  <c r="AD21" i="8"/>
  <c r="W21" i="8"/>
  <c r="X21" i="8"/>
  <c r="S21" i="8"/>
  <c r="T21" i="8"/>
  <c r="N21" i="8"/>
  <c r="O21" i="8"/>
  <c r="J21" i="8"/>
  <c r="AG21" i="8" s="1"/>
  <c r="E21" i="8"/>
  <c r="F21" i="8" s="1"/>
  <c r="AG20" i="8"/>
  <c r="AF20" i="8"/>
  <c r="AD20" i="8"/>
  <c r="W20" i="8"/>
  <c r="X20" i="8"/>
  <c r="S20" i="8"/>
  <c r="T20" i="8"/>
  <c r="N20" i="8"/>
  <c r="O20" i="8"/>
  <c r="J20" i="8"/>
  <c r="E20" i="8"/>
  <c r="F20" i="8" s="1"/>
  <c r="AG19" i="8"/>
  <c r="AF19" i="8"/>
  <c r="AD19" i="8"/>
  <c r="W19" i="8"/>
  <c r="X19" i="8"/>
  <c r="S19" i="8"/>
  <c r="T19" i="8"/>
  <c r="N19" i="8"/>
  <c r="O19" i="8"/>
  <c r="J19" i="8"/>
  <c r="E19" i="8"/>
  <c r="F19" i="8" s="1"/>
  <c r="AD18" i="8"/>
  <c r="W18" i="8"/>
  <c r="X18" i="8"/>
  <c r="S18" i="8"/>
  <c r="T18" i="8"/>
  <c r="N18" i="8"/>
  <c r="O18" i="8"/>
  <c r="J18" i="8"/>
  <c r="E18" i="8"/>
  <c r="F18" i="8"/>
  <c r="AD17" i="8"/>
  <c r="W17" i="8"/>
  <c r="X17" i="8"/>
  <c r="S17" i="8"/>
  <c r="T17" i="8"/>
  <c r="N17" i="8"/>
  <c r="O17" i="8"/>
  <c r="J17" i="8"/>
  <c r="E17" i="8"/>
  <c r="F17" i="8" s="1"/>
  <c r="AD16" i="8"/>
  <c r="W16" i="8"/>
  <c r="X16" i="8"/>
  <c r="S16" i="8"/>
  <c r="T16" i="8"/>
  <c r="N16" i="8"/>
  <c r="O16" i="8"/>
  <c r="J16" i="8"/>
  <c r="E16" i="8"/>
  <c r="F16" i="8"/>
  <c r="AD15" i="8"/>
  <c r="W15" i="8"/>
  <c r="X15" i="8"/>
  <c r="S15" i="8"/>
  <c r="T15" i="8"/>
  <c r="N15" i="8"/>
  <c r="O15" i="8"/>
  <c r="J15" i="8"/>
  <c r="E15" i="8"/>
  <c r="F15" i="8" s="1"/>
  <c r="AG14" i="8"/>
  <c r="AF14" i="8"/>
  <c r="AD14" i="8"/>
  <c r="W14" i="8"/>
  <c r="X14" i="8"/>
  <c r="S14" i="8"/>
  <c r="N14" i="8"/>
  <c r="J14" i="8"/>
  <c r="E14" i="8"/>
  <c r="AG22" i="8"/>
  <c r="AG23" i="8"/>
  <c r="AG25" i="8"/>
  <c r="AF23" i="8"/>
  <c r="AG29" i="8"/>
  <c r="AF29" i="8"/>
  <c r="AG16" i="8"/>
  <c r="AG18" i="8"/>
  <c r="AG15" i="8"/>
  <c r="AG17" i="8"/>
  <c r="AF18" i="8"/>
  <c r="AF16" i="8"/>
  <c r="F14" i="8"/>
  <c r="T14" i="8"/>
  <c r="J17" i="16"/>
  <c r="K17" i="16"/>
  <c r="E17" i="16"/>
  <c r="F17" i="16" s="1"/>
  <c r="N16" i="16"/>
  <c r="J16" i="16"/>
  <c r="K16" i="16" s="1"/>
  <c r="E16" i="16"/>
  <c r="F16" i="16"/>
  <c r="N15" i="16"/>
  <c r="J15" i="16"/>
  <c r="E15" i="16"/>
  <c r="F15" i="16"/>
  <c r="D10" i="15" s="1"/>
  <c r="K15" i="16"/>
  <c r="E351" i="8"/>
  <c r="E352" i="8"/>
  <c r="F352" i="8" s="1"/>
  <c r="E353" i="8"/>
  <c r="E354" i="8"/>
  <c r="F354" i="8" s="1"/>
  <c r="E355" i="8"/>
  <c r="I17" i="15"/>
  <c r="I13" i="15"/>
  <c r="AD358" i="8"/>
  <c r="AD357" i="8"/>
  <c r="AD356" i="8"/>
  <c r="AD355" i="8"/>
  <c r="AD354" i="8"/>
  <c r="AD353" i="8"/>
  <c r="AD352" i="8"/>
  <c r="AD351" i="8"/>
  <c r="AD350" i="8"/>
  <c r="AD349" i="8"/>
  <c r="W358" i="8"/>
  <c r="X358" i="8"/>
  <c r="S358" i="8"/>
  <c r="T358" i="8" s="1"/>
  <c r="N358" i="8"/>
  <c r="J358" i="8"/>
  <c r="E358" i="8"/>
  <c r="F358" i="8" s="1"/>
  <c r="W357" i="8"/>
  <c r="X357" i="8"/>
  <c r="S357" i="8"/>
  <c r="T357" i="8" s="1"/>
  <c r="N357" i="8"/>
  <c r="O357" i="8"/>
  <c r="J357" i="8"/>
  <c r="E357" i="8"/>
  <c r="F357" i="8" s="1"/>
  <c r="W356" i="8"/>
  <c r="X356" i="8"/>
  <c r="S356" i="8"/>
  <c r="T356" i="8" s="1"/>
  <c r="N356" i="8"/>
  <c r="O356" i="8"/>
  <c r="J356" i="8"/>
  <c r="E356" i="8"/>
  <c r="F356" i="8"/>
  <c r="W355" i="8"/>
  <c r="X355" i="8" s="1"/>
  <c r="S355" i="8"/>
  <c r="T355" i="8"/>
  <c r="N355" i="8"/>
  <c r="O355" i="8" s="1"/>
  <c r="J355" i="8"/>
  <c r="F355" i="8"/>
  <c r="W354" i="8"/>
  <c r="X354" i="8" s="1"/>
  <c r="S354" i="8"/>
  <c r="T354" i="8" s="1"/>
  <c r="N354" i="8"/>
  <c r="O354" i="8" s="1"/>
  <c r="J354" i="8"/>
  <c r="W353" i="8"/>
  <c r="X353" i="8" s="1"/>
  <c r="S353" i="8"/>
  <c r="T353" i="8" s="1"/>
  <c r="N353" i="8"/>
  <c r="O353" i="8" s="1"/>
  <c r="J353" i="8"/>
  <c r="F353" i="8"/>
  <c r="W352" i="8"/>
  <c r="X352" i="8" s="1"/>
  <c r="S352" i="8"/>
  <c r="T352" i="8"/>
  <c r="N352" i="8"/>
  <c r="O352" i="8" s="1"/>
  <c r="J352" i="8"/>
  <c r="W351" i="8"/>
  <c r="X351" i="8" s="1"/>
  <c r="S351" i="8"/>
  <c r="T351" i="8"/>
  <c r="N351" i="8"/>
  <c r="O351" i="8" s="1"/>
  <c r="J351" i="8"/>
  <c r="F351" i="8"/>
  <c r="W350" i="8"/>
  <c r="X350" i="8" s="1"/>
  <c r="S350" i="8"/>
  <c r="T350" i="8" s="1"/>
  <c r="N350" i="8"/>
  <c r="O350" i="8" s="1"/>
  <c r="J350" i="8"/>
  <c r="F350" i="8"/>
  <c r="W349" i="8"/>
  <c r="S349" i="8"/>
  <c r="N349" i="8"/>
  <c r="J349" i="8"/>
  <c r="E349" i="8"/>
  <c r="F349" i="8" s="1"/>
  <c r="AG358" i="8"/>
  <c r="O358" i="8"/>
  <c r="AF358" i="8"/>
  <c r="AF354" i="8"/>
  <c r="AG354" i="8"/>
  <c r="AG353" i="8"/>
  <c r="AF353" i="8"/>
  <c r="AF352" i="8"/>
  <c r="AG352" i="8"/>
  <c r="AG351" i="8"/>
  <c r="X349" i="8"/>
  <c r="O349" i="8"/>
  <c r="T349" i="8"/>
  <c r="I21" i="15"/>
  <c r="I12" i="15"/>
  <c r="I18" i="15"/>
  <c r="I19" i="15"/>
  <c r="I14" i="15"/>
  <c r="F12" i="15"/>
  <c r="E383" i="16"/>
  <c r="E384" i="16"/>
  <c r="E385" i="16"/>
  <c r="AG349" i="8"/>
  <c r="AF349" i="8"/>
  <c r="K381" i="8"/>
  <c r="K383" i="8"/>
  <c r="K380" i="8"/>
  <c r="K382" i="8"/>
  <c r="K384" i="8"/>
  <c r="C23" i="7"/>
  <c r="C22" i="7"/>
  <c r="C29" i="7"/>
  <c r="C11" i="7"/>
  <c r="C9" i="7"/>
  <c r="C8" i="7"/>
  <c r="C7" i="7"/>
  <c r="C18" i="7"/>
  <c r="M24" i="7"/>
  <c r="C28" i="7"/>
  <c r="M7" i="7"/>
  <c r="H23" i="7"/>
  <c r="H22" i="7"/>
  <c r="H21" i="7"/>
  <c r="H20" i="7"/>
  <c r="H19" i="7"/>
  <c r="E8" i="7"/>
  <c r="E9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7" i="7"/>
  <c r="C17" i="7"/>
  <c r="C24" i="7"/>
  <c r="C21" i="7"/>
  <c r="C20" i="7"/>
  <c r="C19" i="7"/>
  <c r="C16" i="7"/>
  <c r="C25" i="7"/>
  <c r="G8" i="7"/>
  <c r="AA30" i="7"/>
  <c r="AA31" i="7"/>
  <c r="AA32" i="7"/>
  <c r="V29" i="7"/>
  <c r="V30" i="7"/>
  <c r="V32" i="7"/>
  <c r="Q30" i="7"/>
  <c r="Q31" i="7"/>
  <c r="Q32" i="7"/>
  <c r="L30" i="7"/>
  <c r="L31" i="7"/>
  <c r="L32" i="7"/>
  <c r="G30" i="7"/>
  <c r="G31" i="7"/>
  <c r="G32" i="7"/>
  <c r="L28" i="7"/>
  <c r="L29" i="7"/>
  <c r="G29" i="7"/>
  <c r="G27" i="7"/>
  <c r="AB10" i="8"/>
  <c r="Y10" i="8"/>
  <c r="U10" i="8"/>
  <c r="P10" i="8"/>
  <c r="L10" i="8"/>
  <c r="G10" i="8"/>
  <c r="G9" i="8"/>
  <c r="C10" i="8"/>
  <c r="B10" i="8"/>
  <c r="Y9" i="8"/>
  <c r="P9" i="8"/>
  <c r="AA6" i="7"/>
  <c r="AA7" i="7"/>
  <c r="AA8" i="7"/>
  <c r="AA9" i="7"/>
  <c r="AA11" i="7"/>
  <c r="AA12" i="7"/>
  <c r="AA13" i="7"/>
  <c r="AA14" i="7"/>
  <c r="AA15" i="7"/>
  <c r="AA16" i="7"/>
  <c r="AA17" i="7"/>
  <c r="AA18" i="7"/>
  <c r="AA19" i="7"/>
  <c r="AA20" i="7"/>
  <c r="AA21" i="7"/>
  <c r="AA22" i="7"/>
  <c r="AA23" i="7"/>
  <c r="AA24" i="7"/>
  <c r="AA25" i="7"/>
  <c r="AA26" i="7"/>
  <c r="AA27" i="7"/>
  <c r="AA28" i="7"/>
  <c r="AA29" i="7"/>
  <c r="AA5" i="7"/>
  <c r="V6" i="7"/>
  <c r="V8" i="7"/>
  <c r="V9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5" i="7"/>
  <c r="Q6" i="7"/>
  <c r="Q7" i="7"/>
  <c r="Q8" i="7"/>
  <c r="Q9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L6" i="7"/>
  <c r="L7" i="7"/>
  <c r="L8" i="7"/>
  <c r="L9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5" i="7"/>
  <c r="G6" i="7"/>
  <c r="G7" i="7"/>
  <c r="G9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8" i="7"/>
  <c r="G5" i="7"/>
  <c r="AB5" i="7"/>
  <c r="H6" i="7"/>
  <c r="H5" i="7"/>
  <c r="B10" i="16"/>
  <c r="B11" i="16"/>
  <c r="C11" i="16"/>
  <c r="G10" i="16"/>
  <c r="G11" i="16"/>
  <c r="AB25" i="7"/>
  <c r="U9" i="8"/>
  <c r="L9" i="8"/>
  <c r="C9" i="8"/>
  <c r="B9" i="8"/>
  <c r="M17" i="7"/>
  <c r="M16" i="7"/>
  <c r="M21" i="7"/>
  <c r="M22" i="7"/>
  <c r="M23" i="7"/>
  <c r="M20" i="7"/>
  <c r="M19" i="7"/>
  <c r="M18" i="7"/>
  <c r="M12" i="7"/>
  <c r="M11" i="7"/>
  <c r="M9" i="7"/>
  <c r="M6" i="7"/>
  <c r="H18" i="7"/>
  <c r="H17" i="7"/>
  <c r="H16" i="7"/>
  <c r="H12" i="7"/>
  <c r="H11" i="7"/>
  <c r="H9" i="7"/>
  <c r="H8" i="7"/>
  <c r="H7" i="7"/>
  <c r="C26" i="7"/>
  <c r="C15" i="7"/>
  <c r="C14" i="7"/>
  <c r="C12" i="7"/>
  <c r="C13" i="7"/>
  <c r="C27" i="7"/>
  <c r="C5" i="7"/>
  <c r="L10" i="16"/>
  <c r="L11" i="16"/>
  <c r="O21" i="13"/>
  <c r="G22" i="13"/>
  <c r="G21" i="13"/>
  <c r="B4" i="8"/>
  <c r="A14" i="8" s="1"/>
  <c r="A15" i="8" s="1"/>
  <c r="A16" i="8" s="1"/>
  <c r="B5" i="16"/>
  <c r="A15" i="16"/>
  <c r="A16" i="16"/>
  <c r="A17" i="16" s="1"/>
  <c r="H11" i="15"/>
  <c r="H17" i="15"/>
  <c r="B12" i="15"/>
  <c r="H20" i="15"/>
  <c r="H19" i="15"/>
  <c r="B11" i="15"/>
  <c r="H16" i="15"/>
  <c r="H13" i="15"/>
  <c r="B14" i="15"/>
  <c r="B15" i="15"/>
  <c r="B18" i="15"/>
  <c r="B19" i="15"/>
  <c r="H10" i="15"/>
  <c r="H22" i="15" s="1"/>
  <c r="H24" i="15" s="1"/>
  <c r="H18" i="15"/>
  <c r="B13" i="15"/>
  <c r="B16" i="15"/>
  <c r="B17" i="15"/>
  <c r="H12" i="15"/>
  <c r="B20" i="15"/>
  <c r="H15" i="15"/>
  <c r="B21" i="15"/>
  <c r="H21" i="15"/>
  <c r="C15" i="15"/>
  <c r="B22" i="15"/>
  <c r="B24" i="15" s="1"/>
  <c r="H14" i="15"/>
  <c r="C13" i="15"/>
  <c r="C12" i="15"/>
  <c r="C14" i="15"/>
  <c r="C11" i="15"/>
  <c r="C10" i="15"/>
  <c r="C22" i="15"/>
  <c r="N22" i="13"/>
  <c r="P21" i="13"/>
  <c r="S22" i="13"/>
  <c r="P22" i="13"/>
  <c r="N21" i="13"/>
  <c r="B22" i="13"/>
  <c r="B21" i="13"/>
  <c r="C22" i="13"/>
  <c r="S21" i="13"/>
  <c r="S23" i="13" s="1"/>
  <c r="R22" i="13"/>
  <c r="R21" i="13"/>
  <c r="N23" i="13"/>
  <c r="B23" i="15"/>
  <c r="H23" i="15"/>
  <c r="C23" i="15"/>
  <c r="C24" i="15"/>
  <c r="P23" i="13" l="1"/>
  <c r="R23" i="13"/>
  <c r="B23" i="13"/>
  <c r="G23" i="13"/>
  <c r="G21" i="15"/>
  <c r="F21" i="15"/>
  <c r="D21" i="15"/>
  <c r="E382" i="16"/>
  <c r="E381" i="16"/>
  <c r="E387" i="16"/>
  <c r="E386" i="16"/>
  <c r="AG350" i="8"/>
  <c r="AF351" i="8"/>
  <c r="N381" i="8"/>
  <c r="AF350" i="8"/>
  <c r="AG325" i="8"/>
  <c r="AF324" i="8"/>
  <c r="I20" i="15"/>
  <c r="G20" i="15"/>
  <c r="F20" i="15"/>
  <c r="D20" i="15"/>
  <c r="AG317" i="8"/>
  <c r="AG316" i="8"/>
  <c r="F19" i="15"/>
  <c r="G19" i="15"/>
  <c r="AF295" i="8"/>
  <c r="F22" i="13"/>
  <c r="D19" i="15"/>
  <c r="AF289" i="8"/>
  <c r="AF288" i="8"/>
  <c r="AF282" i="8"/>
  <c r="AG280" i="8"/>
  <c r="AF280" i="8"/>
  <c r="J381" i="8"/>
  <c r="AG276" i="8"/>
  <c r="AF274" i="8"/>
  <c r="AG269" i="8"/>
  <c r="AF267" i="8"/>
  <c r="AF268" i="8"/>
  <c r="AF266" i="8"/>
  <c r="AG261" i="8"/>
  <c r="AG260" i="8"/>
  <c r="D18" i="15"/>
  <c r="F18" i="15"/>
  <c r="G18" i="15"/>
  <c r="AF248" i="8"/>
  <c r="AF246" i="8"/>
  <c r="AF233" i="8"/>
  <c r="F17" i="15"/>
  <c r="G17" i="15"/>
  <c r="D17" i="15"/>
  <c r="AG232" i="8"/>
  <c r="AF231" i="8"/>
  <c r="W382" i="8"/>
  <c r="AG227" i="8"/>
  <c r="AF225" i="8"/>
  <c r="AG224" i="8"/>
  <c r="N384" i="8"/>
  <c r="O384" i="8" s="1"/>
  <c r="N383" i="8"/>
  <c r="O383" i="8" s="1"/>
  <c r="AG221" i="8"/>
  <c r="AF221" i="8"/>
  <c r="AG213" i="8"/>
  <c r="AE383" i="8"/>
  <c r="AD382" i="8"/>
  <c r="O22" i="13"/>
  <c r="O23" i="13" s="1"/>
  <c r="G16" i="15"/>
  <c r="O381" i="8"/>
  <c r="AF205" i="8"/>
  <c r="F16" i="15"/>
  <c r="I16" i="15"/>
  <c r="D16" i="15"/>
  <c r="AG197" i="8"/>
  <c r="AF196" i="8"/>
  <c r="AE380" i="8"/>
  <c r="I15" i="15"/>
  <c r="AE384" i="8"/>
  <c r="W380" i="8"/>
  <c r="W381" i="8"/>
  <c r="AF192" i="8"/>
  <c r="G15" i="15"/>
  <c r="F15" i="15"/>
  <c r="D15" i="15"/>
  <c r="D14" i="15"/>
  <c r="G14" i="15"/>
  <c r="F14" i="15"/>
  <c r="J385" i="16"/>
  <c r="AG122" i="8"/>
  <c r="AG121" i="8"/>
  <c r="AG120" i="8"/>
  <c r="AG119" i="8"/>
  <c r="G13" i="15"/>
  <c r="F13" i="15"/>
  <c r="N383" i="16"/>
  <c r="AE382" i="8"/>
  <c r="F21" i="13"/>
  <c r="F23" i="13" s="1"/>
  <c r="AG113" i="8"/>
  <c r="AE381" i="8"/>
  <c r="D13" i="15"/>
  <c r="S383" i="8"/>
  <c r="Z383" i="8"/>
  <c r="I11" i="15"/>
  <c r="G12" i="15"/>
  <c r="J380" i="8"/>
  <c r="J384" i="16"/>
  <c r="J383" i="8"/>
  <c r="J382" i="8"/>
  <c r="D12" i="15"/>
  <c r="S380" i="8"/>
  <c r="S382" i="8"/>
  <c r="AA15" i="8"/>
  <c r="AA380" i="8" s="1"/>
  <c r="A17" i="8"/>
  <c r="A18" i="16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A78" i="16" s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s="1"/>
  <c r="A90" i="16" s="1"/>
  <c r="A91" i="16" s="1"/>
  <c r="A92" i="16" s="1"/>
  <c r="A93" i="16" s="1"/>
  <c r="A94" i="16" s="1"/>
  <c r="A95" i="16" s="1"/>
  <c r="A96" i="16" s="1"/>
  <c r="A97" i="16" s="1"/>
  <c r="A98" i="16" s="1"/>
  <c r="A99" i="16" s="1"/>
  <c r="A100" i="16" s="1"/>
  <c r="A101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4" i="16" s="1"/>
  <c r="A115" i="16" s="1"/>
  <c r="A116" i="16" s="1"/>
  <c r="A117" i="16" s="1"/>
  <c r="A118" i="16" s="1"/>
  <c r="A119" i="16" s="1"/>
  <c r="A120" i="16" s="1"/>
  <c r="A121" i="16" s="1"/>
  <c r="A122" i="16" s="1"/>
  <c r="A123" i="16" s="1"/>
  <c r="A124" i="16" s="1"/>
  <c r="A125" i="16" s="1"/>
  <c r="A126" i="16" s="1"/>
  <c r="A127" i="16" s="1"/>
  <c r="A128" i="16" s="1"/>
  <c r="A129" i="16" s="1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146" i="16" s="1"/>
  <c r="A147" i="16" s="1"/>
  <c r="A148" i="16" s="1"/>
  <c r="A149" i="16" s="1"/>
  <c r="A150" i="16" s="1"/>
  <c r="A151" i="16" s="1"/>
  <c r="A152" i="16" s="1"/>
  <c r="A153" i="16" s="1"/>
  <c r="A154" i="16" s="1"/>
  <c r="A155" i="16" s="1"/>
  <c r="A156" i="16" s="1"/>
  <c r="A157" i="16" s="1"/>
  <c r="A158" i="16" s="1"/>
  <c r="A159" i="16" s="1"/>
  <c r="A160" i="16" s="1"/>
  <c r="A161" i="16" s="1"/>
  <c r="A162" i="16" s="1"/>
  <c r="A163" i="16" s="1"/>
  <c r="A164" i="16" s="1"/>
  <c r="A165" i="16" s="1"/>
  <c r="A166" i="16" s="1"/>
  <c r="A167" i="16" s="1"/>
  <c r="A168" i="16" s="1"/>
  <c r="A169" i="16" s="1"/>
  <c r="A170" i="16" s="1"/>
  <c r="A171" i="16" s="1"/>
  <c r="A172" i="16" s="1"/>
  <c r="A173" i="16" s="1"/>
  <c r="A174" i="16" s="1"/>
  <c r="A175" i="16" s="1"/>
  <c r="A176" i="16" s="1"/>
  <c r="A177" i="16" s="1"/>
  <c r="A178" i="16" s="1"/>
  <c r="A179" i="16" s="1"/>
  <c r="A180" i="16" s="1"/>
  <c r="A181" i="16" s="1"/>
  <c r="A182" i="16" s="1"/>
  <c r="A183" i="16" s="1"/>
  <c r="A184" i="16" s="1"/>
  <c r="A185" i="16" s="1"/>
  <c r="A186" i="16" s="1"/>
  <c r="A187" i="16" s="1"/>
  <c r="A188" i="16" s="1"/>
  <c r="A189" i="16" s="1"/>
  <c r="A190" i="16" s="1"/>
  <c r="A191" i="16" s="1"/>
  <c r="A192" i="16" s="1"/>
  <c r="A193" i="16" s="1"/>
  <c r="A194" i="16" s="1"/>
  <c r="A195" i="16" s="1"/>
  <c r="A196" i="16" s="1"/>
  <c r="A197" i="16" s="1"/>
  <c r="A198" i="16" s="1"/>
  <c r="A199" i="16" s="1"/>
  <c r="A200" i="16" s="1"/>
  <c r="A201" i="16" s="1"/>
  <c r="A202" i="16" s="1"/>
  <c r="A203" i="16" s="1"/>
  <c r="A204" i="16" s="1"/>
  <c r="A205" i="16" s="1"/>
  <c r="A206" i="16" s="1"/>
  <c r="A207" i="16" s="1"/>
  <c r="A208" i="16" s="1"/>
  <c r="A209" i="16" s="1"/>
  <c r="A210" i="16" s="1"/>
  <c r="A211" i="16" s="1"/>
  <c r="A212" i="16" s="1"/>
  <c r="A213" i="16" s="1"/>
  <c r="A214" i="16" s="1"/>
  <c r="A215" i="16" s="1"/>
  <c r="A216" i="16" s="1"/>
  <c r="A217" i="16" s="1"/>
  <c r="A218" i="16" s="1"/>
  <c r="A219" i="16" s="1"/>
  <c r="A220" i="16" s="1"/>
  <c r="A221" i="16" s="1"/>
  <c r="A222" i="16" s="1"/>
  <c r="A223" i="16" s="1"/>
  <c r="A224" i="16" s="1"/>
  <c r="A225" i="16" s="1"/>
  <c r="A226" i="16" s="1"/>
  <c r="A227" i="16" s="1"/>
  <c r="A228" i="16" s="1"/>
  <c r="A229" i="16" s="1"/>
  <c r="A230" i="16" s="1"/>
  <c r="A231" i="16" s="1"/>
  <c r="A232" i="16" s="1"/>
  <c r="A233" i="16" s="1"/>
  <c r="A234" i="16" s="1"/>
  <c r="A235" i="16" s="1"/>
  <c r="A236" i="16" s="1"/>
  <c r="A237" i="16" s="1"/>
  <c r="A238" i="16" s="1"/>
  <c r="A239" i="16" s="1"/>
  <c r="A240" i="16" s="1"/>
  <c r="A241" i="16" s="1"/>
  <c r="A242" i="16" s="1"/>
  <c r="A243" i="16" s="1"/>
  <c r="A244" i="16" s="1"/>
  <c r="A245" i="16" s="1"/>
  <c r="A246" i="16" s="1"/>
  <c r="A247" i="16" s="1"/>
  <c r="A248" i="16" s="1"/>
  <c r="A249" i="16" s="1"/>
  <c r="A250" i="16" s="1"/>
  <c r="A251" i="16" s="1"/>
  <c r="A252" i="16" s="1"/>
  <c r="A253" i="16" s="1"/>
  <c r="A254" i="16" s="1"/>
  <c r="A255" i="16" s="1"/>
  <c r="A256" i="16" s="1"/>
  <c r="A257" i="16" s="1"/>
  <c r="A258" i="16" s="1"/>
  <c r="A259" i="16" s="1"/>
  <c r="A260" i="16" s="1"/>
  <c r="A261" i="16" s="1"/>
  <c r="A262" i="16" s="1"/>
  <c r="A263" i="16" s="1"/>
  <c r="A264" i="16" s="1"/>
  <c r="A265" i="16" s="1"/>
  <c r="A266" i="16" s="1"/>
  <c r="A267" i="16" s="1"/>
  <c r="A268" i="16" s="1"/>
  <c r="A269" i="16" s="1"/>
  <c r="A270" i="16" s="1"/>
  <c r="A271" i="16" s="1"/>
  <c r="A272" i="16" s="1"/>
  <c r="A273" i="16" s="1"/>
  <c r="A274" i="16" s="1"/>
  <c r="A275" i="16" s="1"/>
  <c r="A276" i="16" s="1"/>
  <c r="A277" i="16" s="1"/>
  <c r="A278" i="16" s="1"/>
  <c r="A279" i="16" s="1"/>
  <c r="A280" i="16" s="1"/>
  <c r="A281" i="16" s="1"/>
  <c r="A282" i="16" s="1"/>
  <c r="A283" i="16" s="1"/>
  <c r="A284" i="16" s="1"/>
  <c r="A285" i="16" s="1"/>
  <c r="A286" i="16" s="1"/>
  <c r="A287" i="16" s="1"/>
  <c r="A288" i="16" s="1"/>
  <c r="A289" i="16" s="1"/>
  <c r="A290" i="16" s="1"/>
  <c r="A291" i="16" s="1"/>
  <c r="A292" i="16" s="1"/>
  <c r="A293" i="16" s="1"/>
  <c r="A294" i="16" s="1"/>
  <c r="A295" i="16" s="1"/>
  <c r="A296" i="16" s="1"/>
  <c r="A297" i="16" s="1"/>
  <c r="A298" i="16" s="1"/>
  <c r="A299" i="16" s="1"/>
  <c r="A300" i="16" s="1"/>
  <c r="A301" i="16" s="1"/>
  <c r="A302" i="16" s="1"/>
  <c r="A303" i="16" s="1"/>
  <c r="A304" i="16" s="1"/>
  <c r="A305" i="16" s="1"/>
  <c r="A306" i="16" s="1"/>
  <c r="A307" i="16" s="1"/>
  <c r="A308" i="16" s="1"/>
  <c r="A309" i="16" s="1"/>
  <c r="A310" i="16" s="1"/>
  <c r="A311" i="16" s="1"/>
  <c r="A312" i="16" s="1"/>
  <c r="A313" i="16" s="1"/>
  <c r="A314" i="16" s="1"/>
  <c r="A315" i="16" s="1"/>
  <c r="A316" i="16" s="1"/>
  <c r="A317" i="16" s="1"/>
  <c r="A318" i="16" s="1"/>
  <c r="A319" i="16" s="1"/>
  <c r="A320" i="16" s="1"/>
  <c r="A321" i="16" s="1"/>
  <c r="A322" i="16" s="1"/>
  <c r="A323" i="16" s="1"/>
  <c r="A324" i="16" s="1"/>
  <c r="A325" i="16" s="1"/>
  <c r="A326" i="16" s="1"/>
  <c r="A327" i="16" s="1"/>
  <c r="A328" i="16" s="1"/>
  <c r="A329" i="16" s="1"/>
  <c r="A330" i="16" s="1"/>
  <c r="A331" i="16" s="1"/>
  <c r="A332" i="16" s="1"/>
  <c r="A333" i="16" s="1"/>
  <c r="A334" i="16" s="1"/>
  <c r="A335" i="16" s="1"/>
  <c r="A336" i="16" s="1"/>
  <c r="A337" i="16" s="1"/>
  <c r="A338" i="16" s="1"/>
  <c r="A339" i="16" s="1"/>
  <c r="A340" i="16" s="1"/>
  <c r="A341" i="16" s="1"/>
  <c r="A342" i="16" s="1"/>
  <c r="A343" i="16" s="1"/>
  <c r="A344" i="16" s="1"/>
  <c r="A345" i="16" s="1"/>
  <c r="A346" i="16" s="1"/>
  <c r="A347" i="16" s="1"/>
  <c r="A348" i="16" s="1"/>
  <c r="A349" i="16" s="1"/>
  <c r="A350" i="16" s="1"/>
  <c r="A351" i="16" s="1"/>
  <c r="A352" i="16" s="1"/>
  <c r="A353" i="16" s="1"/>
  <c r="A354" i="16" s="1"/>
  <c r="A355" i="16" s="1"/>
  <c r="A356" i="16" s="1"/>
  <c r="A357" i="16" s="1"/>
  <c r="A358" i="16" s="1"/>
  <c r="A359" i="16" s="1"/>
  <c r="A360" i="16" s="1"/>
  <c r="A361" i="16" s="1"/>
  <c r="A362" i="16" s="1"/>
  <c r="A363" i="16" s="1"/>
  <c r="A364" i="16" s="1"/>
  <c r="A365" i="16" s="1"/>
  <c r="A366" i="16" s="1"/>
  <c r="A367" i="16" s="1"/>
  <c r="A368" i="16" s="1"/>
  <c r="A369" i="16" s="1"/>
  <c r="A370" i="16" s="1"/>
  <c r="A371" i="16" s="1"/>
  <c r="A372" i="16" s="1"/>
  <c r="A373" i="16" s="1"/>
  <c r="A374" i="16" s="1"/>
  <c r="A375" i="16" s="1"/>
  <c r="A376" i="16" s="1"/>
  <c r="A377" i="16" s="1"/>
  <c r="A378" i="16" s="1"/>
  <c r="A379" i="16" s="1"/>
  <c r="A380" i="16" s="1"/>
  <c r="C21" i="13"/>
  <c r="C23" i="13" s="1"/>
  <c r="AD381" i="8"/>
  <c r="N382" i="8"/>
  <c r="O382" i="8" s="1"/>
  <c r="E384" i="8"/>
  <c r="S381" i="8"/>
  <c r="J386" i="16"/>
  <c r="J381" i="16"/>
  <c r="Q21" i="13"/>
  <c r="N384" i="16"/>
  <c r="AF15" i="8"/>
  <c r="AF22" i="8"/>
  <c r="AF21" i="8"/>
  <c r="AF28" i="8"/>
  <c r="J384" i="8"/>
  <c r="AD383" i="8"/>
  <c r="W383" i="8"/>
  <c r="N380" i="8"/>
  <c r="O380" i="8" s="1"/>
  <c r="E380" i="8"/>
  <c r="S384" i="8"/>
  <c r="J383" i="16"/>
  <c r="N381" i="16"/>
  <c r="I10" i="15"/>
  <c r="O14" i="8"/>
  <c r="W384" i="8"/>
  <c r="E381" i="8"/>
  <c r="J382" i="16"/>
  <c r="J387" i="16"/>
  <c r="AF17" i="8"/>
  <c r="AF24" i="8"/>
  <c r="AG35" i="8"/>
  <c r="E23" i="15"/>
  <c r="Q22" i="13"/>
  <c r="F381" i="16"/>
  <c r="F384" i="16"/>
  <c r="D11" i="15"/>
  <c r="F382" i="16"/>
  <c r="F385" i="16"/>
  <c r="F383" i="16"/>
  <c r="E382" i="8"/>
  <c r="E383" i="8"/>
  <c r="X380" i="8"/>
  <c r="X384" i="8"/>
  <c r="X381" i="8"/>
  <c r="X382" i="8"/>
  <c r="X383" i="8"/>
  <c r="F11" i="15"/>
  <c r="G11" i="15"/>
  <c r="E22" i="15"/>
  <c r="Z381" i="8"/>
  <c r="Z384" i="8"/>
  <c r="AD384" i="8"/>
  <c r="AD380" i="8"/>
  <c r="N385" i="16"/>
  <c r="N382" i="16"/>
  <c r="T382" i="8"/>
  <c r="T383" i="8"/>
  <c r="T380" i="8"/>
  <c r="T384" i="8"/>
  <c r="T381" i="8"/>
  <c r="K384" i="16"/>
  <c r="K382" i="16"/>
  <c r="K385" i="16"/>
  <c r="F10" i="15"/>
  <c r="G10" i="15"/>
  <c r="K383" i="16"/>
  <c r="K381" i="16"/>
  <c r="F381" i="8"/>
  <c r="F382" i="8"/>
  <c r="F383" i="8"/>
  <c r="F380" i="8"/>
  <c r="F384" i="8"/>
  <c r="Q23" i="13" l="1"/>
  <c r="E24" i="15"/>
  <c r="I22" i="15"/>
  <c r="I24" i="15" s="1"/>
  <c r="AA381" i="8"/>
  <c r="AA383" i="8"/>
  <c r="AA382" i="8"/>
  <c r="AA384" i="8"/>
  <c r="A18" i="8"/>
  <c r="I23" i="15"/>
  <c r="D22" i="15"/>
  <c r="D23" i="15"/>
  <c r="M21" i="13"/>
  <c r="M22" i="13"/>
  <c r="L22" i="13"/>
  <c r="L21" i="13"/>
  <c r="J22" i="13"/>
  <c r="J21" i="13"/>
  <c r="K22" i="13"/>
  <c r="K21" i="13"/>
  <c r="F22" i="15"/>
  <c r="F23" i="15"/>
  <c r="G22" i="15"/>
  <c r="G23" i="15"/>
  <c r="H21" i="13"/>
  <c r="H22" i="13"/>
  <c r="I22" i="13"/>
  <c r="I21" i="13"/>
  <c r="D21" i="13"/>
  <c r="D22" i="13"/>
  <c r="E22" i="13"/>
  <c r="E21" i="13"/>
  <c r="G24" i="15" l="1"/>
  <c r="M23" i="13"/>
  <c r="K23" i="13"/>
  <c r="I23" i="13"/>
  <c r="E23" i="13"/>
  <c r="A19" i="8"/>
  <c r="D24" i="15"/>
  <c r="L23" i="13"/>
  <c r="F24" i="15"/>
  <c r="H23" i="13"/>
  <c r="J23" i="13"/>
  <c r="D23" i="13"/>
  <c r="A20" i="8" l="1"/>
  <c r="A21" i="8" l="1"/>
  <c r="A22" i="8" l="1"/>
  <c r="A23" i="8" l="1"/>
  <c r="A24" i="8" l="1"/>
  <c r="A25" i="8" l="1"/>
  <c r="A26" i="8" l="1"/>
  <c r="A27" i="8" l="1"/>
  <c r="A28" i="8" l="1"/>
  <c r="A29" i="8" l="1"/>
  <c r="A30" i="8" l="1"/>
  <c r="A31" i="8" l="1"/>
  <c r="A32" i="8" l="1"/>
  <c r="A33" i="8" l="1"/>
  <c r="A34" i="8" l="1"/>
  <c r="A35" i="8" l="1"/>
  <c r="A36" i="8" l="1"/>
  <c r="A37" i="8" l="1"/>
  <c r="A38" i="8" l="1"/>
  <c r="A39" i="8" l="1"/>
  <c r="A40" i="8" l="1"/>
  <c r="A41" i="8" l="1"/>
  <c r="A42" i="8" l="1"/>
  <c r="A43" i="8" l="1"/>
  <c r="A44" i="8" l="1"/>
  <c r="A45" i="8" l="1"/>
  <c r="A46" i="8" l="1"/>
  <c r="A47" i="8" l="1"/>
  <c r="A48" i="8" l="1"/>
  <c r="A49" i="8" l="1"/>
  <c r="A50" i="8" l="1"/>
  <c r="A51" i="8" l="1"/>
  <c r="A52" i="8" l="1"/>
  <c r="A53" i="8" l="1"/>
  <c r="A54" i="8" l="1"/>
  <c r="A55" i="8" l="1"/>
  <c r="A56" i="8" l="1"/>
  <c r="A57" i="8" l="1"/>
  <c r="A58" i="8" l="1"/>
  <c r="A59" i="8" l="1"/>
  <c r="A60" i="8" l="1"/>
  <c r="A61" i="8" l="1"/>
  <c r="A62" i="8" l="1"/>
  <c r="A63" i="8" l="1"/>
  <c r="A64" i="8" l="1"/>
  <c r="A65" i="8" l="1"/>
  <c r="A66" i="8" l="1"/>
  <c r="A67" i="8" l="1"/>
  <c r="A68" i="8" l="1"/>
  <c r="A69" i="8" l="1"/>
  <c r="A70" i="8" l="1"/>
  <c r="A71" i="8" l="1"/>
  <c r="A72" i="8" l="1"/>
  <c r="A73" i="8" l="1"/>
  <c r="A74" i="8" l="1"/>
  <c r="A75" i="8" l="1"/>
  <c r="A76" i="8" l="1"/>
  <c r="A77" i="8" l="1"/>
  <c r="A78" i="8" l="1"/>
  <c r="A79" i="8" l="1"/>
  <c r="A80" i="8" l="1"/>
  <c r="A81" i="8" l="1"/>
  <c r="A82" i="8" l="1"/>
  <c r="A83" i="8" l="1"/>
  <c r="A84" i="8" l="1"/>
  <c r="A85" i="8" l="1"/>
  <c r="A86" i="8" l="1"/>
  <c r="A87" i="8" l="1"/>
  <c r="A88" i="8" l="1"/>
  <c r="A89" i="8" l="1"/>
  <c r="A90" i="8" l="1"/>
  <c r="A91" i="8" l="1"/>
  <c r="A92" i="8" l="1"/>
  <c r="A93" i="8" l="1"/>
  <c r="A94" i="8" l="1"/>
  <c r="A95" i="8" l="1"/>
  <c r="A96" i="8" l="1"/>
  <c r="A97" i="8" l="1"/>
  <c r="A98" i="8" l="1"/>
  <c r="A99" i="8" l="1"/>
  <c r="A100" i="8" l="1"/>
  <c r="A101" i="8" l="1"/>
  <c r="A102" i="8" l="1"/>
  <c r="A103" i="8" l="1"/>
  <c r="A104" i="8" l="1"/>
  <c r="A105" i="8" l="1"/>
  <c r="A106" i="8" l="1"/>
  <c r="A107" i="8" l="1"/>
  <c r="A108" i="8" l="1"/>
  <c r="A109" i="8" l="1"/>
  <c r="A110" i="8" l="1"/>
  <c r="A111" i="8" l="1"/>
  <c r="A112" i="8" l="1"/>
  <c r="A113" i="8" l="1"/>
  <c r="A114" i="8" l="1"/>
  <c r="A115" i="8" l="1"/>
  <c r="A116" i="8" l="1"/>
  <c r="A117" i="8" l="1"/>
  <c r="A118" i="8" l="1"/>
  <c r="A119" i="8" l="1"/>
  <c r="A120" i="8" l="1"/>
  <c r="A121" i="8" l="1"/>
  <c r="A122" i="8" l="1"/>
  <c r="A123" i="8" l="1"/>
  <c r="A124" i="8" l="1"/>
  <c r="A125" i="8" l="1"/>
  <c r="A126" i="8" l="1"/>
  <c r="A127" i="8" l="1"/>
  <c r="A128" i="8" l="1"/>
  <c r="A129" i="8" l="1"/>
  <c r="A130" i="8" l="1"/>
  <c r="A131" i="8" l="1"/>
  <c r="A132" i="8" l="1"/>
  <c r="A133" i="8" l="1"/>
  <c r="A134" i="8" l="1"/>
  <c r="A135" i="8" l="1"/>
  <c r="A136" i="8" l="1"/>
  <c r="A137" i="8" l="1"/>
  <c r="A138" i="8" l="1"/>
  <c r="A139" i="8" l="1"/>
  <c r="A140" i="8" l="1"/>
  <c r="A141" i="8" l="1"/>
  <c r="A142" i="8" l="1"/>
  <c r="A143" i="8" l="1"/>
  <c r="A144" i="8" l="1"/>
  <c r="A145" i="8" l="1"/>
  <c r="A146" i="8" l="1"/>
  <c r="A147" i="8" l="1"/>
  <c r="A148" i="8" l="1"/>
  <c r="A149" i="8" l="1"/>
  <c r="A150" i="8" l="1"/>
  <c r="A151" i="8" l="1"/>
  <c r="A152" i="8" l="1"/>
  <c r="A153" i="8" l="1"/>
  <c r="A154" i="8" l="1"/>
  <c r="A155" i="8" l="1"/>
  <c r="A156" i="8" l="1"/>
  <c r="A157" i="8" l="1"/>
  <c r="A158" i="8" l="1"/>
  <c r="A159" i="8" l="1"/>
  <c r="A160" i="8" l="1"/>
  <c r="A161" i="8" l="1"/>
  <c r="A162" i="8" l="1"/>
  <c r="A163" i="8" l="1"/>
  <c r="A164" i="8" l="1"/>
  <c r="A165" i="8" l="1"/>
  <c r="A166" i="8" l="1"/>
  <c r="A167" i="8" l="1"/>
  <c r="A168" i="8" l="1"/>
  <c r="A169" i="8" l="1"/>
  <c r="A170" i="8" l="1"/>
  <c r="A171" i="8" l="1"/>
  <c r="A172" i="8" l="1"/>
  <c r="A173" i="8" l="1"/>
  <c r="A174" i="8" l="1"/>
  <c r="A175" i="8" l="1"/>
  <c r="A176" i="8" l="1"/>
  <c r="A177" i="8" l="1"/>
  <c r="A178" i="8" l="1"/>
  <c r="A179" i="8" l="1"/>
  <c r="A180" i="8" l="1"/>
  <c r="A181" i="8" l="1"/>
  <c r="A182" i="8" l="1"/>
  <c r="A183" i="8" l="1"/>
  <c r="A184" i="8" l="1"/>
  <c r="A185" i="8" l="1"/>
  <c r="A186" i="8" l="1"/>
  <c r="A187" i="8" l="1"/>
  <c r="A188" i="8" l="1"/>
  <c r="A189" i="8" l="1"/>
  <c r="A190" i="8" l="1"/>
  <c r="A191" i="8" l="1"/>
  <c r="A192" i="8" l="1"/>
  <c r="A193" i="8" l="1"/>
  <c r="A194" i="8" l="1"/>
  <c r="A195" i="8" l="1"/>
  <c r="A196" i="8" l="1"/>
  <c r="A197" i="8" l="1"/>
  <c r="A198" i="8" l="1"/>
  <c r="A199" i="8" l="1"/>
  <c r="A200" i="8" l="1"/>
  <c r="A201" i="8" l="1"/>
  <c r="A202" i="8" l="1"/>
  <c r="A203" i="8" l="1"/>
  <c r="A204" i="8" l="1"/>
  <c r="A205" i="8" l="1"/>
  <c r="A206" i="8" l="1"/>
  <c r="A207" i="8" l="1"/>
  <c r="A208" i="8" l="1"/>
  <c r="A209" i="8" l="1"/>
  <c r="A210" i="8" l="1"/>
  <c r="A211" i="8" l="1"/>
  <c r="A212" i="8" l="1"/>
  <c r="A213" i="8" l="1"/>
  <c r="A214" i="8" l="1"/>
  <c r="A215" i="8" l="1"/>
  <c r="A216" i="8" l="1"/>
  <c r="A217" i="8" l="1"/>
  <c r="A218" i="8" l="1"/>
  <c r="A219" i="8" l="1"/>
  <c r="A220" i="8" l="1"/>
  <c r="A221" i="8" l="1"/>
  <c r="A222" i="8" l="1"/>
  <c r="A223" i="8" l="1"/>
  <c r="A224" i="8" l="1"/>
  <c r="A225" i="8" l="1"/>
  <c r="A226" i="8" l="1"/>
  <c r="A227" i="8" l="1"/>
  <c r="A228" i="8" l="1"/>
  <c r="A229" i="8" l="1"/>
  <c r="A230" i="8" l="1"/>
  <c r="A231" i="8" l="1"/>
  <c r="A232" i="8" l="1"/>
  <c r="A233" i="8" l="1"/>
  <c r="A234" i="8" l="1"/>
  <c r="A235" i="8" l="1"/>
  <c r="A236" i="8" l="1"/>
  <c r="A237" i="8" l="1"/>
  <c r="A238" i="8" l="1"/>
  <c r="A239" i="8" l="1"/>
  <c r="A240" i="8" l="1"/>
  <c r="A241" i="8" l="1"/>
  <c r="A242" i="8" l="1"/>
  <c r="A243" i="8" l="1"/>
  <c r="A244" i="8" l="1"/>
  <c r="A245" i="8" l="1"/>
  <c r="A246" i="8" l="1"/>
  <c r="A247" i="8" l="1"/>
  <c r="A248" i="8" l="1"/>
  <c r="A249" i="8" l="1"/>
  <c r="A250" i="8" l="1"/>
  <c r="A251" i="8" l="1"/>
  <c r="A252" i="8" l="1"/>
  <c r="A253" i="8" l="1"/>
  <c r="A254" i="8" l="1"/>
  <c r="A255" i="8" l="1"/>
  <c r="A256" i="8" l="1"/>
  <c r="A257" i="8" l="1"/>
  <c r="A258" i="8" l="1"/>
  <c r="A259" i="8" l="1"/>
  <c r="A260" i="8" l="1"/>
  <c r="A261" i="8" l="1"/>
  <c r="A262" i="8" l="1"/>
  <c r="A263" i="8" l="1"/>
  <c r="A264" i="8" l="1"/>
  <c r="A265" i="8" l="1"/>
  <c r="A266" i="8" l="1"/>
  <c r="A267" i="8" l="1"/>
  <c r="A268" i="8" l="1"/>
  <c r="A269" i="8" l="1"/>
  <c r="A270" i="8" l="1"/>
  <c r="A271" i="8" l="1"/>
  <c r="A272" i="8" l="1"/>
  <c r="A273" i="8" l="1"/>
  <c r="A274" i="8" l="1"/>
  <c r="A275" i="8" l="1"/>
  <c r="A276" i="8" l="1"/>
  <c r="A277" i="8" l="1"/>
  <c r="A278" i="8" l="1"/>
  <c r="A279" i="8" l="1"/>
  <c r="A280" i="8" l="1"/>
  <c r="A281" i="8" l="1"/>
  <c r="A282" i="8" l="1"/>
  <c r="A283" i="8" l="1"/>
  <c r="A284" i="8" l="1"/>
  <c r="A285" i="8" l="1"/>
  <c r="A286" i="8" l="1"/>
  <c r="A287" i="8" l="1"/>
  <c r="A288" i="8" l="1"/>
  <c r="A289" i="8" l="1"/>
  <c r="A290" i="8" l="1"/>
  <c r="A291" i="8" l="1"/>
  <c r="A292" i="8" l="1"/>
  <c r="A293" i="8" l="1"/>
  <c r="A294" i="8" l="1"/>
  <c r="A295" i="8" l="1"/>
  <c r="A296" i="8" l="1"/>
  <c r="A297" i="8" l="1"/>
  <c r="A298" i="8" l="1"/>
  <c r="A299" i="8" l="1"/>
  <c r="A300" i="8" l="1"/>
  <c r="A301" i="8" l="1"/>
  <c r="A302" i="8" l="1"/>
  <c r="A303" i="8" l="1"/>
  <c r="A304" i="8" l="1"/>
  <c r="A305" i="8" l="1"/>
  <c r="A306" i="8" l="1"/>
  <c r="A307" i="8" l="1"/>
  <c r="A308" i="8" l="1"/>
  <c r="A309" i="8" l="1"/>
  <c r="A310" i="8" l="1"/>
  <c r="A311" i="8" l="1"/>
  <c r="A312" i="8" l="1"/>
  <c r="A313" i="8" l="1"/>
  <c r="A314" i="8" l="1"/>
  <c r="A315" i="8" l="1"/>
  <c r="A316" i="8" l="1"/>
  <c r="A317" i="8" l="1"/>
  <c r="A318" i="8" l="1"/>
  <c r="A319" i="8" l="1"/>
  <c r="A320" i="8" l="1"/>
  <c r="A321" i="8" l="1"/>
  <c r="A322" i="8" l="1"/>
  <c r="A323" i="8" l="1"/>
  <c r="A324" i="8" l="1"/>
  <c r="A325" i="8" l="1"/>
  <c r="A326" i="8" l="1"/>
  <c r="A327" i="8" l="1"/>
  <c r="A328" i="8" l="1"/>
  <c r="A329" i="8" l="1"/>
  <c r="A330" i="8" l="1"/>
  <c r="A331" i="8" l="1"/>
  <c r="A332" i="8" l="1"/>
  <c r="A333" i="8" l="1"/>
  <c r="A334" i="8" l="1"/>
  <c r="A335" i="8" l="1"/>
  <c r="A336" i="8" l="1"/>
  <c r="A337" i="8" l="1"/>
  <c r="A338" i="8" l="1"/>
  <c r="A339" i="8" l="1"/>
  <c r="A340" i="8" l="1"/>
  <c r="A341" i="8" l="1"/>
  <c r="A342" i="8" l="1"/>
  <c r="A343" i="8" l="1"/>
  <c r="A344" i="8" l="1"/>
  <c r="A345" i="8" l="1"/>
  <c r="A346" i="8" l="1"/>
  <c r="A347" i="8" l="1"/>
  <c r="A348" i="8" l="1"/>
  <c r="A349" i="8" l="1"/>
  <c r="A350" i="8" l="1"/>
  <c r="A351" i="8" l="1"/>
  <c r="A352" i="8" l="1"/>
  <c r="A353" i="8" l="1"/>
  <c r="A354" i="8" l="1"/>
  <c r="A355" i="8" l="1"/>
  <c r="A356" i="8" l="1"/>
  <c r="A357" i="8" l="1"/>
  <c r="A358" i="8" l="1"/>
  <c r="A359" i="8" l="1"/>
  <c r="A360" i="8" l="1"/>
  <c r="A361" i="8" l="1"/>
  <c r="A362" i="8" l="1"/>
  <c r="A363" i="8" l="1"/>
  <c r="A364" i="8" l="1"/>
  <c r="A365" i="8" l="1"/>
  <c r="A366" i="8" l="1"/>
  <c r="A367" i="8" l="1"/>
  <c r="A368" i="8" l="1"/>
  <c r="A369" i="8" l="1"/>
  <c r="A370" i="8" l="1"/>
  <c r="A371" i="8" l="1"/>
  <c r="A372" i="8" l="1"/>
  <c r="A373" i="8" l="1"/>
  <c r="A374" i="8" l="1"/>
  <c r="A375" i="8" l="1"/>
  <c r="A376" i="8" l="1"/>
  <c r="A377" i="8" l="1"/>
  <c r="A378" i="8" l="1"/>
  <c r="A379" i="8" l="1"/>
</calcChain>
</file>

<file path=xl/comments1.xml><?xml version="1.0" encoding="utf-8"?>
<comments xmlns="http://schemas.openxmlformats.org/spreadsheetml/2006/main">
  <authors>
    <author>GREGOIRE Julie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 xml:space="preserve">1er seuil*2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 xml:space="preserve">pas de *2
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GREGOIRE Julie:
Pas de seuil
Valeur mise en vue d'une évolution
</t>
        </r>
      </text>
    </comment>
    <comment ref="AD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GREGOIRE Julie:
Pas de seuil
Valeur mise en vue d'une évolution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GREGOIRE Julie:
Pas de seuil
Valeur mise en vue d'une évolution
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GREGOIRE Julie:
Pas de seuil
Valeur mise en vue d'une évolution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E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1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1" authorId="0">
      <text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S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4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5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6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7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8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H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I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M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29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Y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1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&gt;98</t>
        </r>
      </text>
    </comment>
    <comment ref="Y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C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2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N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O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S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T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U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X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&gt;99
</t>
        </r>
      </text>
    </comment>
    <comment ref="AC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  <comment ref="AD33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Pas de seuil
Valeur mise en vue d'une évolution</t>
        </r>
      </text>
    </comment>
  </commentList>
</comments>
</file>

<file path=xl/comments2.xml><?xml version="1.0" encoding="utf-8"?>
<comments xmlns="http://schemas.openxmlformats.org/spreadsheetml/2006/main">
  <authors>
    <author>GREGOIRE Julie</author>
  </authors>
  <commentList>
    <comment ref="AJ7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Canalisation D3 gelé.
Mise en place de tuyau vers eau vanne (à côté préleveur) mais tuyaux fuyant dans la station allant dans les rigole direction F3
</t>
        </r>
      </text>
    </comment>
  </commentList>
</comments>
</file>

<file path=xl/comments3.xml><?xml version="1.0" encoding="utf-8"?>
<comments xmlns="http://schemas.openxmlformats.org/spreadsheetml/2006/main">
  <authors>
    <author>GREGOIRE Julie</author>
  </authors>
  <commentList>
    <comment ref="O50" author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D1 plein, vidange obligatoire</t>
        </r>
      </text>
    </comment>
  </commentList>
</comments>
</file>

<file path=xl/sharedStrings.xml><?xml version="1.0" encoding="utf-8"?>
<sst xmlns="http://schemas.openxmlformats.org/spreadsheetml/2006/main" count="853" uniqueCount="411">
  <si>
    <t>Année:</t>
  </si>
  <si>
    <t>pH</t>
  </si>
  <si>
    <t>Débit</t>
  </si>
  <si>
    <t>MES</t>
  </si>
  <si>
    <t>Validation</t>
  </si>
  <si>
    <t>Observations</t>
  </si>
  <si>
    <t>Canal de 
mesure
m³/j</t>
  </si>
  <si>
    <t>kg/j</t>
  </si>
  <si>
    <t>kg/s</t>
  </si>
  <si>
    <t>kg/sem</t>
  </si>
  <si>
    <t>Dilution</t>
  </si>
  <si>
    <t>Valeur lue
mg/L</t>
  </si>
  <si>
    <t>Résultat
mg/L</t>
  </si>
  <si>
    <t>Volume
 filtré
ml ou g</t>
  </si>
  <si>
    <t>Fer</t>
  </si>
  <si>
    <t>Nickel</t>
  </si>
  <si>
    <t>Zinc</t>
  </si>
  <si>
    <t>Manganèse</t>
  </si>
  <si>
    <t>Cuivre</t>
  </si>
  <si>
    <t>Plomb</t>
  </si>
  <si>
    <t>Aluminium</t>
  </si>
  <si>
    <t>Masse
 filtre
 vide
mg</t>
  </si>
  <si>
    <t>Masse 
filtre
 après séchage
mg</t>
  </si>
  <si>
    <t>Paramètre</t>
  </si>
  <si>
    <t>Date</t>
  </si>
  <si>
    <t>Analytique</t>
  </si>
  <si>
    <t>Terrain</t>
  </si>
  <si>
    <t>DCO</t>
  </si>
  <si>
    <t>NTK</t>
  </si>
  <si>
    <t>NH4</t>
  </si>
  <si>
    <t>NO2</t>
  </si>
  <si>
    <t>NO3</t>
  </si>
  <si>
    <t>DCO à D2</t>
  </si>
  <si>
    <t>Station Degrémont Entrée</t>
  </si>
  <si>
    <t>Echantillon.</t>
  </si>
  <si>
    <t>Fréq. ana.</t>
  </si>
  <si>
    <t>24H</t>
  </si>
  <si>
    <t>J</t>
  </si>
  <si>
    <t>Hebdo VIGS</t>
  </si>
  <si>
    <t>Normes</t>
  </si>
  <si>
    <t>Microméthode</t>
  </si>
  <si>
    <t>NF EN 872</t>
  </si>
  <si>
    <t>NF EN 25663</t>
  </si>
  <si>
    <t>Hebdo Laboratoire ext</t>
  </si>
  <si>
    <t>Station Degrémont Sortie</t>
  </si>
  <si>
    <t>Chrome total</t>
  </si>
  <si>
    <t>Chrome 6+</t>
  </si>
  <si>
    <t>Intitulés</t>
  </si>
  <si>
    <t>Station UF Entrée</t>
  </si>
  <si>
    <t>Station UF Sortie</t>
  </si>
  <si>
    <t>Rendement station en %</t>
  </si>
  <si>
    <t>Hydrocarbure</t>
  </si>
  <si>
    <t>DCO nd</t>
  </si>
  <si>
    <t>MEST</t>
  </si>
  <si>
    <t>Journalier VIGS</t>
  </si>
  <si>
    <t>Sivom</t>
  </si>
  <si>
    <t>N global</t>
  </si>
  <si>
    <t>Station des Huiles</t>
  </si>
  <si>
    <t>N° 
colonne</t>
  </si>
  <si>
    <t>MOIS</t>
  </si>
  <si>
    <t>DEBIT</t>
  </si>
  <si>
    <t>%</t>
  </si>
  <si>
    <t>Année :</t>
  </si>
  <si>
    <t xml:space="preserve">ENTREE STATION </t>
  </si>
  <si>
    <t>SORTIE STATION</t>
  </si>
  <si>
    <t>DCO-nd</t>
  </si>
  <si>
    <t>P TOTAL</t>
  </si>
  <si>
    <t>HYDROCARBURES</t>
  </si>
  <si>
    <t>Rendement d'épuration</t>
  </si>
  <si>
    <t>en</t>
  </si>
  <si>
    <t>Kg</t>
  </si>
  <si>
    <t>Kg/j</t>
  </si>
  <si>
    <t>nbre</t>
  </si>
  <si>
    <t>moy.</t>
  </si>
  <si>
    <r>
      <t>m</t>
    </r>
    <r>
      <rPr>
        <vertAlign val="superscript"/>
        <sz val="11"/>
        <rFont val="Cambria"/>
        <family val="1"/>
        <scheme val="major"/>
      </rPr>
      <t>3</t>
    </r>
  </si>
  <si>
    <r>
      <t>m</t>
    </r>
    <r>
      <rPr>
        <vertAlign val="superscript"/>
        <sz val="11"/>
        <rFont val="Cambria"/>
        <family val="1"/>
        <scheme val="major"/>
      </rPr>
      <t>3</t>
    </r>
    <r>
      <rPr>
        <sz val="11"/>
        <rFont val="Cambria"/>
        <family val="1"/>
        <scheme val="major"/>
      </rPr>
      <t xml:space="preserve"> / j</t>
    </r>
  </si>
  <si>
    <t>échant.</t>
  </si>
  <si>
    <t xml:space="preserve"> JANVIER</t>
  </si>
  <si>
    <t xml:space="preserve"> FEVRIER</t>
  </si>
  <si>
    <t xml:space="preserve"> MARS</t>
  </si>
  <si>
    <t xml:space="preserve"> AVRIL</t>
  </si>
  <si>
    <t xml:space="preserve"> MAI</t>
  </si>
  <si>
    <t xml:space="preserve"> JUIN</t>
  </si>
  <si>
    <t xml:space="preserve"> JUILLET</t>
  </si>
  <si>
    <t xml:space="preserve"> AOUT</t>
  </si>
  <si>
    <t xml:space="preserve"> SEPTEMBRE</t>
  </si>
  <si>
    <t xml:space="preserve"> OCTOBRE</t>
  </si>
  <si>
    <t xml:space="preserve"> NOVEMBRE</t>
  </si>
  <si>
    <t xml:space="preserve"> DECEMBRE</t>
  </si>
  <si>
    <t>TOT. ANALYSES</t>
  </si>
  <si>
    <r>
      <t xml:space="preserve"> N</t>
    </r>
    <r>
      <rPr>
        <vertAlign val="superscript"/>
        <sz val="11"/>
        <rFont val="Cambria"/>
        <family val="1"/>
        <scheme val="major"/>
      </rPr>
      <t>bre</t>
    </r>
    <r>
      <rPr>
        <sz val="11"/>
        <rFont val="Cambria"/>
        <family val="1"/>
        <scheme val="major"/>
      </rPr>
      <t xml:space="preserve">  VALEURS</t>
    </r>
  </si>
  <si>
    <t xml:space="preserve"> MOYEN   Q  
 &amp; Analyses</t>
  </si>
  <si>
    <t>Observations :</t>
  </si>
  <si>
    <t xml:space="preserve"> SORTIE DECANTEUR  F4 vers Eaux-Vannes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</si>
  <si>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</si>
  <si>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</si>
  <si>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</si>
  <si>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</si>
  <si>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</si>
  <si>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</si>
  <si>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</si>
  <si>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</si>
  <si>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</si>
  <si>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</si>
  <si>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</si>
  <si>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</si>
  <si>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Temps 
de 
recirculation
&gt; 3H</t>
  </si>
  <si>
    <t>Station des huiles</t>
  </si>
  <si>
    <t>température</t>
  </si>
  <si>
    <t>Fluorure</t>
  </si>
  <si>
    <t>Suivi des analyses de la Station des Huiles</t>
  </si>
  <si>
    <t>Ptotal</t>
  </si>
  <si>
    <t>5,5-8,5</t>
  </si>
  <si>
    <t>Somme total métaux</t>
  </si>
  <si>
    <t>Rendement DCO</t>
  </si>
  <si>
    <t>Rendement MES</t>
  </si>
  <si>
    <t>DBO 5</t>
  </si>
  <si>
    <t>XXX</t>
  </si>
  <si>
    <t>Seuil
flux 24H</t>
  </si>
  <si>
    <t>Seuil 
AP</t>
  </si>
  <si>
    <t>Seuil 
2</t>
  </si>
  <si>
    <t>Seuil
 2</t>
  </si>
  <si>
    <t>Seuil
 AP</t>
  </si>
  <si>
    <t>Station ultrafiltration</t>
  </si>
  <si>
    <t>Suivi des analyses de la Station Ultrafiltration Entrée/Sortie</t>
  </si>
  <si>
    <t>Paramètres et seuils</t>
  </si>
  <si>
    <t>Rendement Ptotal</t>
  </si>
  <si>
    <t xml:space="preserve">  valeur &gt; à la convention avec PSA sur la Station des Huiles</t>
  </si>
  <si>
    <t xml:space="preserve">  valeur donnant lieu à une pénalité sur  la Station des Huiles</t>
  </si>
  <si>
    <t>Moyenne</t>
  </si>
  <si>
    <t>Somme</t>
  </si>
  <si>
    <t>Nombre de mesure</t>
  </si>
  <si>
    <t>Valeur mini</t>
  </si>
  <si>
    <t>Valeur max</t>
  </si>
  <si>
    <t>Nombre dépassement 1er seuil</t>
  </si>
  <si>
    <t>Nombre dépassement 2ème seuil</t>
  </si>
  <si>
    <t>Flux</t>
  </si>
  <si>
    <r>
      <t xml:space="preserve"> N</t>
    </r>
    <r>
      <rPr>
        <vertAlign val="superscript"/>
        <sz val="9"/>
        <rFont val="Arial Narrow"/>
        <family val="2"/>
      </rPr>
      <t>bre</t>
    </r>
    <r>
      <rPr>
        <sz val="9"/>
        <rFont val="Arial Narrow"/>
        <family val="2"/>
      </rPr>
      <t xml:space="preserve">  VALEURS</t>
    </r>
  </si>
  <si>
    <t>Seuil Contractuel 1</t>
  </si>
  <si>
    <t>Seuil Contractuel 2</t>
  </si>
  <si>
    <t>CA DCO : 24800; MES: 5455</t>
  </si>
  <si>
    <t>Pompage ATIC D1</t>
  </si>
  <si>
    <t>CA DCO : 21500; MES : 4311</t>
  </si>
  <si>
    <t xml:space="preserve">Problème préleveur UF HS- Préleveur mobile en place </t>
  </si>
  <si>
    <t>Pompage Grandidier D5+D1</t>
  </si>
  <si>
    <t>CA DCO : 19900; MES 4155</t>
  </si>
  <si>
    <t>CA DCO : 22800 ; MES : 4470</t>
  </si>
  <si>
    <t>CA DCO : 18100; MES : 2677</t>
  </si>
  <si>
    <t>CA DCO : 15300; MES : 2040</t>
  </si>
  <si>
    <t>CA DCO : 17200; MES: 1866</t>
  </si>
  <si>
    <t>MES présente sur filtre</t>
  </si>
  <si>
    <t>CA DCO : 17000; MES: 1335</t>
  </si>
  <si>
    <t>CA DCO : 18100; MES : 1942</t>
  </si>
  <si>
    <t>CA DCO : 17200; MES: 1841</t>
  </si>
  <si>
    <t>CA DCO : 15000; MES: 1531</t>
  </si>
  <si>
    <t>CA DCO : 13300; MES : 1050</t>
  </si>
  <si>
    <t>CA DCO: 13100; MES : 1064</t>
  </si>
  <si>
    <t>CA DCO : 16400; MES : 1485</t>
  </si>
  <si>
    <t>CA DCO : 14600; MES : 1204</t>
  </si>
  <si>
    <t>CA DCO= 16 900</t>
  </si>
  <si>
    <t>Echantillon sortie trouble, chargé en MES
Echantillon ponctuel du 30/01/2018: MES= 3
DCO= 9000</t>
  </si>
  <si>
    <t>CA DCO : 14400; MES: 1452</t>
  </si>
  <si>
    <t>CA DCO : 27500; MES : 5756</t>
  </si>
  <si>
    <t>CA DCO : 25900; MES: 3319</t>
  </si>
  <si>
    <t>CA DCO: 19500; MES : 1718</t>
  </si>
  <si>
    <t>Petit débit sortie</t>
  </si>
  <si>
    <t>CA DCO : 19000 ; MES : 1956</t>
  </si>
  <si>
    <t>X</t>
  </si>
  <si>
    <t>NON</t>
  </si>
  <si>
    <t>Compt bouché: nettoyé. Pb écrémeur D3: Curage tuyau P3(écremeur)</t>
  </si>
  <si>
    <t>Pompage ATIC D1 + Bordy D4</t>
  </si>
  <si>
    <t>Problème écrémeur D2: robinet pompe pas étanche</t>
  </si>
  <si>
    <t>CA Ptot: 42,8mg/L</t>
  </si>
  <si>
    <t>CA DCO : 16400; MES:1508</t>
  </si>
  <si>
    <t>CA DCO : 18000; MES:1629</t>
  </si>
  <si>
    <t>CA DCO : 18900; MES:1473</t>
  </si>
  <si>
    <t>CA DCO : 19600; MES : 2425</t>
  </si>
  <si>
    <t>CA DCO : 22200; MES : 2223</t>
  </si>
  <si>
    <t>Echantillon noir</t>
  </si>
  <si>
    <t>Pas d'échantillon d'Entrée</t>
  </si>
  <si>
    <t>CA DCO : 33400; MES : 6305</t>
  </si>
  <si>
    <t>Problème avec les SEREP</t>
  </si>
  <si>
    <t>CA DCO : 28600; CA MES : 3353</t>
  </si>
  <si>
    <t>SEREP 1 et 3: OK Reste la 2. Voir pour trouver calo+traceur</t>
  </si>
  <si>
    <t xml:space="preserve">Présence de MES sur le filtre </t>
  </si>
  <si>
    <t>CA DCO : 27800; MES : MES : 3368</t>
  </si>
  <si>
    <t>CA DCO : 26400; MES : 1926</t>
  </si>
  <si>
    <t>CA DCO : 27400; MES : 3977</t>
  </si>
  <si>
    <t>CA DCO : 23800; MES : 1358</t>
  </si>
  <si>
    <t>CA DCO : 24500; MES : 1963</t>
  </si>
  <si>
    <t>CA DCO : 30200; MES : 1982</t>
  </si>
  <si>
    <t>CA DCO : 26700; MES : 1508</t>
  </si>
  <si>
    <t>CA DCO : 27500; MES : 3457</t>
  </si>
  <si>
    <t>Canalisation gelé: montage tuyau pour vider D3+ D1 gelé</t>
  </si>
  <si>
    <t>CA DCO : 19600; MES : 2931</t>
  </si>
  <si>
    <t>CA DCO : 23100; MES : 2100</t>
  </si>
  <si>
    <t>OK</t>
  </si>
  <si>
    <t>Pas de prélèvement</t>
  </si>
  <si>
    <t>Station à l'arrêt</t>
  </si>
  <si>
    <t>Pompage SOTRAMA F9 Station à l'arrêt</t>
  </si>
  <si>
    <t xml:space="preserve">Consistance UFE pateux : pipetage non possible </t>
  </si>
  <si>
    <t>CA DCO : 23600; MES : 1938</t>
  </si>
  <si>
    <t>Mauvaise prise déchantillon: Sorite F8</t>
  </si>
  <si>
    <t>CA DCO : 24500; MES : 2885</t>
  </si>
  <si>
    <t>CA DCO : 28400; MES : 4978</t>
  </si>
  <si>
    <t>Tuyau D3 gelé, mise EN place tuyaux fuyants, retour D3 dans F3</t>
  </si>
  <si>
    <t>Bac de travail vide pour le prélévement</t>
  </si>
  <si>
    <t>Présence d'huile dans les UF, voir le 26/02</t>
  </si>
  <si>
    <t>CA DCO : 33400; MES : 6950</t>
  </si>
  <si>
    <t xml:space="preserve">Démontage/nettoyage compteur </t>
  </si>
  <si>
    <t>CA DCO : 44900; MES 15042</t>
  </si>
  <si>
    <t>Problème SEREP 1, 2 et 3</t>
  </si>
  <si>
    <t>Système D3 OK Problème SEREP 1, 2 et 3</t>
  </si>
  <si>
    <t>Pompage F9</t>
  </si>
  <si>
    <t>MES présente sur filtre NTKréalisés à Sochaux</t>
  </si>
  <si>
    <t>CA MES : 281</t>
  </si>
  <si>
    <t>CA DCO : 19900; MES : 1894</t>
  </si>
  <si>
    <t>Mauvais contact poire niveau D3</t>
  </si>
  <si>
    <t>CA DCO : 22400; MES : 2210</t>
  </si>
  <si>
    <t>CA DCO : 22700; MES : 4424</t>
  </si>
  <si>
    <t>Compteur pas fonctionné</t>
  </si>
  <si>
    <t xml:space="preserve"> UFS : Filtre MES noir/marron</t>
  </si>
  <si>
    <t>CA UFS MES : 273</t>
  </si>
  <si>
    <t>CA DCO : 15400 ; MES : 1508</t>
  </si>
  <si>
    <t>CA UFS MES : 346</t>
  </si>
  <si>
    <t>CA DCO : 16000; MES : 1166</t>
  </si>
  <si>
    <t>CA DCO : 22700; MES : 2756</t>
  </si>
  <si>
    <t>Pompage partiel D1+D3</t>
  </si>
  <si>
    <t>Casse tuyau sortie chaine 51, tuyau commaun chaines. Arrêt UF</t>
  </si>
  <si>
    <t>CA DCO : 19300; MES : 2026</t>
  </si>
  <si>
    <t>CA MES : 189</t>
  </si>
  <si>
    <t>CA MES : 1,7</t>
  </si>
  <si>
    <t>CA DCO : 22500; MES : 3422</t>
  </si>
  <si>
    <t>CA DCO : 19300; MES : 2209</t>
  </si>
  <si>
    <t>CA DCO : 22300; MES : 3869</t>
  </si>
  <si>
    <t>CA DCO : 21000; MES : 2622</t>
  </si>
  <si>
    <t>UFE: 2 phases; UFS: MES filtre noir / limpide</t>
  </si>
  <si>
    <t>CA DCO : 21100 ; MES : 2232</t>
  </si>
  <si>
    <t>UFS: MES filtre brun</t>
  </si>
  <si>
    <t>UFS filtre noir, verdâtre et trouble; UFE 2 phases</t>
  </si>
  <si>
    <t>UFS : filtre non noir</t>
  </si>
  <si>
    <t>CA DCO : 18800; MES : 1666</t>
  </si>
  <si>
    <t>CA DCO : 2797; MES : 2797</t>
  </si>
  <si>
    <t>CA DCO : 30500 ; MES : 3545</t>
  </si>
  <si>
    <t>UFS laiteux : CA MES : 572</t>
  </si>
  <si>
    <t>instantané limpide</t>
  </si>
  <si>
    <t>CA DCO : 33900; MES : 4238</t>
  </si>
  <si>
    <t>laiteux</t>
  </si>
  <si>
    <t>limpide</t>
  </si>
  <si>
    <t>CA DCO : 43400</t>
  </si>
  <si>
    <t>CA DCO : 23300</t>
  </si>
  <si>
    <t>CA DCO : 30200 ; 4360</t>
  </si>
  <si>
    <t>CA DCO : 59600 ; 12680</t>
  </si>
  <si>
    <t>CA DCO : 33900; MES : 3318</t>
  </si>
  <si>
    <t>CA DCO : 29600; MES :2679</t>
  </si>
  <si>
    <t>CA DCO : 31500; MES : 2259</t>
  </si>
  <si>
    <t>CA DCO : 31300; MES :2211</t>
  </si>
  <si>
    <t>CA DCO : 31300; MES : 2416</t>
  </si>
  <si>
    <t>CA DCO : 30300; MES: 2071</t>
  </si>
  <si>
    <t>CA DCO : 28500; MES 2378</t>
  </si>
  <si>
    <t>CA DCO : 32500; MES : 2349</t>
  </si>
  <si>
    <t>Pompage ATIC D1 + D3+ Bordy D4</t>
  </si>
  <si>
    <t>CA DCO : 30 400</t>
  </si>
  <si>
    <t>CA DCO : 34 000</t>
  </si>
  <si>
    <t>CA DCO : 25 300</t>
  </si>
  <si>
    <t>CA DCO : 20 400</t>
  </si>
  <si>
    <t>CA DCO : 18 600</t>
  </si>
  <si>
    <t>CA DCO : 25 600, MES: 5833</t>
  </si>
  <si>
    <t>CA DCO : 19 900, MES: 3100</t>
  </si>
  <si>
    <t xml:space="preserve">Pompage ATIC D1 </t>
  </si>
  <si>
    <t>CA DCO : 20 200</t>
  </si>
  <si>
    <t>CA DCO : 31900</t>
  </si>
  <si>
    <t>CA DCO : 27300; MES : 3245</t>
  </si>
  <si>
    <t>CA DCO : 25800; MES : 2559</t>
  </si>
  <si>
    <t>CA DCO : 29800; MES : 2196</t>
  </si>
  <si>
    <t>Pompage Grandidier D5</t>
  </si>
  <si>
    <t>CA DCO : 39600; MES : 6620</t>
  </si>
  <si>
    <t>CA DCO : 29400; MES : 2792</t>
  </si>
  <si>
    <t>CA DCO : 28400; 2861</t>
  </si>
  <si>
    <t>CA DCO : 20800; MES : 1467</t>
  </si>
  <si>
    <t>CA DCO : 26300; MES 1315</t>
  </si>
  <si>
    <t>Fuite tuyauterie sortie compteur D3 = &gt; Réparé le jour J</t>
  </si>
  <si>
    <t>Fuite drague F3 =&gt; Mise en place parapluie</t>
  </si>
  <si>
    <t>CA MES : 19338 ; DCO : 58500</t>
  </si>
  <si>
    <t>CA DCO: 24400; MES : 1183</t>
  </si>
  <si>
    <t>CA DCO : 41300; MES : 18030</t>
  </si>
  <si>
    <t>CA DCO : 10700; MES : 1940</t>
  </si>
  <si>
    <t>Grandidier pompage D5</t>
  </si>
  <si>
    <t>Pas d'échantillon sortie</t>
  </si>
  <si>
    <t>CA DCO : 40700 MES : 13083</t>
  </si>
  <si>
    <t>CA DCO : 41300 ; DCO : 15442</t>
  </si>
  <si>
    <t>CA DCO : 40800 ; MES : 15000</t>
  </si>
  <si>
    <t>CA DCO : 2731</t>
  </si>
  <si>
    <t>CA DCO : 3426</t>
  </si>
  <si>
    <t>CA MES : 4117</t>
  </si>
  <si>
    <t>CA MES : 4935</t>
  </si>
  <si>
    <t>CA MES : 5543</t>
  </si>
  <si>
    <t>CA DCO : 43600; MES : 18813</t>
  </si>
  <si>
    <t>CA DCO 13000; MES : 1988</t>
  </si>
  <si>
    <t>ATIC Pompage D1 + Grandidier D5</t>
  </si>
  <si>
    <t>UFS laiteux</t>
  </si>
  <si>
    <t>CA DCO : 15500; MES : 2388</t>
  </si>
  <si>
    <t>Pb wilden: mb percent</t>
  </si>
  <si>
    <t>CA DCO : 12400; MES : 1854</t>
  </si>
  <si>
    <t>CA DCO : 12400 ; MES : 1444</t>
  </si>
  <si>
    <t>CA DCO : 27900; MES : 7573 CA Hc encours</t>
  </si>
  <si>
    <t>CA DCO : 12400</t>
  </si>
  <si>
    <t>SOTROMA pompage F9-F10</t>
  </si>
  <si>
    <t>CA DCO : 12800 ; MES : 1532</t>
  </si>
  <si>
    <t>CA : 15100 MES : 1969</t>
  </si>
  <si>
    <t>Pompage des boues D1</t>
  </si>
  <si>
    <t>CA DCO : 19000 , MES : 1480</t>
  </si>
  <si>
    <t>CA DCO : 18300 MES : 2246</t>
  </si>
  <si>
    <t>UF s'arrete T°C élevée</t>
  </si>
  <si>
    <t>CA DCO : 17000 MES : 2260</t>
  </si>
  <si>
    <t>UF arrêt / lavage rincage cause T°C trop élevé</t>
  </si>
  <si>
    <t>CA DCO : 19400 MES : 2533</t>
  </si>
  <si>
    <t>CA DCO : 16100 MES : 2533</t>
  </si>
  <si>
    <t>CA DCO : 12700 MES : 1592</t>
  </si>
  <si>
    <t>CA DCO : 13300 MES : 1267</t>
  </si>
  <si>
    <t>UF Fin de traitement prélevé le 12/07/18</t>
  </si>
  <si>
    <t>CA DCO : 16300 MES : 1580</t>
  </si>
  <si>
    <t>CA DCO : 16700 MES : 1678</t>
  </si>
  <si>
    <t>CA DCO : 17000 MES : 1138</t>
  </si>
  <si>
    <t>CA DCO : 28000 MES : 1308</t>
  </si>
  <si>
    <t>Odeur d'hydrocarbure/ cycle plus court pour vider le D1 (2H)</t>
  </si>
  <si>
    <t>CA DCO : 32100 MES : 2717</t>
  </si>
  <si>
    <t>Odeur d'hydrocarbure</t>
  </si>
  <si>
    <t xml:space="preserve">UF Fin de traitement prélevé le 19/07/18 Consistance UFE pateux : pipetage non possible </t>
  </si>
  <si>
    <t>CA DCO : 27400 MES : 2920</t>
  </si>
  <si>
    <t>CA DCO : 23200 MES : 2422</t>
  </si>
  <si>
    <t>CA DCO : 22400 MES : 2240</t>
  </si>
  <si>
    <t>CA DCO : 24700 MES : 2991</t>
  </si>
  <si>
    <t>CA DCO : 23500 MES : 2616</t>
  </si>
  <si>
    <t>UF Fin de traitement prélevé le 27/07/18</t>
  </si>
  <si>
    <t>CA DCO : 17200 MES : 2082</t>
  </si>
  <si>
    <t>CA DCO : 14900 CA MES : 1410</t>
  </si>
  <si>
    <t>CA DCO : 15600 MES :1354</t>
  </si>
  <si>
    <t>CA DCO : 14200 MES : 1804</t>
  </si>
  <si>
    <t>CA DCO : 22900 MES : 1431</t>
  </si>
  <si>
    <t>CA DCO : 11500; MES : 1892</t>
  </si>
  <si>
    <t>Nettoyage et débouchage d'une sortie F3</t>
  </si>
  <si>
    <t>Nettoyage compteur sortie D3</t>
  </si>
  <si>
    <t>Curage D3</t>
  </si>
  <si>
    <t>Arrêt UF : débit faible et T° élevée</t>
  </si>
  <si>
    <t>UF défaut température</t>
  </si>
  <si>
    <t>Cartouche UF cassé</t>
  </si>
  <si>
    <t>CA DCO : 7570 MES : 973</t>
  </si>
  <si>
    <t>CA DCO : 10800 MES : 1440</t>
  </si>
  <si>
    <t>CA DCO : 9460 MES : 1238</t>
  </si>
  <si>
    <t xml:space="preserve">Bruit sur pompe B06 </t>
  </si>
  <si>
    <t>CA DCO : 9990 ; MES : 1273</t>
  </si>
  <si>
    <t>CA DCO : 11200 MES : 1502</t>
  </si>
  <si>
    <t>CA DCO : 9760 MES : 1176</t>
  </si>
  <si>
    <t>CA DCO : 11200 MES : 2427</t>
  </si>
  <si>
    <t>CA DCO : 10700 MES : 953</t>
  </si>
  <si>
    <t>CA DCO : 16400 MES : 2284</t>
  </si>
  <si>
    <t>CA DCO : 12200 MES : 1956</t>
  </si>
  <si>
    <t>CA DCO : 12700 MES : 1462</t>
  </si>
  <si>
    <t>CA DCO : 12500 MES : 1847</t>
  </si>
  <si>
    <t>CA DCO : 11900 MES : 1827</t>
  </si>
  <si>
    <t>CA DCO : 10800 MES : 1757</t>
  </si>
  <si>
    <t>UF Fin de traitement prélevé le 06/09/18</t>
  </si>
  <si>
    <t>CA DCO : 8930; MES : 1417</t>
  </si>
  <si>
    <t>CA DCO : 13000; MES : 2104</t>
  </si>
  <si>
    <t>CA DCO : 32200 MES : 10840</t>
  </si>
  <si>
    <t>CA DCO : 10200 MES : 2036</t>
  </si>
  <si>
    <t>CA DCO : 12600 MES : 1549</t>
  </si>
  <si>
    <t>CA DCO  : 13200 MES : 2078</t>
  </si>
  <si>
    <t>CA DCO : 15300 MES : 2246</t>
  </si>
  <si>
    <t>Prélèvement moyen du 14/09 et 15/09</t>
  </si>
  <si>
    <t>CA DCO : 12200; MES : 1621</t>
  </si>
  <si>
    <t>CA DCO : 11100 MES : 1432</t>
  </si>
  <si>
    <t>CA DCO : 10100 MES : 1239</t>
  </si>
  <si>
    <t>CA DCO : 11100 MES : 1377</t>
  </si>
  <si>
    <t>CA DCO : 12900 MES : 1347</t>
  </si>
  <si>
    <t>CA DCO : 16600 MES : 1981</t>
  </si>
  <si>
    <t>CA DCO : 14900 ; MES : 1859</t>
  </si>
  <si>
    <t>D1 pompage ATIC</t>
  </si>
  <si>
    <t>grand lavage UF62 UF52</t>
  </si>
  <si>
    <t>CA DCO : 13900 MES : 1486</t>
  </si>
  <si>
    <t>CA DCO : 20800 MES : 4147, Echantillon noir</t>
  </si>
  <si>
    <t>Transfert D2 vers D3 et l 'ecremeur D3 mal positionné</t>
  </si>
  <si>
    <t>CA DCO : 15800 MES : 2916</t>
  </si>
  <si>
    <t>CA DCO : 11900 MES : 1123</t>
  </si>
  <si>
    <t>transfert D2 vers D3</t>
  </si>
  <si>
    <t>CA DCO : 10400 MES : 1074</t>
  </si>
  <si>
    <t>pompage D1 + pelletage D1</t>
  </si>
  <si>
    <t>pompage F9</t>
  </si>
  <si>
    <t xml:space="preserve">Pas de papier de filtration </t>
  </si>
  <si>
    <t>CA OK</t>
  </si>
  <si>
    <t>pompage ATIC D1</t>
  </si>
  <si>
    <t>Arrêt de traitement jeudi 11</t>
  </si>
  <si>
    <t>problème écremeur</t>
  </si>
  <si>
    <t>CA DCO : 19100 ; MES : 2349</t>
  </si>
  <si>
    <t>ATIC boue et huile D3 et D1; nettoyage D1 et D3 côté crépine</t>
  </si>
  <si>
    <t>pompe D3 bouchee</t>
  </si>
  <si>
    <t>CA DCO : 12800 ; MES : 1675</t>
  </si>
  <si>
    <t>pompage D5 + 2 GRV ; pompage D3 vers D1 trop d'eau</t>
  </si>
  <si>
    <t>pompage D1</t>
  </si>
  <si>
    <t>Fin traitement</t>
  </si>
  <si>
    <t>CA MES : 2869 mg/L</t>
  </si>
  <si>
    <t>CA confirmé</t>
  </si>
  <si>
    <t>CA MES : 4842; DCO : 19100</t>
  </si>
  <si>
    <t>CA DCO : 12500; MES: 2789</t>
  </si>
  <si>
    <t>CA MES UFS confirmée</t>
  </si>
  <si>
    <t>CA DCO : 41500; MES : 15553</t>
  </si>
  <si>
    <t>CA MES : 2791</t>
  </si>
  <si>
    <t>CA DCO : 12400; MES : 3044</t>
  </si>
  <si>
    <t>BILAN ANNUEL -  STATION DES EMULSIONS</t>
  </si>
  <si>
    <t>BILAN ANNUEL -  STATION DES HUILES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</si>
</sst>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Année &quot;@"/>
    <numFmt numFmtId="165" formatCode="0.0"/>
    <numFmt numFmtId="166" formatCode="[$-F800]dddd\,\ mmmm\ dd\,\ yyyy"/>
    <numFmt numFmtId="167" formatCode="_-* #,##0.00\ &quot;F&quot;_-;\-* #,##0.00\ &quot;F&quot;_-;_-* &quot;-&quot;??\ &quot;F&quot;_-;_-@_-"/>
    <numFmt numFmtId="168" formatCode="0_)"/>
    <numFmt numFmtId="169" formatCode="yyyy"/>
    <numFmt numFmtId="170" formatCode="[$-40C]mmm;@"/>
  </numFmts>
  <fonts count="9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"/>
      <name val="Arial Narrow"/>
      <family val="2"/>
    </font>
    <font>
      <b/>
      <sz val="7"/>
      <name val="Arial Narrow"/>
      <family val="2"/>
    </font>
    <font>
      <sz val="10"/>
      <name val="Tms Rmn"/>
    </font>
    <font>
      <sz val="9"/>
      <name val="Arial Narrow"/>
      <family val="2"/>
    </font>
    <font>
      <sz val="10"/>
      <name val="Arial"/>
      <family val="2"/>
    </font>
    <font>
      <i/>
      <sz val="8"/>
      <name val="Arial Narrow"/>
      <family val="2"/>
    </font>
    <font>
      <b/>
      <sz val="9"/>
      <name val="Arial Narrow"/>
      <family val="2"/>
    </font>
    <font>
      <b/>
      <sz val="14"/>
      <name val="Tms Rmn"/>
    </font>
    <font>
      <sz val="14"/>
      <name val="Tms Rmn"/>
    </font>
    <font>
      <sz val="9"/>
      <name val="Arial"/>
      <family val="2"/>
    </font>
    <font>
      <i/>
      <sz val="10"/>
      <name val="Arial Narrow"/>
      <family val="2"/>
    </font>
    <font>
      <b/>
      <vertAlign val="subscript"/>
      <sz val="9"/>
      <name val="Arial Narrow"/>
      <family val="2"/>
    </font>
    <font>
      <sz val="14"/>
      <name val="Arial Narrow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28"/>
      <name val="Arial Narrow"/>
      <family val="2"/>
    </font>
    <font>
      <sz val="10"/>
      <color theme="1"/>
      <name val="Arial"/>
      <family val="2"/>
    </font>
    <font>
      <sz val="11"/>
      <name val="Cambria"/>
      <family val="1"/>
      <scheme val="major"/>
    </font>
    <font>
      <sz val="10"/>
      <name val="Cambria"/>
      <family val="1"/>
      <scheme val="major"/>
    </font>
    <font>
      <b/>
      <sz val="11"/>
      <name val="Cambria"/>
      <family val="1"/>
      <scheme val="major"/>
    </font>
    <font>
      <sz val="15"/>
      <name val="Cambria"/>
      <family val="1"/>
      <scheme val="major"/>
    </font>
    <font>
      <b/>
      <sz val="11"/>
      <name val="Arial"/>
      <family val="2"/>
    </font>
    <font>
      <b/>
      <sz val="10"/>
      <name val="Arial"/>
      <family val="2"/>
    </font>
    <font>
      <b/>
      <sz val="12"/>
      <name val="Cambria"/>
      <family val="1"/>
      <scheme val="major"/>
    </font>
    <font>
      <vertAlign val="superscript"/>
      <sz val="11"/>
      <name val="Cambria"/>
      <family val="1"/>
      <scheme val="major"/>
    </font>
    <font>
      <b/>
      <u/>
      <sz val="16"/>
      <name val="Cambria"/>
      <family val="1"/>
      <scheme val="major"/>
    </font>
    <font>
      <sz val="8"/>
      <name val="Cambria"/>
      <family val="1"/>
      <scheme val="major"/>
    </font>
    <font>
      <sz val="12"/>
      <name val="Cambria"/>
      <family val="1"/>
      <scheme val="major"/>
    </font>
    <font>
      <sz val="10"/>
      <color indexed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indexed="57"/>
      <name val="Comic Sans MS"/>
      <family val="4"/>
    </font>
    <font>
      <b/>
      <sz val="18"/>
      <color indexed="57"/>
      <name val="Comic Sans MS"/>
      <family val="4"/>
    </font>
    <font>
      <b/>
      <i/>
      <sz val="10"/>
      <name val="Calibri"/>
      <family val="2"/>
    </font>
    <font>
      <b/>
      <i/>
      <sz val="11"/>
      <color theme="1"/>
      <name val="Calibri"/>
      <family val="2"/>
      <scheme val="minor"/>
    </font>
    <font>
      <sz val="10"/>
      <color rgb="FFFFCCCC"/>
      <name val="Calibri"/>
      <family val="2"/>
    </font>
    <font>
      <sz val="8"/>
      <color rgb="FFCCCCFF"/>
      <name val="Arial Narrow"/>
      <family val="2"/>
    </font>
    <font>
      <sz val="10"/>
      <color rgb="FFCCCCFF"/>
      <name val="Calibri"/>
      <family val="2"/>
    </font>
    <font>
      <sz val="12"/>
      <color theme="1"/>
      <name val="Cambria"/>
      <family val="1"/>
      <scheme val="major"/>
    </font>
    <font>
      <b/>
      <sz val="16"/>
      <color theme="1"/>
      <name val="Cambria"/>
      <family val="1"/>
      <scheme val="major"/>
    </font>
    <font>
      <b/>
      <sz val="16"/>
      <color theme="1"/>
      <name val="Calibri"/>
      <family val="2"/>
      <scheme val="minor"/>
    </font>
    <font>
      <b/>
      <sz val="16"/>
      <name val="Cambria"/>
      <family val="1"/>
      <scheme val="major"/>
    </font>
    <font>
      <b/>
      <i/>
      <sz val="8"/>
      <color rgb="FFCCCCFF"/>
      <name val="Arial Narrow"/>
      <family val="2"/>
    </font>
    <font>
      <sz val="10"/>
      <name val="Arial Narrow"/>
      <family val="2"/>
    </font>
    <font>
      <vertAlign val="superscript"/>
      <sz val="14"/>
      <name val="Cambria"/>
      <family val="1"/>
      <scheme val="major"/>
    </font>
    <font>
      <sz val="8"/>
      <color theme="1"/>
      <name val="Cambria"/>
      <family val="1"/>
      <scheme val="major"/>
    </font>
    <font>
      <sz val="12"/>
      <name val="Helv"/>
    </font>
    <font>
      <sz val="12"/>
      <name val="Arial Narrow"/>
      <family val="2"/>
    </font>
    <font>
      <b/>
      <sz val="14"/>
      <name val="Arial Narrow"/>
      <family val="2"/>
    </font>
    <font>
      <vertAlign val="superscript"/>
      <sz val="9"/>
      <name val="Arial Narrow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0"/>
      <color indexed="0"/>
      <name val="Arial"/>
      <family val="2"/>
    </font>
    <font>
      <sz val="18"/>
      <color theme="3"/>
      <name val="Cambria"/>
      <family val="2"/>
      <scheme val="major"/>
    </font>
    <font>
      <sz val="10"/>
      <color indexed="0"/>
      <name val="Arial"/>
      <family val="2"/>
    </font>
    <font>
      <sz val="10"/>
      <color indexed="0"/>
      <name val="Arial"/>
      <family val="2"/>
    </font>
  </fonts>
  <fills count="7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rgb="FF99CCFF"/>
        <bgColor indexed="64"/>
      </patternFill>
    </fill>
    <fill>
      <patternFill patternType="gray0625"/>
    </fill>
    <fill>
      <patternFill patternType="solid">
        <fgColor rgb="FFFF99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bgColor rgb="FFFFCCCC"/>
      </patternFill>
    </fill>
    <fill>
      <patternFill patternType="solid">
        <fgColor indexed="26"/>
        <bgColor indexed="8"/>
      </patternFill>
    </fill>
  </fills>
  <borders count="16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2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31" fillId="0" borderId="0" applyNumberFormat="0" applyFill="0" applyBorder="0" applyProtection="0">
      <alignment vertical="center"/>
    </xf>
    <xf numFmtId="16" fontId="26" fillId="0" borderId="0">
      <alignment vertical="center"/>
    </xf>
    <xf numFmtId="44" fontId="26" fillId="0" borderId="0" applyFont="0" applyFill="0" applyBorder="0" applyAlignment="0" applyProtection="0"/>
    <xf numFmtId="0" fontId="26" fillId="0" borderId="0"/>
    <xf numFmtId="3" fontId="26" fillId="0" borderId="0">
      <alignment horizontal="left" vertical="center" wrapText="1"/>
    </xf>
    <xf numFmtId="3" fontId="26" fillId="0" borderId="0">
      <alignment horizontal="center" vertical="center" wrapText="1"/>
    </xf>
    <xf numFmtId="0" fontId="26" fillId="0" borderId="0"/>
    <xf numFmtId="0" fontId="26" fillId="0" borderId="0"/>
    <xf numFmtId="0" fontId="1" fillId="0" borderId="0"/>
    <xf numFmtId="14" fontId="26" fillId="0" borderId="0">
      <alignment vertical="center"/>
    </xf>
    <xf numFmtId="0" fontId="26" fillId="0" borderId="0"/>
    <xf numFmtId="0" fontId="26" fillId="0" borderId="0"/>
    <xf numFmtId="3" fontId="26" fillId="0" borderId="0">
      <alignment horizontal="left" vertical="center" wrapText="1"/>
    </xf>
    <xf numFmtId="3" fontId="26" fillId="0" borderId="0">
      <alignment horizontal="center" vertical="center" wrapText="1"/>
    </xf>
    <xf numFmtId="0" fontId="26" fillId="0" borderId="0"/>
    <xf numFmtId="0" fontId="1" fillId="0" borderId="0"/>
    <xf numFmtId="0" fontId="26" fillId="0" borderId="0"/>
    <xf numFmtId="0" fontId="26" fillId="0" borderId="0"/>
    <xf numFmtId="43" fontId="19" fillId="0" borderId="0" applyFont="0" applyFill="0" applyBorder="0" applyAlignment="0" applyProtection="0"/>
    <xf numFmtId="0" fontId="35" fillId="0" borderId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40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39" borderId="0" applyNumberFormat="0" applyBorder="0" applyAlignment="0" applyProtection="0"/>
    <xf numFmtId="0" fontId="36" fillId="42" borderId="0" applyNumberFormat="0" applyBorder="0" applyAlignment="0" applyProtection="0"/>
    <xf numFmtId="0" fontId="36" fillId="45" borderId="0" applyNumberFormat="0" applyBorder="0" applyAlignment="0" applyProtection="0"/>
    <xf numFmtId="0" fontId="37" fillId="46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7" fillId="51" borderId="0" applyNumberFormat="0" applyBorder="0" applyAlignment="0" applyProtection="0"/>
    <xf numFmtId="0" fontId="37" fillId="52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53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54" borderId="69" applyNumberFormat="0" applyAlignment="0" applyProtection="0"/>
    <xf numFmtId="0" fontId="40" fillId="0" borderId="70" applyNumberFormat="0" applyFill="0" applyAlignment="0" applyProtection="0"/>
    <xf numFmtId="0" fontId="35" fillId="55" borderId="71" applyNumberFormat="0" applyFont="0" applyAlignment="0" applyProtection="0"/>
    <xf numFmtId="0" fontId="41" fillId="41" borderId="69" applyNumberFormat="0" applyAlignment="0" applyProtection="0"/>
    <xf numFmtId="0" fontId="42" fillId="37" borderId="0" applyNumberFormat="0" applyBorder="0" applyAlignment="0" applyProtection="0"/>
    <xf numFmtId="0" fontId="43" fillId="56" borderId="0" applyNumberFormat="0" applyBorder="0" applyAlignment="0" applyProtection="0"/>
    <xf numFmtId="0" fontId="44" fillId="38" borderId="0" applyNumberFormat="0" applyBorder="0" applyAlignment="0" applyProtection="0"/>
    <xf numFmtId="0" fontId="45" fillId="54" borderId="72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73" applyNumberFormat="0" applyFill="0" applyAlignment="0" applyProtection="0"/>
    <xf numFmtId="0" fontId="49" fillId="0" borderId="74" applyNumberFormat="0" applyFill="0" applyAlignment="0" applyProtection="0"/>
    <xf numFmtId="0" fontId="50" fillId="0" borderId="75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76" applyNumberFormat="0" applyFill="0" applyAlignment="0" applyProtection="0"/>
    <xf numFmtId="0" fontId="52" fillId="57" borderId="77" applyNumberFormat="0" applyAlignment="0" applyProtection="0"/>
    <xf numFmtId="0" fontId="19" fillId="0" borderId="0"/>
    <xf numFmtId="167" fontId="19" fillId="0" borderId="0" applyFont="0" applyFill="0" applyBorder="0" applyAlignment="0" applyProtection="0"/>
    <xf numFmtId="0" fontId="1" fillId="0" borderId="0"/>
    <xf numFmtId="0" fontId="26" fillId="0" borderId="0"/>
    <xf numFmtId="3" fontId="26" fillId="0" borderId="0">
      <alignment horizontal="left" vertical="center" wrapText="1"/>
    </xf>
    <xf numFmtId="0" fontId="26" fillId="0" borderId="0"/>
    <xf numFmtId="0" fontId="1" fillId="0" borderId="0"/>
    <xf numFmtId="0" fontId="26" fillId="0" borderId="0"/>
    <xf numFmtId="0" fontId="1" fillId="0" borderId="0"/>
    <xf numFmtId="0" fontId="1" fillId="8" borderId="8" applyNumberFormat="0" applyFont="0" applyAlignment="0" applyProtection="0"/>
    <xf numFmtId="0" fontId="26" fillId="0" borderId="0"/>
    <xf numFmtId="0" fontId="83" fillId="0" borderId="0"/>
    <xf numFmtId="167" fontId="18" fillId="0" borderId="0" applyFont="0" applyFill="0" applyBorder="0" applyAlignment="0" applyProtection="0"/>
    <xf numFmtId="0" fontId="1" fillId="0" borderId="0"/>
    <xf numFmtId="0" fontId="26" fillId="0" borderId="0"/>
    <xf numFmtId="0" fontId="86" fillId="0" borderId="0"/>
    <xf numFmtId="0" fontId="1" fillId="8" borderId="8" applyNumberFormat="0" applyFont="0" applyAlignment="0" applyProtection="0"/>
    <xf numFmtId="0" fontId="94" fillId="0" borderId="0" applyNumberFormat="0" applyFill="0" applyBorder="0" applyAlignment="0" applyProtection="0"/>
  </cellStyleXfs>
  <cellXfs count="519">
    <xf numFmtId="0" fontId="0" fillId="0" borderId="0" xfId="0"/>
    <xf numFmtId="0" fontId="34" fillId="0" borderId="0" xfId="41" applyFont="1" applyAlignment="1" applyProtection="1">
      <alignment horizontal="center" vertical="center"/>
    </xf>
    <xf numFmtId="0" fontId="22" fillId="0" borderId="0" xfId="41" applyFont="1" applyAlignment="1" applyProtection="1">
      <alignment vertical="center"/>
    </xf>
    <xf numFmtId="164" fontId="21" fillId="0" borderId="0" xfId="41" applyNumberFormat="1" applyFont="1" applyBorder="1" applyAlignment="1" applyProtection="1">
      <alignment horizontal="center" vertical="center"/>
    </xf>
    <xf numFmtId="0" fontId="18" fillId="0" borderId="0" xfId="41"/>
    <xf numFmtId="0" fontId="23" fillId="0" borderId="0" xfId="4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1" fillId="63" borderId="16" xfId="41" applyFont="1" applyFill="1" applyBorder="1" applyAlignment="1" applyProtection="1">
      <alignment horizontal="center" vertical="center" wrapText="1"/>
    </xf>
    <xf numFmtId="0" fontId="28" fillId="63" borderId="32" xfId="41" applyFont="1" applyFill="1" applyBorder="1" applyAlignment="1" applyProtection="1">
      <alignment horizontal="center" vertical="center"/>
    </xf>
    <xf numFmtId="0" fontId="20" fillId="63" borderId="82" xfId="41" applyFont="1" applyFill="1" applyBorder="1" applyAlignment="1" applyProtection="1">
      <alignment horizontal="center" vertical="center" wrapText="1"/>
    </xf>
    <xf numFmtId="2" fontId="53" fillId="63" borderId="38" xfId="61" applyNumberFormat="1" applyFont="1" applyFill="1" applyBorder="1" applyAlignment="1">
      <alignment horizontal="center" vertical="center"/>
    </xf>
    <xf numFmtId="2" fontId="53" fillId="63" borderId="41" xfId="61" applyNumberFormat="1" applyFont="1" applyFill="1" applyBorder="1" applyAlignment="1">
      <alignment horizontal="center" vertical="center" wrapText="1"/>
    </xf>
    <xf numFmtId="0" fontId="25" fillId="63" borderId="79" xfId="41" applyFont="1" applyFill="1" applyBorder="1" applyAlignment="1" applyProtection="1">
      <alignment horizontal="center" vertical="center"/>
    </xf>
    <xf numFmtId="2" fontId="53" fillId="64" borderId="41" xfId="61" applyNumberFormat="1" applyFont="1" applyFill="1" applyBorder="1" applyAlignment="1">
      <alignment horizontal="center" vertical="center" wrapText="1"/>
    </xf>
    <xf numFmtId="0" fontId="25" fillId="64" borderId="79" xfId="41" applyFont="1" applyFill="1" applyBorder="1" applyAlignment="1" applyProtection="1">
      <alignment horizontal="center" vertical="center"/>
    </xf>
    <xf numFmtId="2" fontId="53" fillId="64" borderId="10" xfId="61" applyNumberFormat="1" applyFont="1" applyFill="1" applyBorder="1" applyAlignment="1">
      <alignment horizontal="center" vertical="center" wrapText="1"/>
    </xf>
    <xf numFmtId="2" fontId="53" fillId="64" borderId="86" xfId="61" applyNumberFormat="1" applyFont="1" applyFill="1" applyBorder="1" applyAlignment="1">
      <alignment horizontal="center" vertical="center" wrapText="1"/>
    </xf>
    <xf numFmtId="0" fontId="27" fillId="63" borderId="32" xfId="0" applyFont="1" applyFill="1" applyBorder="1" applyAlignment="1" applyProtection="1">
      <alignment horizontal="center"/>
    </xf>
    <xf numFmtId="0" fontId="27" fillId="63" borderId="14" xfId="0" applyFont="1" applyFill="1" applyBorder="1" applyAlignment="1" applyProtection="1">
      <alignment horizontal="center"/>
    </xf>
    <xf numFmtId="0" fontId="0" fillId="0" borderId="61" xfId="0" applyBorder="1" applyAlignment="1">
      <alignment horizontal="center" vertical="center"/>
    </xf>
    <xf numFmtId="2" fontId="56" fillId="58" borderId="56" xfId="0" applyNumberFormat="1" applyFont="1" applyFill="1" applyBorder="1" applyAlignment="1">
      <alignment horizontal="center" vertical="center"/>
    </xf>
    <xf numFmtId="2" fontId="26" fillId="0" borderId="49" xfId="0" applyNumberFormat="1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2" fontId="53" fillId="63" borderId="10" xfId="61" applyNumberFormat="1" applyFont="1" applyFill="1" applyBorder="1" applyAlignment="1">
      <alignment horizontal="center" vertical="center" wrapText="1"/>
    </xf>
    <xf numFmtId="0" fontId="61" fillId="0" borderId="0" xfId="0" applyFont="1"/>
    <xf numFmtId="0" fontId="62" fillId="0" borderId="0" xfId="0" applyFont="1"/>
    <xf numFmtId="0" fontId="59" fillId="0" borderId="0" xfId="0" applyFont="1"/>
    <xf numFmtId="0" fontId="59" fillId="0" borderId="0" xfId="0" applyFont="1" applyFill="1"/>
    <xf numFmtId="0" fontId="61" fillId="0" borderId="0" xfId="0" applyFont="1" applyFill="1"/>
    <xf numFmtId="0" fontId="59" fillId="0" borderId="0" xfId="0" applyFont="1" applyAlignment="1">
      <alignment horizontal="centerContinuous"/>
    </xf>
    <xf numFmtId="0" fontId="58" fillId="0" borderId="0" xfId="0" applyFont="1"/>
    <xf numFmtId="0" fontId="63" fillId="33" borderId="18" xfId="0" applyFont="1" applyFill="1" applyBorder="1" applyAlignment="1" applyProtection="1">
      <alignment horizontal="centerContinuous"/>
    </xf>
    <xf numFmtId="0" fontId="59" fillId="33" borderId="18" xfId="0" applyFont="1" applyFill="1" applyBorder="1" applyAlignment="1" applyProtection="1">
      <alignment horizontal="centerContinuous"/>
    </xf>
    <xf numFmtId="0" fontId="59" fillId="33" borderId="19" xfId="0" applyFont="1" applyFill="1" applyBorder="1" applyAlignment="1" applyProtection="1">
      <alignment horizontal="centerContinuous"/>
    </xf>
    <xf numFmtId="0" fontId="59" fillId="33" borderId="32" xfId="0" applyFont="1" applyFill="1" applyBorder="1" applyAlignment="1">
      <alignment horizontal="center"/>
    </xf>
    <xf numFmtId="0" fontId="57" fillId="33" borderId="78" xfId="0" applyFont="1" applyFill="1" applyBorder="1" applyAlignment="1">
      <alignment horizontal="centerContinuous"/>
    </xf>
    <xf numFmtId="0" fontId="57" fillId="33" borderId="62" xfId="0" applyFont="1" applyFill="1" applyBorder="1" applyAlignment="1">
      <alignment horizontal="centerContinuous"/>
    </xf>
    <xf numFmtId="0" fontId="58" fillId="33" borderId="44" xfId="0" applyFont="1" applyFill="1" applyBorder="1" applyAlignment="1" applyProtection="1">
      <alignment horizontal="centerContinuous"/>
    </xf>
    <xf numFmtId="0" fontId="58" fillId="33" borderId="62" xfId="0" applyFont="1" applyFill="1" applyBorder="1" applyAlignment="1" applyProtection="1">
      <alignment horizontal="centerContinuous"/>
    </xf>
    <xf numFmtId="0" fontId="58" fillId="33" borderId="78" xfId="0" applyFont="1" applyFill="1" applyBorder="1" applyAlignment="1" applyProtection="1">
      <alignment horizontal="centerContinuous"/>
    </xf>
    <xf numFmtId="0" fontId="59" fillId="33" borderId="33" xfId="0" applyFont="1" applyFill="1" applyBorder="1" applyAlignment="1">
      <alignment horizontal="center"/>
    </xf>
    <xf numFmtId="0" fontId="57" fillId="33" borderId="106" xfId="0" applyFont="1" applyFill="1" applyBorder="1" applyAlignment="1">
      <alignment horizontal="center"/>
    </xf>
    <xf numFmtId="0" fontId="57" fillId="33" borderId="26" xfId="0" applyFont="1" applyFill="1" applyBorder="1" applyAlignment="1">
      <alignment horizontal="center"/>
    </xf>
    <xf numFmtId="0" fontId="58" fillId="33" borderId="28" xfId="0" applyFont="1" applyFill="1" applyBorder="1" applyAlignment="1" applyProtection="1">
      <alignment horizontal="center"/>
    </xf>
    <xf numFmtId="0" fontId="58" fillId="33" borderId="26" xfId="0" applyFont="1" applyFill="1" applyBorder="1" applyAlignment="1" applyProtection="1">
      <alignment horizontal="center"/>
    </xf>
    <xf numFmtId="0" fontId="58" fillId="33" borderId="106" xfId="0" applyFont="1" applyFill="1" applyBorder="1" applyAlignment="1" applyProtection="1">
      <alignment horizontal="center"/>
    </xf>
    <xf numFmtId="0" fontId="58" fillId="33" borderId="0" xfId="0" applyFont="1" applyFill="1" applyBorder="1" applyAlignment="1" applyProtection="1">
      <alignment horizontal="center"/>
    </xf>
    <xf numFmtId="0" fontId="58" fillId="33" borderId="38" xfId="0" applyFont="1" applyFill="1" applyBorder="1" applyAlignment="1" applyProtection="1">
      <alignment horizontal="center"/>
    </xf>
    <xf numFmtId="0" fontId="58" fillId="33" borderId="87" xfId="0" applyFont="1" applyFill="1" applyBorder="1" applyAlignment="1" applyProtection="1">
      <alignment horizontal="center"/>
    </xf>
    <xf numFmtId="0" fontId="57" fillId="33" borderId="38" xfId="0" applyFont="1" applyFill="1" applyBorder="1" applyAlignment="1">
      <alignment horizontal="center"/>
    </xf>
    <xf numFmtId="0" fontId="57" fillId="33" borderId="87" xfId="0" applyFont="1" applyFill="1" applyBorder="1" applyAlignment="1">
      <alignment horizontal="center"/>
    </xf>
    <xf numFmtId="0" fontId="59" fillId="33" borderId="50" xfId="0" applyFont="1" applyFill="1" applyBorder="1" applyAlignment="1">
      <alignment horizontal="center"/>
    </xf>
    <xf numFmtId="0" fontId="57" fillId="33" borderId="86" xfId="0" applyFont="1" applyFill="1" applyBorder="1" applyAlignment="1">
      <alignment horizontal="center"/>
    </xf>
    <xf numFmtId="0" fontId="57" fillId="33" borderId="11" xfId="0" applyFont="1" applyFill="1" applyBorder="1"/>
    <xf numFmtId="0" fontId="57" fillId="33" borderId="14" xfId="0" applyFont="1" applyFill="1" applyBorder="1"/>
    <xf numFmtId="0" fontId="57" fillId="33" borderId="43" xfId="0" applyFont="1" applyFill="1" applyBorder="1" applyAlignment="1">
      <alignment wrapText="1"/>
    </xf>
    <xf numFmtId="0" fontId="65" fillId="0" borderId="0" xfId="0" applyFont="1"/>
    <xf numFmtId="0" fontId="66" fillId="0" borderId="0" xfId="0" applyFont="1"/>
    <xf numFmtId="0" fontId="59" fillId="34" borderId="0" xfId="0" applyFont="1" applyFill="1" applyAlignment="1">
      <alignment horizontal="centerContinuous"/>
    </xf>
    <xf numFmtId="0" fontId="59" fillId="34" borderId="32" xfId="0" applyFont="1" applyFill="1" applyBorder="1" applyAlignment="1">
      <alignment horizontal="center"/>
    </xf>
    <xf numFmtId="0" fontId="57" fillId="34" borderId="17" xfId="0" applyFont="1" applyFill="1" applyBorder="1" applyAlignment="1">
      <alignment horizontal="centerContinuous"/>
    </xf>
    <xf numFmtId="0" fontId="57" fillId="34" borderId="18" xfId="0" applyFont="1" applyFill="1" applyBorder="1" applyAlignment="1">
      <alignment horizontal="centerContinuous"/>
    </xf>
    <xf numFmtId="0" fontId="58" fillId="34" borderId="17" xfId="0" applyFont="1" applyFill="1" applyBorder="1" applyAlignment="1" applyProtection="1">
      <alignment horizontal="centerContinuous"/>
    </xf>
    <xf numFmtId="0" fontId="58" fillId="34" borderId="19" xfId="0" applyFont="1" applyFill="1" applyBorder="1" applyAlignment="1" applyProtection="1">
      <alignment horizontal="centerContinuous"/>
    </xf>
    <xf numFmtId="0" fontId="58" fillId="34" borderId="18" xfId="0" applyFont="1" applyFill="1" applyBorder="1" applyAlignment="1" applyProtection="1">
      <alignment horizontal="centerContinuous"/>
    </xf>
    <xf numFmtId="0" fontId="59" fillId="34" borderId="33" xfId="0" applyFont="1" applyFill="1" applyBorder="1" applyAlignment="1">
      <alignment horizontal="center"/>
    </xf>
    <xf numFmtId="0" fontId="57" fillId="34" borderId="106" xfId="0" applyFont="1" applyFill="1" applyBorder="1" applyAlignment="1">
      <alignment horizontal="center"/>
    </xf>
    <xf numFmtId="0" fontId="57" fillId="34" borderId="0" xfId="0" applyFont="1" applyFill="1" applyBorder="1" applyAlignment="1">
      <alignment horizontal="center"/>
    </xf>
    <xf numFmtId="0" fontId="58" fillId="34" borderId="28" xfId="0" applyFont="1" applyFill="1" applyBorder="1" applyAlignment="1" applyProtection="1">
      <alignment horizontal="center"/>
    </xf>
    <xf numFmtId="0" fontId="58" fillId="34" borderId="26" xfId="0" applyFont="1" applyFill="1" applyBorder="1" applyAlignment="1" applyProtection="1">
      <alignment horizontal="center"/>
    </xf>
    <xf numFmtId="0" fontId="58" fillId="34" borderId="106" xfId="0" applyFont="1" applyFill="1" applyBorder="1" applyAlignment="1" applyProtection="1">
      <alignment horizontal="center"/>
    </xf>
    <xf numFmtId="0" fontId="58" fillId="34" borderId="86" xfId="0" applyFont="1" applyFill="1" applyBorder="1" applyAlignment="1" applyProtection="1">
      <alignment horizontal="center"/>
    </xf>
    <xf numFmtId="0" fontId="59" fillId="34" borderId="50" xfId="0" applyFont="1" applyFill="1" applyBorder="1" applyAlignment="1">
      <alignment horizontal="center"/>
    </xf>
    <xf numFmtId="0" fontId="58" fillId="34" borderId="40" xfId="0" applyFont="1" applyFill="1" applyBorder="1" applyAlignment="1" applyProtection="1">
      <alignment horizontal="center"/>
    </xf>
    <xf numFmtId="0" fontId="16" fillId="0" borderId="0" xfId="0" applyFont="1"/>
    <xf numFmtId="2" fontId="0" fillId="0" borderId="0" xfId="0" applyNumberFormat="1"/>
    <xf numFmtId="0" fontId="25" fillId="0" borderId="0" xfId="41" applyFont="1" applyFill="1" applyBorder="1" applyAlignment="1" applyProtection="1">
      <alignment horizontal="center" vertical="center"/>
    </xf>
    <xf numFmtId="166" fontId="32" fillId="62" borderId="85" xfId="41" applyNumberFormat="1" applyFont="1" applyFill="1" applyBorder="1" applyAlignment="1" applyProtection="1">
      <alignment horizontal="center" vertical="center"/>
    </xf>
    <xf numFmtId="2" fontId="56" fillId="58" borderId="51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2" fontId="26" fillId="0" borderId="56" xfId="0" applyNumberFormat="1" applyFont="1" applyFill="1" applyBorder="1" applyAlignment="1" applyProtection="1">
      <alignment horizontal="center" vertical="center"/>
    </xf>
    <xf numFmtId="2" fontId="26" fillId="0" borderId="55" xfId="0" applyNumberFormat="1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>
      <alignment horizontal="center" vertical="center"/>
    </xf>
    <xf numFmtId="0" fontId="0" fillId="0" borderId="0" xfId="0"/>
    <xf numFmtId="0" fontId="0" fillId="0" borderId="39" xfId="0" applyBorder="1" applyAlignment="1">
      <alignment horizontal="center" vertical="center"/>
    </xf>
    <xf numFmtId="1" fontId="0" fillId="0" borderId="0" xfId="0" applyNumberFormat="1"/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" fontId="26" fillId="34" borderId="66" xfId="41" applyNumberFormat="1" applyFont="1" applyFill="1" applyBorder="1" applyAlignment="1" applyProtection="1">
      <alignment horizontal="center" vertical="center"/>
      <protection locked="0"/>
    </xf>
    <xf numFmtId="1" fontId="26" fillId="34" borderId="48" xfId="41" applyNumberFormat="1" applyFont="1" applyFill="1" applyBorder="1" applyAlignment="1" applyProtection="1">
      <alignment horizontal="center" vertical="center"/>
      <protection locked="0"/>
    </xf>
    <xf numFmtId="2" fontId="26" fillId="0" borderId="84" xfId="0" applyNumberFormat="1" applyFont="1" applyBorder="1" applyAlignment="1">
      <alignment horizontal="center" vertical="center"/>
    </xf>
    <xf numFmtId="2" fontId="24" fillId="0" borderId="0" xfId="0" applyNumberFormat="1" applyFont="1" applyAlignment="1" applyProtection="1">
      <alignment horizontal="center" vertical="center"/>
    </xf>
    <xf numFmtId="0" fontId="71" fillId="0" borderId="0" xfId="0" applyFont="1" applyFill="1" applyBorder="1" applyAlignment="1">
      <alignment horizontal="center" vertical="center"/>
    </xf>
    <xf numFmtId="0" fontId="21" fillId="63" borderId="32" xfId="41" applyFont="1" applyFill="1" applyBorder="1" applyAlignment="1" applyProtection="1">
      <alignment horizontal="center" vertical="center" wrapText="1"/>
    </xf>
    <xf numFmtId="0" fontId="27" fillId="63" borderId="33" xfId="0" applyFont="1" applyFill="1" applyBorder="1" applyAlignment="1" applyProtection="1">
      <alignment horizontal="center"/>
    </xf>
    <xf numFmtId="0" fontId="74" fillId="0" borderId="0" xfId="0" applyFont="1"/>
    <xf numFmtId="0" fontId="0" fillId="0" borderId="44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5" fillId="0" borderId="64" xfId="41" applyFont="1" applyFill="1" applyBorder="1" applyAlignment="1" applyProtection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0" fillId="65" borderId="62" xfId="0" applyFill="1" applyBorder="1" applyAlignment="1">
      <alignment horizontal="center" vertical="center"/>
    </xf>
    <xf numFmtId="0" fontId="0" fillId="60" borderId="65" xfId="0" applyFill="1" applyBorder="1" applyAlignment="1">
      <alignment horizontal="center" vertical="center"/>
    </xf>
    <xf numFmtId="0" fontId="0" fillId="65" borderId="65" xfId="0" applyFill="1" applyBorder="1" applyAlignment="1">
      <alignment horizontal="center" vertical="center"/>
    </xf>
    <xf numFmtId="0" fontId="0" fillId="65" borderId="11" xfId="0" applyFill="1" applyBorder="1" applyAlignment="1">
      <alignment horizontal="center" vertical="center"/>
    </xf>
    <xf numFmtId="0" fontId="0" fillId="60" borderId="14" xfId="0" applyFill="1" applyBorder="1" applyAlignment="1">
      <alignment horizontal="center" vertical="center"/>
    </xf>
    <xf numFmtId="0" fontId="0" fillId="65" borderId="14" xfId="0" applyFill="1" applyBorder="1" applyAlignment="1">
      <alignment horizontal="center" vertical="center"/>
    </xf>
    <xf numFmtId="0" fontId="0" fillId="60" borderId="43" xfId="0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29" fillId="35" borderId="34" xfId="0" applyFont="1" applyFill="1" applyBorder="1" applyAlignment="1" applyProtection="1">
      <alignment horizontal="center" vertical="center"/>
    </xf>
    <xf numFmtId="2" fontId="26" fillId="0" borderId="68" xfId="0" applyNumberFormat="1" applyFont="1" applyFill="1" applyBorder="1" applyAlignment="1" applyProtection="1">
      <alignment horizontal="center" vertical="center"/>
    </xf>
    <xf numFmtId="0" fontId="0" fillId="0" borderId="80" xfId="0" applyBorder="1" applyAlignment="1">
      <alignment horizontal="center" vertical="center"/>
    </xf>
    <xf numFmtId="0" fontId="78" fillId="0" borderId="0" xfId="0" applyFont="1"/>
    <xf numFmtId="1" fontId="0" fillId="0" borderId="14" xfId="0" applyNumberFormat="1" applyBorder="1" applyAlignment="1">
      <alignment horizontal="center" vertical="center"/>
    </xf>
    <xf numFmtId="169" fontId="78" fillId="0" borderId="0" xfId="0" applyNumberFormat="1" applyFont="1" applyAlignment="1">
      <alignment horizontal="center"/>
    </xf>
    <xf numFmtId="169" fontId="67" fillId="0" borderId="0" xfId="41" applyNumberFormat="1" applyFont="1" applyBorder="1" applyAlignment="1" applyProtection="1">
      <alignment horizontal="center" vertical="center"/>
    </xf>
    <xf numFmtId="169" fontId="78" fillId="0" borderId="0" xfId="0" applyNumberFormat="1" applyFont="1"/>
    <xf numFmtId="0" fontId="29" fillId="66" borderId="34" xfId="0" applyFont="1" applyFill="1" applyBorder="1" applyAlignment="1" applyProtection="1">
      <alignment horizontal="center" vertical="center"/>
    </xf>
    <xf numFmtId="0" fontId="0" fillId="0" borderId="88" xfId="0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109" xfId="0" applyFont="1" applyBorder="1" applyAlignment="1">
      <alignment horizontal="center" vertical="center" wrapText="1"/>
    </xf>
    <xf numFmtId="0" fontId="16" fillId="0" borderId="104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0" fillId="0" borderId="6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80" fillId="0" borderId="0" xfId="0" applyFont="1" applyBorder="1" applyAlignment="1">
      <alignment horizontal="center" vertical="center"/>
    </xf>
    <xf numFmtId="0" fontId="80" fillId="0" borderId="0" xfId="0" applyFont="1" applyAlignment="1">
      <alignment horizontal="center" vertical="center"/>
    </xf>
    <xf numFmtId="0" fontId="57" fillId="62" borderId="45" xfId="0" applyFont="1" applyFill="1" applyBorder="1" applyAlignment="1" applyProtection="1">
      <alignment horizontal="center" vertical="center"/>
    </xf>
    <xf numFmtId="0" fontId="57" fillId="62" borderId="63" xfId="0" applyFont="1" applyFill="1" applyBorder="1" applyAlignment="1" applyProtection="1">
      <alignment horizontal="center" vertical="center"/>
    </xf>
    <xf numFmtId="0" fontId="79" fillId="61" borderId="17" xfId="0" applyFont="1" applyFill="1" applyBorder="1" applyAlignment="1">
      <alignment vertical="center"/>
    </xf>
    <xf numFmtId="0" fontId="79" fillId="61" borderId="18" xfId="0" applyFont="1" applyFill="1" applyBorder="1" applyAlignment="1">
      <alignment vertical="center"/>
    </xf>
    <xf numFmtId="0" fontId="79" fillId="61" borderId="19" xfId="0" applyFont="1" applyFill="1" applyBorder="1" applyAlignment="1">
      <alignment vertical="center"/>
    </xf>
    <xf numFmtId="0" fontId="79" fillId="59" borderId="17" xfId="0" applyFont="1" applyFill="1" applyBorder="1" applyAlignment="1">
      <alignment vertical="center"/>
    </xf>
    <xf numFmtId="0" fontId="79" fillId="59" borderId="18" xfId="0" applyFont="1" applyFill="1" applyBorder="1" applyAlignment="1">
      <alignment vertical="center"/>
    </xf>
    <xf numFmtId="0" fontId="79" fillId="59" borderId="19" xfId="0" applyFont="1" applyFill="1" applyBorder="1" applyAlignment="1">
      <alignment vertical="center"/>
    </xf>
    <xf numFmtId="0" fontId="0" fillId="0" borderId="5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0" fillId="60" borderId="14" xfId="0" applyNumberForma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60" borderId="50" xfId="0" applyFill="1" applyBorder="1" applyAlignment="1">
      <alignment horizontal="center" vertical="center"/>
    </xf>
    <xf numFmtId="0" fontId="0" fillId="65" borderId="50" xfId="0" applyFill="1" applyBorder="1" applyAlignment="1">
      <alignment horizontal="center" vertical="center"/>
    </xf>
    <xf numFmtId="0" fontId="0" fillId="65" borderId="30" xfId="0" applyFill="1" applyBorder="1" applyAlignment="1">
      <alignment horizontal="center" vertical="center"/>
    </xf>
    <xf numFmtId="2" fontId="0" fillId="60" borderId="50" xfId="0" applyNumberFormat="1" applyFill="1" applyBorder="1" applyAlignment="1">
      <alignment horizontal="center" vertical="center"/>
    </xf>
    <xf numFmtId="165" fontId="26" fillId="34" borderId="54" xfId="0" applyNumberFormat="1" applyFont="1" applyFill="1" applyBorder="1" applyAlignment="1">
      <alignment horizontal="center" vertical="center"/>
    </xf>
    <xf numFmtId="165" fontId="0" fillId="0" borderId="0" xfId="0" applyNumberFormat="1"/>
    <xf numFmtId="165" fontId="30" fillId="0" borderId="0" xfId="0" applyNumberFormat="1" applyFont="1" applyAlignment="1" applyProtection="1">
      <alignment horizontal="left" vertical="center"/>
    </xf>
    <xf numFmtId="165" fontId="24" fillId="0" borderId="0" xfId="0" applyNumberFormat="1" applyFont="1" applyAlignment="1" applyProtection="1">
      <alignment horizontal="center" vertical="center"/>
    </xf>
    <xf numFmtId="0" fontId="27" fillId="63" borderId="47" xfId="0" applyFont="1" applyFill="1" applyBorder="1" applyAlignment="1" applyProtection="1">
      <alignment horizontal="center" vertical="center"/>
    </xf>
    <xf numFmtId="0" fontId="27" fillId="63" borderId="35" xfId="0" applyFont="1" applyFill="1" applyBorder="1" applyAlignment="1" applyProtection="1">
      <alignment horizontal="center" vertical="center"/>
    </xf>
    <xf numFmtId="1" fontId="23" fillId="0" borderId="0" xfId="41" applyNumberFormat="1" applyFont="1" applyBorder="1" applyAlignment="1" applyProtection="1">
      <alignment horizontal="center" vertical="center"/>
    </xf>
    <xf numFmtId="1" fontId="53" fillId="63" borderId="41" xfId="61" applyNumberFormat="1" applyFont="1" applyFill="1" applyBorder="1" applyAlignment="1">
      <alignment horizontal="center" vertical="center" wrapText="1"/>
    </xf>
    <xf numFmtId="1" fontId="26" fillId="0" borderId="56" xfId="0" applyNumberFormat="1" applyFont="1" applyFill="1" applyBorder="1" applyAlignment="1" applyProtection="1">
      <alignment horizontal="center" vertical="center"/>
    </xf>
    <xf numFmtId="2" fontId="26" fillId="0" borderId="54" xfId="0" applyNumberFormat="1" applyFont="1" applyFill="1" applyBorder="1" applyAlignment="1" applyProtection="1">
      <alignment horizontal="center" vertical="center"/>
    </xf>
    <xf numFmtId="0" fontId="27" fillId="63" borderId="43" xfId="0" applyFont="1" applyFill="1" applyBorder="1" applyAlignment="1" applyProtection="1">
      <alignment horizontal="center"/>
    </xf>
    <xf numFmtId="0" fontId="56" fillId="0" borderId="54" xfId="0" applyFont="1" applyBorder="1" applyAlignment="1">
      <alignment horizontal="center" vertical="center"/>
    </xf>
    <xf numFmtId="0" fontId="27" fillId="63" borderId="47" xfId="0" applyFont="1" applyFill="1" applyBorder="1" applyAlignment="1" applyProtection="1">
      <alignment horizontal="center" vertical="center"/>
    </xf>
    <xf numFmtId="0" fontId="27" fillId="63" borderId="35" xfId="0" applyFont="1" applyFill="1" applyBorder="1" applyAlignment="1" applyProtection="1">
      <alignment horizontal="center" vertical="center"/>
    </xf>
    <xf numFmtId="0" fontId="30" fillId="0" borderId="0" xfId="0" applyFont="1" applyAlignment="1" applyProtection="1">
      <alignment horizontal="left" vertical="center"/>
    </xf>
    <xf numFmtId="0" fontId="27" fillId="63" borderId="21" xfId="0" applyFont="1" applyFill="1" applyBorder="1" applyAlignment="1" applyProtection="1">
      <alignment horizontal="center"/>
    </xf>
    <xf numFmtId="0" fontId="30" fillId="0" borderId="10" xfId="0" applyFont="1" applyBorder="1" applyAlignment="1" applyProtection="1">
      <alignment vertical="center"/>
    </xf>
    <xf numFmtId="0" fontId="30" fillId="0" borderId="0" xfId="0" applyFont="1" applyBorder="1" applyAlignment="1" applyProtection="1">
      <alignment vertical="center"/>
    </xf>
    <xf numFmtId="166" fontId="32" fillId="62" borderId="111" xfId="41" applyNumberFormat="1" applyFont="1" applyFill="1" applyBorder="1" applyAlignment="1" applyProtection="1">
      <alignment horizontal="center" vertical="center"/>
    </xf>
    <xf numFmtId="0" fontId="56" fillId="58" borderId="110" xfId="0" applyFont="1" applyFill="1" applyBorder="1" applyAlignment="1">
      <alignment horizontal="center" vertical="center"/>
    </xf>
    <xf numFmtId="1" fontId="26" fillId="0" borderId="57" xfId="0" applyNumberFormat="1" applyFont="1" applyFill="1" applyBorder="1" applyAlignment="1" applyProtection="1">
      <alignment horizontal="center" vertical="center"/>
    </xf>
    <xf numFmtId="2" fontId="26" fillId="0" borderId="61" xfId="0" applyNumberFormat="1" applyFont="1" applyFill="1" applyBorder="1" applyAlignment="1" applyProtection="1">
      <alignment horizontal="center" vertical="center"/>
    </xf>
    <xf numFmtId="2" fontId="26" fillId="0" borderId="57" xfId="0" applyNumberFormat="1" applyFont="1" applyFill="1" applyBorder="1" applyAlignment="1" applyProtection="1">
      <alignment horizontal="center" vertical="center"/>
    </xf>
    <xf numFmtId="0" fontId="0" fillId="60" borderId="80" xfId="0" applyFill="1" applyBorder="1" applyAlignment="1">
      <alignment horizontal="center" vertical="center"/>
    </xf>
    <xf numFmtId="1" fontId="0" fillId="60" borderId="60" xfId="0" applyNumberFormat="1" applyFill="1" applyBorder="1" applyAlignment="1">
      <alignment horizontal="center" vertical="center"/>
    </xf>
    <xf numFmtId="1" fontId="0" fillId="60" borderId="35" xfId="0" applyNumberFormat="1" applyFill="1" applyBorder="1" applyAlignment="1">
      <alignment horizontal="center" vertical="center"/>
    </xf>
    <xf numFmtId="1" fontId="0" fillId="65" borderId="35" xfId="0" applyNumberFormat="1" applyFill="1" applyBorder="1" applyAlignment="1">
      <alignment horizontal="center" vertical="center"/>
    </xf>
    <xf numFmtId="1" fontId="0" fillId="60" borderId="25" xfId="0" applyNumberFormat="1" applyFill="1" applyBorder="1" applyAlignment="1">
      <alignment horizontal="center" vertical="center"/>
    </xf>
    <xf numFmtId="1" fontId="0" fillId="65" borderId="60" xfId="0" applyNumberFormat="1" applyFill="1" applyBorder="1" applyAlignment="1">
      <alignment horizontal="center" vertical="center"/>
    </xf>
    <xf numFmtId="0" fontId="0" fillId="65" borderId="32" xfId="0" applyFill="1" applyBorder="1" applyAlignment="1">
      <alignment horizontal="center" vertical="center"/>
    </xf>
    <xf numFmtId="0" fontId="58" fillId="62" borderId="33" xfId="0" applyFont="1" applyFill="1" applyBorder="1" applyAlignment="1" applyProtection="1">
      <alignment vertical="center"/>
    </xf>
    <xf numFmtId="0" fontId="58" fillId="62" borderId="50" xfId="0" applyFont="1" applyFill="1" applyBorder="1" applyAlignment="1" applyProtection="1">
      <alignment vertical="center"/>
    </xf>
    <xf numFmtId="0" fontId="58" fillId="62" borderId="16" xfId="0" applyFont="1" applyFill="1" applyBorder="1" applyAlignment="1" applyProtection="1">
      <alignment horizontal="center" vertical="center" wrapText="1"/>
    </xf>
    <xf numFmtId="0" fontId="71" fillId="0" borderId="0" xfId="0" applyFont="1" applyFill="1" applyBorder="1" applyAlignment="1">
      <alignment horizontal="center" vertical="center"/>
    </xf>
    <xf numFmtId="0" fontId="56" fillId="0" borderId="112" xfId="0" applyFont="1" applyBorder="1" applyAlignment="1">
      <alignment horizontal="center" vertical="center"/>
    </xf>
    <xf numFmtId="0" fontId="56" fillId="58" borderId="124" xfId="0" applyFont="1" applyFill="1" applyBorder="1" applyAlignment="1">
      <alignment horizontal="center" vertical="center"/>
    </xf>
    <xf numFmtId="2" fontId="26" fillId="0" borderId="66" xfId="0" applyNumberFormat="1" applyFont="1" applyFill="1" applyBorder="1" applyAlignment="1" applyProtection="1">
      <alignment horizontal="center" vertical="center"/>
    </xf>
    <xf numFmtId="2" fontId="26" fillId="0" borderId="48" xfId="0" applyNumberFormat="1" applyFont="1" applyFill="1" applyBorder="1" applyAlignment="1" applyProtection="1">
      <alignment horizontal="center" vertical="center"/>
    </xf>
    <xf numFmtId="2" fontId="26" fillId="0" borderId="94" xfId="0" applyNumberFormat="1" applyFont="1" applyFill="1" applyBorder="1" applyAlignment="1" applyProtection="1">
      <alignment horizontal="center" vertical="center"/>
    </xf>
    <xf numFmtId="2" fontId="26" fillId="0" borderId="67" xfId="0" applyNumberFormat="1" applyFont="1" applyFill="1" applyBorder="1" applyAlignment="1" applyProtection="1">
      <alignment horizontal="center" vertical="center"/>
    </xf>
    <xf numFmtId="2" fontId="26" fillId="0" borderId="51" xfId="0" applyNumberFormat="1" applyFont="1" applyFill="1" applyBorder="1" applyAlignment="1" applyProtection="1">
      <alignment horizontal="center" vertical="center"/>
    </xf>
    <xf numFmtId="2" fontId="26" fillId="0" borderId="95" xfId="0" applyNumberFormat="1" applyFont="1" applyFill="1" applyBorder="1" applyAlignment="1" applyProtection="1">
      <alignment horizontal="center" vertical="center"/>
    </xf>
    <xf numFmtId="2" fontId="26" fillId="0" borderId="96" xfId="0" applyNumberFormat="1" applyFont="1" applyFill="1" applyBorder="1" applyAlignment="1" applyProtection="1">
      <alignment horizontal="center" vertical="center"/>
    </xf>
    <xf numFmtId="2" fontId="26" fillId="0" borderId="98" xfId="0" applyNumberFormat="1" applyFont="1" applyFill="1" applyBorder="1" applyAlignment="1" applyProtection="1">
      <alignment horizontal="center" vertical="center"/>
    </xf>
    <xf numFmtId="1" fontId="53" fillId="63" borderId="38" xfId="61" applyNumberFormat="1" applyFont="1" applyFill="1" applyBorder="1" applyAlignment="1">
      <alignment horizontal="center" vertical="center"/>
    </xf>
    <xf numFmtId="1" fontId="26" fillId="0" borderId="67" xfId="0" applyNumberFormat="1" applyFont="1" applyFill="1" applyBorder="1" applyAlignment="1" applyProtection="1">
      <alignment horizontal="center" vertical="center"/>
    </xf>
    <xf numFmtId="1" fontId="26" fillId="0" borderId="51" xfId="0" applyNumberFormat="1" applyFont="1" applyFill="1" applyBorder="1" applyAlignment="1" applyProtection="1">
      <alignment horizontal="center" vertical="center"/>
    </xf>
    <xf numFmtId="1" fontId="53" fillId="64" borderId="38" xfId="61" applyNumberFormat="1" applyFont="1" applyFill="1" applyBorder="1" applyAlignment="1">
      <alignment horizontal="center" vertical="center"/>
    </xf>
    <xf numFmtId="1" fontId="53" fillId="64" borderId="29" xfId="61" applyNumberFormat="1" applyFont="1" applyFill="1" applyBorder="1" applyAlignment="1">
      <alignment horizontal="center" vertical="center"/>
    </xf>
    <xf numFmtId="1" fontId="53" fillId="64" borderId="41" xfId="61" applyNumberFormat="1" applyFont="1" applyFill="1" applyBorder="1" applyAlignment="1">
      <alignment horizontal="center" vertical="center" wrapText="1"/>
    </xf>
    <xf numFmtId="2" fontId="85" fillId="68" borderId="44" xfId="0" applyNumberFormat="1" applyFont="1" applyFill="1" applyBorder="1" applyAlignment="1">
      <alignment horizontal="center" vertical="center"/>
    </xf>
    <xf numFmtId="2" fontId="85" fillId="64" borderId="91" xfId="0" applyNumberFormat="1" applyFont="1" applyFill="1" applyBorder="1" applyAlignment="1">
      <alignment horizontal="center" vertical="center"/>
    </xf>
    <xf numFmtId="2" fontId="85" fillId="64" borderId="42" xfId="0" applyNumberFormat="1" applyFont="1" applyFill="1" applyBorder="1" applyAlignment="1">
      <alignment horizontal="center" vertical="center"/>
    </xf>
    <xf numFmtId="2" fontId="85" fillId="64" borderId="62" xfId="0" applyNumberFormat="1" applyFont="1" applyFill="1" applyBorder="1" applyAlignment="1">
      <alignment horizontal="center" vertical="center"/>
    </xf>
    <xf numFmtId="2" fontId="85" fillId="68" borderId="105" xfId="0" applyNumberFormat="1" applyFont="1" applyFill="1" applyBorder="1" applyAlignment="1">
      <alignment horizontal="center" vertical="center"/>
    </xf>
    <xf numFmtId="166" fontId="32" fillId="64" borderId="126" xfId="41" applyNumberFormat="1" applyFont="1" applyFill="1" applyBorder="1" applyAlignment="1" applyProtection="1">
      <alignment horizontal="center" vertical="center"/>
    </xf>
    <xf numFmtId="166" fontId="32" fillId="64" borderId="44" xfId="41" applyNumberFormat="1" applyFont="1" applyFill="1" applyBorder="1" applyAlignment="1" applyProtection="1">
      <alignment horizontal="center" vertical="center"/>
    </xf>
    <xf numFmtId="166" fontId="32" fillId="64" borderId="128" xfId="41" applyNumberFormat="1" applyFont="1" applyFill="1" applyBorder="1" applyAlignment="1" applyProtection="1">
      <alignment horizontal="center" vertical="center"/>
    </xf>
    <xf numFmtId="166" fontId="32" fillId="64" borderId="23" xfId="41" applyNumberFormat="1" applyFont="1" applyFill="1" applyBorder="1" applyAlignment="1" applyProtection="1">
      <alignment horizontal="center" vertical="center"/>
    </xf>
    <xf numFmtId="2" fontId="85" fillId="64" borderId="129" xfId="0" applyNumberFormat="1" applyFont="1" applyFill="1" applyBorder="1" applyAlignment="1">
      <alignment horizontal="center" vertical="center"/>
    </xf>
    <xf numFmtId="165" fontId="85" fillId="64" borderId="129" xfId="0" applyNumberFormat="1" applyFont="1" applyFill="1" applyBorder="1" applyAlignment="1">
      <alignment horizontal="center" vertical="center"/>
    </xf>
    <xf numFmtId="165" fontId="85" fillId="64" borderId="125" xfId="0" applyNumberFormat="1" applyFont="1" applyFill="1" applyBorder="1" applyAlignment="1">
      <alignment horizontal="center" vertical="center"/>
    </xf>
    <xf numFmtId="2" fontId="85" fillId="64" borderId="80" xfId="0" applyNumberFormat="1" applyFont="1" applyFill="1" applyBorder="1" applyAlignment="1">
      <alignment horizontal="center" vertical="center"/>
    </xf>
    <xf numFmtId="2" fontId="85" fillId="64" borderId="89" xfId="0" applyNumberFormat="1" applyFont="1" applyFill="1" applyBorder="1" applyAlignment="1">
      <alignment horizontal="center" vertical="center"/>
    </xf>
    <xf numFmtId="165" fontId="26" fillId="67" borderId="61" xfId="0" applyNumberFormat="1" applyFont="1" applyFill="1" applyBorder="1" applyAlignment="1">
      <alignment horizontal="center" vertical="center"/>
    </xf>
    <xf numFmtId="165" fontId="85" fillId="68" borderId="50" xfId="0" applyNumberFormat="1" applyFont="1" applyFill="1" applyBorder="1" applyAlignment="1">
      <alignment horizontal="center" vertical="center"/>
    </xf>
    <xf numFmtId="165" fontId="85" fillId="68" borderId="40" xfId="0" applyNumberFormat="1" applyFont="1" applyFill="1" applyBorder="1" applyAlignment="1">
      <alignment horizontal="center" vertical="center"/>
    </xf>
    <xf numFmtId="165" fontId="85" fillId="68" borderId="24" xfId="0" applyNumberFormat="1" applyFont="1" applyFill="1" applyBorder="1" applyAlignment="1">
      <alignment horizontal="center" vertical="center"/>
    </xf>
    <xf numFmtId="165" fontId="85" fillId="68" borderId="102" xfId="0" applyNumberFormat="1" applyFont="1" applyFill="1" applyBorder="1" applyAlignment="1">
      <alignment horizontal="center" vertical="center"/>
    </xf>
    <xf numFmtId="2" fontId="85" fillId="64" borderId="131" xfId="0" applyNumberFormat="1" applyFont="1" applyFill="1" applyBorder="1" applyAlignment="1">
      <alignment horizontal="center" vertical="center"/>
    </xf>
    <xf numFmtId="2" fontId="85" fillId="68" borderId="135" xfId="0" applyNumberFormat="1" applyFont="1" applyFill="1" applyBorder="1" applyAlignment="1">
      <alignment horizontal="center" vertical="center"/>
    </xf>
    <xf numFmtId="165" fontId="85" fillId="64" borderId="136" xfId="0" applyNumberFormat="1" applyFont="1" applyFill="1" applyBorder="1" applyAlignment="1">
      <alignment horizontal="center" vertical="center"/>
    </xf>
    <xf numFmtId="165" fontId="85" fillId="64" borderId="133" xfId="0" applyNumberFormat="1" applyFont="1" applyFill="1" applyBorder="1" applyAlignment="1">
      <alignment horizontal="center" vertical="center"/>
    </xf>
    <xf numFmtId="165" fontId="85" fillId="64" borderId="132" xfId="0" applyNumberFormat="1" applyFont="1" applyFill="1" applyBorder="1" applyAlignment="1">
      <alignment horizontal="center" vertical="center"/>
    </xf>
    <xf numFmtId="165" fontId="85" fillId="64" borderId="134" xfId="0" applyNumberFormat="1" applyFont="1" applyFill="1" applyBorder="1" applyAlignment="1">
      <alignment horizontal="center" vertical="center"/>
    </xf>
    <xf numFmtId="165" fontId="85" fillId="68" borderId="118" xfId="0" applyNumberFormat="1" applyFont="1" applyFill="1" applyBorder="1" applyAlignment="1">
      <alignment horizontal="center" vertical="center"/>
    </xf>
    <xf numFmtId="2" fontId="85" fillId="68" borderId="120" xfId="0" applyNumberFormat="1" applyFont="1" applyFill="1" applyBorder="1" applyAlignment="1">
      <alignment horizontal="center" vertical="center"/>
    </xf>
    <xf numFmtId="165" fontId="85" fillId="68" borderId="23" xfId="0" applyNumberFormat="1" applyFont="1" applyFill="1" applyBorder="1" applyAlignment="1">
      <alignment horizontal="center" vertical="center"/>
    </xf>
    <xf numFmtId="2" fontId="85" fillId="68" borderId="134" xfId="0" applyNumberFormat="1" applyFont="1" applyFill="1" applyBorder="1" applyAlignment="1">
      <alignment horizontal="center" vertical="center"/>
    </xf>
    <xf numFmtId="2" fontId="85" fillId="64" borderId="132" xfId="0" applyNumberFormat="1" applyFont="1" applyFill="1" applyBorder="1" applyAlignment="1">
      <alignment horizontal="center" vertical="center"/>
    </xf>
    <xf numFmtId="165" fontId="85" fillId="64" borderId="120" xfId="0" applyNumberFormat="1" applyFont="1" applyFill="1" applyBorder="1" applyAlignment="1">
      <alignment horizontal="center" vertical="center"/>
    </xf>
    <xf numFmtId="2" fontId="85" fillId="64" borderId="137" xfId="0" applyNumberFormat="1" applyFont="1" applyFill="1" applyBorder="1" applyAlignment="1">
      <alignment horizontal="center" vertical="center"/>
    </xf>
    <xf numFmtId="165" fontId="85" fillId="64" borderId="137" xfId="0" applyNumberFormat="1" applyFont="1" applyFill="1" applyBorder="1" applyAlignment="1">
      <alignment horizontal="center" vertical="center"/>
    </xf>
    <xf numFmtId="2" fontId="85" fillId="64" borderId="136" xfId="0" applyNumberFormat="1" applyFont="1" applyFill="1" applyBorder="1" applyAlignment="1">
      <alignment horizontal="center" vertical="center"/>
    </xf>
    <xf numFmtId="165" fontId="85" fillId="64" borderId="121" xfId="0" applyNumberFormat="1" applyFont="1" applyFill="1" applyBorder="1" applyAlignment="1">
      <alignment horizontal="center" vertical="center"/>
    </xf>
    <xf numFmtId="2" fontId="85" fillId="68" borderId="121" xfId="0" applyNumberFormat="1" applyFont="1" applyFill="1" applyBorder="1" applyAlignment="1">
      <alignment horizontal="center" vertical="center"/>
    </xf>
    <xf numFmtId="165" fontId="85" fillId="68" borderId="30" xfId="0" applyNumberFormat="1" applyFont="1" applyFill="1" applyBorder="1" applyAlignment="1">
      <alignment horizontal="center" vertical="center"/>
    </xf>
    <xf numFmtId="165" fontId="85" fillId="64" borderId="131" xfId="0" applyNumberFormat="1" applyFont="1" applyFill="1" applyBorder="1" applyAlignment="1">
      <alignment horizontal="center" vertical="center"/>
    </xf>
    <xf numFmtId="2" fontId="85" fillId="68" borderId="133" xfId="0" applyNumberFormat="1" applyFont="1" applyFill="1" applyBorder="1" applyAlignment="1">
      <alignment horizontal="center" vertical="center"/>
    </xf>
    <xf numFmtId="2" fontId="85" fillId="64" borderId="105" xfId="0" applyNumberFormat="1" applyFont="1" applyFill="1" applyBorder="1" applyAlignment="1">
      <alignment horizontal="center" vertical="center"/>
    </xf>
    <xf numFmtId="2" fontId="85" fillId="64" borderId="138" xfId="0" applyNumberFormat="1" applyFont="1" applyFill="1" applyBorder="1" applyAlignment="1">
      <alignment horizontal="center" vertical="center"/>
    </xf>
    <xf numFmtId="165" fontId="85" fillId="64" borderId="138" xfId="0" applyNumberFormat="1" applyFont="1" applyFill="1" applyBorder="1" applyAlignment="1">
      <alignment horizontal="center" vertical="center"/>
    </xf>
    <xf numFmtId="165" fontId="85" fillId="64" borderId="135" xfId="0" applyNumberFormat="1" applyFont="1" applyFill="1" applyBorder="1" applyAlignment="1">
      <alignment horizontal="center" vertical="center"/>
    </xf>
    <xf numFmtId="2" fontId="85" fillId="68" borderId="119" xfId="0" applyNumberFormat="1" applyFont="1" applyFill="1" applyBorder="1" applyAlignment="1">
      <alignment horizontal="center" vertical="center"/>
    </xf>
    <xf numFmtId="2" fontId="85" fillId="64" borderId="60" xfId="0" applyNumberFormat="1" applyFont="1" applyFill="1" applyBorder="1" applyAlignment="1">
      <alignment horizontal="center" vertical="center"/>
    </xf>
    <xf numFmtId="2" fontId="85" fillId="64" borderId="139" xfId="0" applyNumberFormat="1" applyFont="1" applyFill="1" applyBorder="1" applyAlignment="1">
      <alignment horizontal="center" vertical="center"/>
    </xf>
    <xf numFmtId="165" fontId="85" fillId="64" borderId="139" xfId="0" applyNumberFormat="1" applyFont="1" applyFill="1" applyBorder="1" applyAlignment="1">
      <alignment horizontal="center" vertical="center"/>
    </xf>
    <xf numFmtId="165" fontId="85" fillId="64" borderId="119" xfId="0" applyNumberFormat="1" applyFont="1" applyFill="1" applyBorder="1" applyAlignment="1">
      <alignment horizontal="center" vertical="center"/>
    </xf>
    <xf numFmtId="165" fontId="85" fillId="68" borderId="25" xfId="0" applyNumberFormat="1" applyFont="1" applyFill="1" applyBorder="1" applyAlignment="1">
      <alignment horizontal="center" vertical="center"/>
    </xf>
    <xf numFmtId="0" fontId="26" fillId="0" borderId="133" xfId="41" applyFont="1" applyBorder="1" applyAlignment="1" applyProtection="1">
      <alignment horizontal="center" vertical="center"/>
    </xf>
    <xf numFmtId="0" fontId="56" fillId="0" borderId="133" xfId="0" applyFont="1" applyBorder="1" applyAlignment="1">
      <alignment horizontal="center" vertical="center"/>
    </xf>
    <xf numFmtId="166" fontId="32" fillId="62" borderId="135" xfId="41" applyNumberFormat="1" applyFont="1" applyFill="1" applyBorder="1" applyAlignment="1" applyProtection="1">
      <alignment horizontal="center" vertical="center"/>
    </xf>
    <xf numFmtId="0" fontId="56" fillId="58" borderId="58" xfId="0" applyFont="1" applyFill="1" applyBorder="1" applyAlignment="1">
      <alignment horizontal="center" vertical="center"/>
    </xf>
    <xf numFmtId="0" fontId="56" fillId="58" borderId="52" xfId="0" applyFont="1" applyFill="1" applyBorder="1" applyAlignment="1">
      <alignment horizontal="center" vertical="center"/>
    </xf>
    <xf numFmtId="2" fontId="85" fillId="68" borderId="140" xfId="0" applyNumberFormat="1" applyFont="1" applyFill="1" applyBorder="1" applyAlignment="1">
      <alignment horizontal="center" vertical="center"/>
    </xf>
    <xf numFmtId="165" fontId="85" fillId="68" borderId="133" xfId="0" applyNumberFormat="1" applyFont="1" applyFill="1" applyBorder="1" applyAlignment="1">
      <alignment horizontal="center" vertical="center"/>
    </xf>
    <xf numFmtId="165" fontId="85" fillId="68" borderId="134" xfId="0" applyNumberFormat="1" applyFont="1" applyFill="1" applyBorder="1" applyAlignment="1">
      <alignment horizontal="center" vertical="center"/>
    </xf>
    <xf numFmtId="2" fontId="85" fillId="68" borderId="116" xfId="0" applyNumberFormat="1" applyFont="1" applyFill="1" applyBorder="1" applyAlignment="1">
      <alignment horizontal="center" vertical="center"/>
    </xf>
    <xf numFmtId="2" fontId="85" fillId="68" borderId="117" xfId="0" applyNumberFormat="1" applyFont="1" applyFill="1" applyBorder="1" applyAlignment="1">
      <alignment horizontal="center" vertical="center"/>
    </xf>
    <xf numFmtId="165" fontId="85" fillId="64" borderId="130" xfId="0" applyNumberFormat="1" applyFont="1" applyFill="1" applyBorder="1" applyAlignment="1">
      <alignment horizontal="center" vertical="center"/>
    </xf>
    <xf numFmtId="2" fontId="85" fillId="68" borderId="130" xfId="0" applyNumberFormat="1" applyFont="1" applyFill="1" applyBorder="1" applyAlignment="1">
      <alignment horizontal="center" vertical="center"/>
    </xf>
    <xf numFmtId="2" fontId="85" fillId="68" borderId="123" xfId="0" applyNumberFormat="1" applyFont="1" applyFill="1" applyBorder="1" applyAlignment="1">
      <alignment horizontal="center" vertical="center"/>
    </xf>
    <xf numFmtId="0" fontId="26" fillId="0" borderId="83" xfId="41" applyFont="1" applyBorder="1" applyAlignment="1" applyProtection="1">
      <alignment horizontal="center" vertical="center"/>
    </xf>
    <xf numFmtId="0" fontId="22" fillId="0" borderId="66" xfId="41" applyFont="1" applyBorder="1" applyAlignment="1" applyProtection="1">
      <alignment horizontal="center" vertical="center"/>
    </xf>
    <xf numFmtId="0" fontId="22" fillId="0" borderId="48" xfId="41" applyFont="1" applyBorder="1" applyAlignment="1" applyProtection="1">
      <alignment horizontal="center" vertical="center"/>
    </xf>
    <xf numFmtId="0" fontId="56" fillId="0" borderId="83" xfId="0" applyFon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58" fillId="33" borderId="86" xfId="0" applyFont="1" applyFill="1" applyBorder="1" applyAlignment="1" applyProtection="1">
      <alignment horizontal="center"/>
    </xf>
    <xf numFmtId="0" fontId="16" fillId="0" borderId="125" xfId="0" applyFont="1" applyBorder="1" applyAlignment="1">
      <alignment horizontal="center" vertical="center"/>
    </xf>
    <xf numFmtId="2" fontId="20" fillId="0" borderId="91" xfId="118" applyNumberFormat="1" applyFont="1" applyBorder="1" applyAlignment="1" applyProtection="1">
      <alignment horizontal="center" vertical="center"/>
    </xf>
    <xf numFmtId="2" fontId="20" fillId="0" borderId="133" xfId="118" applyNumberFormat="1" applyFont="1" applyBorder="1" applyAlignment="1" applyProtection="1">
      <alignment horizontal="center" vertical="center"/>
    </xf>
    <xf numFmtId="2" fontId="20" fillId="0" borderId="130" xfId="118" applyNumberFormat="1" applyFont="1" applyBorder="1" applyAlignment="1" applyProtection="1">
      <alignment horizontal="center" vertical="center"/>
    </xf>
    <xf numFmtId="168" fontId="20" fillId="0" borderId="91" xfId="118" applyNumberFormat="1" applyFont="1" applyBorder="1" applyAlignment="1" applyProtection="1">
      <alignment horizontal="center" vertical="center"/>
    </xf>
    <xf numFmtId="168" fontId="20" fillId="0" borderId="133" xfId="118" applyNumberFormat="1" applyFont="1" applyBorder="1" applyAlignment="1" applyProtection="1">
      <alignment horizontal="center" vertical="center"/>
    </xf>
    <xf numFmtId="168" fontId="20" fillId="0" borderId="130" xfId="118" applyNumberFormat="1" applyFont="1" applyBorder="1" applyAlignment="1" applyProtection="1">
      <alignment horizontal="center" vertical="center"/>
    </xf>
    <xf numFmtId="2" fontId="26" fillId="0" borderId="39" xfId="0" applyNumberFormat="1" applyFont="1" applyFill="1" applyBorder="1" applyAlignment="1" applyProtection="1">
      <alignment horizontal="center" vertical="center"/>
    </xf>
    <xf numFmtId="1" fontId="20" fillId="0" borderId="90" xfId="0" applyNumberFormat="1" applyFont="1" applyBorder="1" applyAlignment="1">
      <alignment horizontal="center" vertical="center"/>
    </xf>
    <xf numFmtId="2" fontId="20" fillId="0" borderId="90" xfId="0" applyNumberFormat="1" applyFont="1" applyBorder="1" applyAlignment="1">
      <alignment horizontal="center" vertical="center"/>
    </xf>
    <xf numFmtId="1" fontId="20" fillId="0" borderId="42" xfId="0" applyNumberFormat="1" applyFont="1" applyBorder="1" applyAlignment="1">
      <alignment horizontal="center" vertical="center"/>
    </xf>
    <xf numFmtId="1" fontId="20" fillId="0" borderId="92" xfId="0" applyNumberFormat="1" applyFont="1" applyBorder="1" applyAlignment="1">
      <alignment horizontal="center" vertical="center"/>
    </xf>
    <xf numFmtId="2" fontId="20" fillId="0" borderId="92" xfId="0" applyNumberFormat="1" applyFont="1" applyBorder="1" applyAlignment="1">
      <alignment horizontal="center" vertical="center"/>
    </xf>
    <xf numFmtId="1" fontId="20" fillId="0" borderId="127" xfId="0" applyNumberFormat="1" applyFont="1" applyBorder="1" applyAlignment="1">
      <alignment horizontal="center" vertical="center"/>
    </xf>
    <xf numFmtId="2" fontId="20" fillId="0" borderId="127" xfId="0" applyNumberFormat="1" applyFont="1" applyBorder="1" applyAlignment="1">
      <alignment horizontal="center" vertical="center"/>
    </xf>
    <xf numFmtId="1" fontId="20" fillId="0" borderId="117" xfId="0" applyNumberFormat="1" applyFont="1" applyBorder="1" applyAlignment="1">
      <alignment horizontal="center" vertical="center"/>
    </xf>
    <xf numFmtId="2" fontId="20" fillId="0" borderId="117" xfId="0" applyNumberFormat="1" applyFont="1" applyBorder="1" applyAlignment="1">
      <alignment horizontal="center" vertical="center"/>
    </xf>
    <xf numFmtId="1" fontId="20" fillId="0" borderId="100" xfId="0" applyNumberFormat="1" applyFont="1" applyBorder="1" applyAlignment="1">
      <alignment horizontal="center" vertical="center"/>
    </xf>
    <xf numFmtId="1" fontId="20" fillId="0" borderId="105" xfId="0" applyNumberFormat="1" applyFont="1" applyBorder="1" applyAlignment="1">
      <alignment horizontal="center" vertical="center"/>
    </xf>
    <xf numFmtId="1" fontId="20" fillId="0" borderId="27" xfId="0" applyNumberFormat="1" applyFont="1" applyBorder="1" applyAlignment="1">
      <alignment horizontal="center" vertical="center"/>
    </xf>
    <xf numFmtId="1" fontId="20" fillId="0" borderId="36" xfId="0" applyNumberFormat="1" applyFont="1" applyBorder="1" applyAlignment="1">
      <alignment horizontal="center" vertical="center"/>
    </xf>
    <xf numFmtId="1" fontId="20" fillId="0" borderId="15" xfId="0" applyNumberFormat="1" applyFont="1" applyBorder="1" applyAlignment="1">
      <alignment horizontal="center" vertical="center"/>
    </xf>
    <xf numFmtId="1" fontId="20" fillId="0" borderId="37" xfId="0" applyNumberFormat="1" applyFont="1" applyBorder="1" applyAlignment="1">
      <alignment horizontal="center" vertical="center"/>
    </xf>
    <xf numFmtId="1" fontId="20" fillId="0" borderId="45" xfId="0" applyNumberFormat="1" applyFont="1" applyBorder="1" applyAlignment="1">
      <alignment horizontal="center" vertical="center"/>
    </xf>
    <xf numFmtId="1" fontId="20" fillId="0" borderId="13" xfId="0" applyNumberFormat="1" applyFont="1" applyBorder="1" applyAlignment="1">
      <alignment horizontal="center" vertical="center"/>
    </xf>
    <xf numFmtId="1" fontId="20" fillId="0" borderId="31" xfId="0" applyNumberFormat="1" applyFont="1" applyBorder="1" applyAlignment="1">
      <alignment horizontal="center" vertical="center"/>
    </xf>
    <xf numFmtId="1" fontId="20" fillId="0" borderId="12" xfId="0" applyNumberFormat="1" applyFont="1" applyBorder="1" applyAlignment="1">
      <alignment horizontal="center" vertical="center"/>
    </xf>
    <xf numFmtId="1" fontId="20" fillId="0" borderId="101" xfId="0" applyNumberFormat="1" applyFont="1" applyBorder="1" applyAlignment="1">
      <alignment horizontal="center" vertical="center"/>
    </xf>
    <xf numFmtId="2" fontId="26" fillId="0" borderId="21" xfId="0" applyNumberFormat="1" applyFont="1" applyFill="1" applyBorder="1" applyAlignment="1" applyProtection="1">
      <alignment horizontal="center" vertical="center"/>
    </xf>
    <xf numFmtId="2" fontId="25" fillId="34" borderId="53" xfId="0" applyNumberFormat="1" applyFont="1" applyFill="1" applyBorder="1" applyAlignment="1">
      <alignment horizontal="center" vertical="center"/>
    </xf>
    <xf numFmtId="168" fontId="25" fillId="0" borderId="91" xfId="118" applyNumberFormat="1" applyFont="1" applyBorder="1" applyAlignment="1" applyProtection="1">
      <alignment horizontal="center" vertical="center"/>
    </xf>
    <xf numFmtId="2" fontId="25" fillId="0" borderId="91" xfId="118" applyNumberFormat="1" applyFont="1" applyBorder="1" applyAlignment="1" applyProtection="1">
      <alignment horizontal="center" vertical="center"/>
    </xf>
    <xf numFmtId="2" fontId="25" fillId="34" borderId="49" xfId="0" applyNumberFormat="1" applyFont="1" applyFill="1" applyBorder="1" applyAlignment="1">
      <alignment horizontal="center" vertical="center"/>
    </xf>
    <xf numFmtId="168" fontId="25" fillId="0" borderId="133" xfId="118" applyNumberFormat="1" applyFont="1" applyBorder="1" applyAlignment="1" applyProtection="1">
      <alignment horizontal="center" vertical="center"/>
    </xf>
    <xf numFmtId="2" fontId="25" fillId="0" borderId="133" xfId="118" applyNumberFormat="1" applyFont="1" applyBorder="1" applyAlignment="1" applyProtection="1">
      <alignment horizontal="center" vertical="center"/>
    </xf>
    <xf numFmtId="2" fontId="25" fillId="34" borderId="107" xfId="0" applyNumberFormat="1" applyFont="1" applyFill="1" applyBorder="1" applyAlignment="1">
      <alignment horizontal="center" vertical="center"/>
    </xf>
    <xf numFmtId="168" fontId="25" fillId="0" borderId="130" xfId="118" applyNumberFormat="1" applyFont="1" applyBorder="1" applyAlignment="1" applyProtection="1">
      <alignment horizontal="center" vertical="center"/>
    </xf>
    <xf numFmtId="2" fontId="25" fillId="0" borderId="130" xfId="118" applyNumberFormat="1" applyFont="1" applyBorder="1" applyAlignment="1" applyProtection="1">
      <alignment horizontal="center" vertical="center"/>
    </xf>
    <xf numFmtId="1" fontId="20" fillId="0" borderId="116" xfId="0" applyNumberFormat="1" applyFont="1" applyBorder="1" applyAlignment="1">
      <alignment horizontal="center" vertical="center"/>
    </xf>
    <xf numFmtId="1" fontId="20" fillId="0" borderId="115" xfId="0" applyNumberFormat="1" applyFont="1" applyBorder="1" applyAlignment="1">
      <alignment horizontal="center" vertical="center"/>
    </xf>
    <xf numFmtId="1" fontId="20" fillId="0" borderId="134" xfId="0" applyNumberFormat="1" applyFont="1" applyBorder="1" applyAlignment="1">
      <alignment horizontal="center" vertical="center"/>
    </xf>
    <xf numFmtId="1" fontId="20" fillId="0" borderId="122" xfId="0" applyNumberFormat="1" applyFont="1" applyBorder="1" applyAlignment="1">
      <alignment horizontal="center" vertical="center"/>
    </xf>
    <xf numFmtId="2" fontId="20" fillId="34" borderId="91" xfId="118" applyNumberFormat="1" applyFont="1" applyFill="1" applyBorder="1" applyAlignment="1" applyProtection="1">
      <alignment horizontal="center" vertical="center"/>
    </xf>
    <xf numFmtId="168" fontId="25" fillId="0" borderId="145" xfId="118" applyNumberFormat="1" applyFont="1" applyBorder="1" applyAlignment="1" applyProtection="1">
      <alignment horizontal="center" vertical="center"/>
    </xf>
    <xf numFmtId="0" fontId="25" fillId="34" borderId="11" xfId="0" applyFont="1" applyFill="1" applyBorder="1"/>
    <xf numFmtId="0" fontId="25" fillId="34" borderId="14" xfId="0" applyFont="1" applyFill="1" applyBorder="1"/>
    <xf numFmtId="0" fontId="25" fillId="34" borderId="43" xfId="0" applyFont="1" applyFill="1" applyBorder="1" applyAlignment="1">
      <alignment wrapText="1"/>
    </xf>
    <xf numFmtId="1" fontId="25" fillId="34" borderId="44" xfId="0" applyNumberFormat="1" applyFont="1" applyFill="1" applyBorder="1" applyAlignment="1">
      <alignment horizontal="center" vertical="center"/>
    </xf>
    <xf numFmtId="1" fontId="25" fillId="34" borderId="42" xfId="0" applyNumberFormat="1" applyFont="1" applyFill="1" applyBorder="1" applyAlignment="1">
      <alignment horizontal="center" vertical="center"/>
    </xf>
    <xf numFmtId="1" fontId="25" fillId="34" borderId="113" xfId="0" applyNumberFormat="1" applyFont="1" applyFill="1" applyBorder="1" applyAlignment="1">
      <alignment horizontal="center" vertical="center"/>
    </xf>
    <xf numFmtId="1" fontId="25" fillId="34" borderId="135" xfId="0" applyNumberFormat="1" applyFont="1" applyFill="1" applyBorder="1" applyAlignment="1">
      <alignment horizontal="center" vertical="center"/>
    </xf>
    <xf numFmtId="1" fontId="25" fillId="34" borderId="134" xfId="0" applyNumberFormat="1" applyFont="1" applyFill="1" applyBorder="1" applyAlignment="1">
      <alignment horizontal="center" vertical="center"/>
    </xf>
    <xf numFmtId="1" fontId="25" fillId="34" borderId="141" xfId="0" applyNumberFormat="1" applyFont="1" applyFill="1" applyBorder="1" applyAlignment="1">
      <alignment horizontal="center" vertical="center"/>
    </xf>
    <xf numFmtId="1" fontId="25" fillId="34" borderId="148" xfId="0" applyNumberFormat="1" applyFont="1" applyFill="1" applyBorder="1" applyAlignment="1">
      <alignment horizontal="center" vertical="center"/>
    </xf>
    <xf numFmtId="1" fontId="25" fillId="34" borderId="147" xfId="0" applyNumberFormat="1" applyFont="1" applyFill="1" applyBorder="1" applyAlignment="1">
      <alignment horizontal="center" vertical="center"/>
    </xf>
    <xf numFmtId="1" fontId="25" fillId="34" borderId="144" xfId="0" applyNumberFormat="1" applyFont="1" applyFill="1" applyBorder="1" applyAlignment="1">
      <alignment horizontal="center" vertical="center"/>
    </xf>
    <xf numFmtId="1" fontId="25" fillId="34" borderId="146" xfId="0" applyNumberFormat="1" applyFont="1" applyFill="1" applyBorder="1" applyAlignment="1">
      <alignment horizontal="center" vertical="center"/>
    </xf>
    <xf numFmtId="1" fontId="25" fillId="34" borderId="149" xfId="0" applyNumberFormat="1" applyFont="1" applyFill="1" applyBorder="1" applyAlignment="1">
      <alignment horizontal="center" vertical="center"/>
    </xf>
    <xf numFmtId="1" fontId="25" fillId="34" borderId="150" xfId="0" applyNumberFormat="1" applyFont="1" applyFill="1" applyBorder="1" applyAlignment="1">
      <alignment horizontal="center" vertical="center"/>
    </xf>
    <xf numFmtId="2" fontId="20" fillId="0" borderId="20" xfId="0" applyNumberFormat="1" applyFont="1" applyBorder="1" applyAlignment="1">
      <alignment horizontal="center" vertical="center"/>
    </xf>
    <xf numFmtId="2" fontId="20" fillId="0" borderId="32" xfId="0" applyNumberFormat="1" applyFont="1" applyBorder="1" applyAlignment="1">
      <alignment horizontal="center" vertical="center"/>
    </xf>
    <xf numFmtId="2" fontId="20" fillId="0" borderId="120" xfId="0" applyNumberFormat="1" applyFont="1" applyBorder="1" applyAlignment="1">
      <alignment horizontal="center" vertical="center"/>
    </xf>
    <xf numFmtId="2" fontId="20" fillId="0" borderId="118" xfId="0" applyNumberFormat="1" applyFont="1" applyBorder="1" applyAlignment="1">
      <alignment horizontal="center" vertical="center"/>
    </xf>
    <xf numFmtId="2" fontId="20" fillId="0" borderId="114" xfId="0" applyNumberFormat="1" applyFont="1" applyBorder="1" applyAlignment="1">
      <alignment horizontal="center" vertical="center"/>
    </xf>
    <xf numFmtId="2" fontId="20" fillId="0" borderId="43" xfId="0" applyNumberFormat="1" applyFont="1" applyBorder="1" applyAlignment="1">
      <alignment horizontal="center" vertical="center"/>
    </xf>
    <xf numFmtId="2" fontId="85" fillId="64" borderId="88" xfId="0" applyNumberFormat="1" applyFont="1" applyFill="1" applyBorder="1" applyAlignment="1">
      <alignment horizontal="center" vertical="center"/>
    </xf>
    <xf numFmtId="2" fontId="85" fillId="64" borderId="81" xfId="0" applyNumberFormat="1" applyFont="1" applyFill="1" applyBorder="1" applyAlignment="1">
      <alignment horizontal="center" vertical="center"/>
    </xf>
    <xf numFmtId="0" fontId="22" fillId="0" borderId="94" xfId="41" applyFont="1" applyBorder="1" applyAlignment="1" applyProtection="1">
      <alignment horizontal="center" vertical="center"/>
    </xf>
    <xf numFmtId="1" fontId="26" fillId="0" borderId="56" xfId="0" applyNumberFormat="1" applyFont="1" applyFill="1" applyBorder="1" applyAlignment="1" applyProtection="1">
      <alignment horizontal="center" vertical="center"/>
      <protection locked="0"/>
    </xf>
    <xf numFmtId="1" fontId="26" fillId="0" borderId="55" xfId="0" applyNumberFormat="1" applyFont="1" applyFill="1" applyBorder="1" applyAlignment="1" applyProtection="1">
      <alignment horizontal="center" vertical="center"/>
    </xf>
    <xf numFmtId="1" fontId="26" fillId="0" borderId="93" xfId="0" applyNumberFormat="1" applyFont="1" applyFill="1" applyBorder="1" applyAlignment="1" applyProtection="1">
      <alignment horizontal="center" vertical="center"/>
      <protection locked="0"/>
    </xf>
    <xf numFmtId="1" fontId="26" fillId="0" borderId="61" xfId="0" applyNumberFormat="1" applyFont="1" applyFill="1" applyBorder="1" applyAlignment="1" applyProtection="1">
      <alignment horizontal="center" vertical="center"/>
    </xf>
    <xf numFmtId="2" fontId="26" fillId="0" borderId="57" xfId="0" applyNumberFormat="1" applyFont="1" applyFill="1" applyBorder="1" applyAlignment="1" applyProtection="1">
      <alignment horizontal="center" vertical="center"/>
      <protection locked="0"/>
    </xf>
    <xf numFmtId="2" fontId="26" fillId="0" borderId="59" xfId="0" applyNumberFormat="1" applyFont="1" applyFill="1" applyBorder="1" applyAlignment="1" applyProtection="1">
      <alignment horizontal="center" vertical="center"/>
      <protection locked="0"/>
    </xf>
    <xf numFmtId="1" fontId="26" fillId="0" borderId="54" xfId="0" applyNumberFormat="1" applyFont="1" applyFill="1" applyBorder="1" applyAlignment="1" applyProtection="1">
      <alignment horizontal="center" vertical="center"/>
    </xf>
    <xf numFmtId="0" fontId="68" fillId="0" borderId="153" xfId="0" applyNumberFormat="1" applyFont="1" applyFill="1" applyBorder="1" applyAlignment="1" applyProtection="1">
      <alignment horizontal="center" vertical="center"/>
    </xf>
    <xf numFmtId="2" fontId="85" fillId="68" borderId="92" xfId="0" applyNumberFormat="1" applyFont="1" applyFill="1" applyBorder="1" applyAlignment="1">
      <alignment horizontal="center" vertical="center"/>
    </xf>
    <xf numFmtId="2" fontId="85" fillId="68" borderId="108" xfId="0" applyNumberFormat="1" applyFont="1" applyFill="1" applyBorder="1" applyAlignment="1">
      <alignment horizontal="center" vertical="center"/>
    </xf>
    <xf numFmtId="2" fontId="85" fillId="64" borderId="83" xfId="0" applyNumberFormat="1" applyFont="1" applyFill="1" applyBorder="1" applyAlignment="1">
      <alignment horizontal="center" vertical="center"/>
    </xf>
    <xf numFmtId="2" fontId="85" fillId="68" borderId="83" xfId="0" applyNumberFormat="1" applyFont="1" applyFill="1" applyBorder="1" applyAlignment="1">
      <alignment horizontal="center" vertical="center"/>
    </xf>
    <xf numFmtId="2" fontId="85" fillId="68" borderId="88" xfId="0" applyNumberFormat="1" applyFont="1" applyFill="1" applyBorder="1" applyAlignment="1">
      <alignment horizontal="center" vertical="center"/>
    </xf>
    <xf numFmtId="1" fontId="26" fillId="34" borderId="94" xfId="41" applyNumberFormat="1" applyFont="1" applyFill="1" applyBorder="1" applyAlignment="1" applyProtection="1">
      <alignment horizontal="center" vertical="center"/>
      <protection locked="0"/>
    </xf>
    <xf numFmtId="0" fontId="56" fillId="58" borderId="103" xfId="0" applyFont="1" applyFill="1" applyBorder="1" applyAlignment="1">
      <alignment horizontal="center" vertical="center"/>
    </xf>
    <xf numFmtId="2" fontId="56" fillId="58" borderId="96" xfId="0" applyNumberFormat="1" applyFont="1" applyFill="1" applyBorder="1" applyAlignment="1">
      <alignment horizontal="center" vertical="center"/>
    </xf>
    <xf numFmtId="1" fontId="26" fillId="0" borderId="96" xfId="0" applyNumberFormat="1" applyFont="1" applyFill="1" applyBorder="1" applyAlignment="1" applyProtection="1">
      <alignment horizontal="center" vertical="center"/>
      <protection locked="0"/>
    </xf>
    <xf numFmtId="1" fontId="26" fillId="0" borderId="97" xfId="0" applyNumberFormat="1" applyFont="1" applyFill="1" applyBorder="1" applyAlignment="1" applyProtection="1">
      <alignment horizontal="center" vertical="center"/>
    </xf>
    <xf numFmtId="2" fontId="56" fillId="58" borderId="95" xfId="0" applyNumberFormat="1" applyFont="1" applyFill="1" applyBorder="1" applyAlignment="1">
      <alignment horizontal="center" vertical="center"/>
    </xf>
    <xf numFmtId="1" fontId="26" fillId="0" borderId="154" xfId="0" applyNumberFormat="1" applyFont="1" applyFill="1" applyBorder="1" applyAlignment="1" applyProtection="1">
      <alignment horizontal="center" vertical="center"/>
      <protection locked="0"/>
    </xf>
    <xf numFmtId="1" fontId="26" fillId="0" borderId="98" xfId="0" applyNumberFormat="1" applyFont="1" applyFill="1" applyBorder="1" applyAlignment="1" applyProtection="1">
      <alignment horizontal="center" vertical="center"/>
    </xf>
    <xf numFmtId="2" fontId="26" fillId="0" borderId="99" xfId="0" applyNumberFormat="1" applyFont="1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56" fillId="0" borderId="146" xfId="0" applyFont="1" applyBorder="1" applyAlignment="1">
      <alignment horizontal="center" vertical="center"/>
    </xf>
    <xf numFmtId="0" fontId="90" fillId="0" borderId="153" xfId="0" applyNumberFormat="1" applyFont="1" applyFill="1" applyBorder="1" applyAlignment="1" applyProtection="1">
      <alignment horizontal="center"/>
    </xf>
    <xf numFmtId="1" fontId="26" fillId="0" borderId="66" xfId="0" applyNumberFormat="1" applyFont="1" applyFill="1" applyBorder="1" applyAlignment="1" applyProtection="1">
      <alignment horizontal="center" vertical="center"/>
    </xf>
    <xf numFmtId="1" fontId="26" fillId="0" borderId="48" xfId="0" applyNumberFormat="1" applyFont="1" applyFill="1" applyBorder="1" applyAlignment="1" applyProtection="1">
      <alignment horizontal="center" vertical="center"/>
    </xf>
    <xf numFmtId="0" fontId="91" fillId="0" borderId="153" xfId="0" applyNumberFormat="1" applyFont="1" applyFill="1" applyBorder="1" applyAlignment="1" applyProtection="1">
      <alignment horizontal="center"/>
    </xf>
    <xf numFmtId="0" fontId="92" fillId="0" borderId="153" xfId="0" applyNumberFormat="1" applyFont="1" applyFill="1" applyBorder="1" applyAlignment="1" applyProtection="1">
      <alignment horizontal="center"/>
    </xf>
    <xf numFmtId="0" fontId="93" fillId="0" borderId="155" xfId="0" applyNumberFormat="1" applyFont="1" applyFill="1" applyBorder="1" applyAlignment="1" applyProtection="1">
      <alignment horizontal="center"/>
    </xf>
    <xf numFmtId="1" fontId="26" fillId="0" borderId="58" xfId="0" applyNumberFormat="1" applyFont="1" applyFill="1" applyBorder="1" applyAlignment="1" applyProtection="1">
      <alignment horizontal="center" vertical="center"/>
    </xf>
    <xf numFmtId="1" fontId="26" fillId="0" borderId="52" xfId="0" applyNumberFormat="1" applyFont="1" applyFill="1" applyBorder="1" applyAlignment="1" applyProtection="1">
      <alignment horizontal="center" vertical="center"/>
    </xf>
    <xf numFmtId="0" fontId="0" fillId="0" borderId="126" xfId="0" applyBorder="1" applyAlignment="1">
      <alignment horizontal="center" vertical="center"/>
    </xf>
    <xf numFmtId="0" fontId="0" fillId="0" borderId="125" xfId="0" applyBorder="1" applyAlignment="1">
      <alignment horizontal="center" vertical="center"/>
    </xf>
    <xf numFmtId="0" fontId="0" fillId="65" borderId="125" xfId="0" applyFill="1" applyBorder="1" applyAlignment="1">
      <alignment horizontal="center" vertical="center"/>
    </xf>
    <xf numFmtId="0" fontId="0" fillId="60" borderId="125" xfId="0" applyFill="1" applyBorder="1" applyAlignment="1">
      <alignment horizontal="center" vertical="center"/>
    </xf>
    <xf numFmtId="0" fontId="0" fillId="60" borderId="151" xfId="0" applyFill="1" applyBorder="1" applyAlignment="1">
      <alignment horizontal="center" vertical="center"/>
    </xf>
    <xf numFmtId="0" fontId="0" fillId="60" borderId="152" xfId="0" applyFill="1" applyBorder="1" applyAlignment="1">
      <alignment horizontal="center" vertical="center"/>
    </xf>
    <xf numFmtId="0" fontId="20" fillId="63" borderId="32" xfId="41" applyFont="1" applyFill="1" applyBorder="1" applyAlignment="1" applyProtection="1">
      <alignment horizontal="center" vertical="center" wrapText="1"/>
    </xf>
    <xf numFmtId="0" fontId="76" fillId="63" borderId="32" xfId="41" applyFont="1" applyFill="1" applyBorder="1" applyAlignment="1" applyProtection="1">
      <alignment horizontal="center" vertical="center" wrapText="1"/>
    </xf>
    <xf numFmtId="0" fontId="58" fillId="62" borderId="32" xfId="0" applyFont="1" applyFill="1" applyBorder="1" applyAlignment="1" applyProtection="1">
      <alignment horizontal="center" vertical="center"/>
    </xf>
    <xf numFmtId="0" fontId="27" fillId="63" borderId="0" xfId="0" applyFont="1" applyFill="1" applyBorder="1" applyAlignment="1" applyProtection="1">
      <alignment horizontal="center"/>
    </xf>
    <xf numFmtId="0" fontId="20" fillId="63" borderId="134" xfId="41" applyFont="1" applyFill="1" applyBorder="1" applyAlignment="1" applyProtection="1">
      <alignment horizontal="center" vertical="center" wrapText="1"/>
    </xf>
    <xf numFmtId="0" fontId="76" fillId="63" borderId="125" xfId="41" applyFont="1" applyFill="1" applyBorder="1" applyAlignment="1" applyProtection="1">
      <alignment horizontal="center" vertical="center" wrapText="1"/>
    </xf>
    <xf numFmtId="0" fontId="58" fillId="62" borderId="125" xfId="0" applyFont="1" applyFill="1" applyBorder="1" applyAlignment="1" applyProtection="1">
      <alignment vertical="center"/>
    </xf>
    <xf numFmtId="0" fontId="58" fillId="62" borderId="127" xfId="0" applyFont="1" applyFill="1" applyBorder="1" applyAlignment="1" applyProtection="1">
      <alignment vertical="center"/>
    </xf>
    <xf numFmtId="165" fontId="82" fillId="63" borderId="32" xfId="41" applyNumberFormat="1" applyFont="1" applyFill="1" applyBorder="1" applyAlignment="1" applyProtection="1">
      <alignment horizontal="center" vertical="center" wrapText="1"/>
    </xf>
    <xf numFmtId="0" fontId="20" fillId="63" borderId="43" xfId="41" applyFont="1" applyFill="1" applyBorder="1" applyAlignment="1" applyProtection="1">
      <alignment horizontal="center" vertical="center" wrapText="1"/>
    </xf>
    <xf numFmtId="165" fontId="82" fillId="63" borderId="43" xfId="41" applyNumberFormat="1" applyFont="1" applyFill="1" applyBorder="1" applyAlignment="1" applyProtection="1">
      <alignment horizontal="center" vertical="center" wrapText="1"/>
    </xf>
    <xf numFmtId="2" fontId="26" fillId="0" borderId="51" xfId="0" applyNumberFormat="1" applyFont="1" applyFill="1" applyBorder="1" applyAlignment="1" applyProtection="1">
      <alignment horizontal="center" vertical="center" wrapText="1"/>
    </xf>
    <xf numFmtId="0" fontId="95" fillId="0" borderId="157" xfId="0" applyNumberFormat="1" applyFont="1" applyFill="1" applyBorder="1" applyAlignment="1" applyProtection="1">
      <alignment horizontal="center"/>
    </xf>
    <xf numFmtId="0" fontId="96" fillId="0" borderId="158" xfId="0" applyNumberFormat="1" applyFont="1" applyFill="1" applyBorder="1" applyAlignment="1" applyProtection="1">
      <alignment horizontal="center"/>
    </xf>
    <xf numFmtId="169" fontId="87" fillId="0" borderId="0" xfId="41" applyNumberFormat="1" applyFont="1" applyBorder="1" applyAlignment="1" applyProtection="1">
      <alignment horizontal="center" vertical="center"/>
    </xf>
    <xf numFmtId="169" fontId="18" fillId="0" borderId="0" xfId="41" applyNumberFormat="1" applyFont="1" applyBorder="1" applyAlignment="1" applyProtection="1">
      <alignment horizontal="center" vertical="center"/>
    </xf>
    <xf numFmtId="0" fontId="18" fillId="0" borderId="0" xfId="0" applyFont="1" applyAlignment="1">
      <alignment horizontal="right"/>
    </xf>
    <xf numFmtId="0" fontId="18" fillId="0" borderId="0" xfId="0" applyFont="1" applyAlignment="1">
      <alignment horizontal="center" vertical="center"/>
    </xf>
    <xf numFmtId="170" fontId="21" fillId="69" borderId="44" xfId="118" applyNumberFormat="1" applyFont="1" applyFill="1" applyBorder="1" applyAlignment="1" applyProtection="1">
      <alignment horizontal="center"/>
    </xf>
    <xf numFmtId="170" fontId="21" fillId="69" borderId="156" xfId="118" applyNumberFormat="1" applyFont="1" applyFill="1" applyBorder="1" applyAlignment="1" applyProtection="1">
      <alignment horizontal="center"/>
    </xf>
    <xf numFmtId="170" fontId="21" fillId="69" borderId="159" xfId="118" applyNumberFormat="1" applyFont="1" applyFill="1" applyBorder="1" applyAlignment="1" applyProtection="1">
      <alignment horizontal="center"/>
    </xf>
    <xf numFmtId="1" fontId="20" fillId="63" borderId="90" xfId="0" applyNumberFormat="1" applyFont="1" applyFill="1" applyBorder="1" applyAlignment="1">
      <alignment horizontal="center" vertical="center"/>
    </xf>
    <xf numFmtId="2" fontId="25" fillId="63" borderId="53" xfId="0" applyNumberFormat="1" applyFont="1" applyFill="1" applyBorder="1" applyAlignment="1">
      <alignment horizontal="center" vertical="center"/>
    </xf>
    <xf numFmtId="0" fontId="79" fillId="63" borderId="17" xfId="0" applyFont="1" applyFill="1" applyBorder="1" applyAlignment="1">
      <alignment horizontal="center" vertical="center"/>
    </xf>
    <xf numFmtId="0" fontId="79" fillId="63" borderId="18" xfId="0" applyFont="1" applyFill="1" applyBorder="1" applyAlignment="1">
      <alignment horizontal="center" vertical="center"/>
    </xf>
    <xf numFmtId="0" fontId="79" fillId="63" borderId="19" xfId="0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" vertical="center"/>
    </xf>
    <xf numFmtId="0" fontId="81" fillId="64" borderId="17" xfId="41" applyFont="1" applyFill="1" applyBorder="1" applyAlignment="1" applyProtection="1">
      <alignment horizontal="center" vertical="center"/>
    </xf>
    <xf numFmtId="0" fontId="81" fillId="64" borderId="18" xfId="41" applyFont="1" applyFill="1" applyBorder="1" applyAlignment="1" applyProtection="1">
      <alignment horizontal="center" vertical="center"/>
    </xf>
    <xf numFmtId="0" fontId="81" fillId="64" borderId="19" xfId="41" applyFont="1" applyFill="1" applyBorder="1" applyAlignment="1" applyProtection="1">
      <alignment horizontal="center" vertical="center"/>
    </xf>
    <xf numFmtId="0" fontId="81" fillId="63" borderId="17" xfId="41" applyFont="1" applyFill="1" applyBorder="1" applyAlignment="1" applyProtection="1">
      <alignment horizontal="center" vertical="center"/>
    </xf>
    <xf numFmtId="0" fontId="81" fillId="63" borderId="18" xfId="41" applyFont="1" applyFill="1" applyBorder="1" applyAlignment="1" applyProtection="1">
      <alignment horizontal="center" vertical="center"/>
    </xf>
    <xf numFmtId="0" fontId="81" fillId="63" borderId="19" xfId="41" applyFont="1" applyFill="1" applyBorder="1" applyAlignment="1" applyProtection="1">
      <alignment horizontal="center" vertical="center"/>
    </xf>
    <xf numFmtId="0" fontId="81" fillId="63" borderId="46" xfId="41" applyFont="1" applyFill="1" applyBorder="1" applyAlignment="1" applyProtection="1">
      <alignment horizontal="center" vertical="center"/>
    </xf>
    <xf numFmtId="0" fontId="81" fillId="63" borderId="0" xfId="41" applyFont="1" applyFill="1" applyBorder="1" applyAlignment="1" applyProtection="1">
      <alignment horizontal="center" vertical="center"/>
    </xf>
    <xf numFmtId="0" fontId="81" fillId="63" borderId="26" xfId="41" applyFont="1" applyFill="1" applyBorder="1" applyAlignment="1" applyProtection="1">
      <alignment horizontal="center" vertical="center"/>
    </xf>
    <xf numFmtId="2" fontId="77" fillId="63" borderId="20" xfId="61" applyNumberFormat="1" applyFont="1" applyFill="1" applyBorder="1" applyAlignment="1">
      <alignment horizontal="center" vertical="center" wrapText="1"/>
    </xf>
    <xf numFmtId="2" fontId="77" fillId="63" borderId="21" xfId="61" applyNumberFormat="1" applyFont="1" applyFill="1" applyBorder="1" applyAlignment="1">
      <alignment horizontal="center" vertical="center" wrapText="1"/>
    </xf>
    <xf numFmtId="2" fontId="77" fillId="63" borderId="22" xfId="61" applyNumberFormat="1" applyFont="1" applyFill="1" applyBorder="1" applyAlignment="1">
      <alignment horizontal="center" vertical="center" wrapText="1"/>
    </xf>
    <xf numFmtId="2" fontId="75" fillId="64" borderId="20" xfId="61" applyNumberFormat="1" applyFont="1" applyFill="1" applyBorder="1" applyAlignment="1">
      <alignment horizontal="center" vertical="center" wrapText="1"/>
    </xf>
    <xf numFmtId="2" fontId="75" fillId="64" borderId="21" xfId="61" applyNumberFormat="1" applyFont="1" applyFill="1" applyBorder="1" applyAlignment="1">
      <alignment horizontal="center" vertical="center" wrapText="1"/>
    </xf>
    <xf numFmtId="2" fontId="75" fillId="64" borderId="22" xfId="61" applyNumberFormat="1" applyFont="1" applyFill="1" applyBorder="1" applyAlignment="1">
      <alignment horizontal="center" vertical="center" wrapText="1"/>
    </xf>
    <xf numFmtId="2" fontId="77" fillId="63" borderId="126" xfId="61" applyNumberFormat="1" applyFont="1" applyFill="1" applyBorder="1" applyAlignment="1">
      <alignment horizontal="center" vertical="center" wrapText="1"/>
    </xf>
    <xf numFmtId="2" fontId="77" fillId="63" borderId="152" xfId="61" applyNumberFormat="1" applyFont="1" applyFill="1" applyBorder="1" applyAlignment="1">
      <alignment horizontal="center" vertical="center" wrapText="1"/>
    </xf>
    <xf numFmtId="2" fontId="77" fillId="63" borderId="151" xfId="61" applyNumberFormat="1" applyFont="1" applyFill="1" applyBorder="1" applyAlignment="1">
      <alignment horizontal="center" vertical="center" wrapText="1"/>
    </xf>
    <xf numFmtId="2" fontId="75" fillId="64" borderId="126" xfId="61" applyNumberFormat="1" applyFont="1" applyFill="1" applyBorder="1" applyAlignment="1">
      <alignment horizontal="center" vertical="center" wrapText="1"/>
    </xf>
    <xf numFmtId="2" fontId="75" fillId="64" borderId="152" xfId="61" applyNumberFormat="1" applyFont="1" applyFill="1" applyBorder="1" applyAlignment="1">
      <alignment horizontal="center" vertical="center" wrapText="1"/>
    </xf>
    <xf numFmtId="2" fontId="75" fillId="64" borderId="151" xfId="61" applyNumberFormat="1" applyFont="1" applyFill="1" applyBorder="1" applyAlignment="1">
      <alignment horizontal="center" vertical="center" wrapText="1"/>
    </xf>
    <xf numFmtId="0" fontId="28" fillId="64" borderId="44" xfId="41" applyFont="1" applyFill="1" applyBorder="1" applyAlignment="1" applyProtection="1">
      <alignment horizontal="right" vertical="center"/>
    </xf>
    <xf numFmtId="0" fontId="28" fillId="64" borderId="78" xfId="41" applyFont="1" applyFill="1" applyBorder="1" applyAlignment="1" applyProtection="1">
      <alignment horizontal="right" vertical="center"/>
    </xf>
    <xf numFmtId="0" fontId="33" fillId="64" borderId="78" xfId="41" applyFont="1" applyFill="1" applyBorder="1" applyAlignment="1" applyProtection="1">
      <alignment horizontal="left" vertical="center"/>
    </xf>
    <xf numFmtId="0" fontId="28" fillId="64" borderId="62" xfId="41" applyFont="1" applyFill="1" applyBorder="1" applyAlignment="1" applyProtection="1">
      <alignment horizontal="left" vertical="center"/>
    </xf>
    <xf numFmtId="0" fontId="71" fillId="0" borderId="0" xfId="0" applyFont="1" applyFill="1" applyBorder="1" applyAlignment="1">
      <alignment horizontal="center" vertical="center"/>
    </xf>
    <xf numFmtId="0" fontId="55" fillId="63" borderId="17" xfId="41" applyFont="1" applyFill="1" applyBorder="1" applyAlignment="1" applyProtection="1">
      <alignment horizontal="center" vertical="center"/>
    </xf>
    <xf numFmtId="0" fontId="55" fillId="63" borderId="18" xfId="41" applyFont="1" applyFill="1" applyBorder="1" applyAlignment="1" applyProtection="1">
      <alignment horizontal="center" vertical="center"/>
    </xf>
    <xf numFmtId="0" fontId="55" fillId="63" borderId="19" xfId="41" applyFont="1" applyFill="1" applyBorder="1" applyAlignment="1" applyProtection="1">
      <alignment horizontal="center" vertical="center"/>
    </xf>
    <xf numFmtId="0" fontId="55" fillId="64" borderId="17" xfId="41" applyFont="1" applyFill="1" applyBorder="1" applyAlignment="1" applyProtection="1">
      <alignment horizontal="center" vertical="center"/>
    </xf>
    <xf numFmtId="0" fontId="55" fillId="64" borderId="18" xfId="41" applyFont="1" applyFill="1" applyBorder="1" applyAlignment="1" applyProtection="1">
      <alignment horizontal="center" vertical="center"/>
    </xf>
    <xf numFmtId="0" fontId="55" fillId="64" borderId="19" xfId="41" applyFont="1" applyFill="1" applyBorder="1" applyAlignment="1" applyProtection="1">
      <alignment horizontal="center" vertical="center"/>
    </xf>
    <xf numFmtId="2" fontId="54" fillId="64" borderId="44" xfId="61" applyNumberFormat="1" applyFont="1" applyFill="1" applyBorder="1" applyAlignment="1">
      <alignment horizontal="center" vertical="center"/>
    </xf>
    <xf numFmtId="2" fontId="54" fillId="64" borderId="78" xfId="61" applyNumberFormat="1" applyFont="1" applyFill="1" applyBorder="1" applyAlignment="1">
      <alignment horizontal="center" vertical="center"/>
    </xf>
    <xf numFmtId="2" fontId="54" fillId="64" borderId="62" xfId="61" applyNumberFormat="1" applyFont="1" applyFill="1" applyBorder="1" applyAlignment="1">
      <alignment horizontal="center" vertical="center"/>
    </xf>
    <xf numFmtId="0" fontId="28" fillId="64" borderId="44" xfId="41" applyFont="1" applyFill="1" applyBorder="1" applyAlignment="1" applyProtection="1">
      <alignment horizontal="center" vertical="center"/>
    </xf>
    <xf numFmtId="0" fontId="28" fillId="64" borderId="78" xfId="41" applyFont="1" applyFill="1" applyBorder="1" applyAlignment="1" applyProtection="1">
      <alignment horizontal="center" vertical="center"/>
    </xf>
    <xf numFmtId="0" fontId="28" fillId="64" borderId="62" xfId="41" applyFont="1" applyFill="1" applyBorder="1" applyAlignment="1" applyProtection="1">
      <alignment horizontal="center" vertical="center"/>
    </xf>
    <xf numFmtId="0" fontId="28" fillId="63" borderId="44" xfId="41" applyFont="1" applyFill="1" applyBorder="1" applyAlignment="1" applyProtection="1">
      <alignment horizontal="center" vertical="center"/>
    </xf>
    <xf numFmtId="0" fontId="28" fillId="63" borderId="78" xfId="41" applyFont="1" applyFill="1" applyBorder="1" applyAlignment="1" applyProtection="1">
      <alignment horizontal="center" vertical="center"/>
    </xf>
    <xf numFmtId="0" fontId="28" fillId="63" borderId="62" xfId="41" applyFont="1" applyFill="1" applyBorder="1" applyAlignment="1" applyProtection="1">
      <alignment horizontal="center" vertical="center"/>
    </xf>
    <xf numFmtId="0" fontId="27" fillId="64" borderId="45" xfId="0" applyFont="1" applyFill="1" applyBorder="1" applyAlignment="1" applyProtection="1">
      <alignment horizontal="center" vertical="center"/>
    </xf>
    <xf numFmtId="0" fontId="27" fillId="64" borderId="47" xfId="0" applyFont="1" applyFill="1" applyBorder="1" applyAlignment="1" applyProtection="1">
      <alignment horizontal="center" vertical="center"/>
    </xf>
    <xf numFmtId="0" fontId="27" fillId="64" borderId="63" xfId="0" applyFont="1" applyFill="1" applyBorder="1" applyAlignment="1" applyProtection="1">
      <alignment horizontal="center" vertical="center"/>
    </xf>
    <xf numFmtId="0" fontId="58" fillId="62" borderId="20" xfId="0" applyFont="1" applyFill="1" applyBorder="1" applyAlignment="1" applyProtection="1">
      <alignment horizontal="center" vertical="center"/>
    </xf>
    <xf numFmtId="0" fontId="58" fillId="62" borderId="22" xfId="0" applyFont="1" applyFill="1" applyBorder="1" applyAlignment="1" applyProtection="1">
      <alignment horizontal="center" vertical="center"/>
    </xf>
    <xf numFmtId="0" fontId="58" fillId="62" borderId="23" xfId="0" applyFont="1" applyFill="1" applyBorder="1" applyAlignment="1" applyProtection="1">
      <alignment horizontal="center" vertical="center"/>
    </xf>
    <xf numFmtId="0" fontId="58" fillId="62" borderId="30" xfId="0" applyFont="1" applyFill="1" applyBorder="1" applyAlignment="1" applyProtection="1">
      <alignment horizontal="center" vertical="center"/>
    </xf>
    <xf numFmtId="0" fontId="27" fillId="64" borderId="64" xfId="0" applyFont="1" applyFill="1" applyBorder="1" applyAlignment="1" applyProtection="1">
      <alignment horizontal="center" vertical="center"/>
    </xf>
    <xf numFmtId="0" fontId="27" fillId="64" borderId="142" xfId="0" applyFont="1" applyFill="1" applyBorder="1" applyAlignment="1" applyProtection="1">
      <alignment horizontal="center" vertical="center"/>
    </xf>
    <xf numFmtId="0" fontId="27" fillId="64" borderId="65" xfId="0" applyFont="1" applyFill="1" applyBorder="1" applyAlignment="1" applyProtection="1">
      <alignment horizontal="center" vertical="center"/>
    </xf>
    <xf numFmtId="0" fontId="27" fillId="64" borderId="35" xfId="0" applyFont="1" applyFill="1" applyBorder="1" applyAlignment="1" applyProtection="1">
      <alignment horizontal="center" vertical="center"/>
    </xf>
    <xf numFmtId="0" fontId="27" fillId="64" borderId="88" xfId="0" applyFont="1" applyFill="1" applyBorder="1" applyAlignment="1" applyProtection="1">
      <alignment horizontal="center"/>
    </xf>
    <xf numFmtId="0" fontId="27" fillId="64" borderId="60" xfId="0" applyFont="1" applyFill="1" applyBorder="1" applyAlignment="1" applyProtection="1">
      <alignment horizontal="center"/>
    </xf>
    <xf numFmtId="0" fontId="27" fillId="64" borderId="89" xfId="0" applyFont="1" applyFill="1" applyBorder="1" applyAlignment="1" applyProtection="1">
      <alignment horizontal="center"/>
    </xf>
    <xf numFmtId="0" fontId="27" fillId="63" borderId="45" xfId="0" applyFont="1" applyFill="1" applyBorder="1" applyAlignment="1" applyProtection="1">
      <alignment horizontal="center" vertical="center"/>
    </xf>
    <xf numFmtId="0" fontId="27" fillId="63" borderId="47" xfId="0" applyFont="1" applyFill="1" applyBorder="1" applyAlignment="1" applyProtection="1">
      <alignment horizontal="center" vertical="center"/>
    </xf>
    <xf numFmtId="0" fontId="27" fillId="63" borderId="63" xfId="0" applyFont="1" applyFill="1" applyBorder="1" applyAlignment="1" applyProtection="1">
      <alignment horizontal="center" vertical="center"/>
    </xf>
    <xf numFmtId="0" fontId="27" fillId="64" borderId="143" xfId="0" applyFont="1" applyFill="1" applyBorder="1" applyAlignment="1" applyProtection="1">
      <alignment horizontal="center" vertical="center"/>
    </xf>
    <xf numFmtId="0" fontId="60" fillId="62" borderId="20" xfId="0" applyFont="1" applyFill="1" applyBorder="1" applyAlignment="1" applyProtection="1">
      <alignment horizontal="center" vertical="center"/>
    </xf>
    <xf numFmtId="0" fontId="60" fillId="62" borderId="22" xfId="0" applyFont="1" applyFill="1" applyBorder="1" applyAlignment="1" applyProtection="1">
      <alignment horizontal="center" vertical="center"/>
    </xf>
    <xf numFmtId="0" fontId="60" fillId="62" borderId="46" xfId="0" applyFont="1" applyFill="1" applyBorder="1" applyAlignment="1" applyProtection="1">
      <alignment horizontal="center" vertical="center"/>
    </xf>
    <xf numFmtId="0" fontId="60" fillId="62" borderId="26" xfId="0" applyFont="1" applyFill="1" applyBorder="1" applyAlignment="1" applyProtection="1">
      <alignment horizontal="center" vertical="center"/>
    </xf>
    <xf numFmtId="0" fontId="28" fillId="63" borderId="20" xfId="41" applyFont="1" applyFill="1" applyBorder="1" applyAlignment="1" applyProtection="1">
      <alignment horizontal="center" vertical="center"/>
    </xf>
    <xf numFmtId="0" fontId="28" fillId="63" borderId="21" xfId="41" applyFont="1" applyFill="1" applyBorder="1" applyAlignment="1" applyProtection="1">
      <alignment horizontal="center" vertical="center"/>
    </xf>
    <xf numFmtId="0" fontId="28" fillId="63" borderId="22" xfId="41" applyFont="1" applyFill="1" applyBorder="1" applyAlignment="1" applyProtection="1">
      <alignment horizontal="center" vertical="center"/>
    </xf>
    <xf numFmtId="0" fontId="28" fillId="64" borderId="20" xfId="41" applyFont="1" applyFill="1" applyBorder="1" applyAlignment="1" applyProtection="1">
      <alignment horizontal="center" vertical="center"/>
    </xf>
    <xf numFmtId="0" fontId="28" fillId="64" borderId="21" xfId="41" applyFont="1" applyFill="1" applyBorder="1" applyAlignment="1" applyProtection="1">
      <alignment horizontal="center" vertical="center"/>
    </xf>
    <xf numFmtId="0" fontId="28" fillId="64" borderId="22" xfId="41" applyFont="1" applyFill="1" applyBorder="1" applyAlignment="1" applyProtection="1">
      <alignment horizontal="center" vertical="center"/>
    </xf>
    <xf numFmtId="0" fontId="27" fillId="63" borderId="64" xfId="0" applyFont="1" applyFill="1" applyBorder="1" applyAlignment="1" applyProtection="1">
      <alignment horizontal="center" vertical="center"/>
    </xf>
    <xf numFmtId="0" fontId="27" fillId="63" borderId="35" xfId="0" applyFont="1" applyFill="1" applyBorder="1" applyAlignment="1" applyProtection="1">
      <alignment horizontal="center" vertical="center"/>
    </xf>
    <xf numFmtId="0" fontId="27" fillId="63" borderId="65" xfId="0" applyFont="1" applyFill="1" applyBorder="1" applyAlignment="1" applyProtection="1">
      <alignment horizontal="center" vertical="center"/>
    </xf>
    <xf numFmtId="2" fontId="53" fillId="64" borderId="46" xfId="61" applyNumberFormat="1" applyFont="1" applyFill="1" applyBorder="1" applyAlignment="1">
      <alignment horizontal="center" vertical="center" wrapText="1"/>
    </xf>
    <xf numFmtId="2" fontId="53" fillId="64" borderId="106" xfId="61" applyNumberFormat="1" applyFont="1" applyFill="1" applyBorder="1" applyAlignment="1">
      <alignment horizontal="center" vertical="center" wrapText="1"/>
    </xf>
    <xf numFmtId="0" fontId="27" fillId="64" borderId="46" xfId="0" applyFont="1" applyFill="1" applyBorder="1" applyAlignment="1" applyProtection="1">
      <alignment horizontal="center"/>
    </xf>
    <xf numFmtId="0" fontId="27" fillId="64" borderId="0" xfId="0" applyFont="1" applyFill="1" applyBorder="1" applyAlignment="1" applyProtection="1">
      <alignment horizontal="center"/>
    </xf>
    <xf numFmtId="0" fontId="27" fillId="64" borderId="26" xfId="0" applyFont="1" applyFill="1" applyBorder="1" applyAlignment="1" applyProtection="1">
      <alignment horizontal="center"/>
    </xf>
    <xf numFmtId="0" fontId="27" fillId="63" borderId="46" xfId="0" applyFont="1" applyFill="1" applyBorder="1" applyAlignment="1" applyProtection="1">
      <alignment horizontal="center"/>
    </xf>
    <xf numFmtId="0" fontId="27" fillId="63" borderId="0" xfId="0" applyFont="1" applyFill="1" applyBorder="1" applyAlignment="1" applyProtection="1">
      <alignment horizontal="center"/>
    </xf>
    <xf numFmtId="0" fontId="27" fillId="63" borderId="26" xfId="0" applyFont="1" applyFill="1" applyBorder="1" applyAlignment="1" applyProtection="1">
      <alignment horizontal="center"/>
    </xf>
    <xf numFmtId="0" fontId="84" fillId="62" borderId="20" xfId="0" applyFont="1" applyFill="1" applyBorder="1" applyAlignment="1" applyProtection="1">
      <alignment horizontal="center" vertical="center"/>
    </xf>
    <xf numFmtId="0" fontId="84" fillId="62" borderId="46" xfId="0" applyFont="1" applyFill="1" applyBorder="1" applyAlignment="1" applyProtection="1">
      <alignment horizontal="center" vertical="center"/>
    </xf>
    <xf numFmtId="0" fontId="84" fillId="62" borderId="0" xfId="0" applyFont="1" applyFill="1" applyBorder="1" applyAlignment="1" applyProtection="1">
      <alignment horizontal="center" vertical="center"/>
    </xf>
    <xf numFmtId="0" fontId="84" fillId="62" borderId="23" xfId="0" applyFont="1" applyFill="1" applyBorder="1" applyAlignment="1" applyProtection="1">
      <alignment horizontal="center" vertical="center"/>
    </xf>
    <xf numFmtId="165" fontId="73" fillId="63" borderId="20" xfId="61" applyNumberFormat="1" applyFont="1" applyFill="1" applyBorder="1" applyAlignment="1">
      <alignment horizontal="center" vertical="center" wrapText="1"/>
    </xf>
    <xf numFmtId="165" fontId="73" fillId="63" borderId="21" xfId="61" applyNumberFormat="1" applyFont="1" applyFill="1" applyBorder="1" applyAlignment="1">
      <alignment horizontal="center" vertical="center" wrapText="1"/>
    </xf>
    <xf numFmtId="165" fontId="73" fillId="63" borderId="148" xfId="61" applyNumberFormat="1" applyFont="1" applyFill="1" applyBorder="1" applyAlignment="1">
      <alignment horizontal="center" vertical="center" wrapText="1"/>
    </xf>
    <xf numFmtId="165" fontId="73" fillId="63" borderId="143" xfId="61" applyNumberFormat="1" applyFont="1" applyFill="1" applyBorder="1" applyAlignment="1">
      <alignment horizontal="center" vertical="center" wrapText="1"/>
    </xf>
    <xf numFmtId="165" fontId="73" fillId="63" borderId="150" xfId="61" applyNumberFormat="1" applyFont="1" applyFill="1" applyBorder="1" applyAlignment="1">
      <alignment horizontal="center" vertical="center" wrapText="1"/>
    </xf>
    <xf numFmtId="165" fontId="73" fillId="63" borderId="22" xfId="61" applyNumberFormat="1" applyFont="1" applyFill="1" applyBorder="1" applyAlignment="1">
      <alignment horizontal="center" vertical="center" wrapText="1"/>
    </xf>
    <xf numFmtId="2" fontId="54" fillId="63" borderId="44" xfId="61" applyNumberFormat="1" applyFont="1" applyFill="1" applyBorder="1" applyAlignment="1">
      <alignment horizontal="center" vertical="center"/>
    </xf>
    <xf numFmtId="2" fontId="54" fillId="63" borderId="78" xfId="61" applyNumberFormat="1" applyFont="1" applyFill="1" applyBorder="1" applyAlignment="1">
      <alignment horizontal="center" vertical="center"/>
    </xf>
    <xf numFmtId="2" fontId="53" fillId="63" borderId="46" xfId="61" applyNumberFormat="1" applyFont="1" applyFill="1" applyBorder="1" applyAlignment="1">
      <alignment horizontal="center" vertical="center" wrapText="1"/>
    </xf>
    <xf numFmtId="2" fontId="53" fillId="63" borderId="106" xfId="61" applyNumberFormat="1" applyFont="1" applyFill="1" applyBorder="1" applyAlignment="1">
      <alignment horizontal="center" vertical="center" wrapText="1"/>
    </xf>
    <xf numFmtId="0" fontId="84" fillId="62" borderId="32" xfId="0" applyFont="1" applyFill="1" applyBorder="1" applyAlignment="1" applyProtection="1">
      <alignment horizontal="center" vertical="center"/>
    </xf>
    <xf numFmtId="0" fontId="84" fillId="62" borderId="33" xfId="0" applyFont="1" applyFill="1" applyBorder="1" applyAlignment="1" applyProtection="1">
      <alignment horizontal="center" vertical="center"/>
    </xf>
    <xf numFmtId="0" fontId="84" fillId="62" borderId="50" xfId="0" applyFont="1" applyFill="1" applyBorder="1" applyAlignment="1" applyProtection="1">
      <alignment horizontal="center" vertical="center"/>
    </xf>
    <xf numFmtId="0" fontId="58" fillId="62" borderId="32" xfId="0" applyFont="1" applyFill="1" applyBorder="1" applyAlignment="1" applyProtection="1">
      <alignment horizontal="center" vertical="center" wrapText="1"/>
    </xf>
    <xf numFmtId="0" fontId="58" fillId="62" borderId="33" xfId="0" applyFont="1" applyFill="1" applyBorder="1" applyAlignment="1" applyProtection="1">
      <alignment horizontal="center" vertical="center"/>
    </xf>
    <xf numFmtId="0" fontId="58" fillId="62" borderId="50" xfId="0" applyFont="1" applyFill="1" applyBorder="1" applyAlignment="1" applyProtection="1">
      <alignment horizontal="center" vertical="center"/>
    </xf>
    <xf numFmtId="0" fontId="27" fillId="63" borderId="20" xfId="0" applyFont="1" applyFill="1" applyBorder="1" applyAlignment="1" applyProtection="1">
      <alignment horizontal="center"/>
    </xf>
    <xf numFmtId="0" fontId="27" fillId="63" borderId="21" xfId="0" applyFont="1" applyFill="1" applyBorder="1" applyAlignment="1" applyProtection="1">
      <alignment horizontal="center"/>
    </xf>
    <xf numFmtId="0" fontId="27" fillId="63" borderId="22" xfId="0" applyFont="1" applyFill="1" applyBorder="1" applyAlignment="1" applyProtection="1">
      <alignment horizontal="center"/>
    </xf>
    <xf numFmtId="0" fontId="27" fillId="63" borderId="44" xfId="0" applyFont="1" applyFill="1" applyBorder="1" applyAlignment="1" applyProtection="1">
      <alignment horizontal="center"/>
    </xf>
    <xf numFmtId="0" fontId="27" fillId="63" borderId="78" xfId="0" applyFont="1" applyFill="1" applyBorder="1" applyAlignment="1" applyProtection="1">
      <alignment horizontal="center"/>
    </xf>
    <xf numFmtId="0" fontId="63" fillId="33" borderId="17" xfId="0" applyFont="1" applyFill="1" applyBorder="1" applyAlignment="1" applyProtection="1">
      <alignment horizontal="center"/>
    </xf>
    <xf numFmtId="0" fontId="63" fillId="33" borderId="18" xfId="0" applyFont="1" applyFill="1" applyBorder="1" applyAlignment="1" applyProtection="1">
      <alignment horizontal="center"/>
    </xf>
    <xf numFmtId="0" fontId="63" fillId="33" borderId="19" xfId="0" applyFont="1" applyFill="1" applyBorder="1" applyAlignment="1" applyProtection="1">
      <alignment horizontal="center"/>
    </xf>
    <xf numFmtId="0" fontId="57" fillId="33" borderId="44" xfId="0" applyFont="1" applyFill="1" applyBorder="1" applyAlignment="1">
      <alignment horizontal="center"/>
    </xf>
    <xf numFmtId="0" fontId="57" fillId="33" borderId="62" xfId="0" applyFont="1" applyFill="1" applyBorder="1" applyAlignment="1">
      <alignment horizontal="center"/>
    </xf>
    <xf numFmtId="0" fontId="88" fillId="69" borderId="17" xfId="118" applyFont="1" applyFill="1" applyBorder="1" applyAlignment="1" applyProtection="1">
      <alignment horizontal="center" vertical="center"/>
    </xf>
    <xf numFmtId="0" fontId="88" fillId="69" borderId="18" xfId="118" applyFont="1" applyFill="1" applyBorder="1" applyAlignment="1" applyProtection="1">
      <alignment horizontal="center" vertical="center"/>
    </xf>
    <xf numFmtId="0" fontId="88" fillId="69" borderId="19" xfId="118" applyFont="1" applyFill="1" applyBorder="1" applyAlignment="1" applyProtection="1">
      <alignment horizontal="center" vertical="center"/>
    </xf>
    <xf numFmtId="0" fontId="63" fillId="34" borderId="17" xfId="0" applyFont="1" applyFill="1" applyBorder="1" applyAlignment="1" applyProtection="1">
      <alignment horizontal="center"/>
    </xf>
    <xf numFmtId="0" fontId="63" fillId="34" borderId="18" xfId="0" applyFont="1" applyFill="1" applyBorder="1" applyAlignment="1" applyProtection="1">
      <alignment horizontal="center"/>
    </xf>
    <xf numFmtId="0" fontId="63" fillId="34" borderId="19" xfId="0" applyFont="1" applyFill="1" applyBorder="1" applyAlignment="1" applyProtection="1">
      <alignment horizontal="center"/>
    </xf>
    <xf numFmtId="0" fontId="88" fillId="69" borderId="17" xfId="118" applyFont="1" applyFill="1" applyBorder="1" applyAlignment="1" applyProtection="1">
      <alignment horizontal="center"/>
    </xf>
    <xf numFmtId="0" fontId="88" fillId="69" borderId="18" xfId="118" applyFont="1" applyFill="1" applyBorder="1" applyAlignment="1" applyProtection="1">
      <alignment horizontal="center"/>
    </xf>
    <xf numFmtId="0" fontId="88" fillId="69" borderId="19" xfId="118" applyFont="1" applyFill="1" applyBorder="1" applyAlignment="1" applyProtection="1">
      <alignment horizontal="center"/>
    </xf>
  </cellXfs>
  <cellStyles count="121">
    <cellStyle name="20 % - Accent1" xfId="18" builtinId="30" customBuiltin="1"/>
    <cellStyle name="20 % - Accent1 2" xfId="62"/>
    <cellStyle name="20 % - Accent2" xfId="22" builtinId="34" customBuiltin="1"/>
    <cellStyle name="20 % - Accent2 2" xfId="63"/>
    <cellStyle name="20 % - Accent3" xfId="26" builtinId="38" customBuiltin="1"/>
    <cellStyle name="20 % - Accent3 2" xfId="64"/>
    <cellStyle name="20 % - Accent4" xfId="30" builtinId="42" customBuiltin="1"/>
    <cellStyle name="20 % - Accent4 2" xfId="65"/>
    <cellStyle name="20 % - Accent5" xfId="34" builtinId="46" customBuiltin="1"/>
    <cellStyle name="20 % - Accent5 2" xfId="66"/>
    <cellStyle name="20 % - Accent6" xfId="38" builtinId="50" customBuiltin="1"/>
    <cellStyle name="20 % - Accent6 2" xfId="67"/>
    <cellStyle name="40 % - Accent1" xfId="19" builtinId="31" customBuiltin="1"/>
    <cellStyle name="40 % - Accent1 2" xfId="68"/>
    <cellStyle name="40 % - Accent2" xfId="23" builtinId="35" customBuiltin="1"/>
    <cellStyle name="40 % - Accent2 2" xfId="69"/>
    <cellStyle name="40 % - Accent3" xfId="27" builtinId="39" customBuiltin="1"/>
    <cellStyle name="40 % - Accent3 2" xfId="70"/>
    <cellStyle name="40 % - Accent4" xfId="31" builtinId="43" customBuiltin="1"/>
    <cellStyle name="40 % - Accent4 2" xfId="71"/>
    <cellStyle name="40 % - Accent5" xfId="35" builtinId="47" customBuiltin="1"/>
    <cellStyle name="40 % - Accent5 2" xfId="72"/>
    <cellStyle name="40 % - Accent6" xfId="39" builtinId="51" customBuiltin="1"/>
    <cellStyle name="40 % - Accent6 2" xfId="73"/>
    <cellStyle name="60 % - Accent1" xfId="20" builtinId="32" customBuiltin="1"/>
    <cellStyle name="60 % - Accent1 2" xfId="74"/>
    <cellStyle name="60 % - Accent2" xfId="24" builtinId="36" customBuiltin="1"/>
    <cellStyle name="60 % - Accent2 2" xfId="75"/>
    <cellStyle name="60 % - Accent3" xfId="28" builtinId="40" customBuiltin="1"/>
    <cellStyle name="60 % - Accent3 2" xfId="76"/>
    <cellStyle name="60 % - Accent4" xfId="32" builtinId="44" customBuiltin="1"/>
    <cellStyle name="60 % - Accent4 2" xfId="77"/>
    <cellStyle name="60 % - Accent5" xfId="36" builtinId="48" customBuiltin="1"/>
    <cellStyle name="60 % - Accent5 2" xfId="78"/>
    <cellStyle name="60 % - Accent6" xfId="40" builtinId="52" customBuiltin="1"/>
    <cellStyle name="60 % - Accent6 2" xfId="79"/>
    <cellStyle name="Accent1" xfId="17" builtinId="29" customBuiltin="1"/>
    <cellStyle name="Accent1 2" xfId="80"/>
    <cellStyle name="Accent2" xfId="21" builtinId="33" customBuiltin="1"/>
    <cellStyle name="Accent2 2" xfId="81"/>
    <cellStyle name="Accent3" xfId="25" builtinId="37" customBuiltin="1"/>
    <cellStyle name="Accent3 2" xfId="82"/>
    <cellStyle name="Accent4" xfId="29" builtinId="41" customBuiltin="1"/>
    <cellStyle name="Accent4 2" xfId="83"/>
    <cellStyle name="Accent5" xfId="33" builtinId="45" customBuiltin="1"/>
    <cellStyle name="Accent5 2" xfId="84"/>
    <cellStyle name="Accent6" xfId="37" builtinId="49" customBuiltin="1"/>
    <cellStyle name="Accent6 2" xfId="85"/>
    <cellStyle name="Avertissement" xfId="14" builtinId="11" customBuiltin="1"/>
    <cellStyle name="Avertissement 2" xfId="86"/>
    <cellStyle name="Calcul" xfId="11" builtinId="22" customBuiltin="1"/>
    <cellStyle name="Calcul 2" xfId="87"/>
    <cellStyle name="Cellule liée" xfId="12" builtinId="24" customBuiltin="1"/>
    <cellStyle name="Cellule liée 2" xfId="88"/>
    <cellStyle name="Commentaire" xfId="119" builtinId="10" customBuiltin="1"/>
    <cellStyle name="Commentaire 2" xfId="89"/>
    <cellStyle name="Commentaire 2 2" xfId="112"/>
    <cellStyle name="Courant" xfId="42"/>
    <cellStyle name="date" xfId="43"/>
    <cellStyle name="date 2" xfId="51"/>
    <cellStyle name="Entrée" xfId="9" builtinId="20" customBuiltin="1"/>
    <cellStyle name="Entrée 2" xfId="90"/>
    <cellStyle name="Euro" xfId="44"/>
    <cellStyle name="Insatisfaisant" xfId="7" builtinId="27" customBuiltin="1"/>
    <cellStyle name="Insatisfaisant 2" xfId="91"/>
    <cellStyle name="Milliers 2" xfId="60"/>
    <cellStyle name="Monétaire 2" xfId="104"/>
    <cellStyle name="Monétaire 2 2" xfId="115"/>
    <cellStyle name="Neutre" xfId="8" builtinId="28" customBuiltin="1"/>
    <cellStyle name="Neutre 2" xfId="92"/>
    <cellStyle name="Normal" xfId="0" builtinId="0"/>
    <cellStyle name="Normal 10" xfId="61"/>
    <cellStyle name="Normal 10 2" xfId="109"/>
    <cellStyle name="Normal 11" xfId="111"/>
    <cellStyle name="Normal 12" xfId="110"/>
    <cellStyle name="Normal 13" xfId="113"/>
    <cellStyle name="Normal 14" xfId="103"/>
    <cellStyle name="Normal 14 2" xfId="116"/>
    <cellStyle name="Normal 15" xfId="114"/>
    <cellStyle name="Normal 2" xfId="45"/>
    <cellStyle name="Normal 2 2" xfId="52"/>
    <cellStyle name="Normal 2 3" xfId="117"/>
    <cellStyle name="Normal 3" xfId="53"/>
    <cellStyle name="Normal 4" xfId="48"/>
    <cellStyle name="Normal 5" xfId="49"/>
    <cellStyle name="Normal 5 2" xfId="56"/>
    <cellStyle name="Normal 6" xfId="50"/>
    <cellStyle name="Normal 6 2" xfId="58"/>
    <cellStyle name="Normal 7" xfId="59"/>
    <cellStyle name="Normal 7 2" xfId="106"/>
    <cellStyle name="Normal 8" xfId="57"/>
    <cellStyle name="Normal 8 2" xfId="108"/>
    <cellStyle name="Normal 9" xfId="41"/>
    <cellStyle name="Normal 9 2" xfId="105"/>
    <cellStyle name="Normal_BILANEV7" xfId="118"/>
    <cellStyle name="renvoi" xfId="46"/>
    <cellStyle name="renvoi 2" xfId="54"/>
    <cellStyle name="renvoi centré" xfId="47"/>
    <cellStyle name="renvoi centré 2" xfId="55"/>
    <cellStyle name="renvoi_M201412" xfId="107"/>
    <cellStyle name="Satisfaisant" xfId="6" builtinId="26" customBuiltin="1"/>
    <cellStyle name="Satisfaisant 2" xfId="93"/>
    <cellStyle name="Sortie" xfId="10" builtinId="21" customBuiltin="1"/>
    <cellStyle name="Sortie 2" xfId="94"/>
    <cellStyle name="Texte explicatif" xfId="15" builtinId="53" customBuiltin="1"/>
    <cellStyle name="Texte explicatif 2" xfId="95"/>
    <cellStyle name="Titre" xfId="1" builtinId="15" customBuiltin="1"/>
    <cellStyle name="Titre 2" xfId="96"/>
    <cellStyle name="Titre 2 2" xfId="120"/>
    <cellStyle name="Titre 1" xfId="2" builtinId="16" customBuiltin="1"/>
    <cellStyle name="Titre 1 2" xfId="97"/>
    <cellStyle name="Titre 2" xfId="3" builtinId="17" customBuiltin="1"/>
    <cellStyle name="Titre 2 2" xfId="98"/>
    <cellStyle name="Titre 3" xfId="4" builtinId="18" customBuiltin="1"/>
    <cellStyle name="Titre 3 2" xfId="99"/>
    <cellStyle name="Titre 4" xfId="5" builtinId="19" customBuiltin="1"/>
    <cellStyle name="Titre 4 2" xfId="100"/>
    <cellStyle name="Total" xfId="16" builtinId="25" customBuiltin="1"/>
    <cellStyle name="Total 2" xfId="101"/>
    <cellStyle name="Vérification" xfId="13" builtinId="23" customBuiltin="1"/>
    <cellStyle name="Vérification 2" xfId="102"/>
  </cellStyles>
  <dxfs count="67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FFCC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7C80"/>
        </patternFill>
      </fill>
    </dxf>
    <dxf>
      <fill>
        <patternFill>
          <bgColor rgb="FFFF00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9999"/>
        </patternFill>
      </fill>
    </dxf>
    <dxf>
      <font>
        <condense val="0"/>
        <extend val="0"/>
        <color auto="1"/>
      </font>
      <fill>
        <patternFill>
          <bgColor indexed="2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>
      <tableStyleElement type="wholeTable" dxfId="66"/>
    </tableStyle>
  </tableStyles>
  <colors>
    <mruColors>
      <color rgb="FFCCCCFF"/>
      <color rgb="FFCCFFCC"/>
      <color rgb="FFCCECFF"/>
      <color rgb="FFFFFFCC"/>
      <color rgb="FFFF9999"/>
      <color rgb="FFFFCCFF"/>
      <color rgb="FFFF99FF"/>
      <color rgb="FFFF66CC"/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142875</xdr:colOff>
          <xdr:row>0</xdr:row>
          <xdr:rowOff>66675</xdr:rowOff>
        </xdr:from>
        <xdr:to>
          <xdr:col>14</xdr:col>
          <xdr:colOff>542925</xdr:colOff>
          <xdr:row>0</xdr:row>
          <xdr:rowOff>352425</xdr:rowOff>
        </xdr:to>
        <xdr:sp macro="" textlink="">
          <xdr:nvSpPr>
            <xdr:cNvPr id="23553" name="bouton1UF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0</xdr:row>
          <xdr:rowOff>57150</xdr:rowOff>
        </xdr:from>
        <xdr:to>
          <xdr:col>17</xdr:col>
          <xdr:colOff>504825</xdr:colOff>
          <xdr:row>0</xdr:row>
          <xdr:rowOff>361950</xdr:rowOff>
        </xdr:to>
        <xdr:sp macro="" textlink="">
          <xdr:nvSpPr>
            <xdr:cNvPr id="23554" name="bouton2UF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476250</xdr:colOff>
          <xdr:row>0</xdr:row>
          <xdr:rowOff>85725</xdr:rowOff>
        </xdr:from>
        <xdr:to>
          <xdr:col>14</xdr:col>
          <xdr:colOff>428625</xdr:colOff>
          <xdr:row>0</xdr:row>
          <xdr:rowOff>361950</xdr:rowOff>
        </xdr:to>
        <xdr:sp macro="" textlink="">
          <xdr:nvSpPr>
            <xdr:cNvPr id="28673" name="bouton1huile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0</xdr:row>
          <xdr:rowOff>85725</xdr:rowOff>
        </xdr:from>
        <xdr:to>
          <xdr:col>16</xdr:col>
          <xdr:colOff>800100</xdr:colOff>
          <xdr:row>0</xdr:row>
          <xdr:rowOff>371475</xdr:rowOff>
        </xdr:to>
        <xdr:sp macro="" textlink="">
          <xdr:nvSpPr>
            <xdr:cNvPr id="28674" name="bouton2huile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3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0000"/>
  </sheetPr>
  <dimension ref="A1:AD38"/>
  <sheetViews>
    <sheetView showGridLines="0" zoomScale="110" zoomScaleNormal="110" workbookViewId="0">
      <selection activeCell="A7" sqref="A7:XFD7"/>
    </sheetView>
  </sheetViews>
  <sheetFormatPr baseColWidth="10" defaultRowHeight="15" x14ac:dyDescent="0.25"/>
  <cols>
    <col min="1" max="1" width="1.7109375" customWidth="1"/>
    <col min="2" max="2" width="19.5703125" bestFit="1" customWidth="1"/>
    <col min="3" max="3" width="16.7109375" customWidth="1"/>
    <col min="4" max="4" width="5.85546875" customWidth="1"/>
    <col min="5" max="5" width="5.85546875" style="86" customWidth="1"/>
    <col min="6" max="6" width="8.140625" style="86" customWidth="1"/>
    <col min="7" max="7" width="19.5703125" bestFit="1" customWidth="1"/>
    <col min="8" max="8" width="8.140625" customWidth="1"/>
    <col min="9" max="9" width="5.85546875" customWidth="1"/>
    <col min="10" max="10" width="5.85546875" style="86" customWidth="1"/>
    <col min="11" max="11" width="3" bestFit="1" customWidth="1"/>
    <col min="12" max="12" width="19.5703125" bestFit="1" customWidth="1"/>
    <col min="13" max="13" width="8.140625" customWidth="1"/>
    <col min="14" max="14" width="5.85546875" customWidth="1"/>
    <col min="15" max="15" width="5.85546875" style="86" customWidth="1"/>
    <col min="16" max="16" width="3" bestFit="1" customWidth="1"/>
    <col min="17" max="17" width="19.5703125" bestFit="1" customWidth="1"/>
    <col min="18" max="18" width="8.140625" bestFit="1" customWidth="1"/>
    <col min="19" max="19" width="8" customWidth="1"/>
    <col min="20" max="20" width="6.85546875" style="86" bestFit="1" customWidth="1"/>
    <col min="21" max="21" width="6.5703125" customWidth="1"/>
    <col min="22" max="22" width="19.5703125" bestFit="1" customWidth="1"/>
    <col min="23" max="23" width="8.140625" bestFit="1" customWidth="1"/>
    <col min="24" max="24" width="9.28515625" bestFit="1" customWidth="1"/>
    <col min="25" max="25" width="6.85546875" style="86" bestFit="1" customWidth="1"/>
    <col min="26" max="26" width="3" bestFit="1" customWidth="1"/>
    <col min="27" max="27" width="19.5703125" bestFit="1" customWidth="1"/>
    <col min="28" max="29" width="8.140625" bestFit="1" customWidth="1"/>
    <col min="30" max="30" width="6.85546875" style="86" bestFit="1" customWidth="1"/>
  </cols>
  <sheetData>
    <row r="1" spans="1:30" s="86" customFormat="1" ht="29.25" x14ac:dyDescent="0.25">
      <c r="B1" s="399" t="s">
        <v>125</v>
      </c>
      <c r="C1" s="399"/>
    </row>
    <row r="2" spans="1:30" ht="16.5" thickBot="1" x14ac:dyDescent="0.3">
      <c r="B2" s="77" t="s">
        <v>62</v>
      </c>
      <c r="C2" s="116">
        <v>43101</v>
      </c>
      <c r="D2" s="86"/>
    </row>
    <row r="3" spans="1:30" s="77" customFormat="1" ht="26.25" customHeight="1" thickBot="1" x14ac:dyDescent="0.3">
      <c r="B3" s="396" t="s">
        <v>55</v>
      </c>
      <c r="C3" s="397"/>
      <c r="D3" s="397"/>
      <c r="E3" s="397"/>
      <c r="F3" s="398"/>
      <c r="G3" s="137" t="s">
        <v>33</v>
      </c>
      <c r="H3" s="138"/>
      <c r="I3" s="138"/>
      <c r="J3" s="139"/>
      <c r="K3" s="130"/>
      <c r="L3" s="134" t="s">
        <v>44</v>
      </c>
      <c r="M3" s="135"/>
      <c r="N3" s="135"/>
      <c r="O3" s="136"/>
      <c r="P3" s="131"/>
      <c r="Q3" s="406" t="s">
        <v>48</v>
      </c>
      <c r="R3" s="407"/>
      <c r="S3" s="407"/>
      <c r="T3" s="407"/>
      <c r="U3" s="408"/>
      <c r="V3" s="400" t="s">
        <v>49</v>
      </c>
      <c r="W3" s="401"/>
      <c r="X3" s="401"/>
      <c r="Y3" s="402"/>
      <c r="Z3" s="131"/>
      <c r="AA3" s="403" t="s">
        <v>57</v>
      </c>
      <c r="AB3" s="404"/>
      <c r="AC3" s="404"/>
      <c r="AD3" s="405"/>
    </row>
    <row r="4" spans="1:30" s="7" customFormat="1" ht="30.75" thickBot="1" x14ac:dyDescent="0.3">
      <c r="A4" s="8"/>
      <c r="B4" s="121" t="s">
        <v>47</v>
      </c>
      <c r="C4" s="110" t="s">
        <v>58</v>
      </c>
      <c r="D4" s="110" t="s">
        <v>119</v>
      </c>
      <c r="E4" s="110" t="s">
        <v>120</v>
      </c>
      <c r="F4" s="122" t="s">
        <v>118</v>
      </c>
      <c r="G4" s="123" t="s">
        <v>47</v>
      </c>
      <c r="H4" s="110" t="s">
        <v>58</v>
      </c>
      <c r="I4" s="110" t="s">
        <v>119</v>
      </c>
      <c r="J4" s="110" t="s">
        <v>121</v>
      </c>
      <c r="K4" s="82"/>
      <c r="L4" s="123" t="s">
        <v>47</v>
      </c>
      <c r="M4" s="124" t="s">
        <v>58</v>
      </c>
      <c r="N4" s="110" t="s">
        <v>122</v>
      </c>
      <c r="O4" s="125" t="s">
        <v>120</v>
      </c>
      <c r="P4" s="6"/>
      <c r="Q4" s="123" t="s">
        <v>47</v>
      </c>
      <c r="R4" s="124" t="s">
        <v>58</v>
      </c>
      <c r="S4" s="110" t="s">
        <v>122</v>
      </c>
      <c r="T4" s="125" t="s">
        <v>120</v>
      </c>
      <c r="U4" s="267" t="s">
        <v>136</v>
      </c>
      <c r="V4" s="126" t="s">
        <v>47</v>
      </c>
      <c r="W4" s="110" t="s">
        <v>58</v>
      </c>
      <c r="X4" s="110" t="s">
        <v>122</v>
      </c>
      <c r="Y4" s="125" t="s">
        <v>120</v>
      </c>
      <c r="Z4" s="6"/>
      <c r="AA4" s="123" t="s">
        <v>47</v>
      </c>
      <c r="AB4" s="127" t="s">
        <v>58</v>
      </c>
      <c r="AC4" s="110" t="s">
        <v>122</v>
      </c>
      <c r="AD4" s="125" t="s">
        <v>120</v>
      </c>
    </row>
    <row r="5" spans="1:30" x14ac:dyDescent="0.25">
      <c r="A5" s="9"/>
      <c r="B5" s="99" t="s">
        <v>2</v>
      </c>
      <c r="C5" s="89" t="e">
        <f>COLUMN(#REF!)-1</f>
        <v>#REF!</v>
      </c>
      <c r="D5" s="89">
        <v>4800</v>
      </c>
      <c r="E5" s="106">
        <v>4800</v>
      </c>
      <c r="F5" s="103"/>
      <c r="G5" s="113" t="str">
        <f t="shared" ref="G5:G32" si="0">B5</f>
        <v>Débit</v>
      </c>
      <c r="H5" s="89" t="e">
        <f>COLUMN(#REF!)-1</f>
        <v>#REF!</v>
      </c>
      <c r="I5" s="89">
        <v>1000</v>
      </c>
      <c r="J5" s="107">
        <v>100000000</v>
      </c>
      <c r="K5" s="6"/>
      <c r="L5" s="89" t="str">
        <f t="shared" ref="L5:L32" si="1">B5</f>
        <v>Débit</v>
      </c>
      <c r="M5" s="89" t="e">
        <f>COLUMN(#REF!)-1</f>
        <v>#REF!</v>
      </c>
      <c r="N5" s="107">
        <v>100000000</v>
      </c>
      <c r="O5" s="107">
        <v>100000000</v>
      </c>
      <c r="P5" s="6"/>
      <c r="Q5" s="89" t="str">
        <f t="shared" ref="Q5:Q32" si="2">B5</f>
        <v>Débit</v>
      </c>
      <c r="R5" s="177">
        <f>COLUMN('Station UF'!B7)-1</f>
        <v>1</v>
      </c>
      <c r="S5" s="108">
        <v>100000000</v>
      </c>
      <c r="T5" s="108">
        <v>100000000</v>
      </c>
      <c r="U5" s="108">
        <v>100000000</v>
      </c>
      <c r="V5" s="89" t="str">
        <f t="shared" ref="V5:V32" si="3">B5</f>
        <v>Débit</v>
      </c>
      <c r="W5" s="176">
        <f>COLUMN('Station UF'!B7)-1</f>
        <v>1</v>
      </c>
      <c r="X5" s="108">
        <v>100000000</v>
      </c>
      <c r="Y5" s="108">
        <v>100000000</v>
      </c>
      <c r="Z5" s="6"/>
      <c r="AA5" s="120" t="str">
        <f t="shared" ref="AA5:AA32" si="4">B5</f>
        <v>Débit</v>
      </c>
      <c r="AB5" s="113">
        <f>COLUMN('Station des huiles'!B8)-1</f>
        <v>1</v>
      </c>
      <c r="AC5" s="128">
        <v>1000000</v>
      </c>
      <c r="AD5" s="113">
        <v>100000</v>
      </c>
    </row>
    <row r="6" spans="1:30" x14ac:dyDescent="0.25">
      <c r="A6" s="9"/>
      <c r="B6" s="100" t="s">
        <v>1</v>
      </c>
      <c r="C6" s="90" t="e">
        <f>COLUMN(#REF!)-1</f>
        <v>#REF!</v>
      </c>
      <c r="D6" s="90" t="s">
        <v>112</v>
      </c>
      <c r="E6" s="107">
        <v>1000000</v>
      </c>
      <c r="F6" s="104"/>
      <c r="G6" s="90" t="str">
        <f t="shared" si="0"/>
        <v>pH</v>
      </c>
      <c r="H6" s="90" t="e">
        <f>COLUMN(#REF!)-1</f>
        <v>#REF!</v>
      </c>
      <c r="I6" s="107">
        <v>100000000</v>
      </c>
      <c r="J6" s="107">
        <v>100000000</v>
      </c>
      <c r="K6" s="6"/>
      <c r="L6" s="90" t="str">
        <f t="shared" si="1"/>
        <v>pH</v>
      </c>
      <c r="M6" s="90" t="e">
        <f>COLUMN(#REF!)-1</f>
        <v>#REF!</v>
      </c>
      <c r="N6" s="107">
        <v>100000000</v>
      </c>
      <c r="O6" s="107">
        <v>100000000</v>
      </c>
      <c r="P6" s="6"/>
      <c r="Q6" s="90" t="str">
        <f t="shared" si="2"/>
        <v>pH</v>
      </c>
      <c r="R6" s="107"/>
      <c r="S6" s="107">
        <v>100000000</v>
      </c>
      <c r="T6" s="107">
        <v>100000000</v>
      </c>
      <c r="U6" s="107">
        <v>100000000</v>
      </c>
      <c r="V6" s="90" t="str">
        <f t="shared" si="3"/>
        <v>pH</v>
      </c>
      <c r="W6" s="172"/>
      <c r="X6" s="107">
        <v>100000000</v>
      </c>
      <c r="Y6" s="107">
        <v>100000000</v>
      </c>
      <c r="Z6" s="6"/>
      <c r="AA6" s="100" t="str">
        <f t="shared" si="4"/>
        <v>pH</v>
      </c>
      <c r="AB6" s="107"/>
      <c r="AC6" s="107">
        <v>100000000</v>
      </c>
      <c r="AD6" s="107">
        <v>100000000</v>
      </c>
    </row>
    <row r="7" spans="1:30" x14ac:dyDescent="0.25">
      <c r="A7" s="79"/>
      <c r="B7" s="101" t="s">
        <v>27</v>
      </c>
      <c r="C7" s="90" t="e">
        <f>COLUMN(#REF!)-1</f>
        <v>#REF!</v>
      </c>
      <c r="D7" s="90">
        <v>1750</v>
      </c>
      <c r="E7" s="108">
        <f t="shared" ref="E7:E31" si="5">D7*2</f>
        <v>3500</v>
      </c>
      <c r="F7" s="105">
        <v>3500</v>
      </c>
      <c r="G7" s="90" t="str">
        <f t="shared" si="0"/>
        <v>DCO</v>
      </c>
      <c r="H7" s="90" t="e">
        <f>COLUMN(#REF!)-1</f>
        <v>#REF!</v>
      </c>
      <c r="I7" s="90">
        <v>5000</v>
      </c>
      <c r="J7" s="107">
        <v>100000000</v>
      </c>
      <c r="K7" s="6"/>
      <c r="L7" s="90" t="str">
        <f t="shared" si="1"/>
        <v>DCO</v>
      </c>
      <c r="M7" s="90" t="e">
        <f>COLUMN(#REF!)-1</f>
        <v>#REF!</v>
      </c>
      <c r="N7" s="90">
        <v>2000</v>
      </c>
      <c r="O7" s="90">
        <v>2500</v>
      </c>
      <c r="P7" s="6"/>
      <c r="Q7" s="90" t="str">
        <f t="shared" si="2"/>
        <v>DCO</v>
      </c>
      <c r="R7" s="108">
        <f>COLUMN('Station UF'!E7)-1</f>
        <v>4</v>
      </c>
      <c r="S7" s="108">
        <v>100000000</v>
      </c>
      <c r="T7" s="108">
        <v>100000000</v>
      </c>
      <c r="U7" s="108">
        <v>100000000</v>
      </c>
      <c r="V7" s="90" t="str">
        <f>B7</f>
        <v>DCO</v>
      </c>
      <c r="W7" s="176">
        <f>COLUMN('Station UF'!N7)-1</f>
        <v>13</v>
      </c>
      <c r="X7" s="108">
        <v>100000000</v>
      </c>
      <c r="Y7" s="108">
        <v>100000000</v>
      </c>
      <c r="Z7" s="6"/>
      <c r="AA7" s="100" t="str">
        <f t="shared" si="4"/>
        <v>DCO</v>
      </c>
      <c r="AB7" s="90">
        <v>4</v>
      </c>
      <c r="AC7" s="129">
        <v>17000</v>
      </c>
      <c r="AD7" s="90">
        <v>26000</v>
      </c>
    </row>
    <row r="8" spans="1:30" x14ac:dyDescent="0.25">
      <c r="A8" s="9"/>
      <c r="B8" s="100" t="s">
        <v>32</v>
      </c>
      <c r="C8" s="90" t="e">
        <f>COLUMN(#REF!)-1</f>
        <v>#REF!</v>
      </c>
      <c r="D8" s="107">
        <v>100000000</v>
      </c>
      <c r="E8" s="107">
        <f t="shared" si="5"/>
        <v>200000000</v>
      </c>
      <c r="F8" s="104"/>
      <c r="G8" s="90" t="str">
        <f t="shared" si="0"/>
        <v>DCO à D2</v>
      </c>
      <c r="H8" s="90" t="e">
        <f>COLUMN(#REF!)-1</f>
        <v>#REF!</v>
      </c>
      <c r="I8" s="107">
        <v>100000000</v>
      </c>
      <c r="J8" s="107">
        <v>100000000</v>
      </c>
      <c r="K8" s="6"/>
      <c r="L8" s="90" t="str">
        <f t="shared" si="1"/>
        <v>DCO à D2</v>
      </c>
      <c r="M8" s="107">
        <v>100000000</v>
      </c>
      <c r="N8" s="107">
        <v>100000000</v>
      </c>
      <c r="O8" s="107">
        <v>100000000</v>
      </c>
      <c r="P8" s="6"/>
      <c r="Q8" s="90" t="str">
        <f t="shared" si="2"/>
        <v>DCO à D2</v>
      </c>
      <c r="R8" s="107"/>
      <c r="S8" s="107">
        <v>100000000</v>
      </c>
      <c r="T8" s="107">
        <v>100000000</v>
      </c>
      <c r="U8" s="107">
        <v>100000000</v>
      </c>
      <c r="V8" s="90" t="str">
        <f t="shared" si="3"/>
        <v>DCO à D2</v>
      </c>
      <c r="W8" s="172"/>
      <c r="X8" s="107">
        <v>100000000</v>
      </c>
      <c r="Y8" s="107">
        <v>100000000</v>
      </c>
      <c r="Z8" s="6"/>
      <c r="AA8" s="100" t="str">
        <f t="shared" si="4"/>
        <v>DCO à D2</v>
      </c>
      <c r="AB8" s="107"/>
      <c r="AC8" s="107">
        <v>100000000</v>
      </c>
      <c r="AD8" s="107">
        <v>100000000</v>
      </c>
    </row>
    <row r="9" spans="1:30" x14ac:dyDescent="0.25">
      <c r="A9" s="9"/>
      <c r="B9" s="100" t="s">
        <v>3</v>
      </c>
      <c r="C9" s="90" t="e">
        <f>COLUMN(#REF!)-1</f>
        <v>#REF!</v>
      </c>
      <c r="D9" s="90">
        <v>400</v>
      </c>
      <c r="E9" s="108">
        <f t="shared" si="5"/>
        <v>800</v>
      </c>
      <c r="F9" s="105">
        <v>1500</v>
      </c>
      <c r="G9" s="90" t="str">
        <f t="shared" si="0"/>
        <v>MES</v>
      </c>
      <c r="H9" s="90" t="e">
        <f>COLUMN(#REF!)-1</f>
        <v>#REF!</v>
      </c>
      <c r="I9" s="90">
        <v>4000</v>
      </c>
      <c r="J9" s="107">
        <v>100000000</v>
      </c>
      <c r="K9" s="6"/>
      <c r="L9" s="90" t="str">
        <f t="shared" si="1"/>
        <v>MES</v>
      </c>
      <c r="M9" s="90" t="e">
        <f>COLUMN(#REF!)-1</f>
        <v>#REF!</v>
      </c>
      <c r="N9" s="90">
        <v>55</v>
      </c>
      <c r="O9" s="90">
        <v>110</v>
      </c>
      <c r="P9" s="6"/>
      <c r="Q9" s="90" t="str">
        <f t="shared" si="2"/>
        <v>MES</v>
      </c>
      <c r="R9" s="108">
        <f>COLUMN('Station UF'!J7)-1</f>
        <v>9</v>
      </c>
      <c r="S9" s="108">
        <v>100000000</v>
      </c>
      <c r="T9" s="108">
        <v>100000000</v>
      </c>
      <c r="U9" s="108">
        <v>100000000</v>
      </c>
      <c r="V9" s="90" t="str">
        <f t="shared" si="3"/>
        <v>MES</v>
      </c>
      <c r="W9" s="176">
        <f>COLUMN('Station UF'!S7)-1</f>
        <v>18</v>
      </c>
      <c r="X9" s="108">
        <v>100000000</v>
      </c>
      <c r="Y9" s="108">
        <v>100000000</v>
      </c>
      <c r="Z9" s="6"/>
      <c r="AA9" s="100" t="str">
        <f t="shared" si="4"/>
        <v>MES</v>
      </c>
      <c r="AB9" s="90">
        <v>9</v>
      </c>
      <c r="AC9" s="129">
        <v>2600</v>
      </c>
      <c r="AD9" s="90">
        <v>5000</v>
      </c>
    </row>
    <row r="10" spans="1:30" s="86" customFormat="1" x14ac:dyDescent="0.25">
      <c r="A10" s="9"/>
      <c r="B10" s="367" t="s">
        <v>109</v>
      </c>
      <c r="C10" s="368">
        <v>24</v>
      </c>
      <c r="D10" s="368">
        <v>10</v>
      </c>
      <c r="E10" s="369">
        <v>20</v>
      </c>
      <c r="F10" s="371"/>
      <c r="G10" s="368" t="str">
        <f t="shared" si="0"/>
        <v>Fluorure</v>
      </c>
      <c r="H10" s="370"/>
      <c r="I10" s="370"/>
      <c r="J10" s="370"/>
      <c r="K10" s="6"/>
      <c r="L10" s="368" t="str">
        <f t="shared" si="1"/>
        <v>Fluorure</v>
      </c>
      <c r="M10" s="370"/>
      <c r="N10" s="370"/>
      <c r="O10" s="370"/>
      <c r="P10" s="6"/>
      <c r="Q10" s="368" t="str">
        <f t="shared" si="2"/>
        <v>Fluorure</v>
      </c>
      <c r="R10" s="370"/>
      <c r="S10" s="370"/>
      <c r="T10" s="370"/>
      <c r="U10" s="370"/>
      <c r="V10" s="368" t="str">
        <f t="shared" si="3"/>
        <v>Fluorure</v>
      </c>
      <c r="W10" s="172"/>
      <c r="X10" s="370"/>
      <c r="Y10" s="370"/>
      <c r="Z10" s="6"/>
      <c r="AA10" s="367" t="str">
        <f t="shared" si="4"/>
        <v>Fluorure</v>
      </c>
      <c r="AB10" s="370"/>
      <c r="AC10" s="372"/>
      <c r="AD10" s="370"/>
    </row>
    <row r="11" spans="1:30" x14ac:dyDescent="0.25">
      <c r="A11" s="9"/>
      <c r="B11" s="100" t="s">
        <v>111</v>
      </c>
      <c r="C11" s="90" t="e">
        <f>COLUMN(#REF!)-1</f>
        <v>#REF!</v>
      </c>
      <c r="D11" s="90">
        <v>15</v>
      </c>
      <c r="E11" s="108">
        <f t="shared" si="5"/>
        <v>30</v>
      </c>
      <c r="F11" s="105">
        <v>70</v>
      </c>
      <c r="G11" s="90" t="str">
        <f t="shared" si="0"/>
        <v>Ptotal</v>
      </c>
      <c r="H11" s="90" t="e">
        <f>COLUMN(#REF!)-1</f>
        <v>#REF!</v>
      </c>
      <c r="I11" s="90">
        <v>500</v>
      </c>
      <c r="J11" s="107">
        <v>100000000</v>
      </c>
      <c r="K11" s="6"/>
      <c r="L11" s="90" t="str">
        <f t="shared" si="1"/>
        <v>Ptotal</v>
      </c>
      <c r="M11" s="90" t="e">
        <f>COLUMN(#REF!)-1</f>
        <v>#REF!</v>
      </c>
      <c r="N11" s="90">
        <v>20</v>
      </c>
      <c r="O11" s="90">
        <v>40</v>
      </c>
      <c r="P11" s="6"/>
      <c r="Q11" s="90" t="str">
        <f t="shared" si="2"/>
        <v>Ptotal</v>
      </c>
      <c r="R11" s="107"/>
      <c r="S11" s="107">
        <v>100000000</v>
      </c>
      <c r="T11" s="107">
        <v>100000000</v>
      </c>
      <c r="U11" s="107">
        <v>100000000</v>
      </c>
      <c r="V11" s="90" t="str">
        <f t="shared" si="3"/>
        <v>Ptotal</v>
      </c>
      <c r="W11" s="176">
        <f>COLUMN('Station UF'!W7)-1</f>
        <v>22</v>
      </c>
      <c r="X11" s="108">
        <v>100000000</v>
      </c>
      <c r="Y11" s="108">
        <v>100000000</v>
      </c>
      <c r="Z11" s="6"/>
      <c r="AA11" s="100" t="str">
        <f t="shared" si="4"/>
        <v>Ptotal</v>
      </c>
      <c r="AB11" s="107"/>
      <c r="AC11" s="107">
        <v>100000000</v>
      </c>
      <c r="AD11" s="107">
        <v>100000000</v>
      </c>
    </row>
    <row r="12" spans="1:30" x14ac:dyDescent="0.25">
      <c r="A12" s="9"/>
      <c r="B12" s="100" t="s">
        <v>28</v>
      </c>
      <c r="C12" s="90" t="e">
        <f>COLUMN(#REF!)-1</f>
        <v>#REF!</v>
      </c>
      <c r="D12" s="107">
        <v>100000000</v>
      </c>
      <c r="E12" s="107">
        <f t="shared" si="5"/>
        <v>200000000</v>
      </c>
      <c r="F12" s="104"/>
      <c r="G12" s="90" t="str">
        <f t="shared" si="0"/>
        <v>NTK</v>
      </c>
      <c r="H12" s="90" t="e">
        <f>COLUMN(#REF!)-1</f>
        <v>#REF!</v>
      </c>
      <c r="I12" s="107">
        <v>100000000</v>
      </c>
      <c r="J12" s="107">
        <v>100000000</v>
      </c>
      <c r="K12" s="6"/>
      <c r="L12" s="90" t="str">
        <f t="shared" si="1"/>
        <v>NTK</v>
      </c>
      <c r="M12" s="90" t="e">
        <f>COLUMN(#REF!)-1</f>
        <v>#REF!</v>
      </c>
      <c r="N12" s="107">
        <v>100000000</v>
      </c>
      <c r="O12" s="107">
        <v>100000000</v>
      </c>
      <c r="P12" s="6"/>
      <c r="Q12" s="90" t="str">
        <f t="shared" si="2"/>
        <v>NTK</v>
      </c>
      <c r="R12" s="107"/>
      <c r="S12" s="107">
        <v>100000000</v>
      </c>
      <c r="T12" s="107">
        <v>100000000</v>
      </c>
      <c r="U12" s="107">
        <v>100000000</v>
      </c>
      <c r="V12" s="90" t="str">
        <f t="shared" si="3"/>
        <v>NTK</v>
      </c>
      <c r="W12" s="176">
        <f>COLUMN('Station UF'!Y7)-1</f>
        <v>24</v>
      </c>
      <c r="X12" s="108">
        <v>100000000</v>
      </c>
      <c r="Y12" s="108">
        <v>100000000</v>
      </c>
      <c r="Z12" s="6"/>
      <c r="AA12" s="100" t="str">
        <f t="shared" si="4"/>
        <v>NTK</v>
      </c>
      <c r="AB12" s="107"/>
      <c r="AC12" s="107">
        <v>100000000</v>
      </c>
      <c r="AD12" s="107">
        <v>100000000</v>
      </c>
    </row>
    <row r="13" spans="1:30" x14ac:dyDescent="0.25">
      <c r="A13" s="9"/>
      <c r="B13" s="100" t="s">
        <v>29</v>
      </c>
      <c r="C13" s="90" t="e">
        <f>COLUMN(#REF!)-1</f>
        <v>#REF!</v>
      </c>
      <c r="D13" s="107">
        <v>100000000</v>
      </c>
      <c r="E13" s="107">
        <f t="shared" si="5"/>
        <v>200000000</v>
      </c>
      <c r="F13" s="104"/>
      <c r="G13" s="90" t="str">
        <f t="shared" si="0"/>
        <v>NH4</v>
      </c>
      <c r="H13" s="107">
        <v>100000000</v>
      </c>
      <c r="I13" s="107">
        <v>100000000</v>
      </c>
      <c r="J13" s="107">
        <v>100000000</v>
      </c>
      <c r="K13" s="6"/>
      <c r="L13" s="90" t="str">
        <f t="shared" si="1"/>
        <v>NH4</v>
      </c>
      <c r="M13" s="107">
        <v>100000000</v>
      </c>
      <c r="N13" s="107">
        <v>100000000</v>
      </c>
      <c r="O13" s="107">
        <v>100000000</v>
      </c>
      <c r="P13" s="6"/>
      <c r="Q13" s="90" t="str">
        <f t="shared" si="2"/>
        <v>NH4</v>
      </c>
      <c r="R13" s="107"/>
      <c r="S13" s="107">
        <v>100000000</v>
      </c>
      <c r="T13" s="107">
        <v>100000000</v>
      </c>
      <c r="U13" s="107">
        <v>100000000</v>
      </c>
      <c r="V13" s="90" t="str">
        <f t="shared" si="3"/>
        <v>NH4</v>
      </c>
      <c r="W13" s="172"/>
      <c r="X13" s="107">
        <v>100000000</v>
      </c>
      <c r="Y13" s="107">
        <v>100000000</v>
      </c>
      <c r="Z13" s="6"/>
      <c r="AA13" s="100" t="str">
        <f t="shared" si="4"/>
        <v>NH4</v>
      </c>
      <c r="AB13" s="107"/>
      <c r="AC13" s="107">
        <v>100000000</v>
      </c>
      <c r="AD13" s="107">
        <v>100000000</v>
      </c>
    </row>
    <row r="14" spans="1:30" x14ac:dyDescent="0.25">
      <c r="A14" s="9"/>
      <c r="B14" s="100" t="s">
        <v>30</v>
      </c>
      <c r="C14" s="90" t="e">
        <f>COLUMN(#REF!)-1</f>
        <v>#REF!</v>
      </c>
      <c r="D14" s="107">
        <v>100000000</v>
      </c>
      <c r="E14" s="107">
        <f t="shared" si="5"/>
        <v>200000000</v>
      </c>
      <c r="F14" s="104"/>
      <c r="G14" s="90" t="str">
        <f t="shared" si="0"/>
        <v>NO2</v>
      </c>
      <c r="H14" s="107">
        <v>100000000</v>
      </c>
      <c r="I14" s="107">
        <v>100000000</v>
      </c>
      <c r="J14" s="107">
        <v>100000000</v>
      </c>
      <c r="K14" s="6"/>
      <c r="L14" s="90" t="str">
        <f t="shared" si="1"/>
        <v>NO2</v>
      </c>
      <c r="M14" s="107">
        <v>100000000</v>
      </c>
      <c r="N14" s="107">
        <v>100000000</v>
      </c>
      <c r="O14" s="107">
        <v>100000000</v>
      </c>
      <c r="P14" s="6"/>
      <c r="Q14" s="90" t="str">
        <f t="shared" si="2"/>
        <v>NO2</v>
      </c>
      <c r="R14" s="107"/>
      <c r="S14" s="107">
        <v>100000000</v>
      </c>
      <c r="T14" s="107">
        <v>100000000</v>
      </c>
      <c r="U14" s="107">
        <v>100000000</v>
      </c>
      <c r="V14" s="90" t="str">
        <f t="shared" si="3"/>
        <v>NO2</v>
      </c>
      <c r="W14" s="172"/>
      <c r="X14" s="107">
        <v>100000000</v>
      </c>
      <c r="Y14" s="107">
        <v>100000000</v>
      </c>
      <c r="Z14" s="6"/>
      <c r="AA14" s="100" t="str">
        <f t="shared" si="4"/>
        <v>NO2</v>
      </c>
      <c r="AB14" s="107"/>
      <c r="AC14" s="107">
        <v>100000000</v>
      </c>
      <c r="AD14" s="107">
        <v>100000000</v>
      </c>
    </row>
    <row r="15" spans="1:30" x14ac:dyDescent="0.25">
      <c r="A15" s="9"/>
      <c r="B15" s="100" t="s">
        <v>31</v>
      </c>
      <c r="C15" s="90" t="e">
        <f>COLUMN(#REF!)-1</f>
        <v>#REF!</v>
      </c>
      <c r="D15" s="107">
        <v>100000000</v>
      </c>
      <c r="E15" s="107">
        <f t="shared" si="5"/>
        <v>200000000</v>
      </c>
      <c r="F15" s="104"/>
      <c r="G15" s="90" t="str">
        <f t="shared" si="0"/>
        <v>NO3</v>
      </c>
      <c r="H15" s="107">
        <v>100000000</v>
      </c>
      <c r="I15" s="107">
        <v>100000000</v>
      </c>
      <c r="J15" s="107">
        <v>100000000</v>
      </c>
      <c r="K15" s="6"/>
      <c r="L15" s="90" t="str">
        <f t="shared" si="1"/>
        <v>NO3</v>
      </c>
      <c r="M15" s="107">
        <v>100000000</v>
      </c>
      <c r="N15" s="107">
        <v>100000000</v>
      </c>
      <c r="O15" s="107">
        <v>100000000</v>
      </c>
      <c r="P15" s="6"/>
      <c r="Q15" s="90" t="str">
        <f t="shared" si="2"/>
        <v>NO3</v>
      </c>
      <c r="R15" s="107"/>
      <c r="S15" s="107">
        <v>100000000</v>
      </c>
      <c r="T15" s="107">
        <v>100000000</v>
      </c>
      <c r="U15" s="107">
        <v>100000000</v>
      </c>
      <c r="V15" s="90" t="str">
        <f t="shared" si="3"/>
        <v>NO3</v>
      </c>
      <c r="W15" s="172"/>
      <c r="X15" s="107">
        <v>100000000</v>
      </c>
      <c r="Y15" s="107">
        <v>100000000</v>
      </c>
      <c r="Z15" s="6"/>
      <c r="AA15" s="100" t="str">
        <f t="shared" si="4"/>
        <v>NO3</v>
      </c>
      <c r="AB15" s="107"/>
      <c r="AC15" s="107">
        <v>100000000</v>
      </c>
      <c r="AD15" s="107">
        <v>100000000</v>
      </c>
    </row>
    <row r="16" spans="1:30" x14ac:dyDescent="0.25">
      <c r="A16" s="9"/>
      <c r="B16" s="100" t="s">
        <v>20</v>
      </c>
      <c r="C16" s="90" t="e">
        <f>COLUMN(#REF!)-1</f>
        <v>#REF!</v>
      </c>
      <c r="D16" s="90">
        <v>5</v>
      </c>
      <c r="E16" s="108">
        <f t="shared" si="5"/>
        <v>10</v>
      </c>
      <c r="F16" s="105">
        <v>25</v>
      </c>
      <c r="G16" s="90" t="str">
        <f t="shared" si="0"/>
        <v>Aluminium</v>
      </c>
      <c r="H16" s="90" t="e">
        <f>COLUMN(#REF!)-1</f>
        <v>#REF!</v>
      </c>
      <c r="I16" s="90">
        <v>50</v>
      </c>
      <c r="J16" s="107">
        <v>100000000</v>
      </c>
      <c r="K16" s="6"/>
      <c r="L16" s="90" t="str">
        <f t="shared" si="1"/>
        <v>Aluminium</v>
      </c>
      <c r="M16" s="90" t="e">
        <f>COLUMN(#REF!)-1</f>
        <v>#REF!</v>
      </c>
      <c r="N16" s="90">
        <v>3</v>
      </c>
      <c r="O16" s="90">
        <v>5</v>
      </c>
      <c r="P16" s="6"/>
      <c r="Q16" s="90" t="str">
        <f t="shared" si="2"/>
        <v>Aluminium</v>
      </c>
      <c r="R16" s="107"/>
      <c r="S16" s="107">
        <v>100000000</v>
      </c>
      <c r="T16" s="107">
        <v>100000000</v>
      </c>
      <c r="U16" s="107">
        <v>100000000</v>
      </c>
      <c r="V16" s="90" t="str">
        <f t="shared" si="3"/>
        <v>Aluminium</v>
      </c>
      <c r="W16" s="172"/>
      <c r="X16" s="107">
        <v>100000000</v>
      </c>
      <c r="Y16" s="107">
        <v>100000000</v>
      </c>
      <c r="Z16" s="6"/>
      <c r="AA16" s="100" t="str">
        <f t="shared" si="4"/>
        <v>Aluminium</v>
      </c>
      <c r="AB16" s="107"/>
      <c r="AC16" s="107">
        <v>100000000</v>
      </c>
      <c r="AD16" s="107">
        <v>100000000</v>
      </c>
    </row>
    <row r="17" spans="1:30" x14ac:dyDescent="0.25">
      <c r="A17" s="9"/>
      <c r="B17" s="100" t="s">
        <v>45</v>
      </c>
      <c r="C17" s="90" t="e">
        <f>COLUMN(#REF!)-1</f>
        <v>#REF!</v>
      </c>
      <c r="D17" s="90">
        <v>0.5</v>
      </c>
      <c r="E17" s="108">
        <f t="shared" si="5"/>
        <v>1</v>
      </c>
      <c r="F17" s="105">
        <v>2.5</v>
      </c>
      <c r="G17" s="90" t="str">
        <f t="shared" si="0"/>
        <v>Chrome total</v>
      </c>
      <c r="H17" s="90" t="e">
        <f>COLUMN(#REF!)-1</f>
        <v>#REF!</v>
      </c>
      <c r="I17" s="90">
        <v>5</v>
      </c>
      <c r="J17" s="107">
        <v>100000000</v>
      </c>
      <c r="K17" s="6"/>
      <c r="L17" s="90" t="str">
        <f t="shared" si="1"/>
        <v>Chrome total</v>
      </c>
      <c r="M17" s="90" t="e">
        <f>COLUMN(#REF!)-1</f>
        <v>#REF!</v>
      </c>
      <c r="N17" s="90">
        <v>0.3</v>
      </c>
      <c r="O17" s="90">
        <v>3</v>
      </c>
      <c r="P17" s="6"/>
      <c r="Q17" s="90" t="str">
        <f t="shared" si="2"/>
        <v>Chrome total</v>
      </c>
      <c r="R17" s="107"/>
      <c r="S17" s="107">
        <v>100000000</v>
      </c>
      <c r="T17" s="107">
        <v>100000000</v>
      </c>
      <c r="U17" s="107">
        <v>100000000</v>
      </c>
      <c r="V17" s="90" t="str">
        <f t="shared" si="3"/>
        <v>Chrome total</v>
      </c>
      <c r="W17" s="172"/>
      <c r="X17" s="107">
        <v>100000000</v>
      </c>
      <c r="Y17" s="107">
        <v>100000000</v>
      </c>
      <c r="Z17" s="6"/>
      <c r="AA17" s="100" t="str">
        <f t="shared" si="4"/>
        <v>Chrome total</v>
      </c>
      <c r="AB17" s="107"/>
      <c r="AC17" s="107">
        <v>100000000</v>
      </c>
      <c r="AD17" s="107">
        <v>100000000</v>
      </c>
    </row>
    <row r="18" spans="1:30" x14ac:dyDescent="0.25">
      <c r="A18" s="9"/>
      <c r="B18" s="100" t="s">
        <v>46</v>
      </c>
      <c r="C18" s="90" t="e">
        <f>COLUMN(#REF!)-1</f>
        <v>#REF!</v>
      </c>
      <c r="D18" s="90">
        <v>0.1</v>
      </c>
      <c r="E18" s="108">
        <f t="shared" si="5"/>
        <v>0.2</v>
      </c>
      <c r="F18" s="105">
        <v>0.5</v>
      </c>
      <c r="G18" s="90" t="str">
        <f t="shared" si="0"/>
        <v>Chrome 6+</v>
      </c>
      <c r="H18" s="90" t="e">
        <f>COLUMN(#REF!)-1</f>
        <v>#REF!</v>
      </c>
      <c r="I18" s="107">
        <v>100000000</v>
      </c>
      <c r="J18" s="107">
        <v>100000000</v>
      </c>
      <c r="K18" s="6"/>
      <c r="L18" s="90" t="str">
        <f t="shared" si="1"/>
        <v>Chrome 6+</v>
      </c>
      <c r="M18" s="90" t="e">
        <f>COLUMN(#REF!)-1</f>
        <v>#REF!</v>
      </c>
      <c r="N18" s="90">
        <v>0.1</v>
      </c>
      <c r="O18" s="90">
        <v>0.1</v>
      </c>
      <c r="P18" s="6"/>
      <c r="Q18" s="90" t="str">
        <f t="shared" si="2"/>
        <v>Chrome 6+</v>
      </c>
      <c r="R18" s="107"/>
      <c r="S18" s="107">
        <v>100000000</v>
      </c>
      <c r="T18" s="107">
        <v>100000000</v>
      </c>
      <c r="U18" s="107">
        <v>100000000</v>
      </c>
      <c r="V18" s="90" t="str">
        <f t="shared" si="3"/>
        <v>Chrome 6+</v>
      </c>
      <c r="W18" s="172"/>
      <c r="X18" s="107">
        <v>100000000</v>
      </c>
      <c r="Y18" s="107">
        <v>100000000</v>
      </c>
      <c r="Z18" s="6"/>
      <c r="AA18" s="100" t="str">
        <f t="shared" si="4"/>
        <v>Chrome 6+</v>
      </c>
      <c r="AB18" s="107"/>
      <c r="AC18" s="107">
        <v>100000000</v>
      </c>
      <c r="AD18" s="107">
        <v>100000000</v>
      </c>
    </row>
    <row r="19" spans="1:30" x14ac:dyDescent="0.25">
      <c r="A19" s="9"/>
      <c r="B19" s="100" t="s">
        <v>18</v>
      </c>
      <c r="C19" s="90" t="e">
        <f>COLUMN(#REF!)-1</f>
        <v>#REF!</v>
      </c>
      <c r="D19" s="90">
        <v>0.5</v>
      </c>
      <c r="E19" s="108">
        <f t="shared" si="5"/>
        <v>1</v>
      </c>
      <c r="F19" s="105">
        <v>2.5</v>
      </c>
      <c r="G19" s="90" t="str">
        <f t="shared" si="0"/>
        <v>Cuivre</v>
      </c>
      <c r="H19" s="90" t="e">
        <f>COLUMN(#REF!)-1</f>
        <v>#REF!</v>
      </c>
      <c r="I19" s="90">
        <v>3</v>
      </c>
      <c r="J19" s="107">
        <v>100000000</v>
      </c>
      <c r="K19" s="6"/>
      <c r="L19" s="90" t="str">
        <f t="shared" si="1"/>
        <v>Cuivre</v>
      </c>
      <c r="M19" s="90" t="e">
        <f>COLUMN(#REF!)-1</f>
        <v>#REF!</v>
      </c>
      <c r="N19" s="90">
        <v>0.3</v>
      </c>
      <c r="O19" s="90">
        <v>2</v>
      </c>
      <c r="P19" s="6"/>
      <c r="Q19" s="90" t="str">
        <f t="shared" si="2"/>
        <v>Cuivre</v>
      </c>
      <c r="R19" s="107"/>
      <c r="S19" s="107">
        <v>100000000</v>
      </c>
      <c r="T19" s="107">
        <v>100000000</v>
      </c>
      <c r="U19" s="107">
        <v>100000000</v>
      </c>
      <c r="V19" s="90" t="str">
        <f t="shared" si="3"/>
        <v>Cuivre</v>
      </c>
      <c r="W19" s="172"/>
      <c r="X19" s="107">
        <v>100000000</v>
      </c>
      <c r="Y19" s="107">
        <v>100000000</v>
      </c>
      <c r="Z19" s="6"/>
      <c r="AA19" s="100" t="str">
        <f t="shared" si="4"/>
        <v>Cuivre</v>
      </c>
      <c r="AB19" s="107"/>
      <c r="AC19" s="107">
        <v>100000000</v>
      </c>
      <c r="AD19" s="107">
        <v>100000000</v>
      </c>
    </row>
    <row r="20" spans="1:30" x14ac:dyDescent="0.25">
      <c r="A20" s="9"/>
      <c r="B20" s="100" t="s">
        <v>14</v>
      </c>
      <c r="C20" s="115" t="e">
        <f>COLUMN(#REF!)-1</f>
        <v>#REF!</v>
      </c>
      <c r="D20" s="90">
        <v>5</v>
      </c>
      <c r="E20" s="108">
        <f t="shared" si="5"/>
        <v>10</v>
      </c>
      <c r="F20" s="105">
        <v>25</v>
      </c>
      <c r="G20" s="90" t="str">
        <f t="shared" si="0"/>
        <v>Fer</v>
      </c>
      <c r="H20" s="90" t="e">
        <f>COLUMN(#REF!)-1</f>
        <v>#REF!</v>
      </c>
      <c r="I20" s="90">
        <v>60</v>
      </c>
      <c r="J20" s="107">
        <v>100000000</v>
      </c>
      <c r="K20" s="6"/>
      <c r="L20" s="90" t="str">
        <f t="shared" si="1"/>
        <v>Fer</v>
      </c>
      <c r="M20" s="90" t="e">
        <f>COLUMN(#REF!)-1</f>
        <v>#REF!</v>
      </c>
      <c r="N20" s="90">
        <v>2</v>
      </c>
      <c r="O20" s="90">
        <v>5</v>
      </c>
      <c r="P20" s="6"/>
      <c r="Q20" s="90" t="str">
        <f t="shared" si="2"/>
        <v>Fer</v>
      </c>
      <c r="R20" s="107"/>
      <c r="S20" s="107">
        <v>100000000</v>
      </c>
      <c r="T20" s="107">
        <v>100000000</v>
      </c>
      <c r="U20" s="107">
        <v>100000000</v>
      </c>
      <c r="V20" s="90" t="str">
        <f t="shared" si="3"/>
        <v>Fer</v>
      </c>
      <c r="W20" s="172"/>
      <c r="X20" s="107">
        <v>100000000</v>
      </c>
      <c r="Y20" s="107">
        <v>100000000</v>
      </c>
      <c r="Z20" s="6"/>
      <c r="AA20" s="100" t="str">
        <f t="shared" si="4"/>
        <v>Fer</v>
      </c>
      <c r="AB20" s="107"/>
      <c r="AC20" s="107">
        <v>100000000</v>
      </c>
      <c r="AD20" s="107">
        <v>100000000</v>
      </c>
    </row>
    <row r="21" spans="1:30" x14ac:dyDescent="0.25">
      <c r="A21" s="9"/>
      <c r="B21" s="100" t="s">
        <v>17</v>
      </c>
      <c r="C21" s="115" t="e">
        <f>COLUMN(#REF!)-1</f>
        <v>#REF!</v>
      </c>
      <c r="D21" s="90">
        <v>1</v>
      </c>
      <c r="E21" s="108">
        <f t="shared" si="5"/>
        <v>2</v>
      </c>
      <c r="F21" s="105">
        <v>5</v>
      </c>
      <c r="G21" s="90" t="str">
        <f t="shared" si="0"/>
        <v>Manganèse</v>
      </c>
      <c r="H21" s="115" t="e">
        <f>COLUMN(#REF!)-1</f>
        <v>#REF!</v>
      </c>
      <c r="I21" s="90">
        <v>40</v>
      </c>
      <c r="J21" s="107">
        <v>100000000</v>
      </c>
      <c r="K21" s="6"/>
      <c r="L21" s="90" t="str">
        <f t="shared" si="1"/>
        <v>Manganèse</v>
      </c>
      <c r="M21" s="90" t="e">
        <f>COLUMN(#REF!)-1</f>
        <v>#REF!</v>
      </c>
      <c r="N21" s="90">
        <v>1000</v>
      </c>
      <c r="O21" s="90">
        <v>1</v>
      </c>
      <c r="P21" s="6"/>
      <c r="Q21" s="90" t="str">
        <f t="shared" si="2"/>
        <v>Manganèse</v>
      </c>
      <c r="R21" s="107"/>
      <c r="S21" s="107">
        <v>100000000</v>
      </c>
      <c r="T21" s="107">
        <v>100000000</v>
      </c>
      <c r="U21" s="107">
        <v>100000000</v>
      </c>
      <c r="V21" s="90" t="str">
        <f t="shared" si="3"/>
        <v>Manganèse</v>
      </c>
      <c r="W21" s="172"/>
      <c r="X21" s="107">
        <v>100000000</v>
      </c>
      <c r="Y21" s="107">
        <v>100000000</v>
      </c>
      <c r="Z21" s="6"/>
      <c r="AA21" s="100" t="str">
        <f t="shared" si="4"/>
        <v>Manganèse</v>
      </c>
      <c r="AB21" s="107"/>
      <c r="AC21" s="107">
        <v>100000000</v>
      </c>
      <c r="AD21" s="107">
        <v>100000000</v>
      </c>
    </row>
    <row r="22" spans="1:30" x14ac:dyDescent="0.25">
      <c r="A22" s="9"/>
      <c r="B22" s="100" t="s">
        <v>15</v>
      </c>
      <c r="C22" s="115" t="e">
        <f>COLUMN(#REF!)-1</f>
        <v>#REF!</v>
      </c>
      <c r="D22" s="90">
        <v>0.5</v>
      </c>
      <c r="E22" s="108">
        <f t="shared" si="5"/>
        <v>1</v>
      </c>
      <c r="F22" s="105">
        <v>2.5</v>
      </c>
      <c r="G22" s="90" t="str">
        <f t="shared" si="0"/>
        <v>Nickel</v>
      </c>
      <c r="H22" s="115" t="e">
        <f>COLUMN(#REF!)-1</f>
        <v>#REF!</v>
      </c>
      <c r="I22" s="90">
        <v>30</v>
      </c>
      <c r="J22" s="107">
        <v>100000000</v>
      </c>
      <c r="K22" s="6"/>
      <c r="L22" s="90" t="str">
        <f t="shared" si="1"/>
        <v>Nickel</v>
      </c>
      <c r="M22" s="90" t="e">
        <f>COLUMN(#REF!)-1</f>
        <v>#REF!</v>
      </c>
      <c r="N22" s="90">
        <v>2</v>
      </c>
      <c r="O22" s="90">
        <v>5</v>
      </c>
      <c r="P22" s="6"/>
      <c r="Q22" s="90" t="str">
        <f t="shared" si="2"/>
        <v>Nickel</v>
      </c>
      <c r="R22" s="107"/>
      <c r="S22" s="107">
        <v>100000000</v>
      </c>
      <c r="T22" s="107">
        <v>100000000</v>
      </c>
      <c r="U22" s="107">
        <v>100000000</v>
      </c>
      <c r="V22" s="90" t="str">
        <f t="shared" si="3"/>
        <v>Nickel</v>
      </c>
      <c r="W22" s="172"/>
      <c r="X22" s="107">
        <v>100000000</v>
      </c>
      <c r="Y22" s="107">
        <v>100000000</v>
      </c>
      <c r="Z22" s="6"/>
      <c r="AA22" s="100" t="str">
        <f t="shared" si="4"/>
        <v>Nickel</v>
      </c>
      <c r="AB22" s="107"/>
      <c r="AC22" s="107">
        <v>100000000</v>
      </c>
      <c r="AD22" s="107">
        <v>100000000</v>
      </c>
    </row>
    <row r="23" spans="1:30" x14ac:dyDescent="0.25">
      <c r="A23" s="9"/>
      <c r="B23" s="100" t="s">
        <v>19</v>
      </c>
      <c r="C23" s="115" t="e">
        <f>COLUMN(#REF!)-1</f>
        <v>#REF!</v>
      </c>
      <c r="D23" s="90">
        <v>0.5</v>
      </c>
      <c r="E23" s="108">
        <f t="shared" si="5"/>
        <v>1</v>
      </c>
      <c r="F23" s="105">
        <v>1</v>
      </c>
      <c r="G23" s="90" t="str">
        <f t="shared" si="0"/>
        <v>Plomb</v>
      </c>
      <c r="H23" s="115" t="e">
        <f>COLUMN(#REF!)-1</f>
        <v>#REF!</v>
      </c>
      <c r="I23" s="90">
        <v>0.3</v>
      </c>
      <c r="J23" s="107">
        <v>100000000</v>
      </c>
      <c r="K23" s="6"/>
      <c r="L23" s="90" t="str">
        <f t="shared" si="1"/>
        <v>Plomb</v>
      </c>
      <c r="M23" s="90" t="e">
        <f>COLUMN(#REF!)-1</f>
        <v>#REF!</v>
      </c>
      <c r="N23" s="90">
        <v>0.2</v>
      </c>
      <c r="O23" s="90">
        <v>1</v>
      </c>
      <c r="P23" s="6"/>
      <c r="Q23" s="90" t="str">
        <f t="shared" si="2"/>
        <v>Plomb</v>
      </c>
      <c r="R23" s="107"/>
      <c r="S23" s="107">
        <v>100000000</v>
      </c>
      <c r="T23" s="107">
        <v>100000000</v>
      </c>
      <c r="U23" s="107">
        <v>100000000</v>
      </c>
      <c r="V23" s="90" t="str">
        <f t="shared" si="3"/>
        <v>Plomb</v>
      </c>
      <c r="W23" s="172"/>
      <c r="X23" s="107">
        <v>100000000</v>
      </c>
      <c r="Y23" s="107">
        <v>100000000</v>
      </c>
      <c r="Z23" s="6"/>
      <c r="AA23" s="100" t="str">
        <f t="shared" si="4"/>
        <v>Plomb</v>
      </c>
      <c r="AB23" s="107"/>
      <c r="AC23" s="107">
        <v>100000000</v>
      </c>
      <c r="AD23" s="107">
        <v>100000000</v>
      </c>
    </row>
    <row r="24" spans="1:30" x14ac:dyDescent="0.25">
      <c r="A24" s="9"/>
      <c r="B24" s="100" t="s">
        <v>16</v>
      </c>
      <c r="C24" s="115" t="e">
        <f>COLUMN(#REF!)-1</f>
        <v>#REF!</v>
      </c>
      <c r="D24" s="90">
        <v>2</v>
      </c>
      <c r="E24" s="108">
        <f t="shared" si="5"/>
        <v>4</v>
      </c>
      <c r="F24" s="105">
        <v>10</v>
      </c>
      <c r="G24" s="90" t="str">
        <f t="shared" si="0"/>
        <v>Zinc</v>
      </c>
      <c r="H24" s="115" t="e">
        <f>COLUMN(#REF!)-1</f>
        <v>#REF!</v>
      </c>
      <c r="I24" s="90">
        <v>90</v>
      </c>
      <c r="J24" s="107">
        <v>100000000</v>
      </c>
      <c r="K24" s="6"/>
      <c r="L24" s="90" t="str">
        <f t="shared" si="1"/>
        <v>Zinc</v>
      </c>
      <c r="M24" s="115" t="e">
        <f>COLUMN(#REF!)-1</f>
        <v>#REF!</v>
      </c>
      <c r="N24" s="90">
        <v>2</v>
      </c>
      <c r="O24" s="90">
        <v>5</v>
      </c>
      <c r="P24" s="6"/>
      <c r="Q24" s="90" t="str">
        <f t="shared" si="2"/>
        <v>Zinc</v>
      </c>
      <c r="R24" s="107"/>
      <c r="S24" s="107">
        <v>100000000</v>
      </c>
      <c r="T24" s="107">
        <v>100000000</v>
      </c>
      <c r="U24" s="107">
        <v>100000000</v>
      </c>
      <c r="V24" s="90" t="str">
        <f t="shared" si="3"/>
        <v>Zinc</v>
      </c>
      <c r="W24" s="172"/>
      <c r="X24" s="107">
        <v>100000000</v>
      </c>
      <c r="Y24" s="107">
        <v>100000000</v>
      </c>
      <c r="Z24" s="6"/>
      <c r="AA24" s="100" t="str">
        <f t="shared" si="4"/>
        <v>Zinc</v>
      </c>
      <c r="AB24" s="107"/>
      <c r="AC24" s="107">
        <v>100000000</v>
      </c>
      <c r="AD24" s="107">
        <v>100000000</v>
      </c>
    </row>
    <row r="25" spans="1:30" x14ac:dyDescent="0.25">
      <c r="A25" s="9"/>
      <c r="B25" s="100" t="s">
        <v>51</v>
      </c>
      <c r="C25" s="90" t="e">
        <f>COLUMN(#REF!)-1</f>
        <v>#REF!</v>
      </c>
      <c r="D25" s="90">
        <v>10</v>
      </c>
      <c r="E25" s="108">
        <f t="shared" si="5"/>
        <v>20</v>
      </c>
      <c r="F25" s="105">
        <v>50</v>
      </c>
      <c r="G25" s="90" t="str">
        <f t="shared" si="0"/>
        <v>Hydrocarbure</v>
      </c>
      <c r="H25" s="107">
        <v>100000000</v>
      </c>
      <c r="I25" s="107">
        <v>100000000</v>
      </c>
      <c r="J25" s="107">
        <v>100000000</v>
      </c>
      <c r="K25" s="85"/>
      <c r="L25" s="90" t="str">
        <f t="shared" si="1"/>
        <v>Hydrocarbure</v>
      </c>
      <c r="M25" s="107">
        <v>100000000</v>
      </c>
      <c r="N25" s="107">
        <v>100000000</v>
      </c>
      <c r="O25" s="107">
        <v>100000000</v>
      </c>
      <c r="P25" s="6"/>
      <c r="Q25" s="90" t="str">
        <f t="shared" si="2"/>
        <v>Hydrocarbure</v>
      </c>
      <c r="R25" s="107"/>
      <c r="S25" s="107">
        <v>100000000</v>
      </c>
      <c r="T25" s="107">
        <v>100000000</v>
      </c>
      <c r="U25" s="107">
        <v>100000000</v>
      </c>
      <c r="V25" s="90" t="str">
        <f t="shared" si="3"/>
        <v>Hydrocarbure</v>
      </c>
      <c r="W25" s="176">
        <f>COLUMN('Station UF'!AC7)-1</f>
        <v>28</v>
      </c>
      <c r="X25" s="108">
        <v>100000000</v>
      </c>
      <c r="Y25" s="108">
        <v>100000000</v>
      </c>
      <c r="Z25" s="6"/>
      <c r="AA25" s="100" t="str">
        <f t="shared" si="4"/>
        <v>Hydrocarbure</v>
      </c>
      <c r="AB25" s="90">
        <f>COLUMN('Station des huiles'!M23)-1</f>
        <v>12</v>
      </c>
      <c r="AC25" s="129">
        <v>500</v>
      </c>
      <c r="AD25" s="90">
        <v>700</v>
      </c>
    </row>
    <row r="26" spans="1:30" x14ac:dyDescent="0.25">
      <c r="A26" s="9"/>
      <c r="B26" s="100" t="s">
        <v>56</v>
      </c>
      <c r="C26" s="90" t="e">
        <f>COLUMN(#REF!)-1</f>
        <v>#REF!</v>
      </c>
      <c r="D26" s="90">
        <v>75</v>
      </c>
      <c r="E26" s="108">
        <f t="shared" si="5"/>
        <v>150</v>
      </c>
      <c r="F26" s="105">
        <v>200</v>
      </c>
      <c r="G26" s="90" t="str">
        <f t="shared" si="0"/>
        <v>N global</v>
      </c>
      <c r="H26" s="107">
        <v>100000000</v>
      </c>
      <c r="I26" s="107">
        <v>100000000</v>
      </c>
      <c r="J26" s="107">
        <v>100000000</v>
      </c>
      <c r="K26" s="6"/>
      <c r="L26" s="90" t="str">
        <f t="shared" si="1"/>
        <v>N global</v>
      </c>
      <c r="M26" s="107">
        <v>100000000</v>
      </c>
      <c r="N26" s="107">
        <v>100000000</v>
      </c>
      <c r="O26" s="107">
        <v>100000000</v>
      </c>
      <c r="P26" s="6"/>
      <c r="Q26" s="90" t="str">
        <f t="shared" si="2"/>
        <v>N global</v>
      </c>
      <c r="R26" s="107"/>
      <c r="S26" s="107">
        <v>100000000</v>
      </c>
      <c r="T26" s="107">
        <v>100000000</v>
      </c>
      <c r="U26" s="107">
        <v>100000000</v>
      </c>
      <c r="V26" s="90" t="str">
        <f t="shared" si="3"/>
        <v>N global</v>
      </c>
      <c r="W26" s="173"/>
      <c r="X26" s="107">
        <v>100000000</v>
      </c>
      <c r="Y26" s="107">
        <v>100000000</v>
      </c>
      <c r="Z26" s="6"/>
      <c r="AA26" s="100" t="str">
        <f t="shared" si="4"/>
        <v>N global</v>
      </c>
      <c r="AB26" s="107"/>
      <c r="AC26" s="107">
        <v>100000000</v>
      </c>
      <c r="AD26" s="107">
        <v>100000000</v>
      </c>
    </row>
    <row r="27" spans="1:30" x14ac:dyDescent="0.25">
      <c r="A27" s="9"/>
      <c r="B27" s="100" t="s">
        <v>116</v>
      </c>
      <c r="C27" s="90" t="e">
        <f>COLUMN(#REF!)-1</f>
        <v>#REF!</v>
      </c>
      <c r="D27" s="90">
        <v>450</v>
      </c>
      <c r="E27" s="108">
        <f t="shared" si="5"/>
        <v>900</v>
      </c>
      <c r="F27" s="105">
        <v>1500</v>
      </c>
      <c r="G27" s="90" t="str">
        <f t="shared" si="0"/>
        <v>DBO 5</v>
      </c>
      <c r="H27" s="107">
        <v>100000000</v>
      </c>
      <c r="I27" s="107">
        <v>100000000</v>
      </c>
      <c r="J27" s="107">
        <v>100000000</v>
      </c>
      <c r="K27" s="6"/>
      <c r="L27" s="90" t="str">
        <f t="shared" si="1"/>
        <v>DBO 5</v>
      </c>
      <c r="M27" s="107">
        <v>100000000</v>
      </c>
      <c r="N27" s="107">
        <v>100000000</v>
      </c>
      <c r="O27" s="107">
        <v>100000000</v>
      </c>
      <c r="P27" s="6"/>
      <c r="Q27" s="90" t="str">
        <f t="shared" si="2"/>
        <v>DBO 5</v>
      </c>
      <c r="R27" s="107"/>
      <c r="S27" s="107">
        <v>100000000</v>
      </c>
      <c r="T27" s="107">
        <v>100000000</v>
      </c>
      <c r="U27" s="107">
        <v>100000000</v>
      </c>
      <c r="V27" s="90" t="str">
        <f t="shared" si="3"/>
        <v>DBO 5</v>
      </c>
      <c r="W27" s="173"/>
      <c r="X27" s="107">
        <v>100000000</v>
      </c>
      <c r="Y27" s="107">
        <v>100000000</v>
      </c>
      <c r="Z27" s="6"/>
      <c r="AA27" s="100" t="str">
        <f t="shared" si="4"/>
        <v>DBO 5</v>
      </c>
      <c r="AB27" s="107"/>
      <c r="AC27" s="107">
        <v>100000000</v>
      </c>
      <c r="AD27" s="107">
        <v>100000000</v>
      </c>
    </row>
    <row r="28" spans="1:30" x14ac:dyDescent="0.25">
      <c r="A28" s="9"/>
      <c r="B28" s="102" t="s">
        <v>108</v>
      </c>
      <c r="C28" s="90" t="e">
        <f>COLUMN(#REF!)-1</f>
        <v>#REF!</v>
      </c>
      <c r="D28" s="90">
        <v>30</v>
      </c>
      <c r="E28" s="108">
        <f t="shared" si="5"/>
        <v>60</v>
      </c>
      <c r="F28" s="105"/>
      <c r="G28" s="90" t="str">
        <f t="shared" si="0"/>
        <v>température</v>
      </c>
      <c r="H28" s="107">
        <v>100000000</v>
      </c>
      <c r="I28" s="107">
        <v>100000000</v>
      </c>
      <c r="J28" s="107">
        <v>100000000</v>
      </c>
      <c r="K28" s="6"/>
      <c r="L28" s="90" t="str">
        <f t="shared" si="1"/>
        <v>température</v>
      </c>
      <c r="M28" s="107">
        <v>100000000</v>
      </c>
      <c r="N28" s="107">
        <v>100000000</v>
      </c>
      <c r="O28" s="107">
        <v>100000000</v>
      </c>
      <c r="P28" s="6"/>
      <c r="Q28" s="90" t="str">
        <f t="shared" si="2"/>
        <v>température</v>
      </c>
      <c r="R28" s="107"/>
      <c r="S28" s="107">
        <v>100000000</v>
      </c>
      <c r="T28" s="107">
        <v>100000000</v>
      </c>
      <c r="U28" s="107">
        <v>100000000</v>
      </c>
      <c r="V28" s="90" t="str">
        <f t="shared" si="3"/>
        <v>température</v>
      </c>
      <c r="W28" s="173"/>
      <c r="X28" s="107">
        <v>100000000</v>
      </c>
      <c r="Y28" s="107">
        <v>100000000</v>
      </c>
      <c r="Z28" s="6"/>
      <c r="AA28" s="100" t="str">
        <f t="shared" si="4"/>
        <v>température</v>
      </c>
      <c r="AB28" s="107"/>
      <c r="AC28" s="107">
        <v>100000000</v>
      </c>
      <c r="AD28" s="107">
        <v>100000000</v>
      </c>
    </row>
    <row r="29" spans="1:30" x14ac:dyDescent="0.25">
      <c r="A29" s="9"/>
      <c r="B29" s="102" t="s">
        <v>109</v>
      </c>
      <c r="C29" s="90" t="e">
        <f>COLUMN(#REF!)-1</f>
        <v>#REF!</v>
      </c>
      <c r="D29" s="90">
        <v>10</v>
      </c>
      <c r="E29" s="108">
        <f t="shared" si="5"/>
        <v>20</v>
      </c>
      <c r="F29" s="105"/>
      <c r="G29" s="90" t="str">
        <f t="shared" si="0"/>
        <v>Fluorure</v>
      </c>
      <c r="H29" s="107">
        <v>100000000</v>
      </c>
      <c r="I29" s="107">
        <v>100000000</v>
      </c>
      <c r="J29" s="107">
        <v>100000000</v>
      </c>
      <c r="K29" s="6"/>
      <c r="L29" s="90" t="str">
        <f t="shared" si="1"/>
        <v>Fluorure</v>
      </c>
      <c r="M29" s="107">
        <v>100000000</v>
      </c>
      <c r="N29" s="107">
        <v>100000000</v>
      </c>
      <c r="O29" s="107">
        <v>100000000</v>
      </c>
      <c r="P29" s="6"/>
      <c r="Q29" s="90" t="str">
        <f t="shared" si="2"/>
        <v>Fluorure</v>
      </c>
      <c r="R29" s="107"/>
      <c r="S29" s="107">
        <v>100000000</v>
      </c>
      <c r="T29" s="107">
        <v>100000000</v>
      </c>
      <c r="U29" s="107">
        <v>100000000</v>
      </c>
      <c r="V29" s="90" t="str">
        <f t="shared" si="3"/>
        <v>Fluorure</v>
      </c>
      <c r="W29" s="173"/>
      <c r="X29" s="107">
        <v>100000000</v>
      </c>
      <c r="Y29" s="107">
        <v>100000000</v>
      </c>
      <c r="Z29" s="6"/>
      <c r="AA29" s="100" t="str">
        <f t="shared" si="4"/>
        <v>Fluorure</v>
      </c>
      <c r="AB29" s="107"/>
      <c r="AC29" s="107">
        <v>100000000</v>
      </c>
      <c r="AD29" s="107">
        <v>100000000</v>
      </c>
    </row>
    <row r="30" spans="1:30" x14ac:dyDescent="0.25">
      <c r="A30" s="9"/>
      <c r="B30" s="102" t="s">
        <v>113</v>
      </c>
      <c r="C30" s="107"/>
      <c r="D30" s="107"/>
      <c r="E30" s="108">
        <f t="shared" si="5"/>
        <v>0</v>
      </c>
      <c r="F30" s="105"/>
      <c r="G30" s="90" t="str">
        <f t="shared" si="0"/>
        <v>Somme total métaux</v>
      </c>
      <c r="H30" s="107"/>
      <c r="I30" s="107"/>
      <c r="J30" s="107"/>
      <c r="K30" s="6"/>
      <c r="L30" s="90" t="str">
        <f t="shared" si="1"/>
        <v>Somme total métaux</v>
      </c>
      <c r="M30" s="107"/>
      <c r="N30" s="108">
        <v>15</v>
      </c>
      <c r="O30" s="107"/>
      <c r="P30" s="6"/>
      <c r="Q30" s="90" t="str">
        <f t="shared" si="2"/>
        <v>Somme total métaux</v>
      </c>
      <c r="R30" s="107"/>
      <c r="S30" s="107">
        <v>100000000</v>
      </c>
      <c r="T30" s="107">
        <v>100000000</v>
      </c>
      <c r="U30" s="107">
        <v>100000000</v>
      </c>
      <c r="V30" s="90" t="str">
        <f t="shared" si="3"/>
        <v>Somme total métaux</v>
      </c>
      <c r="W30" s="173"/>
      <c r="X30" s="107">
        <v>100000000</v>
      </c>
      <c r="Y30" s="107">
        <v>100000000</v>
      </c>
      <c r="Z30" s="6"/>
      <c r="AA30" s="100" t="str">
        <f t="shared" si="4"/>
        <v>Somme total métaux</v>
      </c>
      <c r="AB30" s="107"/>
      <c r="AC30" s="107">
        <v>100000000</v>
      </c>
      <c r="AD30" s="107">
        <v>100000000</v>
      </c>
    </row>
    <row r="31" spans="1:30" x14ac:dyDescent="0.25">
      <c r="B31" s="100" t="s">
        <v>114</v>
      </c>
      <c r="C31" s="107"/>
      <c r="D31" s="107"/>
      <c r="E31" s="108">
        <f t="shared" si="5"/>
        <v>0</v>
      </c>
      <c r="F31" s="105"/>
      <c r="G31" s="90" t="str">
        <f t="shared" si="0"/>
        <v>Rendement DCO</v>
      </c>
      <c r="H31" s="142"/>
      <c r="I31" s="107"/>
      <c r="J31" s="107"/>
      <c r="K31" s="6"/>
      <c r="L31" s="90" t="str">
        <f t="shared" si="1"/>
        <v>Rendement DCO</v>
      </c>
      <c r="M31" s="90" t="e">
        <f>COLUMN(#REF!)-1</f>
        <v>#REF!</v>
      </c>
      <c r="N31" s="107">
        <v>100000000</v>
      </c>
      <c r="O31" s="107">
        <v>100000000</v>
      </c>
      <c r="P31" s="6"/>
      <c r="Q31" s="90" t="str">
        <f t="shared" si="2"/>
        <v>Rendement DCO</v>
      </c>
      <c r="R31" s="107"/>
      <c r="S31" s="107">
        <v>100000000</v>
      </c>
      <c r="T31" s="107">
        <v>100000000</v>
      </c>
      <c r="U31" s="107">
        <v>100000000</v>
      </c>
      <c r="V31" s="90" t="str">
        <f>B31</f>
        <v>Rendement DCO</v>
      </c>
      <c r="W31" s="174">
        <v>31</v>
      </c>
      <c r="X31" s="90">
        <v>95</v>
      </c>
      <c r="Y31" s="107">
        <v>100000000</v>
      </c>
      <c r="Z31" s="6"/>
      <c r="AA31" s="100" t="str">
        <f t="shared" si="4"/>
        <v>Rendement DCO</v>
      </c>
      <c r="AB31" s="107"/>
      <c r="AC31" s="107">
        <v>100000000</v>
      </c>
      <c r="AD31" s="107">
        <v>100000000</v>
      </c>
    </row>
    <row r="32" spans="1:30" x14ac:dyDescent="0.25">
      <c r="B32" s="102" t="s">
        <v>115</v>
      </c>
      <c r="C32" s="107"/>
      <c r="D32" s="107"/>
      <c r="E32" s="108">
        <v>100000000</v>
      </c>
      <c r="F32" s="105"/>
      <c r="G32" s="90" t="str">
        <f t="shared" si="0"/>
        <v>Rendement MES</v>
      </c>
      <c r="H32" s="142"/>
      <c r="I32" s="107"/>
      <c r="J32" s="107"/>
      <c r="K32" s="6"/>
      <c r="L32" s="90" t="str">
        <f t="shared" si="1"/>
        <v>Rendement MES</v>
      </c>
      <c r="M32" s="90" t="e">
        <f>COLUMN(#REF!)-1</f>
        <v>#REF!</v>
      </c>
      <c r="N32" s="107">
        <v>100000000</v>
      </c>
      <c r="O32" s="107">
        <v>100000000</v>
      </c>
      <c r="P32" s="6"/>
      <c r="Q32" s="90" t="str">
        <f t="shared" si="2"/>
        <v>Rendement MES</v>
      </c>
      <c r="R32" s="107"/>
      <c r="S32" s="107">
        <v>100000000</v>
      </c>
      <c r="T32" s="107">
        <v>100000000</v>
      </c>
      <c r="U32" s="107">
        <v>100000000</v>
      </c>
      <c r="V32" s="90" t="str">
        <f t="shared" si="3"/>
        <v>Rendement MES</v>
      </c>
      <c r="W32" s="174">
        <v>32</v>
      </c>
      <c r="X32" s="90">
        <v>98</v>
      </c>
      <c r="Y32" s="107">
        <v>100000000</v>
      </c>
      <c r="Z32" s="6"/>
      <c r="AA32" s="100" t="str">
        <f t="shared" si="4"/>
        <v>Rendement MES</v>
      </c>
      <c r="AB32" s="107"/>
      <c r="AC32" s="107">
        <v>100000000</v>
      </c>
      <c r="AD32" s="107">
        <v>100000000</v>
      </c>
    </row>
    <row r="33" spans="1:30" ht="15.75" thickBot="1" x14ac:dyDescent="0.3">
      <c r="B33" s="143" t="s">
        <v>126</v>
      </c>
      <c r="C33" s="144"/>
      <c r="D33" s="144"/>
      <c r="E33" s="145">
        <v>100000001</v>
      </c>
      <c r="F33" s="146"/>
      <c r="G33" s="140" t="str">
        <f t="shared" ref="G33" si="6">B33</f>
        <v>Rendement Ptotal</v>
      </c>
      <c r="H33" s="147"/>
      <c r="I33" s="144"/>
      <c r="J33" s="144"/>
      <c r="K33" s="6"/>
      <c r="L33" s="140" t="str">
        <f t="shared" ref="L33" si="7">B33</f>
        <v>Rendement Ptotal</v>
      </c>
      <c r="M33" s="90" t="e">
        <f>COLUMN(#REF!)-1</f>
        <v>#REF!</v>
      </c>
      <c r="N33" s="107">
        <v>100000000</v>
      </c>
      <c r="O33" s="107">
        <v>100000000</v>
      </c>
      <c r="P33" s="6"/>
      <c r="Q33" s="140" t="str">
        <f t="shared" ref="Q33" si="8">B33</f>
        <v>Rendement Ptotal</v>
      </c>
      <c r="R33" s="171"/>
      <c r="S33" s="107">
        <v>100000000</v>
      </c>
      <c r="T33" s="107">
        <v>100000000</v>
      </c>
      <c r="U33" s="107">
        <v>100000000</v>
      </c>
      <c r="V33" s="140" t="str">
        <f t="shared" ref="V33" si="9">B33</f>
        <v>Rendement Ptotal</v>
      </c>
      <c r="W33" s="175"/>
      <c r="X33" s="140">
        <v>99</v>
      </c>
      <c r="Y33" s="107">
        <v>100000001</v>
      </c>
      <c r="Z33" s="6"/>
      <c r="AA33" s="141" t="str">
        <f t="shared" ref="AA33" si="10">B33</f>
        <v>Rendement Ptotal</v>
      </c>
      <c r="AB33" s="109"/>
      <c r="AC33" s="109">
        <v>100000000</v>
      </c>
      <c r="AD33" s="109">
        <v>100000000</v>
      </c>
    </row>
    <row r="34" spans="1:30" x14ac:dyDescent="0.25">
      <c r="A34">
        <v>0</v>
      </c>
      <c r="B34">
        <v>1</v>
      </c>
      <c r="C34" s="86">
        <v>2</v>
      </c>
      <c r="D34" s="86">
        <v>3</v>
      </c>
      <c r="E34" s="86">
        <v>4</v>
      </c>
      <c r="F34" s="86">
        <v>5</v>
      </c>
      <c r="G34" s="86">
        <v>6</v>
      </c>
      <c r="H34" s="86">
        <v>7</v>
      </c>
      <c r="I34" s="86">
        <v>8</v>
      </c>
      <c r="J34" s="86">
        <v>9</v>
      </c>
      <c r="K34" s="86">
        <v>10</v>
      </c>
      <c r="L34" s="86">
        <v>11</v>
      </c>
      <c r="M34" s="86">
        <v>12</v>
      </c>
      <c r="N34" s="86">
        <v>13</v>
      </c>
      <c r="O34" s="86">
        <v>14</v>
      </c>
      <c r="P34" s="86">
        <v>15</v>
      </c>
      <c r="Q34" s="86">
        <v>16</v>
      </c>
      <c r="R34" s="86">
        <v>17</v>
      </c>
      <c r="S34" s="86">
        <v>18</v>
      </c>
      <c r="T34" s="86">
        <v>19</v>
      </c>
      <c r="U34" s="86">
        <v>20</v>
      </c>
      <c r="V34" s="86">
        <v>21</v>
      </c>
      <c r="W34" s="86">
        <v>22</v>
      </c>
      <c r="X34" s="86">
        <v>23</v>
      </c>
      <c r="Y34" s="86">
        <v>24</v>
      </c>
      <c r="Z34" s="86">
        <v>25</v>
      </c>
      <c r="AA34" s="86">
        <v>26</v>
      </c>
      <c r="AB34" s="86">
        <v>27</v>
      </c>
    </row>
    <row r="38" spans="1:30" s="6" customFormat="1" x14ac:dyDescent="0.25"/>
  </sheetData>
  <mergeCells count="5">
    <mergeCell ref="B3:F3"/>
    <mergeCell ref="B1:C1"/>
    <mergeCell ref="V3:Y3"/>
    <mergeCell ref="AA3:AD3"/>
    <mergeCell ref="Q3:U3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6" tint="0.59999389629810485"/>
  </sheetPr>
  <dimension ref="A1:AK387"/>
  <sheetViews>
    <sheetView showGridLines="0" showZeros="0" zoomScaleNormal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 activeCell="B14" sqref="B14"/>
    </sheetView>
  </sheetViews>
  <sheetFormatPr baseColWidth="10" defaultRowHeight="15" outlineLevelRow="1" x14ac:dyDescent="0.25"/>
  <cols>
    <col min="1" max="1" width="22.85546875" customWidth="1"/>
    <col min="2" max="2" width="7.28515625" customWidth="1"/>
    <col min="3" max="3" width="7.42578125" style="88" customWidth="1"/>
    <col min="4" max="4" width="11.85546875" style="88" customWidth="1"/>
    <col min="5" max="5" width="12.85546875" style="6" customWidth="1"/>
    <col min="6" max="6" width="11.42578125" customWidth="1"/>
    <col min="7" max="7" width="7.5703125" customWidth="1"/>
    <col min="8" max="9" width="8.140625" customWidth="1"/>
    <col min="10" max="10" width="10.42578125" customWidth="1"/>
    <col min="11" max="11" width="8" customWidth="1"/>
    <col min="12" max="12" width="7.42578125" style="88" customWidth="1"/>
    <col min="13" max="13" width="10.85546875" customWidth="1"/>
    <col min="14" max="14" width="9.7109375" customWidth="1"/>
    <col min="15" max="15" width="12.7109375" customWidth="1"/>
    <col min="16" max="16" width="7.5703125" customWidth="1"/>
    <col min="17" max="17" width="8.140625" customWidth="1"/>
    <col min="18" max="18" width="8" style="88" customWidth="1"/>
    <col min="19" max="19" width="9.42578125" customWidth="1"/>
    <col min="20" max="20" width="6.7109375" customWidth="1"/>
    <col min="21" max="21" width="7.42578125" style="88" customWidth="1"/>
    <col min="22" max="22" width="7.42578125" customWidth="1"/>
    <col min="23" max="23" width="8.42578125" customWidth="1"/>
    <col min="24" max="24" width="5.28515625" customWidth="1"/>
    <col min="25" max="25" width="9.140625" customWidth="1"/>
    <col min="26" max="26" width="6.85546875" style="86" customWidth="1"/>
    <col min="27" max="27" width="13.28515625" customWidth="1"/>
    <col min="28" max="28" width="1.7109375" customWidth="1"/>
    <col min="29" max="29" width="10.42578125" bestFit="1" customWidth="1"/>
    <col min="30" max="30" width="4.7109375" customWidth="1"/>
    <col min="31" max="31" width="6.5703125" customWidth="1"/>
    <col min="34" max="34" width="11.42578125" customWidth="1"/>
    <col min="35" max="35" width="43.85546875" customWidth="1"/>
    <col min="36" max="36" width="59.28515625" customWidth="1"/>
  </cols>
  <sheetData>
    <row r="1" spans="1:36" ht="33" customHeight="1" thickBot="1" x14ac:dyDescent="0.3">
      <c r="A1" s="95" t="s">
        <v>123</v>
      </c>
      <c r="B1" s="425" t="s">
        <v>124</v>
      </c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</row>
    <row r="2" spans="1:36" hidden="1" thickBot="1" x14ac:dyDescent="0.4">
      <c r="AF2" s="2"/>
    </row>
    <row r="3" spans="1:36" hidden="1" thickBot="1" x14ac:dyDescent="0.4">
      <c r="A3" s="4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ht="18.600000000000001" hidden="1" thickBot="1" x14ac:dyDescent="0.4">
      <c r="A4" s="1" t="s">
        <v>0</v>
      </c>
      <c r="B4" s="117">
        <f>Parametres!C2</f>
        <v>43101</v>
      </c>
      <c r="C4" s="154"/>
      <c r="D4" s="154"/>
      <c r="F4" s="5"/>
      <c r="G4" s="5"/>
      <c r="H4" s="5"/>
      <c r="I4" s="5"/>
      <c r="J4" s="5"/>
      <c r="K4" s="5"/>
      <c r="L4" s="154"/>
      <c r="M4" s="5"/>
      <c r="N4" s="5"/>
      <c r="O4" s="5"/>
      <c r="P4" s="5"/>
      <c r="Q4" s="5"/>
      <c r="R4" s="154"/>
      <c r="S4" s="5"/>
      <c r="T4" s="5"/>
      <c r="U4" s="154"/>
      <c r="V4" s="5"/>
      <c r="W4" s="5"/>
      <c r="X4" s="4"/>
      <c r="Y4" s="5"/>
      <c r="Z4" s="5"/>
      <c r="AA4" s="5"/>
      <c r="AB4" s="5"/>
      <c r="AC4" s="5"/>
      <c r="AD4" s="5"/>
      <c r="AE4" s="5"/>
      <c r="AF4" s="4"/>
    </row>
    <row r="5" spans="1:36" hidden="1" thickBot="1" x14ac:dyDescent="0.4">
      <c r="A5" s="4"/>
      <c r="B5" s="3"/>
      <c r="C5" s="154"/>
      <c r="D5" s="154"/>
      <c r="E5" s="5"/>
      <c r="F5" s="5"/>
      <c r="G5" s="5"/>
      <c r="H5" s="5"/>
      <c r="I5" s="5"/>
      <c r="J5" s="5"/>
      <c r="K5" s="5"/>
      <c r="L5" s="154"/>
      <c r="M5" s="5"/>
      <c r="N5" s="5"/>
      <c r="O5" s="5"/>
      <c r="P5" s="5"/>
      <c r="Q5" s="5"/>
      <c r="R5" s="154"/>
      <c r="S5" s="5"/>
      <c r="T5" s="5"/>
      <c r="U5" s="154"/>
      <c r="V5" s="5"/>
      <c r="W5" s="5"/>
      <c r="X5" s="4"/>
      <c r="Y5" s="5"/>
      <c r="Z5" s="5"/>
      <c r="AA5" s="4"/>
      <c r="AB5" s="4"/>
      <c r="AC5" s="4"/>
      <c r="AD5" s="4"/>
      <c r="AE5" s="4"/>
      <c r="AF5" s="4"/>
    </row>
    <row r="6" spans="1:36" ht="27.75" customHeight="1" thickBot="1" x14ac:dyDescent="0.3">
      <c r="A6" s="426" t="s">
        <v>48</v>
      </c>
      <c r="B6" s="427"/>
      <c r="C6" s="427"/>
      <c r="D6" s="427"/>
      <c r="E6" s="427"/>
      <c r="F6" s="427"/>
      <c r="G6" s="427"/>
      <c r="H6" s="427"/>
      <c r="I6" s="427"/>
      <c r="J6" s="427"/>
      <c r="K6" s="428"/>
      <c r="L6" s="429" t="s">
        <v>49</v>
      </c>
      <c r="M6" s="430"/>
      <c r="N6" s="430"/>
      <c r="O6" s="430"/>
      <c r="P6" s="430"/>
      <c r="Q6" s="430"/>
      <c r="R6" s="430"/>
      <c r="S6" s="430"/>
      <c r="T6" s="430"/>
      <c r="U6" s="430"/>
      <c r="V6" s="430"/>
      <c r="W6" s="430"/>
      <c r="X6" s="430"/>
      <c r="Y6" s="430"/>
      <c r="Z6" s="430"/>
      <c r="AA6" s="430"/>
      <c r="AB6" s="430"/>
      <c r="AC6" s="430"/>
      <c r="AD6" s="430"/>
      <c r="AE6" s="431"/>
      <c r="AF6" s="444" t="s">
        <v>50</v>
      </c>
      <c r="AG6" s="445"/>
      <c r="AH6" s="480" t="s">
        <v>4</v>
      </c>
      <c r="AI6" s="459" t="s">
        <v>5</v>
      </c>
      <c r="AJ6" s="460"/>
    </row>
    <row r="7" spans="1:36" ht="15.75" customHeight="1" thickBot="1" x14ac:dyDescent="0.3">
      <c r="A7" s="10" t="s">
        <v>23</v>
      </c>
      <c r="B7" s="11" t="s">
        <v>2</v>
      </c>
      <c r="C7" s="438" t="s">
        <v>27</v>
      </c>
      <c r="D7" s="439"/>
      <c r="E7" s="439"/>
      <c r="F7" s="440"/>
      <c r="G7" s="463" t="s">
        <v>3</v>
      </c>
      <c r="H7" s="464"/>
      <c r="I7" s="464"/>
      <c r="J7" s="464"/>
      <c r="K7" s="465"/>
      <c r="L7" s="421" t="s">
        <v>27</v>
      </c>
      <c r="M7" s="422"/>
      <c r="N7" s="423"/>
      <c r="O7" s="424"/>
      <c r="P7" s="466" t="s">
        <v>3</v>
      </c>
      <c r="Q7" s="467"/>
      <c r="R7" s="467"/>
      <c r="S7" s="467"/>
      <c r="T7" s="468"/>
      <c r="U7" s="435" t="s">
        <v>111</v>
      </c>
      <c r="V7" s="436"/>
      <c r="W7" s="436"/>
      <c r="X7" s="437"/>
      <c r="Y7" s="435" t="s">
        <v>28</v>
      </c>
      <c r="Z7" s="436"/>
      <c r="AA7" s="437"/>
      <c r="AB7" s="432" t="s">
        <v>51</v>
      </c>
      <c r="AC7" s="433"/>
      <c r="AD7" s="433"/>
      <c r="AE7" s="434"/>
      <c r="AF7" s="446"/>
      <c r="AG7" s="447"/>
      <c r="AH7" s="481"/>
      <c r="AI7" s="461"/>
      <c r="AJ7" s="462"/>
    </row>
    <row r="8" spans="1:36" ht="50.25" customHeight="1" thickBot="1" x14ac:dyDescent="0.3">
      <c r="A8" s="96" t="s">
        <v>24</v>
      </c>
      <c r="B8" s="12" t="s">
        <v>6</v>
      </c>
      <c r="C8" s="192" t="s">
        <v>10</v>
      </c>
      <c r="D8" s="155" t="s">
        <v>11</v>
      </c>
      <c r="E8" s="14" t="s">
        <v>12</v>
      </c>
      <c r="F8" s="15" t="s">
        <v>7</v>
      </c>
      <c r="G8" s="14" t="s">
        <v>21</v>
      </c>
      <c r="H8" s="14" t="s">
        <v>22</v>
      </c>
      <c r="I8" s="14" t="s">
        <v>13</v>
      </c>
      <c r="J8" s="14" t="s">
        <v>12</v>
      </c>
      <c r="K8" s="15" t="s">
        <v>7</v>
      </c>
      <c r="L8" s="195" t="s">
        <v>10</v>
      </c>
      <c r="M8" s="16" t="s">
        <v>11</v>
      </c>
      <c r="N8" s="16" t="s">
        <v>12</v>
      </c>
      <c r="O8" s="17" t="s">
        <v>7</v>
      </c>
      <c r="P8" s="16" t="s">
        <v>21</v>
      </c>
      <c r="Q8" s="16" t="s">
        <v>22</v>
      </c>
      <c r="R8" s="197" t="s">
        <v>13</v>
      </c>
      <c r="S8" s="16" t="s">
        <v>12</v>
      </c>
      <c r="T8" s="17" t="s">
        <v>7</v>
      </c>
      <c r="U8" s="196" t="s">
        <v>10</v>
      </c>
      <c r="V8" s="16" t="s">
        <v>11</v>
      </c>
      <c r="W8" s="16" t="s">
        <v>12</v>
      </c>
      <c r="X8" s="17" t="s">
        <v>7</v>
      </c>
      <c r="Y8" s="16" t="s">
        <v>12</v>
      </c>
      <c r="Z8" s="17" t="s">
        <v>7</v>
      </c>
      <c r="AA8" s="17" t="s">
        <v>8</v>
      </c>
      <c r="AB8" s="472" t="s">
        <v>12</v>
      </c>
      <c r="AC8" s="473"/>
      <c r="AD8" s="18" t="s">
        <v>7</v>
      </c>
      <c r="AE8" s="19" t="s">
        <v>9</v>
      </c>
      <c r="AF8" s="180" t="s">
        <v>114</v>
      </c>
      <c r="AG8" s="180" t="s">
        <v>115</v>
      </c>
      <c r="AH8" s="481"/>
      <c r="AI8" s="461"/>
      <c r="AJ8" s="462"/>
    </row>
    <row r="9" spans="1:36" s="86" customFormat="1" ht="15.75" customHeight="1" x14ac:dyDescent="0.25">
      <c r="A9" s="373" t="s">
        <v>138</v>
      </c>
      <c r="B9" s="374">
        <f ca="1">INDEX(SeuilUF1,MATCH(B$7,Param,0))</f>
        <v>100000000</v>
      </c>
      <c r="C9" s="409">
        <f ca="1">INDEX(SeuilUF1,MATCH(C$7,Param,0))</f>
        <v>100000000</v>
      </c>
      <c r="D9" s="410"/>
      <c r="E9" s="410"/>
      <c r="F9" s="411"/>
      <c r="G9" s="409">
        <f ca="1">INDEX(SeuilUF1,MATCH(G$7,Param,0))</f>
        <v>100000000</v>
      </c>
      <c r="H9" s="410"/>
      <c r="I9" s="410"/>
      <c r="J9" s="410"/>
      <c r="K9" s="411"/>
      <c r="L9" s="412">
        <f ca="1">INDEX(SeuilUF2,MATCH(L$7,Param,0))</f>
        <v>100000000</v>
      </c>
      <c r="M9" s="413"/>
      <c r="N9" s="413"/>
      <c r="O9" s="414"/>
      <c r="P9" s="412">
        <f ca="1">INDEX(SeuilUF2,MATCH(P$7,Param,0))</f>
        <v>100000000</v>
      </c>
      <c r="Q9" s="413"/>
      <c r="R9" s="413"/>
      <c r="S9" s="413"/>
      <c r="T9" s="414"/>
      <c r="U9" s="412">
        <f ca="1">INDEX(SeuilUF2,MATCH(U$7,Param,0))</f>
        <v>100000000</v>
      </c>
      <c r="V9" s="413"/>
      <c r="W9" s="413"/>
      <c r="X9" s="414"/>
      <c r="Y9" s="412">
        <f ca="1">INDEX(SeuilUF2,MATCH(Y$7,Param,0))</f>
        <v>100000000</v>
      </c>
      <c r="Z9" s="413"/>
      <c r="AA9" s="414"/>
      <c r="AB9" s="412">
        <f ca="1">INDEX(SeuilUF2,MATCH(AB$7,Param,0))</f>
        <v>100000000</v>
      </c>
      <c r="AC9" s="413"/>
      <c r="AD9" s="413"/>
      <c r="AE9" s="414"/>
      <c r="AF9" s="375">
        <f ca="1">INDEX(SeuilUF2,MATCH(AF$8,Param,0))</f>
        <v>95</v>
      </c>
      <c r="AG9" s="375">
        <f ca="1">INDEX(SeuilUF2,MATCH(AG$8,Param,0))</f>
        <v>98</v>
      </c>
      <c r="AH9" s="481"/>
      <c r="AI9" s="461"/>
      <c r="AJ9" s="462"/>
    </row>
    <row r="10" spans="1:36" s="86" customFormat="1" ht="15.75" customHeight="1" x14ac:dyDescent="0.25">
      <c r="A10" s="377" t="s">
        <v>139</v>
      </c>
      <c r="B10" s="378">
        <f ca="1">INDEX(Seuil2UF1,MATCH(B$7,Param,0))</f>
        <v>100000000</v>
      </c>
      <c r="C10" s="415">
        <f ca="1">INDEX(Seuil2UF1,MATCH(C$7,Param,0))</f>
        <v>100000000</v>
      </c>
      <c r="D10" s="416"/>
      <c r="E10" s="416"/>
      <c r="F10" s="417"/>
      <c r="G10" s="415">
        <f ca="1">INDEX(Seuil2UF1,MATCH(G$7,Param,0))</f>
        <v>100000000</v>
      </c>
      <c r="H10" s="416"/>
      <c r="I10" s="416"/>
      <c r="J10" s="416"/>
      <c r="K10" s="417"/>
      <c r="L10" s="418">
        <f ca="1">INDEX(Seuil2UF2,MATCH(L$7,Param,0))</f>
        <v>100000000</v>
      </c>
      <c r="M10" s="419"/>
      <c r="N10" s="419"/>
      <c r="O10" s="420"/>
      <c r="P10" s="418">
        <f ca="1">INDEX(Seuil2UF2,MATCH(P$7,Param,0))</f>
        <v>100000000</v>
      </c>
      <c r="Q10" s="419"/>
      <c r="R10" s="419"/>
      <c r="S10" s="419"/>
      <c r="T10" s="420"/>
      <c r="U10" s="418">
        <f ca="1">INDEX(Seuil2UF2,MATCH(U$7,Param,0))</f>
        <v>100000000</v>
      </c>
      <c r="V10" s="419"/>
      <c r="W10" s="419"/>
      <c r="X10" s="420"/>
      <c r="Y10" s="418">
        <f ca="1">INDEX(Seuil2UF2,MATCH(Y$7,Param,0))</f>
        <v>100000000</v>
      </c>
      <c r="Z10" s="419"/>
      <c r="AA10" s="420"/>
      <c r="AB10" s="418">
        <f ca="1">INDEX(Seuil2UF2,MATCH(AB$7,Param,0))</f>
        <v>100000000</v>
      </c>
      <c r="AC10" s="419"/>
      <c r="AD10" s="419"/>
      <c r="AE10" s="420"/>
      <c r="AF10" s="379"/>
      <c r="AG10" s="380"/>
      <c r="AH10" s="482"/>
      <c r="AI10" s="461"/>
      <c r="AJ10" s="462"/>
    </row>
    <row r="11" spans="1:36" ht="12" customHeight="1" x14ac:dyDescent="0.25">
      <c r="A11" s="97" t="s">
        <v>34</v>
      </c>
      <c r="B11" s="376" t="s">
        <v>36</v>
      </c>
      <c r="C11" s="477" t="s">
        <v>36</v>
      </c>
      <c r="D11" s="478"/>
      <c r="E11" s="478"/>
      <c r="F11" s="479"/>
      <c r="G11" s="477" t="s">
        <v>36</v>
      </c>
      <c r="H11" s="478"/>
      <c r="I11" s="478"/>
      <c r="J11" s="478"/>
      <c r="K11" s="479"/>
      <c r="L11" s="474" t="s">
        <v>36</v>
      </c>
      <c r="M11" s="475"/>
      <c r="N11" s="475"/>
      <c r="O11" s="476"/>
      <c r="P11" s="474" t="s">
        <v>36</v>
      </c>
      <c r="Q11" s="475"/>
      <c r="R11" s="475"/>
      <c r="S11" s="475"/>
      <c r="T11" s="476"/>
      <c r="U11" s="452" t="s">
        <v>36</v>
      </c>
      <c r="V11" s="453"/>
      <c r="W11" s="453"/>
      <c r="X11" s="454"/>
      <c r="Y11" s="452" t="s">
        <v>36</v>
      </c>
      <c r="Z11" s="453"/>
      <c r="AA11" s="454"/>
      <c r="AB11" s="452" t="s">
        <v>36</v>
      </c>
      <c r="AC11" s="453"/>
      <c r="AD11" s="453"/>
      <c r="AE11" s="454"/>
      <c r="AF11" s="178"/>
      <c r="AG11" s="178"/>
      <c r="AH11" s="481"/>
      <c r="AI11" s="461"/>
      <c r="AJ11" s="462"/>
    </row>
    <row r="12" spans="1:36" ht="1.9" customHeight="1" thickBot="1" x14ac:dyDescent="0.3">
      <c r="A12" s="21" t="s">
        <v>35</v>
      </c>
      <c r="B12" s="153" t="s">
        <v>37</v>
      </c>
      <c r="C12" s="469" t="s">
        <v>54</v>
      </c>
      <c r="D12" s="470"/>
      <c r="E12" s="470"/>
      <c r="F12" s="471"/>
      <c r="G12" s="469" t="s">
        <v>54</v>
      </c>
      <c r="H12" s="470"/>
      <c r="I12" s="470"/>
      <c r="J12" s="470"/>
      <c r="K12" s="471"/>
      <c r="L12" s="448" t="s">
        <v>54</v>
      </c>
      <c r="M12" s="451"/>
      <c r="N12" s="451"/>
      <c r="O12" s="450"/>
      <c r="P12" s="448" t="s">
        <v>54</v>
      </c>
      <c r="Q12" s="451"/>
      <c r="R12" s="451"/>
      <c r="S12" s="451"/>
      <c r="T12" s="450"/>
      <c r="U12" s="448" t="s">
        <v>54</v>
      </c>
      <c r="V12" s="451"/>
      <c r="W12" s="451"/>
      <c r="X12" s="450"/>
      <c r="Y12" s="448" t="s">
        <v>38</v>
      </c>
      <c r="Z12" s="449"/>
      <c r="AA12" s="450"/>
      <c r="AB12" s="448" t="s">
        <v>43</v>
      </c>
      <c r="AC12" s="451"/>
      <c r="AD12" s="451"/>
      <c r="AE12" s="450"/>
      <c r="AF12" s="178"/>
      <c r="AG12" s="178"/>
      <c r="AH12" s="481"/>
      <c r="AI12" s="461"/>
      <c r="AJ12" s="462"/>
    </row>
    <row r="13" spans="1:36" ht="12" hidden="1" customHeight="1" thickBot="1" x14ac:dyDescent="0.4">
      <c r="A13" s="158" t="s">
        <v>39</v>
      </c>
      <c r="B13" s="152"/>
      <c r="C13" s="455" t="s">
        <v>40</v>
      </c>
      <c r="D13" s="456"/>
      <c r="E13" s="456"/>
      <c r="F13" s="457"/>
      <c r="G13" s="455" t="s">
        <v>41</v>
      </c>
      <c r="H13" s="456"/>
      <c r="I13" s="456"/>
      <c r="J13" s="456"/>
      <c r="K13" s="457"/>
      <c r="L13" s="441" t="s">
        <v>40</v>
      </c>
      <c r="M13" s="442"/>
      <c r="N13" s="442"/>
      <c r="O13" s="443"/>
      <c r="P13" s="441" t="s">
        <v>41</v>
      </c>
      <c r="Q13" s="442"/>
      <c r="R13" s="442"/>
      <c r="S13" s="442"/>
      <c r="T13" s="443"/>
      <c r="U13" s="441" t="s">
        <v>40</v>
      </c>
      <c r="V13" s="442"/>
      <c r="W13" s="442"/>
      <c r="X13" s="443"/>
      <c r="Y13" s="441" t="s">
        <v>42</v>
      </c>
      <c r="Z13" s="458"/>
      <c r="AA13" s="443"/>
      <c r="AB13" s="441"/>
      <c r="AC13" s="442"/>
      <c r="AD13" s="442"/>
      <c r="AE13" s="443"/>
      <c r="AF13" s="179"/>
      <c r="AG13" s="179"/>
      <c r="AH13" s="483"/>
      <c r="AI13" s="132" t="s">
        <v>25</v>
      </c>
      <c r="AJ13" s="133" t="s">
        <v>26</v>
      </c>
    </row>
    <row r="14" spans="1:36" outlineLevel="1" x14ac:dyDescent="0.25">
      <c r="A14" s="80">
        <f>EOMONTH($B$4,-1)+1</f>
        <v>43101</v>
      </c>
      <c r="B14" s="360"/>
      <c r="C14" s="365">
        <v>20</v>
      </c>
      <c r="D14" s="170"/>
      <c r="E14" s="170">
        <f t="shared" ref="E14:E29" si="0">IF(D14=0,0,(D14*C14))</f>
        <v>0</v>
      </c>
      <c r="F14" s="169">
        <f t="shared" ref="F14:F29" si="1">IF(E14=0,0,IF(B14=0,0,E14*B14/1000))</f>
        <v>0</v>
      </c>
      <c r="G14" s="187"/>
      <c r="H14" s="170"/>
      <c r="I14" s="170"/>
      <c r="J14" s="170">
        <f t="shared" ref="J14:J29" si="2">IF(H14=0,0,(H14-G14)*1000/I14)</f>
        <v>0</v>
      </c>
      <c r="K14" s="169"/>
      <c r="L14" s="193">
        <v>1</v>
      </c>
      <c r="M14" s="170"/>
      <c r="N14" s="170">
        <f t="shared" ref="N14:N29" si="3">IF(M14=0,0,(M14*L14))</f>
        <v>0</v>
      </c>
      <c r="O14" s="274">
        <f>IF(N14=0,0,IF(B14=0,0,N14*B14/1000))</f>
        <v>0</v>
      </c>
      <c r="P14" s="187"/>
      <c r="Q14" s="170"/>
      <c r="R14" s="168">
        <v>100</v>
      </c>
      <c r="S14" s="170">
        <f t="shared" ref="S14:S29" si="4">IF(Q14=0,0,(Q14-P14)*1000/R14)</f>
        <v>0</v>
      </c>
      <c r="T14" s="157">
        <f t="shared" ref="T14:T29" si="5">IF(S14=0,0,IF(B14=0,0,S14*B14/1000))</f>
        <v>0</v>
      </c>
      <c r="U14" s="193">
        <v>2</v>
      </c>
      <c r="V14" s="170"/>
      <c r="W14" s="170">
        <f t="shared" ref="W14:W29" si="6">IF(V14=0,0,(V14*U14))</f>
        <v>0</v>
      </c>
      <c r="X14" s="169">
        <f>IF(W14=0,0,IF(B14=0,0,W14*B14/1000))</f>
        <v>0</v>
      </c>
      <c r="Y14" s="187"/>
      <c r="Z14" s="295">
        <f>IF(Y14=0,0,IF(B14=0,0,Y14*B14/1000))</f>
        <v>0</v>
      </c>
      <c r="AA14" s="212">
        <f>IF(Y14=0,0,IF(COUNT(B14)=0,0,(SUM(B14)*Y14/1000)))</f>
        <v>0</v>
      </c>
      <c r="AB14" s="187"/>
      <c r="AC14" s="170"/>
      <c r="AD14" s="170">
        <f t="shared" ref="AD14:AD29" si="7">IF(AC14=0,0,IF(B14=0,0,AC14*B14/1000))</f>
        <v>0</v>
      </c>
      <c r="AE14" s="212">
        <f>IF(AC14=0,0,IF(COUNT(B14)=0,0,(SUM(B14)*AC14/1000)))</f>
        <v>0</v>
      </c>
      <c r="AF14" s="187">
        <f t="shared" ref="AF14:AF29" si="8">IF(B14=0,0,IF(E14&gt;0,SUM((E14-N14)/(E14))*100,0))</f>
        <v>0</v>
      </c>
      <c r="AG14" s="169">
        <f t="shared" ref="AG14:AG29" si="9">IF(B14=0,0,IF(J14&gt;0,SUM((J14-S14)/(J14))*100,0))</f>
        <v>0</v>
      </c>
      <c r="AH14" s="184"/>
      <c r="AI14" s="187"/>
      <c r="AJ14" s="157" t="s">
        <v>198</v>
      </c>
    </row>
    <row r="15" spans="1:36" outlineLevel="1" x14ac:dyDescent="0.25">
      <c r="A15" s="80">
        <f>A14+1</f>
        <v>43102</v>
      </c>
      <c r="B15" s="361">
        <v>19</v>
      </c>
      <c r="C15" s="366">
        <v>20</v>
      </c>
      <c r="D15" s="83">
        <v>7680</v>
      </c>
      <c r="E15" s="83">
        <f t="shared" si="0"/>
        <v>153600</v>
      </c>
      <c r="F15" s="157">
        <f t="shared" si="1"/>
        <v>2918.4</v>
      </c>
      <c r="G15" s="83">
        <v>89.2</v>
      </c>
      <c r="H15" s="83">
        <v>120.9</v>
      </c>
      <c r="I15" s="83">
        <v>3.9849999999999999</v>
      </c>
      <c r="J15" s="83">
        <f t="shared" si="2"/>
        <v>7954.8306148055217</v>
      </c>
      <c r="K15" s="157"/>
      <c r="L15" s="156">
        <v>1</v>
      </c>
      <c r="M15" s="83">
        <v>9640</v>
      </c>
      <c r="N15" s="83">
        <f t="shared" si="3"/>
        <v>9640</v>
      </c>
      <c r="O15" s="157">
        <f>IF(N15=0,0,IF(B15=0,0,N15*B15/1000))</f>
        <v>183.16</v>
      </c>
      <c r="P15" s="83">
        <v>89.6</v>
      </c>
      <c r="Q15" s="83">
        <v>91</v>
      </c>
      <c r="R15" s="156">
        <v>400</v>
      </c>
      <c r="S15" s="83">
        <f t="shared" si="4"/>
        <v>3.5000000000000142</v>
      </c>
      <c r="T15" s="157">
        <f t="shared" si="5"/>
        <v>6.6500000000000267E-2</v>
      </c>
      <c r="U15" s="194">
        <v>2</v>
      </c>
      <c r="V15" s="83">
        <v>12.3</v>
      </c>
      <c r="W15" s="83">
        <f t="shared" si="6"/>
        <v>24.6</v>
      </c>
      <c r="X15" s="157">
        <f t="shared" ref="X15:X29" si="10">IF(W15=0,0,IF(B15=0,0,W15*B15/1000))</f>
        <v>0.46740000000000004</v>
      </c>
      <c r="Y15" s="83">
        <v>896</v>
      </c>
      <c r="Z15" s="83">
        <f>IF(Y15=0,0,IF(B15=0,0,Y15*B15/1000))</f>
        <v>17.024000000000001</v>
      </c>
      <c r="AA15" s="148">
        <f t="shared" ref="AA15:AA28" ca="1" si="11">IF(Y15=0,0,(SUM(B9:B15)*Y15/1000))</f>
        <v>179200017.02399999</v>
      </c>
      <c r="AB15" s="188"/>
      <c r="AC15" s="83">
        <v>18.5</v>
      </c>
      <c r="AD15" s="83">
        <f t="shared" si="7"/>
        <v>0.35149999999999998</v>
      </c>
      <c r="AE15" s="148">
        <f>IF(AC15=0,0,IF(COUNT(B15)=0,0,(SUM(B15)*AC15/1000)))</f>
        <v>0.35149999999999998</v>
      </c>
      <c r="AF15" s="188">
        <f t="shared" si="8"/>
        <v>93.723958333333329</v>
      </c>
      <c r="AG15" s="157">
        <f t="shared" si="9"/>
        <v>99.956001577287068</v>
      </c>
      <c r="AH15" s="185"/>
      <c r="AI15" s="188"/>
      <c r="AJ15" s="157" t="s">
        <v>143</v>
      </c>
    </row>
    <row r="16" spans="1:36" ht="14.45" outlineLevel="1" x14ac:dyDescent="0.35">
      <c r="A16" s="80">
        <f t="shared" ref="A16:A79" si="12">A15+1</f>
        <v>43103</v>
      </c>
      <c r="B16" s="361">
        <v>31</v>
      </c>
      <c r="C16" s="366">
        <v>20</v>
      </c>
      <c r="D16" s="83">
        <v>5030</v>
      </c>
      <c r="E16" s="83">
        <f t="shared" si="0"/>
        <v>100600</v>
      </c>
      <c r="F16" s="157">
        <f t="shared" si="1"/>
        <v>3118.6</v>
      </c>
      <c r="G16" s="83">
        <v>89.2</v>
      </c>
      <c r="H16" s="83">
        <v>98</v>
      </c>
      <c r="I16" s="83">
        <v>1.9</v>
      </c>
      <c r="J16" s="83">
        <f t="shared" si="2"/>
        <v>4631.578947368419</v>
      </c>
      <c r="K16" s="157"/>
      <c r="L16" s="156">
        <v>1</v>
      </c>
      <c r="M16" s="83">
        <v>10500</v>
      </c>
      <c r="N16" s="83">
        <f t="shared" si="3"/>
        <v>10500</v>
      </c>
      <c r="O16" s="157">
        <f>IF(N16=0,0,IF(B16=0,0,N16*B16/1000))</f>
        <v>325.5</v>
      </c>
      <c r="P16" s="83">
        <v>90.2</v>
      </c>
      <c r="Q16" s="83">
        <v>91.1</v>
      </c>
      <c r="R16" s="156">
        <v>500</v>
      </c>
      <c r="S16" s="83">
        <f t="shared" si="4"/>
        <v>1.7999999999999829</v>
      </c>
      <c r="T16" s="157">
        <f t="shared" si="5"/>
        <v>5.5799999999999468E-2</v>
      </c>
      <c r="U16" s="194">
        <v>2</v>
      </c>
      <c r="V16" s="83">
        <v>8.6</v>
      </c>
      <c r="W16" s="83">
        <f t="shared" si="6"/>
        <v>17.2</v>
      </c>
      <c r="X16" s="157">
        <f t="shared" si="10"/>
        <v>0.5331999999999999</v>
      </c>
      <c r="Y16" s="188"/>
      <c r="Z16" s="83">
        <f t="shared" ref="Z16:Z29" si="13">IF(Y16=0,0,IF(B16=0,0,Y16*B16/1000))</f>
        <v>0</v>
      </c>
      <c r="AA16" s="148">
        <f t="shared" si="11"/>
        <v>0</v>
      </c>
      <c r="AB16" s="188"/>
      <c r="AC16" s="83"/>
      <c r="AD16" s="83">
        <f t="shared" si="7"/>
        <v>0</v>
      </c>
      <c r="AE16" s="148">
        <f>IF(AC16=0,0,(SUM(B16)*AC16/1000))</f>
        <v>0</v>
      </c>
      <c r="AF16" s="188">
        <f t="shared" si="8"/>
        <v>89.562624254473164</v>
      </c>
      <c r="AG16" s="157">
        <f t="shared" si="9"/>
        <v>99.961136363636356</v>
      </c>
      <c r="AH16" s="185"/>
      <c r="AI16" s="188"/>
      <c r="AJ16" s="157"/>
    </row>
    <row r="17" spans="1:36" ht="14.45" outlineLevel="1" x14ac:dyDescent="0.35">
      <c r="A17" s="80">
        <f t="shared" si="12"/>
        <v>43104</v>
      </c>
      <c r="B17" s="361">
        <v>28</v>
      </c>
      <c r="C17" s="366">
        <v>20</v>
      </c>
      <c r="D17" s="83">
        <v>17300</v>
      </c>
      <c r="E17" s="83">
        <f t="shared" si="0"/>
        <v>346000</v>
      </c>
      <c r="F17" s="157">
        <f t="shared" si="1"/>
        <v>9688</v>
      </c>
      <c r="G17" s="83">
        <v>89.1</v>
      </c>
      <c r="H17" s="83">
        <v>106.5</v>
      </c>
      <c r="I17" s="83">
        <v>2.2629999999999999</v>
      </c>
      <c r="J17" s="83">
        <f t="shared" si="2"/>
        <v>7688.9085285019919</v>
      </c>
      <c r="K17" s="157"/>
      <c r="L17" s="156">
        <v>1</v>
      </c>
      <c r="M17" s="83">
        <v>11800</v>
      </c>
      <c r="N17" s="83">
        <f t="shared" si="3"/>
        <v>11800</v>
      </c>
      <c r="O17" s="157">
        <f t="shared" ref="O17:O29" si="14">IF(N17=0,0,IF(B17=0,0,N17*B17/1000))</f>
        <v>330.4</v>
      </c>
      <c r="P17" s="83">
        <v>89.1</v>
      </c>
      <c r="Q17" s="83">
        <v>89.8</v>
      </c>
      <c r="R17" s="156">
        <v>750</v>
      </c>
      <c r="S17" s="83">
        <f t="shared" si="4"/>
        <v>0.93333333333333712</v>
      </c>
      <c r="T17" s="157">
        <f t="shared" si="5"/>
        <v>2.6133333333333439E-2</v>
      </c>
      <c r="U17" s="194">
        <v>2</v>
      </c>
      <c r="V17" s="83">
        <v>5.79</v>
      </c>
      <c r="W17" s="83">
        <f t="shared" si="6"/>
        <v>11.58</v>
      </c>
      <c r="X17" s="157">
        <f t="shared" si="10"/>
        <v>0.32424000000000003</v>
      </c>
      <c r="Y17" s="188"/>
      <c r="Z17" s="83">
        <f t="shared" si="13"/>
        <v>0</v>
      </c>
      <c r="AA17" s="148">
        <f t="shared" si="11"/>
        <v>0</v>
      </c>
      <c r="AB17" s="188"/>
      <c r="AC17" s="83"/>
      <c r="AD17" s="83">
        <f t="shared" si="7"/>
        <v>0</v>
      </c>
      <c r="AE17" s="148">
        <f>IF(AC17=0,0,(SUM(B17)*AC17/1000))</f>
        <v>0</v>
      </c>
      <c r="AF17" s="188">
        <f t="shared" si="8"/>
        <v>96.589595375722553</v>
      </c>
      <c r="AG17" s="157">
        <f t="shared" si="9"/>
        <v>99.987861302681992</v>
      </c>
      <c r="AH17" s="185"/>
      <c r="AI17" s="188"/>
      <c r="AJ17" s="157"/>
    </row>
    <row r="18" spans="1:36" outlineLevel="1" x14ac:dyDescent="0.25">
      <c r="A18" s="80">
        <f t="shared" si="12"/>
        <v>43105</v>
      </c>
      <c r="B18" s="361"/>
      <c r="C18" s="366">
        <v>20</v>
      </c>
      <c r="D18" s="83">
        <v>39100</v>
      </c>
      <c r="E18" s="83">
        <f t="shared" si="0"/>
        <v>782000</v>
      </c>
      <c r="F18" s="157">
        <f t="shared" si="1"/>
        <v>0</v>
      </c>
      <c r="G18" s="83">
        <v>88.6</v>
      </c>
      <c r="H18" s="83">
        <v>180.9</v>
      </c>
      <c r="I18" s="83">
        <v>3.09</v>
      </c>
      <c r="J18" s="83">
        <f t="shared" si="2"/>
        <v>29870.550161812305</v>
      </c>
      <c r="K18" s="157"/>
      <c r="L18" s="156">
        <v>1</v>
      </c>
      <c r="M18" s="83">
        <v>10800</v>
      </c>
      <c r="N18" s="83">
        <f t="shared" si="3"/>
        <v>10800</v>
      </c>
      <c r="O18" s="157">
        <f t="shared" si="14"/>
        <v>0</v>
      </c>
      <c r="P18" s="83">
        <v>88</v>
      </c>
      <c r="Q18" s="83">
        <v>90.3</v>
      </c>
      <c r="R18" s="156">
        <v>200</v>
      </c>
      <c r="S18" s="83">
        <f t="shared" si="4"/>
        <v>11.499999999999986</v>
      </c>
      <c r="T18" s="157">
        <f t="shared" si="5"/>
        <v>0</v>
      </c>
      <c r="U18" s="194">
        <v>2</v>
      </c>
      <c r="V18" s="83">
        <v>6.51</v>
      </c>
      <c r="W18" s="83">
        <f t="shared" si="6"/>
        <v>13.02</v>
      </c>
      <c r="X18" s="157">
        <f t="shared" si="10"/>
        <v>0</v>
      </c>
      <c r="Y18" s="188"/>
      <c r="Z18" s="83">
        <f t="shared" si="13"/>
        <v>0</v>
      </c>
      <c r="AA18" s="148">
        <f t="shared" si="11"/>
        <v>0</v>
      </c>
      <c r="AB18" s="188"/>
      <c r="AC18" s="83"/>
      <c r="AD18" s="83">
        <f t="shared" si="7"/>
        <v>0</v>
      </c>
      <c r="AE18" s="148">
        <f>IF(AC18=0,0,(SUM(B14:B18)*AC18/1000))</f>
        <v>0</v>
      </c>
      <c r="AF18" s="188">
        <f t="shared" si="8"/>
        <v>0</v>
      </c>
      <c r="AG18" s="157">
        <f t="shared" si="9"/>
        <v>0</v>
      </c>
      <c r="AH18" s="185"/>
      <c r="AI18" s="188"/>
      <c r="AJ18" s="157" t="s">
        <v>198</v>
      </c>
    </row>
    <row r="19" spans="1:36" outlineLevel="1" x14ac:dyDescent="0.25">
      <c r="A19" s="80">
        <f t="shared" si="12"/>
        <v>43106</v>
      </c>
      <c r="B19" s="361"/>
      <c r="C19" s="366">
        <v>20</v>
      </c>
      <c r="D19" s="83"/>
      <c r="E19" s="83">
        <f t="shared" si="0"/>
        <v>0</v>
      </c>
      <c r="F19" s="157">
        <f t="shared" si="1"/>
        <v>0</v>
      </c>
      <c r="G19" s="83"/>
      <c r="H19" s="83"/>
      <c r="I19" s="83"/>
      <c r="J19" s="83">
        <f t="shared" si="2"/>
        <v>0</v>
      </c>
      <c r="K19" s="157"/>
      <c r="L19" s="156">
        <v>1</v>
      </c>
      <c r="M19" s="83"/>
      <c r="N19" s="83">
        <f t="shared" si="3"/>
        <v>0</v>
      </c>
      <c r="O19" s="157">
        <f t="shared" si="14"/>
        <v>0</v>
      </c>
      <c r="P19" s="83"/>
      <c r="Q19" s="83"/>
      <c r="R19" s="156">
        <v>100</v>
      </c>
      <c r="S19" s="83">
        <f t="shared" si="4"/>
        <v>0</v>
      </c>
      <c r="T19" s="157">
        <f t="shared" si="5"/>
        <v>0</v>
      </c>
      <c r="U19" s="194">
        <v>2</v>
      </c>
      <c r="V19" s="83"/>
      <c r="W19" s="83">
        <f t="shared" si="6"/>
        <v>0</v>
      </c>
      <c r="X19" s="157">
        <f t="shared" si="10"/>
        <v>0</v>
      </c>
      <c r="Y19" s="188"/>
      <c r="Z19" s="83">
        <f t="shared" si="13"/>
        <v>0</v>
      </c>
      <c r="AA19" s="148">
        <f t="shared" si="11"/>
        <v>0</v>
      </c>
      <c r="AB19" s="188"/>
      <c r="AC19" s="83"/>
      <c r="AD19" s="83">
        <f t="shared" si="7"/>
        <v>0</v>
      </c>
      <c r="AE19" s="148">
        <f t="shared" ref="AE19:AE24" si="15">IF(AC19=0,0,(SUM(B13:B19)*AC19/1000))</f>
        <v>0</v>
      </c>
      <c r="AF19" s="188">
        <f t="shared" si="8"/>
        <v>0</v>
      </c>
      <c r="AG19" s="157">
        <f t="shared" si="9"/>
        <v>0</v>
      </c>
      <c r="AH19" s="185"/>
      <c r="AI19" s="188"/>
      <c r="AJ19" s="157" t="s">
        <v>198</v>
      </c>
    </row>
    <row r="20" spans="1:36" outlineLevel="1" x14ac:dyDescent="0.25">
      <c r="A20" s="80">
        <f t="shared" si="12"/>
        <v>43107</v>
      </c>
      <c r="B20" s="361"/>
      <c r="C20" s="366">
        <v>20</v>
      </c>
      <c r="D20" s="83"/>
      <c r="E20" s="83">
        <f t="shared" si="0"/>
        <v>0</v>
      </c>
      <c r="F20" s="157">
        <f t="shared" si="1"/>
        <v>0</v>
      </c>
      <c r="G20" s="83"/>
      <c r="H20" s="83"/>
      <c r="I20" s="83"/>
      <c r="J20" s="83">
        <f t="shared" si="2"/>
        <v>0</v>
      </c>
      <c r="K20" s="157"/>
      <c r="L20" s="156">
        <v>1</v>
      </c>
      <c r="M20" s="83"/>
      <c r="N20" s="83">
        <f t="shared" si="3"/>
        <v>0</v>
      </c>
      <c r="O20" s="157">
        <f t="shared" si="14"/>
        <v>0</v>
      </c>
      <c r="P20" s="83"/>
      <c r="Q20" s="83"/>
      <c r="R20" s="156">
        <v>100</v>
      </c>
      <c r="S20" s="83">
        <f t="shared" si="4"/>
        <v>0</v>
      </c>
      <c r="T20" s="157">
        <f t="shared" si="5"/>
        <v>0</v>
      </c>
      <c r="U20" s="194">
        <v>2</v>
      </c>
      <c r="V20" s="83"/>
      <c r="W20" s="83">
        <f t="shared" si="6"/>
        <v>0</v>
      </c>
      <c r="X20" s="157">
        <f t="shared" si="10"/>
        <v>0</v>
      </c>
      <c r="Y20" s="188"/>
      <c r="Z20" s="83">
        <f t="shared" si="13"/>
        <v>0</v>
      </c>
      <c r="AA20" s="148">
        <f t="shared" si="11"/>
        <v>0</v>
      </c>
      <c r="AB20" s="188"/>
      <c r="AC20" s="83"/>
      <c r="AD20" s="83">
        <f t="shared" si="7"/>
        <v>0</v>
      </c>
      <c r="AE20" s="148">
        <f t="shared" si="15"/>
        <v>0</v>
      </c>
      <c r="AF20" s="188">
        <f t="shared" si="8"/>
        <v>0</v>
      </c>
      <c r="AG20" s="157">
        <f t="shared" si="9"/>
        <v>0</v>
      </c>
      <c r="AH20" s="185"/>
      <c r="AI20" s="188"/>
      <c r="AJ20" s="157" t="s">
        <v>198</v>
      </c>
    </row>
    <row r="21" spans="1:36" ht="14.45" outlineLevel="1" x14ac:dyDescent="0.35">
      <c r="A21" s="80">
        <f t="shared" si="12"/>
        <v>43108</v>
      </c>
      <c r="B21" s="361">
        <v>12</v>
      </c>
      <c r="C21" s="366">
        <v>20</v>
      </c>
      <c r="D21" s="83">
        <v>3290</v>
      </c>
      <c r="E21" s="83">
        <f t="shared" si="0"/>
        <v>65800</v>
      </c>
      <c r="F21" s="157">
        <f t="shared" si="1"/>
        <v>789.6</v>
      </c>
      <c r="G21" s="83">
        <v>90</v>
      </c>
      <c r="H21" s="83">
        <v>105.1</v>
      </c>
      <c r="I21" s="83">
        <v>6.9135999999999997</v>
      </c>
      <c r="J21" s="83">
        <f t="shared" si="2"/>
        <v>2184.1009025688491</v>
      </c>
      <c r="K21" s="157"/>
      <c r="L21" s="156">
        <v>1</v>
      </c>
      <c r="M21" s="83">
        <v>10300</v>
      </c>
      <c r="N21" s="83">
        <f t="shared" si="3"/>
        <v>10300</v>
      </c>
      <c r="O21" s="157">
        <f t="shared" si="14"/>
        <v>123.6</v>
      </c>
      <c r="P21" s="83">
        <v>88.2</v>
      </c>
      <c r="Q21" s="83">
        <v>88.8</v>
      </c>
      <c r="R21" s="156">
        <v>800</v>
      </c>
      <c r="S21" s="83">
        <f t="shared" si="4"/>
        <v>0.74999999999999289</v>
      </c>
      <c r="T21" s="157">
        <f t="shared" si="5"/>
        <v>8.9999999999999143E-3</v>
      </c>
      <c r="U21" s="194">
        <v>2</v>
      </c>
      <c r="V21" s="83">
        <v>6.41</v>
      </c>
      <c r="W21" s="83">
        <f t="shared" si="6"/>
        <v>12.82</v>
      </c>
      <c r="X21" s="157">
        <f t="shared" si="10"/>
        <v>0.15384</v>
      </c>
      <c r="Y21" s="188"/>
      <c r="Z21" s="83">
        <f t="shared" si="13"/>
        <v>0</v>
      </c>
      <c r="AA21" s="148">
        <f t="shared" si="11"/>
        <v>0</v>
      </c>
      <c r="AB21" s="188"/>
      <c r="AC21" s="83"/>
      <c r="AD21" s="83">
        <f t="shared" si="7"/>
        <v>0</v>
      </c>
      <c r="AE21" s="148">
        <f t="shared" si="15"/>
        <v>0</v>
      </c>
      <c r="AF21" s="188">
        <f t="shared" si="8"/>
        <v>84.346504559270514</v>
      </c>
      <c r="AG21" s="157">
        <f t="shared" si="9"/>
        <v>99.965660927152328</v>
      </c>
      <c r="AH21" s="185"/>
      <c r="AI21" s="188"/>
      <c r="AJ21" s="157"/>
    </row>
    <row r="22" spans="1:36" ht="14.45" outlineLevel="1" x14ac:dyDescent="0.35">
      <c r="A22" s="80">
        <f t="shared" si="12"/>
        <v>43109</v>
      </c>
      <c r="B22" s="361">
        <v>23</v>
      </c>
      <c r="C22" s="366">
        <v>20</v>
      </c>
      <c r="D22" s="83">
        <v>4100</v>
      </c>
      <c r="E22" s="83">
        <f t="shared" si="0"/>
        <v>82000</v>
      </c>
      <c r="F22" s="157">
        <f t="shared" si="1"/>
        <v>1886</v>
      </c>
      <c r="G22" s="83">
        <v>89</v>
      </c>
      <c r="H22" s="83">
        <v>106.4</v>
      </c>
      <c r="I22" s="83">
        <v>5.1639999999999997</v>
      </c>
      <c r="J22" s="83">
        <f t="shared" si="2"/>
        <v>3369.4810224632083</v>
      </c>
      <c r="K22" s="157"/>
      <c r="L22" s="156">
        <v>1</v>
      </c>
      <c r="M22" s="83">
        <v>10300</v>
      </c>
      <c r="N22" s="83">
        <f t="shared" si="3"/>
        <v>10300</v>
      </c>
      <c r="O22" s="157">
        <f t="shared" si="14"/>
        <v>236.9</v>
      </c>
      <c r="P22" s="83">
        <v>88.7</v>
      </c>
      <c r="Q22" s="83">
        <v>92.3</v>
      </c>
      <c r="R22" s="156">
        <v>200</v>
      </c>
      <c r="S22" s="83">
        <f t="shared" si="4"/>
        <v>17.999999999999972</v>
      </c>
      <c r="T22" s="157">
        <f t="shared" si="5"/>
        <v>0.41399999999999931</v>
      </c>
      <c r="U22" s="194">
        <v>2</v>
      </c>
      <c r="V22" s="83">
        <v>5.93</v>
      </c>
      <c r="W22" s="83">
        <f t="shared" si="6"/>
        <v>11.86</v>
      </c>
      <c r="X22" s="157">
        <f t="shared" si="10"/>
        <v>0.27277999999999997</v>
      </c>
      <c r="Y22" s="188">
        <v>780</v>
      </c>
      <c r="Z22" s="83">
        <f t="shared" si="13"/>
        <v>17.940000000000001</v>
      </c>
      <c r="AA22" s="148">
        <f t="shared" si="11"/>
        <v>73.319999999999993</v>
      </c>
      <c r="AB22" s="188"/>
      <c r="AC22" s="83">
        <v>6.07</v>
      </c>
      <c r="AD22" s="83">
        <f t="shared" si="7"/>
        <v>0.13961000000000001</v>
      </c>
      <c r="AE22" s="148">
        <f t="shared" si="15"/>
        <v>0.57058000000000009</v>
      </c>
      <c r="AF22" s="188">
        <f t="shared" si="8"/>
        <v>87.439024390243901</v>
      </c>
      <c r="AG22" s="157">
        <f t="shared" si="9"/>
        <v>99.465793103448277</v>
      </c>
      <c r="AH22" s="185"/>
      <c r="AI22" s="188"/>
      <c r="AJ22" s="157"/>
    </row>
    <row r="23" spans="1:36" outlineLevel="1" x14ac:dyDescent="0.25">
      <c r="A23" s="80">
        <f t="shared" si="12"/>
        <v>43110</v>
      </c>
      <c r="B23" s="361">
        <v>19</v>
      </c>
      <c r="C23" s="366">
        <v>20</v>
      </c>
      <c r="D23" s="83">
        <v>14700</v>
      </c>
      <c r="E23" s="83">
        <f t="shared" si="0"/>
        <v>294000</v>
      </c>
      <c r="F23" s="157">
        <f t="shared" si="1"/>
        <v>5586</v>
      </c>
      <c r="G23" s="83">
        <v>88.8</v>
      </c>
      <c r="H23" s="83">
        <v>118.4</v>
      </c>
      <c r="I23" s="83">
        <v>4.4770000000000003</v>
      </c>
      <c r="J23" s="83">
        <f t="shared" si="2"/>
        <v>6611.5702479338852</v>
      </c>
      <c r="K23" s="157"/>
      <c r="L23" s="156">
        <v>1</v>
      </c>
      <c r="M23" s="83">
        <v>10100</v>
      </c>
      <c r="N23" s="83">
        <f t="shared" si="3"/>
        <v>10100</v>
      </c>
      <c r="O23" s="157">
        <f t="shared" si="14"/>
        <v>191.9</v>
      </c>
      <c r="P23" s="83">
        <v>88.4</v>
      </c>
      <c r="Q23" s="83">
        <v>94.7</v>
      </c>
      <c r="R23" s="156">
        <v>200</v>
      </c>
      <c r="S23" s="83">
        <f t="shared" si="4"/>
        <v>31.499999999999986</v>
      </c>
      <c r="T23" s="157">
        <f t="shared" si="5"/>
        <v>0.59849999999999981</v>
      </c>
      <c r="U23" s="194">
        <v>2</v>
      </c>
      <c r="V23" s="83">
        <v>5.93</v>
      </c>
      <c r="W23" s="83">
        <f t="shared" si="6"/>
        <v>11.86</v>
      </c>
      <c r="X23" s="157">
        <f t="shared" si="10"/>
        <v>0.22533999999999998</v>
      </c>
      <c r="Y23" s="188"/>
      <c r="Z23" s="83">
        <f t="shared" si="13"/>
        <v>0</v>
      </c>
      <c r="AA23" s="148">
        <f t="shared" si="11"/>
        <v>0</v>
      </c>
      <c r="AB23" s="188"/>
      <c r="AC23" s="83"/>
      <c r="AD23" s="83">
        <f t="shared" si="7"/>
        <v>0</v>
      </c>
      <c r="AE23" s="148">
        <f t="shared" si="15"/>
        <v>0</v>
      </c>
      <c r="AF23" s="188">
        <f t="shared" si="8"/>
        <v>96.564625850340136</v>
      </c>
      <c r="AG23" s="157">
        <f t="shared" si="9"/>
        <v>99.523562499999997</v>
      </c>
      <c r="AH23" s="185"/>
      <c r="AI23" s="188" t="s">
        <v>214</v>
      </c>
      <c r="AJ23" s="157"/>
    </row>
    <row r="24" spans="1:36" outlineLevel="1" x14ac:dyDescent="0.25">
      <c r="A24" s="80">
        <f t="shared" si="12"/>
        <v>43111</v>
      </c>
      <c r="B24" s="361">
        <v>16</v>
      </c>
      <c r="C24" s="366">
        <v>20</v>
      </c>
      <c r="D24" s="83">
        <v>15400</v>
      </c>
      <c r="E24" s="83">
        <f t="shared" si="0"/>
        <v>308000</v>
      </c>
      <c r="F24" s="157">
        <f t="shared" si="1"/>
        <v>4928</v>
      </c>
      <c r="G24" s="83">
        <v>88.4</v>
      </c>
      <c r="H24" s="83">
        <v>102</v>
      </c>
      <c r="I24" s="83">
        <v>2.5619999999999998</v>
      </c>
      <c r="J24" s="83">
        <f t="shared" si="2"/>
        <v>5308.3528493364538</v>
      </c>
      <c r="K24" s="157"/>
      <c r="L24" s="156">
        <v>1</v>
      </c>
      <c r="M24" s="83">
        <v>9730</v>
      </c>
      <c r="N24" s="83">
        <f t="shared" si="3"/>
        <v>9730</v>
      </c>
      <c r="O24" s="157">
        <f t="shared" si="14"/>
        <v>155.68</v>
      </c>
      <c r="P24" s="83">
        <v>90.6</v>
      </c>
      <c r="Q24" s="83">
        <v>97.9</v>
      </c>
      <c r="R24" s="156">
        <v>200</v>
      </c>
      <c r="S24" s="83">
        <f t="shared" si="4"/>
        <v>36.500000000000057</v>
      </c>
      <c r="T24" s="157">
        <f t="shared" si="5"/>
        <v>0.58400000000000096</v>
      </c>
      <c r="U24" s="194">
        <v>2</v>
      </c>
      <c r="V24" s="83">
        <v>5.98</v>
      </c>
      <c r="W24" s="83">
        <f t="shared" si="6"/>
        <v>11.96</v>
      </c>
      <c r="X24" s="157">
        <f t="shared" si="10"/>
        <v>0.19136</v>
      </c>
      <c r="Y24" s="188"/>
      <c r="Z24" s="83">
        <f t="shared" si="13"/>
        <v>0</v>
      </c>
      <c r="AA24" s="148">
        <f t="shared" si="11"/>
        <v>0</v>
      </c>
      <c r="AB24" s="188"/>
      <c r="AC24" s="83"/>
      <c r="AD24" s="83">
        <f t="shared" si="7"/>
        <v>0</v>
      </c>
      <c r="AE24" s="148">
        <f t="shared" si="15"/>
        <v>0</v>
      </c>
      <c r="AF24" s="188">
        <f t="shared" si="8"/>
        <v>96.840909090909093</v>
      </c>
      <c r="AG24" s="157">
        <f t="shared" si="9"/>
        <v>99.312404411764703</v>
      </c>
      <c r="AH24" s="185"/>
      <c r="AI24" s="188" t="s">
        <v>150</v>
      </c>
      <c r="AJ24" s="157"/>
    </row>
    <row r="25" spans="1:36" ht="14.45" outlineLevel="1" x14ac:dyDescent="0.35">
      <c r="A25" s="80">
        <f t="shared" si="12"/>
        <v>43112</v>
      </c>
      <c r="B25" s="361">
        <v>12</v>
      </c>
      <c r="C25" s="366">
        <v>20</v>
      </c>
      <c r="D25" s="83">
        <v>18900</v>
      </c>
      <c r="E25" s="83">
        <f t="shared" si="0"/>
        <v>378000</v>
      </c>
      <c r="F25" s="157">
        <f t="shared" si="1"/>
        <v>4536</v>
      </c>
      <c r="G25" s="83">
        <v>88.8</v>
      </c>
      <c r="H25" s="83">
        <v>101.8</v>
      </c>
      <c r="I25" s="83">
        <v>2.2029999999999998</v>
      </c>
      <c r="J25" s="83">
        <f t="shared" si="2"/>
        <v>5901.0440308670004</v>
      </c>
      <c r="K25" s="157"/>
      <c r="L25" s="156">
        <v>1</v>
      </c>
      <c r="M25" s="83">
        <v>10000</v>
      </c>
      <c r="N25" s="83">
        <f t="shared" si="3"/>
        <v>10000</v>
      </c>
      <c r="O25" s="157">
        <f t="shared" si="14"/>
        <v>120</v>
      </c>
      <c r="P25" s="83">
        <v>89.8</v>
      </c>
      <c r="Q25" s="83">
        <v>93.6</v>
      </c>
      <c r="R25" s="156">
        <v>100</v>
      </c>
      <c r="S25" s="83">
        <f t="shared" si="4"/>
        <v>37.999999999999972</v>
      </c>
      <c r="T25" s="157">
        <f t="shared" si="5"/>
        <v>0.45599999999999968</v>
      </c>
      <c r="U25" s="194">
        <v>2</v>
      </c>
      <c r="V25" s="83">
        <v>5.94</v>
      </c>
      <c r="W25" s="83">
        <f t="shared" si="6"/>
        <v>11.88</v>
      </c>
      <c r="X25" s="157">
        <f t="shared" si="10"/>
        <v>0.14255999999999999</v>
      </c>
      <c r="Y25" s="188"/>
      <c r="Z25" s="83">
        <f t="shared" si="13"/>
        <v>0</v>
      </c>
      <c r="AA25" s="148">
        <f t="shared" si="11"/>
        <v>0</v>
      </c>
      <c r="AB25" s="188"/>
      <c r="AC25" s="83"/>
      <c r="AD25" s="83">
        <f t="shared" si="7"/>
        <v>0</v>
      </c>
      <c r="AE25" s="148">
        <f>IF(AC25=0,0,(SUM(B19:B25)*AC25/1000))</f>
        <v>0</v>
      </c>
      <c r="AF25" s="188">
        <f t="shared" si="8"/>
        <v>97.354497354497354</v>
      </c>
      <c r="AG25" s="157">
        <f t="shared" si="9"/>
        <v>99.356046153846151</v>
      </c>
      <c r="AH25" s="185"/>
      <c r="AI25" s="188"/>
      <c r="AJ25" s="157"/>
    </row>
    <row r="26" spans="1:36" outlineLevel="1" x14ac:dyDescent="0.25">
      <c r="A26" s="80">
        <f t="shared" si="12"/>
        <v>43113</v>
      </c>
      <c r="B26" s="361"/>
      <c r="C26" s="366">
        <v>20</v>
      </c>
      <c r="D26" s="83"/>
      <c r="E26" s="83">
        <f t="shared" si="0"/>
        <v>0</v>
      </c>
      <c r="F26" s="157">
        <f t="shared" si="1"/>
        <v>0</v>
      </c>
      <c r="G26" s="188"/>
      <c r="H26" s="83"/>
      <c r="I26" s="83"/>
      <c r="J26" s="83">
        <f t="shared" si="2"/>
        <v>0</v>
      </c>
      <c r="K26" s="157"/>
      <c r="L26" s="194">
        <v>1</v>
      </c>
      <c r="M26" s="83"/>
      <c r="N26" s="83">
        <f t="shared" si="3"/>
        <v>0</v>
      </c>
      <c r="O26" s="157">
        <f t="shared" si="14"/>
        <v>0</v>
      </c>
      <c r="P26" s="188"/>
      <c r="Q26" s="83"/>
      <c r="R26" s="156">
        <v>100</v>
      </c>
      <c r="S26" s="83">
        <f t="shared" si="4"/>
        <v>0</v>
      </c>
      <c r="T26" s="157">
        <f t="shared" si="5"/>
        <v>0</v>
      </c>
      <c r="U26" s="194">
        <v>2</v>
      </c>
      <c r="V26" s="83"/>
      <c r="W26" s="83">
        <f t="shared" si="6"/>
        <v>0</v>
      </c>
      <c r="X26" s="157">
        <f t="shared" si="10"/>
        <v>0</v>
      </c>
      <c r="Y26" s="188"/>
      <c r="Z26" s="83">
        <f t="shared" si="13"/>
        <v>0</v>
      </c>
      <c r="AA26" s="148">
        <f t="shared" si="11"/>
        <v>0</v>
      </c>
      <c r="AB26" s="188"/>
      <c r="AC26" s="83"/>
      <c r="AD26" s="83">
        <f t="shared" si="7"/>
        <v>0</v>
      </c>
      <c r="AE26" s="148">
        <f t="shared" ref="AE26:AE29" si="16">IF(AC26=0,0,(SUM(B20:B26)*AC26/1000))</f>
        <v>0</v>
      </c>
      <c r="AF26" s="188">
        <f t="shared" si="8"/>
        <v>0</v>
      </c>
      <c r="AG26" s="157">
        <f t="shared" si="9"/>
        <v>0</v>
      </c>
      <c r="AH26" s="185"/>
      <c r="AI26" s="188"/>
      <c r="AJ26" s="157" t="s">
        <v>198</v>
      </c>
    </row>
    <row r="27" spans="1:36" outlineLevel="1" x14ac:dyDescent="0.25">
      <c r="A27" s="80">
        <f t="shared" si="12"/>
        <v>43114</v>
      </c>
      <c r="B27" s="361"/>
      <c r="C27" s="366">
        <v>20</v>
      </c>
      <c r="D27" s="83"/>
      <c r="E27" s="83">
        <f t="shared" si="0"/>
        <v>0</v>
      </c>
      <c r="F27" s="157">
        <f t="shared" si="1"/>
        <v>0</v>
      </c>
      <c r="G27" s="188"/>
      <c r="H27" s="83"/>
      <c r="I27" s="83"/>
      <c r="J27" s="83">
        <f t="shared" si="2"/>
        <v>0</v>
      </c>
      <c r="K27" s="157"/>
      <c r="L27" s="194">
        <v>1</v>
      </c>
      <c r="M27" s="83"/>
      <c r="N27" s="83">
        <f t="shared" si="3"/>
        <v>0</v>
      </c>
      <c r="O27" s="157">
        <f t="shared" si="14"/>
        <v>0</v>
      </c>
      <c r="P27" s="188"/>
      <c r="Q27" s="83"/>
      <c r="R27" s="156">
        <v>100</v>
      </c>
      <c r="S27" s="83">
        <f t="shared" si="4"/>
        <v>0</v>
      </c>
      <c r="T27" s="157">
        <f t="shared" si="5"/>
        <v>0</v>
      </c>
      <c r="U27" s="194">
        <v>2</v>
      </c>
      <c r="V27" s="83"/>
      <c r="W27" s="83">
        <f t="shared" si="6"/>
        <v>0</v>
      </c>
      <c r="X27" s="157">
        <f t="shared" si="10"/>
        <v>0</v>
      </c>
      <c r="Y27" s="188"/>
      <c r="Z27" s="83">
        <f t="shared" si="13"/>
        <v>0</v>
      </c>
      <c r="AA27" s="148">
        <f t="shared" si="11"/>
        <v>0</v>
      </c>
      <c r="AB27" s="188"/>
      <c r="AC27" s="83"/>
      <c r="AD27" s="83">
        <f t="shared" si="7"/>
        <v>0</v>
      </c>
      <c r="AE27" s="148">
        <f t="shared" si="16"/>
        <v>0</v>
      </c>
      <c r="AF27" s="188">
        <f t="shared" si="8"/>
        <v>0</v>
      </c>
      <c r="AG27" s="157">
        <f t="shared" si="9"/>
        <v>0</v>
      </c>
      <c r="AH27" s="185"/>
      <c r="AI27" s="188"/>
      <c r="AJ27" s="157" t="s">
        <v>198</v>
      </c>
    </row>
    <row r="28" spans="1:36" ht="14.45" outlineLevel="1" x14ac:dyDescent="0.35">
      <c r="A28" s="80">
        <f t="shared" si="12"/>
        <v>43115</v>
      </c>
      <c r="B28" s="361">
        <v>18</v>
      </c>
      <c r="C28" s="366">
        <v>20</v>
      </c>
      <c r="D28" s="83">
        <v>18600</v>
      </c>
      <c r="E28" s="83">
        <f t="shared" si="0"/>
        <v>372000</v>
      </c>
      <c r="F28" s="157">
        <f t="shared" si="1"/>
        <v>6696</v>
      </c>
      <c r="G28" s="188">
        <v>88.7</v>
      </c>
      <c r="H28" s="83">
        <v>107.2</v>
      </c>
      <c r="I28" s="83">
        <v>5.093</v>
      </c>
      <c r="J28" s="83">
        <f t="shared" si="2"/>
        <v>3632.4366777930495</v>
      </c>
      <c r="K28" s="157"/>
      <c r="L28" s="194">
        <v>1</v>
      </c>
      <c r="M28" s="83">
        <v>9020</v>
      </c>
      <c r="N28" s="83">
        <f t="shared" si="3"/>
        <v>9020</v>
      </c>
      <c r="O28" s="157">
        <f t="shared" si="14"/>
        <v>162.36000000000001</v>
      </c>
      <c r="P28" s="188">
        <v>89.5</v>
      </c>
      <c r="Q28" s="83">
        <v>90.8</v>
      </c>
      <c r="R28" s="156">
        <v>800</v>
      </c>
      <c r="S28" s="83">
        <f t="shared" si="4"/>
        <v>1.6249999999999967</v>
      </c>
      <c r="T28" s="157">
        <f t="shared" si="5"/>
        <v>2.9249999999999939E-2</v>
      </c>
      <c r="U28" s="194">
        <v>2</v>
      </c>
      <c r="V28" s="83">
        <v>5.14</v>
      </c>
      <c r="W28" s="83">
        <f t="shared" si="6"/>
        <v>10.28</v>
      </c>
      <c r="X28" s="157">
        <f t="shared" si="10"/>
        <v>0.18503999999999998</v>
      </c>
      <c r="Y28" s="188"/>
      <c r="Z28" s="83">
        <f t="shared" si="13"/>
        <v>0</v>
      </c>
      <c r="AA28" s="148">
        <f t="shared" si="11"/>
        <v>0</v>
      </c>
      <c r="AB28" s="188"/>
      <c r="AC28" s="83"/>
      <c r="AD28" s="83">
        <f t="shared" si="7"/>
        <v>0</v>
      </c>
      <c r="AE28" s="148">
        <f t="shared" si="16"/>
        <v>0</v>
      </c>
      <c r="AF28" s="188">
        <f t="shared" si="8"/>
        <v>97.575268817204304</v>
      </c>
      <c r="AG28" s="157">
        <f t="shared" si="9"/>
        <v>99.95526418918918</v>
      </c>
      <c r="AH28" s="185"/>
      <c r="AI28" s="188"/>
      <c r="AJ28" s="157"/>
    </row>
    <row r="29" spans="1:36" ht="14.45" outlineLevel="1" x14ac:dyDescent="0.35">
      <c r="A29" s="80">
        <f t="shared" si="12"/>
        <v>43116</v>
      </c>
      <c r="B29" s="361">
        <v>26</v>
      </c>
      <c r="C29" s="366">
        <v>20</v>
      </c>
      <c r="D29" s="83">
        <v>21900</v>
      </c>
      <c r="E29" s="83">
        <f t="shared" si="0"/>
        <v>438000</v>
      </c>
      <c r="F29" s="157">
        <f t="shared" si="1"/>
        <v>11388</v>
      </c>
      <c r="G29" s="188">
        <v>90.5</v>
      </c>
      <c r="H29" s="83">
        <v>111.1</v>
      </c>
      <c r="I29" s="83">
        <v>3.9750000000000001</v>
      </c>
      <c r="J29" s="83">
        <f t="shared" si="2"/>
        <v>5182.3899371069165</v>
      </c>
      <c r="K29" s="157"/>
      <c r="L29" s="194">
        <v>1</v>
      </c>
      <c r="M29" s="83">
        <v>9640</v>
      </c>
      <c r="N29" s="83">
        <f t="shared" si="3"/>
        <v>9640</v>
      </c>
      <c r="O29" s="157">
        <f t="shared" si="14"/>
        <v>250.64</v>
      </c>
      <c r="P29" s="188">
        <v>91.1</v>
      </c>
      <c r="Q29" s="83">
        <v>99.8</v>
      </c>
      <c r="R29" s="156">
        <v>400</v>
      </c>
      <c r="S29" s="83">
        <f t="shared" si="4"/>
        <v>21.750000000000011</v>
      </c>
      <c r="T29" s="157">
        <f t="shared" si="5"/>
        <v>0.56550000000000022</v>
      </c>
      <c r="U29" s="194">
        <v>2</v>
      </c>
      <c r="V29" s="83">
        <v>6.82</v>
      </c>
      <c r="W29" s="83">
        <f t="shared" si="6"/>
        <v>13.64</v>
      </c>
      <c r="X29" s="157">
        <f t="shared" si="10"/>
        <v>0.35464000000000001</v>
      </c>
      <c r="Y29" s="188">
        <v>720</v>
      </c>
      <c r="Z29" s="83">
        <f t="shared" si="13"/>
        <v>18.72</v>
      </c>
      <c r="AA29" s="148">
        <f t="shared" ref="AA29" si="17">IF(Y29=0,0,(SUM(B23:B29)*Y29/1000))</f>
        <v>65.52</v>
      </c>
      <c r="AB29" s="188"/>
      <c r="AC29" s="83">
        <v>13.2</v>
      </c>
      <c r="AD29" s="83">
        <f t="shared" si="7"/>
        <v>0.34320000000000001</v>
      </c>
      <c r="AE29" s="148">
        <f t="shared" si="16"/>
        <v>1.2012</v>
      </c>
      <c r="AF29" s="188">
        <f t="shared" si="8"/>
        <v>97.799086757990878</v>
      </c>
      <c r="AG29" s="157">
        <f t="shared" si="9"/>
        <v>99.580309466019415</v>
      </c>
      <c r="AH29" s="185"/>
      <c r="AI29" s="188"/>
      <c r="AJ29" s="157"/>
    </row>
    <row r="30" spans="1:36" ht="14.45" outlineLevel="1" x14ac:dyDescent="0.35">
      <c r="A30" s="80">
        <f t="shared" si="12"/>
        <v>43117</v>
      </c>
      <c r="B30" s="361">
        <v>25</v>
      </c>
      <c r="C30" s="366">
        <v>20</v>
      </c>
      <c r="D30" s="83">
        <v>25500</v>
      </c>
      <c r="E30" s="83">
        <f t="shared" ref="E30:E93" si="18">IF(D30=0,0,(D30*C30))</f>
        <v>510000</v>
      </c>
      <c r="F30" s="157">
        <f t="shared" ref="F30:F93" si="19">IF(E30=0,0,IF(B30=0,0,E30*B30/1000))</f>
        <v>12750</v>
      </c>
      <c r="G30" s="188">
        <v>88.5</v>
      </c>
      <c r="H30" s="83">
        <v>103.3</v>
      </c>
      <c r="I30" s="83">
        <v>2.1110000000000002</v>
      </c>
      <c r="J30" s="83">
        <f t="shared" ref="J30:J93" si="20">IF(H30=0,0,(H30-G30)*1000/I30)</f>
        <v>7010.8953102794858</v>
      </c>
      <c r="K30" s="157"/>
      <c r="L30" s="194">
        <v>1</v>
      </c>
      <c r="M30" s="83">
        <v>9920</v>
      </c>
      <c r="N30" s="83">
        <f t="shared" ref="N30:N93" si="21">IF(M30=0,0,(M30*L30))</f>
        <v>9920</v>
      </c>
      <c r="O30" s="157">
        <f t="shared" ref="O30:O93" si="22">IF(N30=0,0,IF(B30=0,0,N30*B30/1000))</f>
        <v>248</v>
      </c>
      <c r="P30" s="188">
        <v>90</v>
      </c>
      <c r="Q30" s="83">
        <v>91.3</v>
      </c>
      <c r="R30" s="156">
        <v>500</v>
      </c>
      <c r="S30" s="83">
        <f t="shared" ref="S30:S93" si="23">IF(Q30=0,0,(Q30-P30)*1000/R30)</f>
        <v>2.5999999999999948</v>
      </c>
      <c r="T30" s="157">
        <f t="shared" ref="T30:T93" si="24">IF(S30=0,0,IF(B30=0,0,S30*B30/1000))</f>
        <v>6.4999999999999877E-2</v>
      </c>
      <c r="U30" s="194">
        <v>2</v>
      </c>
      <c r="V30" s="83">
        <v>6.05</v>
      </c>
      <c r="W30" s="83">
        <f t="shared" ref="W30:W93" si="25">IF(V30=0,0,(V30*U30))</f>
        <v>12.1</v>
      </c>
      <c r="X30" s="157">
        <f t="shared" ref="X30:X93" si="26">IF(W30=0,0,IF(B30=0,0,W30*B30/1000))</f>
        <v>0.30249999999999999</v>
      </c>
      <c r="Y30" s="188"/>
      <c r="Z30" s="83">
        <f t="shared" ref="Z30:Z94" si="27">IF(Y30=0,0,IF(B30=0,0,Y30*B30/1000))</f>
        <v>0</v>
      </c>
      <c r="AA30" s="148">
        <f t="shared" ref="AA30:AA93" si="28">IF(Y30=0,0,(SUM(B24:B30)*Y30/1000))</f>
        <v>0</v>
      </c>
      <c r="AB30" s="188"/>
      <c r="AC30" s="83"/>
      <c r="AD30" s="83">
        <f t="shared" ref="AD30:AD93" si="29">IF(AC30=0,0,IF(B30=0,0,AC30*B30/1000))</f>
        <v>0</v>
      </c>
      <c r="AE30" s="148">
        <f t="shared" ref="AE30:AE93" si="30">IF(AC30=0,0,(SUM(B24:B30)*AC30/1000))</f>
        <v>0</v>
      </c>
      <c r="AF30" s="188">
        <f t="shared" ref="AF30:AF93" si="31">IF(B30=0,0,IF(E30&gt;0,SUM((E30-N30)/(E30))*100,0))</f>
        <v>98.054901960784306</v>
      </c>
      <c r="AG30" s="157">
        <f t="shared" ref="AG30:AG93" si="32">IF(B30=0,0,IF(J30&gt;0,SUM((J30-S30)/(J30))*100,0))</f>
        <v>99.962914864864857</v>
      </c>
      <c r="AH30" s="185"/>
      <c r="AI30" s="188"/>
      <c r="AJ30" s="157"/>
    </row>
    <row r="31" spans="1:36" outlineLevel="1" x14ac:dyDescent="0.25">
      <c r="A31" s="80">
        <f t="shared" si="12"/>
        <v>43118</v>
      </c>
      <c r="B31" s="361"/>
      <c r="C31" s="366">
        <v>20</v>
      </c>
      <c r="D31" s="83"/>
      <c r="E31" s="83">
        <f t="shared" si="18"/>
        <v>0</v>
      </c>
      <c r="F31" s="157">
        <f t="shared" si="19"/>
        <v>0</v>
      </c>
      <c r="G31" s="188"/>
      <c r="H31" s="83"/>
      <c r="I31" s="83"/>
      <c r="J31" s="83">
        <f t="shared" si="20"/>
        <v>0</v>
      </c>
      <c r="K31" s="157"/>
      <c r="L31" s="194">
        <v>1</v>
      </c>
      <c r="M31" s="83"/>
      <c r="N31" s="83">
        <f t="shared" si="21"/>
        <v>0</v>
      </c>
      <c r="O31" s="157">
        <f t="shared" si="22"/>
        <v>0</v>
      </c>
      <c r="P31" s="188"/>
      <c r="Q31" s="83"/>
      <c r="R31" s="156">
        <v>100</v>
      </c>
      <c r="S31" s="83">
        <f t="shared" si="23"/>
        <v>0</v>
      </c>
      <c r="T31" s="157">
        <f t="shared" si="24"/>
        <v>0</v>
      </c>
      <c r="U31" s="194">
        <v>2</v>
      </c>
      <c r="V31" s="83"/>
      <c r="W31" s="83">
        <f t="shared" si="25"/>
        <v>0</v>
      </c>
      <c r="X31" s="157">
        <f t="shared" si="26"/>
        <v>0</v>
      </c>
      <c r="Y31" s="188"/>
      <c r="Z31" s="83">
        <f t="shared" si="27"/>
        <v>0</v>
      </c>
      <c r="AA31" s="148">
        <f t="shared" si="28"/>
        <v>0</v>
      </c>
      <c r="AB31" s="188"/>
      <c r="AC31" s="83"/>
      <c r="AD31" s="83">
        <f t="shared" si="29"/>
        <v>0</v>
      </c>
      <c r="AE31" s="148">
        <f t="shared" si="30"/>
        <v>0</v>
      </c>
      <c r="AF31" s="188">
        <f t="shared" si="31"/>
        <v>0</v>
      </c>
      <c r="AG31" s="157">
        <f t="shared" si="32"/>
        <v>0</v>
      </c>
      <c r="AH31" s="185"/>
      <c r="AI31" s="188"/>
      <c r="AJ31" s="157" t="s">
        <v>198</v>
      </c>
    </row>
    <row r="32" spans="1:36" outlineLevel="1" x14ac:dyDescent="0.25">
      <c r="A32" s="80">
        <f t="shared" si="12"/>
        <v>43119</v>
      </c>
      <c r="B32" s="361"/>
      <c r="C32" s="366">
        <v>20</v>
      </c>
      <c r="D32" s="83"/>
      <c r="E32" s="83">
        <f t="shared" si="18"/>
        <v>0</v>
      </c>
      <c r="F32" s="157">
        <f t="shared" si="19"/>
        <v>0</v>
      </c>
      <c r="G32" s="188"/>
      <c r="H32" s="83"/>
      <c r="I32" s="83"/>
      <c r="J32" s="83">
        <f t="shared" si="20"/>
        <v>0</v>
      </c>
      <c r="K32" s="157"/>
      <c r="L32" s="194">
        <v>1</v>
      </c>
      <c r="M32" s="83"/>
      <c r="N32" s="83">
        <f t="shared" si="21"/>
        <v>0</v>
      </c>
      <c r="O32" s="157">
        <f t="shared" si="22"/>
        <v>0</v>
      </c>
      <c r="P32" s="188"/>
      <c r="Q32" s="83"/>
      <c r="R32" s="156">
        <v>100</v>
      </c>
      <c r="S32" s="83">
        <f t="shared" si="23"/>
        <v>0</v>
      </c>
      <c r="T32" s="157">
        <f t="shared" si="24"/>
        <v>0</v>
      </c>
      <c r="U32" s="194">
        <v>2</v>
      </c>
      <c r="V32" s="83"/>
      <c r="W32" s="83">
        <f t="shared" si="25"/>
        <v>0</v>
      </c>
      <c r="X32" s="157">
        <f t="shared" si="26"/>
        <v>0</v>
      </c>
      <c r="Y32" s="188"/>
      <c r="Z32" s="83">
        <f t="shared" si="27"/>
        <v>0</v>
      </c>
      <c r="AA32" s="148">
        <f t="shared" si="28"/>
        <v>0</v>
      </c>
      <c r="AB32" s="188"/>
      <c r="AC32" s="83"/>
      <c r="AD32" s="83">
        <f t="shared" si="29"/>
        <v>0</v>
      </c>
      <c r="AE32" s="148">
        <f t="shared" si="30"/>
        <v>0</v>
      </c>
      <c r="AF32" s="188">
        <f t="shared" si="31"/>
        <v>0</v>
      </c>
      <c r="AG32" s="157">
        <f t="shared" si="32"/>
        <v>0</v>
      </c>
      <c r="AH32" s="185"/>
      <c r="AI32" s="188"/>
      <c r="AJ32" s="157" t="s">
        <v>198</v>
      </c>
    </row>
    <row r="33" spans="1:36" outlineLevel="1" x14ac:dyDescent="0.25">
      <c r="A33" s="80">
        <f t="shared" si="12"/>
        <v>43120</v>
      </c>
      <c r="B33" s="361"/>
      <c r="C33" s="366">
        <v>20</v>
      </c>
      <c r="D33" s="83"/>
      <c r="E33" s="83">
        <f t="shared" si="18"/>
        <v>0</v>
      </c>
      <c r="F33" s="157">
        <f t="shared" si="19"/>
        <v>0</v>
      </c>
      <c r="G33" s="188"/>
      <c r="H33" s="83"/>
      <c r="I33" s="83"/>
      <c r="J33" s="83">
        <f t="shared" si="20"/>
        <v>0</v>
      </c>
      <c r="K33" s="157"/>
      <c r="L33" s="194">
        <v>1</v>
      </c>
      <c r="M33" s="83"/>
      <c r="N33" s="83">
        <f t="shared" si="21"/>
        <v>0</v>
      </c>
      <c r="O33" s="157">
        <f t="shared" si="22"/>
        <v>0</v>
      </c>
      <c r="P33" s="188"/>
      <c r="Q33" s="83"/>
      <c r="R33" s="156">
        <v>100</v>
      </c>
      <c r="S33" s="83">
        <f t="shared" si="23"/>
        <v>0</v>
      </c>
      <c r="T33" s="157">
        <f t="shared" si="24"/>
        <v>0</v>
      </c>
      <c r="U33" s="194">
        <v>2</v>
      </c>
      <c r="V33" s="83"/>
      <c r="W33" s="83">
        <f t="shared" si="25"/>
        <v>0</v>
      </c>
      <c r="X33" s="157">
        <f t="shared" si="26"/>
        <v>0</v>
      </c>
      <c r="Y33" s="188"/>
      <c r="Z33" s="83">
        <f t="shared" si="27"/>
        <v>0</v>
      </c>
      <c r="AA33" s="148">
        <f t="shared" si="28"/>
        <v>0</v>
      </c>
      <c r="AB33" s="188"/>
      <c r="AC33" s="83"/>
      <c r="AD33" s="83">
        <f t="shared" si="29"/>
        <v>0</v>
      </c>
      <c r="AE33" s="148">
        <f t="shared" si="30"/>
        <v>0</v>
      </c>
      <c r="AF33" s="188">
        <f t="shared" si="31"/>
        <v>0</v>
      </c>
      <c r="AG33" s="157">
        <f t="shared" si="32"/>
        <v>0</v>
      </c>
      <c r="AH33" s="185"/>
      <c r="AI33" s="188"/>
      <c r="AJ33" s="157" t="s">
        <v>198</v>
      </c>
    </row>
    <row r="34" spans="1:36" outlineLevel="1" x14ac:dyDescent="0.25">
      <c r="A34" s="80">
        <f t="shared" si="12"/>
        <v>43121</v>
      </c>
      <c r="B34" s="361"/>
      <c r="C34" s="366">
        <v>20</v>
      </c>
      <c r="D34" s="83"/>
      <c r="E34" s="83">
        <f t="shared" si="18"/>
        <v>0</v>
      </c>
      <c r="F34" s="157">
        <f t="shared" si="19"/>
        <v>0</v>
      </c>
      <c r="G34" s="188"/>
      <c r="H34" s="83"/>
      <c r="I34" s="83"/>
      <c r="J34" s="83">
        <f t="shared" si="20"/>
        <v>0</v>
      </c>
      <c r="K34" s="157"/>
      <c r="L34" s="194">
        <v>1</v>
      </c>
      <c r="M34" s="83"/>
      <c r="N34" s="83">
        <f t="shared" si="21"/>
        <v>0</v>
      </c>
      <c r="O34" s="157">
        <f t="shared" si="22"/>
        <v>0</v>
      </c>
      <c r="P34" s="188"/>
      <c r="Q34" s="83"/>
      <c r="R34" s="156">
        <v>100</v>
      </c>
      <c r="S34" s="83">
        <f t="shared" si="23"/>
        <v>0</v>
      </c>
      <c r="T34" s="157">
        <f t="shared" si="24"/>
        <v>0</v>
      </c>
      <c r="U34" s="194">
        <v>2</v>
      </c>
      <c r="V34" s="83"/>
      <c r="W34" s="83">
        <f t="shared" si="25"/>
        <v>0</v>
      </c>
      <c r="X34" s="157">
        <f t="shared" si="26"/>
        <v>0</v>
      </c>
      <c r="Y34" s="188"/>
      <c r="Z34" s="83">
        <f t="shared" si="27"/>
        <v>0</v>
      </c>
      <c r="AA34" s="148">
        <f t="shared" si="28"/>
        <v>0</v>
      </c>
      <c r="AB34" s="188"/>
      <c r="AC34" s="83"/>
      <c r="AD34" s="83">
        <f t="shared" si="29"/>
        <v>0</v>
      </c>
      <c r="AE34" s="148">
        <f t="shared" si="30"/>
        <v>0</v>
      </c>
      <c r="AF34" s="188">
        <f t="shared" si="31"/>
        <v>0</v>
      </c>
      <c r="AG34" s="157">
        <f t="shared" si="32"/>
        <v>0</v>
      </c>
      <c r="AH34" s="185"/>
      <c r="AI34" s="188"/>
      <c r="AJ34" s="157" t="s">
        <v>198</v>
      </c>
    </row>
    <row r="35" spans="1:36" ht="14.45" outlineLevel="1" x14ac:dyDescent="0.35">
      <c r="A35" s="80">
        <f t="shared" si="12"/>
        <v>43122</v>
      </c>
      <c r="B35" s="361">
        <v>20</v>
      </c>
      <c r="C35" s="366">
        <v>20</v>
      </c>
      <c r="D35" s="83">
        <v>4790</v>
      </c>
      <c r="E35" s="83">
        <f t="shared" si="18"/>
        <v>95800</v>
      </c>
      <c r="F35" s="157">
        <f t="shared" si="19"/>
        <v>1916</v>
      </c>
      <c r="G35" s="188">
        <v>89.9</v>
      </c>
      <c r="H35" s="83">
        <v>101.4</v>
      </c>
      <c r="I35" s="83">
        <v>6.6120000000000001</v>
      </c>
      <c r="J35" s="83">
        <f t="shared" si="20"/>
        <v>1739.2619479733817</v>
      </c>
      <c r="K35" s="157"/>
      <c r="L35" s="194">
        <v>1</v>
      </c>
      <c r="M35" s="83">
        <v>8540</v>
      </c>
      <c r="N35" s="83">
        <f t="shared" si="21"/>
        <v>8540</v>
      </c>
      <c r="O35" s="157">
        <f t="shared" si="22"/>
        <v>170.8</v>
      </c>
      <c r="P35" s="188">
        <v>89.8</v>
      </c>
      <c r="Q35" s="83">
        <v>97.5</v>
      </c>
      <c r="R35" s="156">
        <v>200</v>
      </c>
      <c r="S35" s="83">
        <f t="shared" si="23"/>
        <v>38.500000000000014</v>
      </c>
      <c r="T35" s="157">
        <f t="shared" si="24"/>
        <v>0.77000000000000024</v>
      </c>
      <c r="U35" s="194">
        <v>2</v>
      </c>
      <c r="V35" s="83">
        <v>8.48</v>
      </c>
      <c r="W35" s="83">
        <f t="shared" si="25"/>
        <v>16.96</v>
      </c>
      <c r="X35" s="157">
        <f t="shared" si="26"/>
        <v>0.33920000000000006</v>
      </c>
      <c r="Y35" s="188"/>
      <c r="Z35" s="83">
        <f t="shared" si="27"/>
        <v>0</v>
      </c>
      <c r="AA35" s="148">
        <f t="shared" si="28"/>
        <v>0</v>
      </c>
      <c r="AB35" s="188"/>
      <c r="AC35" s="83"/>
      <c r="AD35" s="83">
        <f t="shared" si="29"/>
        <v>0</v>
      </c>
      <c r="AE35" s="148">
        <f t="shared" si="30"/>
        <v>0</v>
      </c>
      <c r="AF35" s="188">
        <f t="shared" si="31"/>
        <v>91.085594989561585</v>
      </c>
      <c r="AG35" s="157">
        <f t="shared" si="32"/>
        <v>97.786417391304354</v>
      </c>
      <c r="AH35" s="185"/>
      <c r="AI35" s="188"/>
      <c r="AJ35" s="157"/>
    </row>
    <row r="36" spans="1:36" ht="14.45" outlineLevel="1" x14ac:dyDescent="0.35">
      <c r="A36" s="80">
        <f t="shared" si="12"/>
        <v>43123</v>
      </c>
      <c r="B36" s="361">
        <v>17</v>
      </c>
      <c r="C36" s="366">
        <v>20</v>
      </c>
      <c r="D36" s="83">
        <v>8960</v>
      </c>
      <c r="E36" s="83">
        <f t="shared" si="18"/>
        <v>179200</v>
      </c>
      <c r="F36" s="157">
        <f t="shared" si="19"/>
        <v>3046.4</v>
      </c>
      <c r="G36" s="188">
        <v>89.6</v>
      </c>
      <c r="H36" s="83">
        <v>109.9</v>
      </c>
      <c r="I36" s="83">
        <v>6.9470000000000001</v>
      </c>
      <c r="J36" s="83">
        <f t="shared" si="20"/>
        <v>2922.124658125811</v>
      </c>
      <c r="K36" s="157"/>
      <c r="L36" s="194">
        <v>1</v>
      </c>
      <c r="M36" s="83">
        <v>9040</v>
      </c>
      <c r="N36" s="83">
        <f t="shared" si="21"/>
        <v>9040</v>
      </c>
      <c r="O36" s="157">
        <f t="shared" si="22"/>
        <v>153.68</v>
      </c>
      <c r="P36" s="188">
        <v>90</v>
      </c>
      <c r="Q36" s="83">
        <v>98.1</v>
      </c>
      <c r="R36" s="156">
        <v>200</v>
      </c>
      <c r="S36" s="83">
        <f t="shared" si="23"/>
        <v>40.499999999999972</v>
      </c>
      <c r="T36" s="157">
        <f t="shared" si="24"/>
        <v>0.68849999999999956</v>
      </c>
      <c r="U36" s="194">
        <v>2</v>
      </c>
      <c r="V36" s="83">
        <v>8.58</v>
      </c>
      <c r="W36" s="83">
        <f t="shared" si="25"/>
        <v>17.16</v>
      </c>
      <c r="X36" s="157">
        <f t="shared" si="26"/>
        <v>0.29172000000000003</v>
      </c>
      <c r="Y36" s="188">
        <v>640</v>
      </c>
      <c r="Z36" s="83">
        <f t="shared" si="27"/>
        <v>10.88</v>
      </c>
      <c r="AA36" s="148">
        <f t="shared" si="28"/>
        <v>39.68</v>
      </c>
      <c r="AB36" s="188"/>
      <c r="AC36" s="83">
        <v>6.2</v>
      </c>
      <c r="AD36" s="83">
        <f t="shared" si="29"/>
        <v>0.10540000000000001</v>
      </c>
      <c r="AE36" s="148">
        <f t="shared" si="30"/>
        <v>0.38440000000000002</v>
      </c>
      <c r="AF36" s="188">
        <f t="shared" si="31"/>
        <v>94.955357142857139</v>
      </c>
      <c r="AG36" s="157">
        <f t="shared" si="32"/>
        <v>98.614022167487676</v>
      </c>
      <c r="AH36" s="185"/>
      <c r="AI36" s="188"/>
      <c r="AJ36" s="157"/>
    </row>
    <row r="37" spans="1:36" outlineLevel="1" x14ac:dyDescent="0.25">
      <c r="A37" s="80">
        <f t="shared" si="12"/>
        <v>43124</v>
      </c>
      <c r="B37" s="361">
        <v>26</v>
      </c>
      <c r="C37" s="366">
        <v>20</v>
      </c>
      <c r="D37" s="83">
        <v>11400</v>
      </c>
      <c r="E37" s="83">
        <f t="shared" si="18"/>
        <v>228000</v>
      </c>
      <c r="F37" s="157">
        <f t="shared" si="19"/>
        <v>5928</v>
      </c>
      <c r="G37" s="188">
        <v>89</v>
      </c>
      <c r="H37" s="83">
        <v>102.1</v>
      </c>
      <c r="I37" s="83">
        <v>1.9359999999999999</v>
      </c>
      <c r="J37" s="83">
        <f t="shared" si="20"/>
        <v>6766.5289256198321</v>
      </c>
      <c r="K37" s="157"/>
      <c r="L37" s="194">
        <v>1</v>
      </c>
      <c r="M37" s="83">
        <v>9170</v>
      </c>
      <c r="N37" s="83">
        <f t="shared" si="21"/>
        <v>9170</v>
      </c>
      <c r="O37" s="157">
        <f t="shared" si="22"/>
        <v>238.42</v>
      </c>
      <c r="P37" s="188">
        <v>90.1</v>
      </c>
      <c r="Q37" s="83">
        <v>95.8</v>
      </c>
      <c r="R37" s="156">
        <v>200</v>
      </c>
      <c r="S37" s="83">
        <f t="shared" si="23"/>
        <v>28.500000000000014</v>
      </c>
      <c r="T37" s="157">
        <f t="shared" si="24"/>
        <v>0.74100000000000033</v>
      </c>
      <c r="U37" s="194">
        <v>2</v>
      </c>
      <c r="V37" s="83">
        <v>9.01</v>
      </c>
      <c r="W37" s="83">
        <f t="shared" si="25"/>
        <v>18.02</v>
      </c>
      <c r="X37" s="157">
        <f t="shared" si="26"/>
        <v>0.46851999999999999</v>
      </c>
      <c r="Y37" s="188"/>
      <c r="Z37" s="83">
        <f t="shared" si="27"/>
        <v>0</v>
      </c>
      <c r="AA37" s="148">
        <f t="shared" si="28"/>
        <v>0</v>
      </c>
      <c r="AB37" s="188"/>
      <c r="AC37" s="83"/>
      <c r="AD37" s="83">
        <f t="shared" si="29"/>
        <v>0</v>
      </c>
      <c r="AE37" s="148">
        <f t="shared" si="30"/>
        <v>0</v>
      </c>
      <c r="AF37" s="188">
        <f t="shared" si="31"/>
        <v>95.978070175438603</v>
      </c>
      <c r="AG37" s="157">
        <f t="shared" si="32"/>
        <v>99.578809160305354</v>
      </c>
      <c r="AH37" s="185"/>
      <c r="AI37" s="188"/>
      <c r="AJ37" s="157"/>
    </row>
    <row r="38" spans="1:36" outlineLevel="1" x14ac:dyDescent="0.25">
      <c r="A38" s="80">
        <f t="shared" si="12"/>
        <v>43125</v>
      </c>
      <c r="B38" s="361"/>
      <c r="C38" s="366">
        <v>20</v>
      </c>
      <c r="D38" s="83"/>
      <c r="E38" s="83">
        <f t="shared" si="18"/>
        <v>0</v>
      </c>
      <c r="F38" s="157">
        <f t="shared" si="19"/>
        <v>0</v>
      </c>
      <c r="G38" s="188"/>
      <c r="H38" s="83"/>
      <c r="I38" s="83"/>
      <c r="J38" s="83">
        <f t="shared" si="20"/>
        <v>0</v>
      </c>
      <c r="K38" s="157"/>
      <c r="L38" s="194">
        <v>1</v>
      </c>
      <c r="M38" s="83"/>
      <c r="N38" s="83">
        <f t="shared" si="21"/>
        <v>0</v>
      </c>
      <c r="O38" s="157">
        <f t="shared" si="22"/>
        <v>0</v>
      </c>
      <c r="P38" s="188"/>
      <c r="Q38" s="83"/>
      <c r="R38" s="156">
        <v>100</v>
      </c>
      <c r="S38" s="83">
        <f t="shared" si="23"/>
        <v>0</v>
      </c>
      <c r="T38" s="157">
        <f t="shared" si="24"/>
        <v>0</v>
      </c>
      <c r="U38" s="194">
        <v>2</v>
      </c>
      <c r="V38" s="83"/>
      <c r="W38" s="83">
        <f t="shared" si="25"/>
        <v>0</v>
      </c>
      <c r="X38" s="157">
        <f t="shared" si="26"/>
        <v>0</v>
      </c>
      <c r="Y38" s="188"/>
      <c r="Z38" s="83">
        <f t="shared" si="27"/>
        <v>0</v>
      </c>
      <c r="AA38" s="148">
        <f t="shared" si="28"/>
        <v>0</v>
      </c>
      <c r="AB38" s="188"/>
      <c r="AC38" s="83"/>
      <c r="AD38" s="83">
        <f t="shared" si="29"/>
        <v>0</v>
      </c>
      <c r="AE38" s="148">
        <f t="shared" si="30"/>
        <v>0</v>
      </c>
      <c r="AF38" s="188">
        <f t="shared" si="31"/>
        <v>0</v>
      </c>
      <c r="AG38" s="157">
        <f t="shared" si="32"/>
        <v>0</v>
      </c>
      <c r="AH38" s="185"/>
      <c r="AI38" s="188"/>
      <c r="AJ38" s="157" t="s">
        <v>198</v>
      </c>
    </row>
    <row r="39" spans="1:36" outlineLevel="1" x14ac:dyDescent="0.25">
      <c r="A39" s="80">
        <f t="shared" si="12"/>
        <v>43126</v>
      </c>
      <c r="B39" s="361"/>
      <c r="C39" s="366">
        <v>20</v>
      </c>
      <c r="D39" s="83"/>
      <c r="E39" s="83">
        <f t="shared" si="18"/>
        <v>0</v>
      </c>
      <c r="F39" s="157">
        <f t="shared" si="19"/>
        <v>0</v>
      </c>
      <c r="G39" s="188"/>
      <c r="H39" s="83"/>
      <c r="I39" s="83"/>
      <c r="J39" s="83">
        <f t="shared" si="20"/>
        <v>0</v>
      </c>
      <c r="K39" s="157"/>
      <c r="L39" s="194">
        <v>1</v>
      </c>
      <c r="M39" s="83"/>
      <c r="N39" s="83">
        <f t="shared" si="21"/>
        <v>0</v>
      </c>
      <c r="O39" s="157">
        <f t="shared" si="22"/>
        <v>0</v>
      </c>
      <c r="P39" s="188"/>
      <c r="Q39" s="83"/>
      <c r="R39" s="156">
        <v>100</v>
      </c>
      <c r="S39" s="83">
        <f t="shared" si="23"/>
        <v>0</v>
      </c>
      <c r="T39" s="157">
        <f t="shared" si="24"/>
        <v>0</v>
      </c>
      <c r="U39" s="194">
        <v>2</v>
      </c>
      <c r="V39" s="83"/>
      <c r="W39" s="83">
        <f t="shared" si="25"/>
        <v>0</v>
      </c>
      <c r="X39" s="157">
        <f t="shared" si="26"/>
        <v>0</v>
      </c>
      <c r="Y39" s="188"/>
      <c r="Z39" s="83">
        <f t="shared" si="27"/>
        <v>0</v>
      </c>
      <c r="AA39" s="148">
        <f t="shared" si="28"/>
        <v>0</v>
      </c>
      <c r="AB39" s="188"/>
      <c r="AC39" s="83"/>
      <c r="AD39" s="83">
        <f t="shared" si="29"/>
        <v>0</v>
      </c>
      <c r="AE39" s="148">
        <f t="shared" si="30"/>
        <v>0</v>
      </c>
      <c r="AF39" s="188">
        <f t="shared" si="31"/>
        <v>0</v>
      </c>
      <c r="AG39" s="157">
        <f t="shared" si="32"/>
        <v>0</v>
      </c>
      <c r="AH39" s="185"/>
      <c r="AI39" s="188"/>
      <c r="AJ39" s="157" t="s">
        <v>198</v>
      </c>
    </row>
    <row r="40" spans="1:36" outlineLevel="1" x14ac:dyDescent="0.25">
      <c r="A40" s="80">
        <f t="shared" si="12"/>
        <v>43127</v>
      </c>
      <c r="B40" s="361"/>
      <c r="C40" s="366">
        <v>20</v>
      </c>
      <c r="D40" s="83"/>
      <c r="E40" s="83">
        <f t="shared" si="18"/>
        <v>0</v>
      </c>
      <c r="F40" s="157">
        <f t="shared" si="19"/>
        <v>0</v>
      </c>
      <c r="G40" s="188"/>
      <c r="H40" s="83"/>
      <c r="I40" s="83"/>
      <c r="J40" s="83">
        <f t="shared" si="20"/>
        <v>0</v>
      </c>
      <c r="K40" s="157"/>
      <c r="L40" s="194">
        <v>1</v>
      </c>
      <c r="M40" s="83"/>
      <c r="N40" s="83">
        <f t="shared" si="21"/>
        <v>0</v>
      </c>
      <c r="O40" s="157">
        <f t="shared" si="22"/>
        <v>0</v>
      </c>
      <c r="P40" s="188"/>
      <c r="Q40" s="83"/>
      <c r="R40" s="156">
        <v>100</v>
      </c>
      <c r="S40" s="83">
        <f t="shared" si="23"/>
        <v>0</v>
      </c>
      <c r="T40" s="157">
        <f t="shared" si="24"/>
        <v>0</v>
      </c>
      <c r="U40" s="194">
        <v>2</v>
      </c>
      <c r="V40" s="83"/>
      <c r="W40" s="83">
        <f t="shared" si="25"/>
        <v>0</v>
      </c>
      <c r="X40" s="157">
        <f t="shared" si="26"/>
        <v>0</v>
      </c>
      <c r="Y40" s="188"/>
      <c r="Z40" s="83">
        <f t="shared" si="27"/>
        <v>0</v>
      </c>
      <c r="AA40" s="148">
        <f t="shared" si="28"/>
        <v>0</v>
      </c>
      <c r="AB40" s="188"/>
      <c r="AC40" s="83"/>
      <c r="AD40" s="83">
        <f t="shared" si="29"/>
        <v>0</v>
      </c>
      <c r="AE40" s="148">
        <f t="shared" si="30"/>
        <v>0</v>
      </c>
      <c r="AF40" s="188">
        <f t="shared" si="31"/>
        <v>0</v>
      </c>
      <c r="AG40" s="157">
        <f t="shared" si="32"/>
        <v>0</v>
      </c>
      <c r="AH40" s="185"/>
      <c r="AI40" s="188"/>
      <c r="AJ40" s="157" t="s">
        <v>198</v>
      </c>
    </row>
    <row r="41" spans="1:36" outlineLevel="1" x14ac:dyDescent="0.25">
      <c r="A41" s="80">
        <f t="shared" si="12"/>
        <v>43128</v>
      </c>
      <c r="B41" s="361"/>
      <c r="C41" s="366">
        <v>20</v>
      </c>
      <c r="D41" s="83"/>
      <c r="E41" s="83">
        <f t="shared" si="18"/>
        <v>0</v>
      </c>
      <c r="F41" s="157">
        <f t="shared" si="19"/>
        <v>0</v>
      </c>
      <c r="G41" s="188"/>
      <c r="H41" s="83"/>
      <c r="I41" s="83"/>
      <c r="J41" s="83">
        <f t="shared" si="20"/>
        <v>0</v>
      </c>
      <c r="K41" s="157"/>
      <c r="L41" s="194">
        <v>1</v>
      </c>
      <c r="M41" s="83"/>
      <c r="N41" s="83">
        <f t="shared" si="21"/>
        <v>0</v>
      </c>
      <c r="O41" s="157">
        <f t="shared" si="22"/>
        <v>0</v>
      </c>
      <c r="P41" s="188"/>
      <c r="Q41" s="83"/>
      <c r="R41" s="156">
        <v>100</v>
      </c>
      <c r="S41" s="83">
        <f t="shared" si="23"/>
        <v>0</v>
      </c>
      <c r="T41" s="157">
        <f t="shared" si="24"/>
        <v>0</v>
      </c>
      <c r="U41" s="194">
        <v>2</v>
      </c>
      <c r="V41" s="83"/>
      <c r="W41" s="83">
        <f t="shared" si="25"/>
        <v>0</v>
      </c>
      <c r="X41" s="157">
        <f t="shared" si="26"/>
        <v>0</v>
      </c>
      <c r="Y41" s="188"/>
      <c r="Z41" s="83">
        <f t="shared" si="27"/>
        <v>0</v>
      </c>
      <c r="AA41" s="148">
        <f t="shared" si="28"/>
        <v>0</v>
      </c>
      <c r="AB41" s="188"/>
      <c r="AC41" s="83"/>
      <c r="AD41" s="83">
        <f t="shared" si="29"/>
        <v>0</v>
      </c>
      <c r="AE41" s="148">
        <f t="shared" si="30"/>
        <v>0</v>
      </c>
      <c r="AF41" s="188">
        <f t="shared" si="31"/>
        <v>0</v>
      </c>
      <c r="AG41" s="157">
        <f t="shared" si="32"/>
        <v>0</v>
      </c>
      <c r="AH41" s="185"/>
      <c r="AI41" s="188"/>
      <c r="AJ41" s="157" t="s">
        <v>198</v>
      </c>
    </row>
    <row r="42" spans="1:36" ht="38.25" outlineLevel="1" x14ac:dyDescent="0.25">
      <c r="A42" s="80">
        <f t="shared" si="12"/>
        <v>43129</v>
      </c>
      <c r="B42" s="361">
        <v>16</v>
      </c>
      <c r="C42" s="366">
        <v>20</v>
      </c>
      <c r="D42" s="83">
        <v>4810</v>
      </c>
      <c r="E42" s="83">
        <f t="shared" si="18"/>
        <v>96200</v>
      </c>
      <c r="F42" s="157">
        <f t="shared" si="19"/>
        <v>1539.2</v>
      </c>
      <c r="G42" s="188">
        <v>89.9</v>
      </c>
      <c r="H42" s="83">
        <v>111.2</v>
      </c>
      <c r="I42" s="83">
        <v>6.85</v>
      </c>
      <c r="J42" s="83">
        <f t="shared" si="20"/>
        <v>3109.4890510948903</v>
      </c>
      <c r="K42" s="157"/>
      <c r="L42" s="194">
        <v>1</v>
      </c>
      <c r="M42" s="83">
        <v>7390</v>
      </c>
      <c r="N42" s="83">
        <f t="shared" si="21"/>
        <v>7390</v>
      </c>
      <c r="O42" s="157">
        <f t="shared" si="22"/>
        <v>118.24</v>
      </c>
      <c r="P42" s="188">
        <v>90.1</v>
      </c>
      <c r="Q42" s="83">
        <v>94.4</v>
      </c>
      <c r="R42" s="156">
        <v>9.99</v>
      </c>
      <c r="S42" s="83">
        <f t="shared" si="23"/>
        <v>430.4304304304315</v>
      </c>
      <c r="T42" s="157">
        <f t="shared" si="24"/>
        <v>6.886886886886904</v>
      </c>
      <c r="U42" s="194">
        <v>2</v>
      </c>
      <c r="V42" s="83">
        <v>8.94</v>
      </c>
      <c r="W42" s="83">
        <f t="shared" si="25"/>
        <v>17.88</v>
      </c>
      <c r="X42" s="157">
        <f t="shared" si="26"/>
        <v>0.28608</v>
      </c>
      <c r="Y42" s="188"/>
      <c r="Z42" s="83">
        <f t="shared" si="27"/>
        <v>0</v>
      </c>
      <c r="AA42" s="148">
        <f t="shared" si="28"/>
        <v>0</v>
      </c>
      <c r="AB42" s="188"/>
      <c r="AC42" s="83"/>
      <c r="AD42" s="83">
        <f t="shared" si="29"/>
        <v>0</v>
      </c>
      <c r="AE42" s="148">
        <f t="shared" si="30"/>
        <v>0</v>
      </c>
      <c r="AF42" s="188">
        <f t="shared" si="31"/>
        <v>92.318087318087322</v>
      </c>
      <c r="AG42" s="157">
        <f t="shared" si="32"/>
        <v>86.157519021368756</v>
      </c>
      <c r="AH42" s="185"/>
      <c r="AI42" s="384" t="s">
        <v>160</v>
      </c>
      <c r="AJ42" s="157"/>
    </row>
    <row r="43" spans="1:36" outlineLevel="1" x14ac:dyDescent="0.25">
      <c r="A43" s="166">
        <f t="shared" si="12"/>
        <v>43130</v>
      </c>
      <c r="B43" s="361"/>
      <c r="C43" s="366">
        <v>20</v>
      </c>
      <c r="D43" s="83">
        <v>11800</v>
      </c>
      <c r="E43" s="83">
        <f t="shared" si="18"/>
        <v>236000</v>
      </c>
      <c r="F43" s="157">
        <f t="shared" si="19"/>
        <v>0</v>
      </c>
      <c r="G43" s="188">
        <v>90.5</v>
      </c>
      <c r="H43" s="83">
        <v>118</v>
      </c>
      <c r="I43" s="83">
        <v>6.6319999999999997</v>
      </c>
      <c r="J43" s="83">
        <f t="shared" si="20"/>
        <v>4146.5621230398074</v>
      </c>
      <c r="K43" s="157"/>
      <c r="L43" s="194">
        <v>1</v>
      </c>
      <c r="M43" s="83">
        <v>6910</v>
      </c>
      <c r="N43" s="83">
        <f t="shared" si="21"/>
        <v>6910</v>
      </c>
      <c r="O43" s="157">
        <f t="shared" si="22"/>
        <v>0</v>
      </c>
      <c r="P43" s="188">
        <v>88</v>
      </c>
      <c r="Q43" s="83">
        <v>95.9</v>
      </c>
      <c r="R43" s="156">
        <v>800</v>
      </c>
      <c r="S43" s="83">
        <f t="shared" si="23"/>
        <v>9.8750000000000071</v>
      </c>
      <c r="T43" s="157">
        <f t="shared" si="24"/>
        <v>0</v>
      </c>
      <c r="U43" s="194">
        <v>2</v>
      </c>
      <c r="V43" s="83">
        <v>10.7</v>
      </c>
      <c r="W43" s="83">
        <f t="shared" si="25"/>
        <v>21.4</v>
      </c>
      <c r="X43" s="157">
        <f t="shared" si="26"/>
        <v>0</v>
      </c>
      <c r="Y43" s="188">
        <v>550</v>
      </c>
      <c r="Z43" s="83">
        <f t="shared" si="27"/>
        <v>0</v>
      </c>
      <c r="AA43" s="148">
        <f t="shared" si="28"/>
        <v>23.1</v>
      </c>
      <c r="AB43" s="188"/>
      <c r="AC43" s="83">
        <v>7.69</v>
      </c>
      <c r="AD43" s="83">
        <f t="shared" si="29"/>
        <v>0</v>
      </c>
      <c r="AE43" s="148">
        <f t="shared" si="30"/>
        <v>0.32298000000000004</v>
      </c>
      <c r="AF43" s="188">
        <f t="shared" si="31"/>
        <v>0</v>
      </c>
      <c r="AG43" s="157">
        <f t="shared" si="32"/>
        <v>0</v>
      </c>
      <c r="AH43" s="185"/>
      <c r="AI43" s="188"/>
      <c r="AJ43" s="157"/>
    </row>
    <row r="44" spans="1:36" x14ac:dyDescent="0.25">
      <c r="A44" s="166">
        <f>A43+1</f>
        <v>43131</v>
      </c>
      <c r="B44" s="361"/>
      <c r="C44" s="366">
        <v>20</v>
      </c>
      <c r="D44" s="83">
        <v>14800</v>
      </c>
      <c r="E44" s="83">
        <f t="shared" si="18"/>
        <v>296000</v>
      </c>
      <c r="F44" s="157">
        <f t="shared" si="19"/>
        <v>0</v>
      </c>
      <c r="G44" s="188">
        <v>89.9</v>
      </c>
      <c r="H44" s="83">
        <v>111.9</v>
      </c>
      <c r="I44" s="83">
        <v>4.1429999999999998</v>
      </c>
      <c r="J44" s="83">
        <f t="shared" si="20"/>
        <v>5310.1617185614296</v>
      </c>
      <c r="K44" s="157"/>
      <c r="L44" s="194">
        <v>1</v>
      </c>
      <c r="M44" s="83">
        <v>9150</v>
      </c>
      <c r="N44" s="83">
        <f t="shared" si="21"/>
        <v>9150</v>
      </c>
      <c r="O44" s="157">
        <f t="shared" si="22"/>
        <v>0</v>
      </c>
      <c r="P44" s="188">
        <v>88.1</v>
      </c>
      <c r="Q44" s="83">
        <v>89.7</v>
      </c>
      <c r="R44" s="156">
        <v>300</v>
      </c>
      <c r="S44" s="83">
        <f t="shared" si="23"/>
        <v>5.3333333333333623</v>
      </c>
      <c r="T44" s="157">
        <f t="shared" si="24"/>
        <v>0</v>
      </c>
      <c r="U44" s="194">
        <v>2</v>
      </c>
      <c r="V44" s="83">
        <v>12</v>
      </c>
      <c r="W44" s="83">
        <f t="shared" si="25"/>
        <v>24</v>
      </c>
      <c r="X44" s="157">
        <f t="shared" si="26"/>
        <v>0</v>
      </c>
      <c r="Y44" s="188"/>
      <c r="Z44" s="83">
        <f t="shared" si="27"/>
        <v>0</v>
      </c>
      <c r="AA44" s="148">
        <f t="shared" si="28"/>
        <v>0</v>
      </c>
      <c r="AB44" s="188"/>
      <c r="AC44" s="83"/>
      <c r="AD44" s="83">
        <f t="shared" si="29"/>
        <v>0</v>
      </c>
      <c r="AE44" s="148">
        <f t="shared" si="30"/>
        <v>0</v>
      </c>
      <c r="AF44" s="188">
        <f t="shared" si="31"/>
        <v>0</v>
      </c>
      <c r="AG44" s="157">
        <f t="shared" si="32"/>
        <v>0</v>
      </c>
      <c r="AH44" s="185"/>
      <c r="AI44" s="188"/>
      <c r="AJ44" s="157"/>
    </row>
    <row r="45" spans="1:36" outlineLevel="1" x14ac:dyDescent="0.25">
      <c r="A45" s="80">
        <f t="shared" si="12"/>
        <v>43132</v>
      </c>
      <c r="B45" s="361">
        <v>5</v>
      </c>
      <c r="C45" s="366">
        <v>20</v>
      </c>
      <c r="D45" s="83">
        <v>34100</v>
      </c>
      <c r="E45" s="83">
        <f t="shared" si="18"/>
        <v>682000</v>
      </c>
      <c r="F45" s="157">
        <f t="shared" si="19"/>
        <v>3410</v>
      </c>
      <c r="G45" s="188">
        <v>87.9</v>
      </c>
      <c r="H45" s="83">
        <v>119.6</v>
      </c>
      <c r="I45" s="83">
        <v>2.843</v>
      </c>
      <c r="J45" s="83">
        <f t="shared" si="20"/>
        <v>11150.193457615191</v>
      </c>
      <c r="K45" s="157"/>
      <c r="L45" s="194">
        <v>1</v>
      </c>
      <c r="M45" s="83">
        <v>11000</v>
      </c>
      <c r="N45" s="83">
        <f t="shared" si="21"/>
        <v>11000</v>
      </c>
      <c r="O45" s="157">
        <f t="shared" si="22"/>
        <v>55</v>
      </c>
      <c r="P45" s="188">
        <v>89.3</v>
      </c>
      <c r="Q45" s="83">
        <v>97.8</v>
      </c>
      <c r="R45" s="156">
        <v>100</v>
      </c>
      <c r="S45" s="83">
        <f t="shared" si="23"/>
        <v>85</v>
      </c>
      <c r="T45" s="157">
        <f t="shared" si="24"/>
        <v>0.42499999999999999</v>
      </c>
      <c r="U45" s="194">
        <v>2</v>
      </c>
      <c r="V45" s="83">
        <v>11.6</v>
      </c>
      <c r="W45" s="83">
        <f t="shared" si="25"/>
        <v>23.2</v>
      </c>
      <c r="X45" s="157">
        <f t="shared" si="26"/>
        <v>0.11600000000000001</v>
      </c>
      <c r="Y45" s="188"/>
      <c r="Z45" s="83">
        <f t="shared" si="27"/>
        <v>0</v>
      </c>
      <c r="AA45" s="148">
        <f t="shared" si="28"/>
        <v>0</v>
      </c>
      <c r="AB45" s="188"/>
      <c r="AC45" s="83"/>
      <c r="AD45" s="83">
        <f t="shared" si="29"/>
        <v>0</v>
      </c>
      <c r="AE45" s="148">
        <f t="shared" si="30"/>
        <v>0</v>
      </c>
      <c r="AF45" s="188">
        <f t="shared" si="31"/>
        <v>98.387096774193552</v>
      </c>
      <c r="AG45" s="157">
        <f t="shared" si="32"/>
        <v>99.237681388012618</v>
      </c>
      <c r="AH45" s="185"/>
      <c r="AI45" s="188"/>
      <c r="AJ45" s="157"/>
    </row>
    <row r="46" spans="1:36" outlineLevel="1" x14ac:dyDescent="0.25">
      <c r="A46" s="80">
        <f t="shared" si="12"/>
        <v>43133</v>
      </c>
      <c r="B46" s="361"/>
      <c r="C46" s="366">
        <v>20</v>
      </c>
      <c r="D46" s="83"/>
      <c r="E46" s="83">
        <f t="shared" si="18"/>
        <v>0</v>
      </c>
      <c r="F46" s="157">
        <f t="shared" si="19"/>
        <v>0</v>
      </c>
      <c r="G46" s="188"/>
      <c r="H46" s="83"/>
      <c r="I46" s="83"/>
      <c r="J46" s="83">
        <f t="shared" si="20"/>
        <v>0</v>
      </c>
      <c r="K46" s="157"/>
      <c r="L46" s="194">
        <v>1</v>
      </c>
      <c r="M46" s="83"/>
      <c r="N46" s="83">
        <f t="shared" si="21"/>
        <v>0</v>
      </c>
      <c r="O46" s="157">
        <f t="shared" si="22"/>
        <v>0</v>
      </c>
      <c r="P46" s="188"/>
      <c r="Q46" s="83"/>
      <c r="R46" s="156">
        <v>100</v>
      </c>
      <c r="S46" s="83">
        <f t="shared" si="23"/>
        <v>0</v>
      </c>
      <c r="T46" s="157">
        <f t="shared" si="24"/>
        <v>0</v>
      </c>
      <c r="U46" s="194">
        <v>2</v>
      </c>
      <c r="V46" s="83"/>
      <c r="W46" s="83">
        <f t="shared" si="25"/>
        <v>0</v>
      </c>
      <c r="X46" s="157">
        <f t="shared" si="26"/>
        <v>0</v>
      </c>
      <c r="Y46" s="188"/>
      <c r="Z46" s="83">
        <f t="shared" si="27"/>
        <v>0</v>
      </c>
      <c r="AA46" s="148">
        <f t="shared" si="28"/>
        <v>0</v>
      </c>
      <c r="AB46" s="188"/>
      <c r="AC46" s="83"/>
      <c r="AD46" s="83">
        <f t="shared" si="29"/>
        <v>0</v>
      </c>
      <c r="AE46" s="148">
        <f t="shared" si="30"/>
        <v>0</v>
      </c>
      <c r="AF46" s="188">
        <f t="shared" si="31"/>
        <v>0</v>
      </c>
      <c r="AG46" s="157">
        <f t="shared" si="32"/>
        <v>0</v>
      </c>
      <c r="AH46" s="185"/>
      <c r="AI46" s="188"/>
      <c r="AJ46" s="157" t="s">
        <v>199</v>
      </c>
    </row>
    <row r="47" spans="1:36" outlineLevel="1" x14ac:dyDescent="0.25">
      <c r="A47" s="80">
        <f t="shared" si="12"/>
        <v>43134</v>
      </c>
      <c r="B47" s="361"/>
      <c r="C47" s="366">
        <v>20</v>
      </c>
      <c r="D47" s="83"/>
      <c r="E47" s="83">
        <f t="shared" si="18"/>
        <v>0</v>
      </c>
      <c r="F47" s="157">
        <f t="shared" si="19"/>
        <v>0</v>
      </c>
      <c r="G47" s="188"/>
      <c r="H47" s="83"/>
      <c r="I47" s="83"/>
      <c r="J47" s="83">
        <f t="shared" si="20"/>
        <v>0</v>
      </c>
      <c r="K47" s="157"/>
      <c r="L47" s="194">
        <v>1</v>
      </c>
      <c r="M47" s="83"/>
      <c r="N47" s="83">
        <f t="shared" si="21"/>
        <v>0</v>
      </c>
      <c r="O47" s="157">
        <f t="shared" si="22"/>
        <v>0</v>
      </c>
      <c r="P47" s="188"/>
      <c r="Q47" s="83"/>
      <c r="R47" s="156">
        <v>100</v>
      </c>
      <c r="S47" s="83">
        <f t="shared" si="23"/>
        <v>0</v>
      </c>
      <c r="T47" s="157">
        <f t="shared" si="24"/>
        <v>0</v>
      </c>
      <c r="U47" s="194">
        <v>2</v>
      </c>
      <c r="V47" s="83"/>
      <c r="W47" s="83">
        <f t="shared" si="25"/>
        <v>0</v>
      </c>
      <c r="X47" s="157">
        <f t="shared" si="26"/>
        <v>0</v>
      </c>
      <c r="Y47" s="188"/>
      <c r="Z47" s="83">
        <f t="shared" si="27"/>
        <v>0</v>
      </c>
      <c r="AA47" s="148">
        <f t="shared" si="28"/>
        <v>0</v>
      </c>
      <c r="AB47" s="188"/>
      <c r="AC47" s="83"/>
      <c r="AD47" s="83">
        <f t="shared" si="29"/>
        <v>0</v>
      </c>
      <c r="AE47" s="148">
        <f t="shared" si="30"/>
        <v>0</v>
      </c>
      <c r="AF47" s="188">
        <f t="shared" si="31"/>
        <v>0</v>
      </c>
      <c r="AG47" s="157">
        <f t="shared" si="32"/>
        <v>0</v>
      </c>
      <c r="AH47" s="185"/>
      <c r="AI47" s="188"/>
      <c r="AJ47" s="157" t="s">
        <v>198</v>
      </c>
    </row>
    <row r="48" spans="1:36" outlineLevel="1" x14ac:dyDescent="0.25">
      <c r="A48" s="80">
        <f t="shared" si="12"/>
        <v>43135</v>
      </c>
      <c r="B48" s="361"/>
      <c r="C48" s="366">
        <v>20</v>
      </c>
      <c r="D48" s="83"/>
      <c r="E48" s="83">
        <f t="shared" si="18"/>
        <v>0</v>
      </c>
      <c r="F48" s="157">
        <f t="shared" si="19"/>
        <v>0</v>
      </c>
      <c r="G48" s="188"/>
      <c r="H48" s="83"/>
      <c r="I48" s="83"/>
      <c r="J48" s="83">
        <f t="shared" si="20"/>
        <v>0</v>
      </c>
      <c r="K48" s="157"/>
      <c r="L48" s="194">
        <v>1</v>
      </c>
      <c r="M48" s="83"/>
      <c r="N48" s="83">
        <f t="shared" si="21"/>
        <v>0</v>
      </c>
      <c r="O48" s="157">
        <f t="shared" si="22"/>
        <v>0</v>
      </c>
      <c r="P48" s="188"/>
      <c r="Q48" s="83"/>
      <c r="R48" s="156">
        <v>100</v>
      </c>
      <c r="S48" s="83">
        <f t="shared" si="23"/>
        <v>0</v>
      </c>
      <c r="T48" s="157">
        <f t="shared" si="24"/>
        <v>0</v>
      </c>
      <c r="U48" s="194">
        <v>2</v>
      </c>
      <c r="V48" s="83"/>
      <c r="W48" s="83">
        <f t="shared" si="25"/>
        <v>0</v>
      </c>
      <c r="X48" s="157">
        <f t="shared" si="26"/>
        <v>0</v>
      </c>
      <c r="Y48" s="188"/>
      <c r="Z48" s="83">
        <f t="shared" si="27"/>
        <v>0</v>
      </c>
      <c r="AA48" s="148">
        <f t="shared" si="28"/>
        <v>0</v>
      </c>
      <c r="AB48" s="188"/>
      <c r="AC48" s="83"/>
      <c r="AD48" s="83">
        <f t="shared" si="29"/>
        <v>0</v>
      </c>
      <c r="AE48" s="148">
        <f t="shared" si="30"/>
        <v>0</v>
      </c>
      <c r="AF48" s="188">
        <f t="shared" si="31"/>
        <v>0</v>
      </c>
      <c r="AG48" s="157">
        <f t="shared" si="32"/>
        <v>0</v>
      </c>
      <c r="AH48" s="185"/>
      <c r="AI48" s="188"/>
      <c r="AJ48" s="157" t="s">
        <v>198</v>
      </c>
    </row>
    <row r="49" spans="1:36" outlineLevel="1" x14ac:dyDescent="0.25">
      <c r="A49" s="80">
        <f t="shared" si="12"/>
        <v>43136</v>
      </c>
      <c r="B49" s="361"/>
      <c r="C49" s="366">
        <v>20</v>
      </c>
      <c r="D49" s="83">
        <v>6360</v>
      </c>
      <c r="E49" s="83">
        <f t="shared" si="18"/>
        <v>127200</v>
      </c>
      <c r="F49" s="157">
        <f t="shared" si="19"/>
        <v>0</v>
      </c>
      <c r="G49" s="188">
        <v>90.2</v>
      </c>
      <c r="H49" s="83">
        <v>108.2</v>
      </c>
      <c r="I49" s="83">
        <v>5.7060000000000004</v>
      </c>
      <c r="J49" s="83">
        <f t="shared" si="20"/>
        <v>3154.5741324921132</v>
      </c>
      <c r="K49" s="157"/>
      <c r="L49" s="194">
        <v>1</v>
      </c>
      <c r="M49" s="83">
        <v>8470</v>
      </c>
      <c r="N49" s="83">
        <f t="shared" si="21"/>
        <v>8470</v>
      </c>
      <c r="O49" s="157">
        <f t="shared" si="22"/>
        <v>0</v>
      </c>
      <c r="P49" s="188">
        <v>89.3</v>
      </c>
      <c r="Q49" s="83">
        <v>89.6</v>
      </c>
      <c r="R49" s="156">
        <v>800</v>
      </c>
      <c r="S49" s="83">
        <f t="shared" si="23"/>
        <v>0.37499999999999645</v>
      </c>
      <c r="T49" s="157">
        <f t="shared" si="24"/>
        <v>0</v>
      </c>
      <c r="U49" s="194">
        <v>2</v>
      </c>
      <c r="V49" s="83">
        <v>19.5</v>
      </c>
      <c r="W49" s="83">
        <f t="shared" si="25"/>
        <v>39</v>
      </c>
      <c r="X49" s="157">
        <f t="shared" si="26"/>
        <v>0</v>
      </c>
      <c r="Y49" s="188"/>
      <c r="Z49" s="83">
        <f t="shared" si="27"/>
        <v>0</v>
      </c>
      <c r="AA49" s="148">
        <f t="shared" si="28"/>
        <v>0</v>
      </c>
      <c r="AB49" s="188"/>
      <c r="AC49" s="83"/>
      <c r="AD49" s="83">
        <f t="shared" si="29"/>
        <v>0</v>
      </c>
      <c r="AE49" s="148">
        <f t="shared" si="30"/>
        <v>0</v>
      </c>
      <c r="AF49" s="188">
        <f t="shared" si="31"/>
        <v>0</v>
      </c>
      <c r="AG49" s="157">
        <f t="shared" si="32"/>
        <v>0</v>
      </c>
      <c r="AH49" s="185"/>
      <c r="AI49" s="188" t="s">
        <v>172</v>
      </c>
      <c r="AJ49" s="157"/>
    </row>
    <row r="50" spans="1:36" outlineLevel="1" x14ac:dyDescent="0.25">
      <c r="A50" s="80">
        <f t="shared" si="12"/>
        <v>43137</v>
      </c>
      <c r="B50" s="361"/>
      <c r="C50" s="366">
        <v>20</v>
      </c>
      <c r="D50" s="83">
        <v>8860</v>
      </c>
      <c r="E50" s="83">
        <f t="shared" si="18"/>
        <v>177200</v>
      </c>
      <c r="F50" s="157">
        <f t="shared" si="19"/>
        <v>0</v>
      </c>
      <c r="G50" s="188">
        <v>89.8</v>
      </c>
      <c r="H50" s="83">
        <v>110.3</v>
      </c>
      <c r="I50" s="83">
        <v>5.5964999999999998</v>
      </c>
      <c r="J50" s="83">
        <f t="shared" si="20"/>
        <v>3663.003663003663</v>
      </c>
      <c r="K50" s="157"/>
      <c r="L50" s="194">
        <v>1</v>
      </c>
      <c r="M50" s="83">
        <v>8700</v>
      </c>
      <c r="N50" s="83">
        <f t="shared" si="21"/>
        <v>8700</v>
      </c>
      <c r="O50" s="157">
        <f t="shared" si="22"/>
        <v>0</v>
      </c>
      <c r="P50" s="188">
        <v>90.7</v>
      </c>
      <c r="Q50" s="83">
        <v>92.4</v>
      </c>
      <c r="R50" s="156">
        <v>300</v>
      </c>
      <c r="S50" s="83">
        <f t="shared" si="23"/>
        <v>5.6666666666666758</v>
      </c>
      <c r="T50" s="157">
        <f t="shared" si="24"/>
        <v>0</v>
      </c>
      <c r="U50" s="194">
        <v>4</v>
      </c>
      <c r="V50" s="83">
        <v>15.8</v>
      </c>
      <c r="W50" s="83">
        <f t="shared" si="25"/>
        <v>63.2</v>
      </c>
      <c r="X50" s="157">
        <f t="shared" si="26"/>
        <v>0</v>
      </c>
      <c r="Y50" s="188">
        <v>615</v>
      </c>
      <c r="Z50" s="83">
        <f t="shared" si="27"/>
        <v>0</v>
      </c>
      <c r="AA50" s="148">
        <f t="shared" si="28"/>
        <v>3.0750000000000002</v>
      </c>
      <c r="AB50" s="188"/>
      <c r="AC50" s="83">
        <v>13.8</v>
      </c>
      <c r="AD50" s="83">
        <f t="shared" si="29"/>
        <v>0</v>
      </c>
      <c r="AE50" s="148">
        <f t="shared" si="30"/>
        <v>6.9000000000000006E-2</v>
      </c>
      <c r="AF50" s="188">
        <f t="shared" si="31"/>
        <v>0</v>
      </c>
      <c r="AG50" s="157">
        <f t="shared" si="32"/>
        <v>0</v>
      </c>
      <c r="AH50" s="185"/>
      <c r="AI50" s="188"/>
      <c r="AJ50" s="157"/>
    </row>
    <row r="51" spans="1:36" outlineLevel="1" x14ac:dyDescent="0.25">
      <c r="A51" s="80">
        <f t="shared" si="12"/>
        <v>43138</v>
      </c>
      <c r="B51" s="361"/>
      <c r="C51" s="366">
        <v>20</v>
      </c>
      <c r="D51" s="83">
        <v>7070</v>
      </c>
      <c r="E51" s="83">
        <f t="shared" si="18"/>
        <v>141400</v>
      </c>
      <c r="F51" s="157">
        <f t="shared" si="19"/>
        <v>0</v>
      </c>
      <c r="G51" s="188">
        <v>88.4</v>
      </c>
      <c r="H51" s="83">
        <v>116.1</v>
      </c>
      <c r="I51" s="83">
        <v>4.7191000000000001</v>
      </c>
      <c r="J51" s="83">
        <f t="shared" si="20"/>
        <v>5869.7633023245935</v>
      </c>
      <c r="K51" s="157"/>
      <c r="L51" s="194">
        <v>1</v>
      </c>
      <c r="M51" s="83">
        <v>9110</v>
      </c>
      <c r="N51" s="83">
        <f t="shared" si="21"/>
        <v>9110</v>
      </c>
      <c r="O51" s="157">
        <f t="shared" si="22"/>
        <v>0</v>
      </c>
      <c r="P51" s="188">
        <v>89.5</v>
      </c>
      <c r="Q51" s="83">
        <v>90.4</v>
      </c>
      <c r="R51" s="156">
        <v>100</v>
      </c>
      <c r="S51" s="83">
        <f t="shared" si="23"/>
        <v>9.0000000000000568</v>
      </c>
      <c r="T51" s="157">
        <f t="shared" si="24"/>
        <v>0</v>
      </c>
      <c r="U51" s="194">
        <v>4</v>
      </c>
      <c r="V51" s="83">
        <v>15.9</v>
      </c>
      <c r="W51" s="83">
        <f t="shared" si="25"/>
        <v>63.6</v>
      </c>
      <c r="X51" s="157">
        <f t="shared" si="26"/>
        <v>0</v>
      </c>
      <c r="Y51" s="188"/>
      <c r="Z51" s="83">
        <f t="shared" si="27"/>
        <v>0</v>
      </c>
      <c r="AA51" s="148">
        <f t="shared" si="28"/>
        <v>0</v>
      </c>
      <c r="AB51" s="188"/>
      <c r="AC51" s="83"/>
      <c r="AD51" s="83">
        <f t="shared" si="29"/>
        <v>0</v>
      </c>
      <c r="AE51" s="148">
        <f t="shared" si="30"/>
        <v>0</v>
      </c>
      <c r="AF51" s="188">
        <f t="shared" si="31"/>
        <v>0</v>
      </c>
      <c r="AG51" s="157">
        <f t="shared" si="32"/>
        <v>0</v>
      </c>
      <c r="AH51" s="185"/>
      <c r="AI51" s="188"/>
      <c r="AJ51" s="157"/>
    </row>
    <row r="52" spans="1:36" outlineLevel="1" x14ac:dyDescent="0.25">
      <c r="A52" s="80">
        <f t="shared" si="12"/>
        <v>43139</v>
      </c>
      <c r="B52" s="361"/>
      <c r="C52" s="366">
        <v>20</v>
      </c>
      <c r="D52" s="83">
        <v>14600</v>
      </c>
      <c r="E52" s="83">
        <f t="shared" si="18"/>
        <v>292000</v>
      </c>
      <c r="F52" s="157">
        <f t="shared" si="19"/>
        <v>0</v>
      </c>
      <c r="G52" s="188">
        <v>88.9</v>
      </c>
      <c r="H52" s="83">
        <v>148.80000000000001</v>
      </c>
      <c r="I52" s="83">
        <v>7.7976999999999999</v>
      </c>
      <c r="J52" s="83">
        <f t="shared" si="20"/>
        <v>7681.7523115790564</v>
      </c>
      <c r="K52" s="157"/>
      <c r="L52" s="194">
        <v>1</v>
      </c>
      <c r="M52" s="83">
        <v>9700</v>
      </c>
      <c r="N52" s="83">
        <f t="shared" si="21"/>
        <v>9700</v>
      </c>
      <c r="O52" s="157">
        <f t="shared" si="22"/>
        <v>0</v>
      </c>
      <c r="P52" s="188">
        <v>89.7</v>
      </c>
      <c r="Q52" s="83">
        <v>91.1</v>
      </c>
      <c r="R52" s="156">
        <v>100</v>
      </c>
      <c r="S52" s="83">
        <f t="shared" si="23"/>
        <v>13.999999999999913</v>
      </c>
      <c r="T52" s="157">
        <f t="shared" si="24"/>
        <v>0</v>
      </c>
      <c r="U52" s="194">
        <v>2</v>
      </c>
      <c r="V52" s="83">
        <v>23.7</v>
      </c>
      <c r="W52" s="83">
        <f t="shared" si="25"/>
        <v>47.4</v>
      </c>
      <c r="X52" s="157">
        <f t="shared" si="26"/>
        <v>0</v>
      </c>
      <c r="Y52" s="188"/>
      <c r="Z52" s="83">
        <f t="shared" si="27"/>
        <v>0</v>
      </c>
      <c r="AA52" s="148">
        <f t="shared" si="28"/>
        <v>0</v>
      </c>
      <c r="AB52" s="188"/>
      <c r="AC52" s="83"/>
      <c r="AD52" s="83">
        <f t="shared" si="29"/>
        <v>0</v>
      </c>
      <c r="AE52" s="148">
        <f t="shared" si="30"/>
        <v>0</v>
      </c>
      <c r="AF52" s="188">
        <f t="shared" si="31"/>
        <v>0</v>
      </c>
      <c r="AG52" s="157">
        <f t="shared" si="32"/>
        <v>0</v>
      </c>
      <c r="AH52" s="185"/>
      <c r="AI52" s="188"/>
      <c r="AJ52" s="157"/>
    </row>
    <row r="53" spans="1:36" outlineLevel="1" x14ac:dyDescent="0.25">
      <c r="A53" s="80">
        <f t="shared" si="12"/>
        <v>43140</v>
      </c>
      <c r="B53" s="361"/>
      <c r="C53" s="366">
        <v>20</v>
      </c>
      <c r="D53" s="83"/>
      <c r="E53" s="83">
        <f t="shared" si="18"/>
        <v>0</v>
      </c>
      <c r="F53" s="157">
        <f t="shared" si="19"/>
        <v>0</v>
      </c>
      <c r="G53" s="188"/>
      <c r="H53" s="83"/>
      <c r="I53" s="83"/>
      <c r="J53" s="83">
        <f t="shared" si="20"/>
        <v>0</v>
      </c>
      <c r="K53" s="157"/>
      <c r="L53" s="194">
        <v>1</v>
      </c>
      <c r="M53" s="83">
        <v>7570</v>
      </c>
      <c r="N53" s="83">
        <f t="shared" si="21"/>
        <v>7570</v>
      </c>
      <c r="O53" s="157">
        <f t="shared" si="22"/>
        <v>0</v>
      </c>
      <c r="P53" s="188">
        <v>88.7</v>
      </c>
      <c r="Q53" s="83">
        <v>92.2</v>
      </c>
      <c r="R53" s="156">
        <v>200</v>
      </c>
      <c r="S53" s="83">
        <f t="shared" si="23"/>
        <v>17.5</v>
      </c>
      <c r="T53" s="157">
        <f t="shared" si="24"/>
        <v>0</v>
      </c>
      <c r="U53" s="194">
        <v>2</v>
      </c>
      <c r="V53" s="83">
        <v>14.9</v>
      </c>
      <c r="W53" s="83">
        <f t="shared" si="25"/>
        <v>29.8</v>
      </c>
      <c r="X53" s="157">
        <f t="shared" si="26"/>
        <v>0</v>
      </c>
      <c r="Y53" s="188"/>
      <c r="Z53" s="83">
        <f t="shared" si="27"/>
        <v>0</v>
      </c>
      <c r="AA53" s="148">
        <f t="shared" si="28"/>
        <v>0</v>
      </c>
      <c r="AB53" s="188"/>
      <c r="AC53" s="83"/>
      <c r="AD53" s="83">
        <f t="shared" si="29"/>
        <v>0</v>
      </c>
      <c r="AE53" s="148">
        <f t="shared" si="30"/>
        <v>0</v>
      </c>
      <c r="AF53" s="188">
        <f t="shared" si="31"/>
        <v>0</v>
      </c>
      <c r="AG53" s="157">
        <f t="shared" si="32"/>
        <v>0</v>
      </c>
      <c r="AH53" s="185"/>
      <c r="AI53" s="188" t="s">
        <v>179</v>
      </c>
      <c r="AJ53" s="157"/>
    </row>
    <row r="54" spans="1:36" outlineLevel="1" x14ac:dyDescent="0.25">
      <c r="A54" s="80">
        <f t="shared" si="12"/>
        <v>43141</v>
      </c>
      <c r="B54" s="361"/>
      <c r="C54" s="366">
        <v>20</v>
      </c>
      <c r="D54" s="83"/>
      <c r="E54" s="83">
        <f t="shared" si="18"/>
        <v>0</v>
      </c>
      <c r="F54" s="157">
        <f t="shared" si="19"/>
        <v>0</v>
      </c>
      <c r="G54" s="188"/>
      <c r="H54" s="83"/>
      <c r="I54" s="83"/>
      <c r="J54" s="83">
        <f t="shared" si="20"/>
        <v>0</v>
      </c>
      <c r="K54" s="157"/>
      <c r="L54" s="194">
        <v>1</v>
      </c>
      <c r="M54" s="83"/>
      <c r="N54" s="83">
        <f t="shared" si="21"/>
        <v>0</v>
      </c>
      <c r="O54" s="157">
        <f t="shared" si="22"/>
        <v>0</v>
      </c>
      <c r="P54" s="188"/>
      <c r="Q54" s="83"/>
      <c r="R54" s="156">
        <v>100</v>
      </c>
      <c r="S54" s="83">
        <f t="shared" si="23"/>
        <v>0</v>
      </c>
      <c r="T54" s="157">
        <f t="shared" si="24"/>
        <v>0</v>
      </c>
      <c r="U54" s="194">
        <v>2</v>
      </c>
      <c r="V54" s="83"/>
      <c r="W54" s="83">
        <f t="shared" si="25"/>
        <v>0</v>
      </c>
      <c r="X54" s="157">
        <f t="shared" si="26"/>
        <v>0</v>
      </c>
      <c r="Y54" s="188"/>
      <c r="Z54" s="83">
        <f t="shared" si="27"/>
        <v>0</v>
      </c>
      <c r="AA54" s="148">
        <f t="shared" si="28"/>
        <v>0</v>
      </c>
      <c r="AB54" s="188"/>
      <c r="AC54" s="83"/>
      <c r="AD54" s="83">
        <f t="shared" si="29"/>
        <v>0</v>
      </c>
      <c r="AE54" s="148">
        <f t="shared" si="30"/>
        <v>0</v>
      </c>
      <c r="AF54" s="188">
        <f t="shared" si="31"/>
        <v>0</v>
      </c>
      <c r="AG54" s="157">
        <f t="shared" si="32"/>
        <v>0</v>
      </c>
      <c r="AH54" s="185"/>
      <c r="AI54" s="188"/>
      <c r="AJ54" s="157"/>
    </row>
    <row r="55" spans="1:36" outlineLevel="1" x14ac:dyDescent="0.25">
      <c r="A55" s="80">
        <f t="shared" si="12"/>
        <v>43142</v>
      </c>
      <c r="B55" s="361"/>
      <c r="C55" s="366">
        <v>20</v>
      </c>
      <c r="D55" s="83"/>
      <c r="E55" s="83">
        <f t="shared" si="18"/>
        <v>0</v>
      </c>
      <c r="F55" s="157">
        <f t="shared" si="19"/>
        <v>0</v>
      </c>
      <c r="G55" s="188"/>
      <c r="H55" s="83"/>
      <c r="I55" s="83"/>
      <c r="J55" s="83">
        <f t="shared" si="20"/>
        <v>0</v>
      </c>
      <c r="K55" s="157"/>
      <c r="L55" s="194">
        <v>1</v>
      </c>
      <c r="M55" s="83"/>
      <c r="N55" s="83">
        <f t="shared" si="21"/>
        <v>0</v>
      </c>
      <c r="O55" s="157">
        <f t="shared" si="22"/>
        <v>0</v>
      </c>
      <c r="P55" s="188"/>
      <c r="Q55" s="83"/>
      <c r="R55" s="156">
        <v>100</v>
      </c>
      <c r="S55" s="83">
        <f t="shared" si="23"/>
        <v>0</v>
      </c>
      <c r="T55" s="157">
        <f t="shared" si="24"/>
        <v>0</v>
      </c>
      <c r="U55" s="194">
        <v>2</v>
      </c>
      <c r="V55" s="83"/>
      <c r="W55" s="83">
        <f t="shared" si="25"/>
        <v>0</v>
      </c>
      <c r="X55" s="157">
        <f t="shared" si="26"/>
        <v>0</v>
      </c>
      <c r="Y55" s="188"/>
      <c r="Z55" s="83">
        <f t="shared" si="27"/>
        <v>0</v>
      </c>
      <c r="AA55" s="148">
        <f t="shared" si="28"/>
        <v>0</v>
      </c>
      <c r="AB55" s="188"/>
      <c r="AC55" s="83"/>
      <c r="AD55" s="83">
        <f t="shared" si="29"/>
        <v>0</v>
      </c>
      <c r="AE55" s="148">
        <f t="shared" si="30"/>
        <v>0</v>
      </c>
      <c r="AF55" s="188">
        <f t="shared" si="31"/>
        <v>0</v>
      </c>
      <c r="AG55" s="157">
        <f t="shared" si="32"/>
        <v>0</v>
      </c>
      <c r="AH55" s="185"/>
      <c r="AI55" s="188"/>
      <c r="AJ55" s="157"/>
    </row>
    <row r="56" spans="1:36" outlineLevel="1" x14ac:dyDescent="0.25">
      <c r="A56" s="80">
        <f t="shared" si="12"/>
        <v>43143</v>
      </c>
      <c r="B56" s="361"/>
      <c r="C56" s="366">
        <v>20</v>
      </c>
      <c r="D56" s="83">
        <v>2670</v>
      </c>
      <c r="E56" s="83">
        <f t="shared" si="18"/>
        <v>53400</v>
      </c>
      <c r="F56" s="157">
        <f t="shared" si="19"/>
        <v>0</v>
      </c>
      <c r="G56" s="188">
        <v>90.3</v>
      </c>
      <c r="H56" s="83">
        <v>106.1</v>
      </c>
      <c r="I56" s="83">
        <v>7.069</v>
      </c>
      <c r="J56" s="83">
        <f t="shared" si="20"/>
        <v>2235.1110482387885</v>
      </c>
      <c r="K56" s="157"/>
      <c r="L56" s="194">
        <v>1</v>
      </c>
      <c r="M56" s="83">
        <v>7440</v>
      </c>
      <c r="N56" s="83">
        <f t="shared" si="21"/>
        <v>7440</v>
      </c>
      <c r="O56" s="157">
        <f t="shared" si="22"/>
        <v>0</v>
      </c>
      <c r="P56" s="188">
        <v>87.6</v>
      </c>
      <c r="Q56" s="83">
        <v>88.6</v>
      </c>
      <c r="R56" s="156">
        <v>700</v>
      </c>
      <c r="S56" s="83">
        <f t="shared" si="23"/>
        <v>1.4285714285714286</v>
      </c>
      <c r="T56" s="157">
        <f t="shared" si="24"/>
        <v>0</v>
      </c>
      <c r="U56" s="194">
        <v>2</v>
      </c>
      <c r="V56" s="83">
        <v>16.8</v>
      </c>
      <c r="W56" s="83">
        <f t="shared" si="25"/>
        <v>33.6</v>
      </c>
      <c r="X56" s="157">
        <f t="shared" si="26"/>
        <v>0</v>
      </c>
      <c r="Y56" s="188"/>
      <c r="Z56" s="83">
        <f t="shared" si="27"/>
        <v>0</v>
      </c>
      <c r="AA56" s="148">
        <f t="shared" si="28"/>
        <v>0</v>
      </c>
      <c r="AB56" s="188"/>
      <c r="AC56" s="83"/>
      <c r="AD56" s="83">
        <f t="shared" si="29"/>
        <v>0</v>
      </c>
      <c r="AE56" s="148">
        <f t="shared" si="30"/>
        <v>0</v>
      </c>
      <c r="AF56" s="188">
        <f t="shared" si="31"/>
        <v>0</v>
      </c>
      <c r="AG56" s="157">
        <f t="shared" si="32"/>
        <v>0</v>
      </c>
      <c r="AH56" s="185"/>
      <c r="AI56" s="188"/>
      <c r="AJ56" s="157"/>
    </row>
    <row r="57" spans="1:36" outlineLevel="1" x14ac:dyDescent="0.25">
      <c r="A57" s="80">
        <f t="shared" si="12"/>
        <v>43144</v>
      </c>
      <c r="B57" s="361"/>
      <c r="C57" s="366">
        <v>20</v>
      </c>
      <c r="D57" s="83">
        <v>9520</v>
      </c>
      <c r="E57" s="83">
        <f t="shared" si="18"/>
        <v>190400</v>
      </c>
      <c r="F57" s="157">
        <f t="shared" si="19"/>
        <v>0</v>
      </c>
      <c r="G57" s="188">
        <v>88</v>
      </c>
      <c r="H57" s="83">
        <v>122</v>
      </c>
      <c r="I57" s="83">
        <v>6.056</v>
      </c>
      <c r="J57" s="83">
        <f t="shared" si="20"/>
        <v>5614.2668428005281</v>
      </c>
      <c r="K57" s="157"/>
      <c r="L57" s="194">
        <v>1</v>
      </c>
      <c r="M57" s="83">
        <v>8660</v>
      </c>
      <c r="N57" s="83">
        <f t="shared" si="21"/>
        <v>8660</v>
      </c>
      <c r="O57" s="157">
        <f t="shared" si="22"/>
        <v>0</v>
      </c>
      <c r="P57" s="188">
        <v>89.6</v>
      </c>
      <c r="Q57" s="83">
        <v>90.5</v>
      </c>
      <c r="R57" s="156">
        <v>600</v>
      </c>
      <c r="S57" s="83">
        <f t="shared" si="23"/>
        <v>1.5000000000000095</v>
      </c>
      <c r="T57" s="157">
        <f t="shared" si="24"/>
        <v>0</v>
      </c>
      <c r="U57" s="194">
        <v>10</v>
      </c>
      <c r="V57" s="83">
        <v>7.66</v>
      </c>
      <c r="W57" s="83">
        <f t="shared" si="25"/>
        <v>76.599999999999994</v>
      </c>
      <c r="X57" s="157">
        <f t="shared" si="26"/>
        <v>0</v>
      </c>
      <c r="Y57" s="188">
        <v>615</v>
      </c>
      <c r="Z57" s="83">
        <f t="shared" si="27"/>
        <v>0</v>
      </c>
      <c r="AA57" s="148">
        <f t="shared" si="28"/>
        <v>0</v>
      </c>
      <c r="AB57" s="188"/>
      <c r="AC57" s="83"/>
      <c r="AD57" s="83">
        <f t="shared" si="29"/>
        <v>0</v>
      </c>
      <c r="AE57" s="148">
        <f t="shared" si="30"/>
        <v>0</v>
      </c>
      <c r="AF57" s="188">
        <f t="shared" si="31"/>
        <v>0</v>
      </c>
      <c r="AG57" s="157">
        <f t="shared" si="32"/>
        <v>0</v>
      </c>
      <c r="AH57" s="185"/>
      <c r="AI57" s="188"/>
      <c r="AJ57" s="157"/>
    </row>
    <row r="58" spans="1:36" outlineLevel="1" x14ac:dyDescent="0.25">
      <c r="A58" s="80">
        <f t="shared" si="12"/>
        <v>43145</v>
      </c>
      <c r="B58" s="361"/>
      <c r="C58" s="366">
        <v>20</v>
      </c>
      <c r="D58" s="83">
        <v>10300</v>
      </c>
      <c r="E58" s="83">
        <f t="shared" si="18"/>
        <v>206000</v>
      </c>
      <c r="F58" s="157">
        <f t="shared" si="19"/>
        <v>0</v>
      </c>
      <c r="G58" s="188">
        <v>89.9</v>
      </c>
      <c r="H58" s="83">
        <v>112.2</v>
      </c>
      <c r="I58" s="83">
        <v>3.05</v>
      </c>
      <c r="J58" s="83">
        <f t="shared" si="20"/>
        <v>7311.4754098360645</v>
      </c>
      <c r="K58" s="157"/>
      <c r="L58" s="194">
        <v>1</v>
      </c>
      <c r="M58" s="83">
        <v>8840</v>
      </c>
      <c r="N58" s="83">
        <f t="shared" si="21"/>
        <v>8840</v>
      </c>
      <c r="O58" s="157">
        <f t="shared" si="22"/>
        <v>0</v>
      </c>
      <c r="P58" s="188">
        <v>88.5</v>
      </c>
      <c r="Q58" s="83">
        <v>93.5</v>
      </c>
      <c r="R58" s="156">
        <v>700</v>
      </c>
      <c r="S58" s="83">
        <f t="shared" si="23"/>
        <v>7.1428571428571432</v>
      </c>
      <c r="T58" s="157">
        <f t="shared" si="24"/>
        <v>0</v>
      </c>
      <c r="U58" s="194">
        <v>4</v>
      </c>
      <c r="V58" s="83">
        <v>18.600000000000001</v>
      </c>
      <c r="W58" s="83">
        <f t="shared" si="25"/>
        <v>74.400000000000006</v>
      </c>
      <c r="X58" s="157">
        <f t="shared" si="26"/>
        <v>0</v>
      </c>
      <c r="Y58" s="188"/>
      <c r="Z58" s="83">
        <f t="shared" si="27"/>
        <v>0</v>
      </c>
      <c r="AA58" s="148">
        <f t="shared" si="28"/>
        <v>0</v>
      </c>
      <c r="AB58" s="188"/>
      <c r="AC58" s="83"/>
      <c r="AD58" s="83">
        <f t="shared" si="29"/>
        <v>0</v>
      </c>
      <c r="AE58" s="148">
        <f t="shared" si="30"/>
        <v>0</v>
      </c>
      <c r="AF58" s="188">
        <f t="shared" si="31"/>
        <v>0</v>
      </c>
      <c r="AG58" s="157">
        <f t="shared" si="32"/>
        <v>0</v>
      </c>
      <c r="AH58" s="185"/>
      <c r="AI58" s="188"/>
      <c r="AJ58" s="157"/>
    </row>
    <row r="59" spans="1:36" outlineLevel="1" x14ac:dyDescent="0.25">
      <c r="A59" s="80">
        <f t="shared" si="12"/>
        <v>43146</v>
      </c>
      <c r="B59" s="361"/>
      <c r="C59" s="366">
        <v>20</v>
      </c>
      <c r="D59" s="83">
        <v>14600</v>
      </c>
      <c r="E59" s="83">
        <f t="shared" si="18"/>
        <v>292000</v>
      </c>
      <c r="F59" s="157">
        <f t="shared" si="19"/>
        <v>0</v>
      </c>
      <c r="G59" s="188">
        <v>89.7</v>
      </c>
      <c r="H59" s="83">
        <v>112</v>
      </c>
      <c r="I59" s="83">
        <v>3.1949999999999998</v>
      </c>
      <c r="J59" s="83">
        <f t="shared" si="20"/>
        <v>6979.6557120500775</v>
      </c>
      <c r="K59" s="157"/>
      <c r="L59" s="194">
        <v>1</v>
      </c>
      <c r="M59" s="83">
        <v>8600</v>
      </c>
      <c r="N59" s="83">
        <f t="shared" si="21"/>
        <v>8600</v>
      </c>
      <c r="O59" s="157">
        <f t="shared" si="22"/>
        <v>0</v>
      </c>
      <c r="P59" s="188">
        <v>88.5</v>
      </c>
      <c r="Q59" s="83">
        <v>89.4</v>
      </c>
      <c r="R59" s="156">
        <v>300</v>
      </c>
      <c r="S59" s="83">
        <f t="shared" si="23"/>
        <v>3.0000000000000191</v>
      </c>
      <c r="T59" s="157">
        <f t="shared" si="24"/>
        <v>0</v>
      </c>
      <c r="U59" s="194">
        <v>4</v>
      </c>
      <c r="V59" s="83">
        <v>17.100000000000001</v>
      </c>
      <c r="W59" s="83">
        <f t="shared" si="25"/>
        <v>68.400000000000006</v>
      </c>
      <c r="X59" s="157">
        <f t="shared" si="26"/>
        <v>0</v>
      </c>
      <c r="Y59" s="188"/>
      <c r="Z59" s="83">
        <f t="shared" si="27"/>
        <v>0</v>
      </c>
      <c r="AA59" s="148">
        <f t="shared" si="28"/>
        <v>0</v>
      </c>
      <c r="AB59" s="188"/>
      <c r="AC59" s="83"/>
      <c r="AD59" s="83">
        <f t="shared" si="29"/>
        <v>0</v>
      </c>
      <c r="AE59" s="148">
        <f t="shared" si="30"/>
        <v>0</v>
      </c>
      <c r="AF59" s="188">
        <f t="shared" si="31"/>
        <v>0</v>
      </c>
      <c r="AG59" s="157">
        <f t="shared" si="32"/>
        <v>0</v>
      </c>
      <c r="AH59" s="185"/>
      <c r="AI59" s="188" t="s">
        <v>184</v>
      </c>
      <c r="AJ59" s="157"/>
    </row>
    <row r="60" spans="1:36" outlineLevel="1" x14ac:dyDescent="0.25">
      <c r="A60" s="80">
        <f t="shared" si="12"/>
        <v>43147</v>
      </c>
      <c r="B60" s="361"/>
      <c r="C60" s="366">
        <v>20</v>
      </c>
      <c r="D60" s="83"/>
      <c r="E60" s="83">
        <f t="shared" si="18"/>
        <v>0</v>
      </c>
      <c r="F60" s="157">
        <f t="shared" si="19"/>
        <v>0</v>
      </c>
      <c r="G60" s="188"/>
      <c r="H60" s="83"/>
      <c r="I60" s="83"/>
      <c r="J60" s="83">
        <f t="shared" si="20"/>
        <v>0</v>
      </c>
      <c r="K60" s="157"/>
      <c r="L60" s="194">
        <v>1</v>
      </c>
      <c r="M60" s="83"/>
      <c r="N60" s="83"/>
      <c r="O60" s="157">
        <f t="shared" si="22"/>
        <v>0</v>
      </c>
      <c r="P60" s="188"/>
      <c r="Q60" s="83"/>
      <c r="R60" s="156">
        <v>500</v>
      </c>
      <c r="S60" s="83">
        <f t="shared" si="23"/>
        <v>0</v>
      </c>
      <c r="T60" s="157">
        <f t="shared" si="24"/>
        <v>0</v>
      </c>
      <c r="U60" s="194">
        <v>5</v>
      </c>
      <c r="V60" s="83"/>
      <c r="W60" s="83">
        <f t="shared" si="25"/>
        <v>0</v>
      </c>
      <c r="X60" s="157">
        <f t="shared" si="26"/>
        <v>0</v>
      </c>
      <c r="Y60" s="188"/>
      <c r="Z60" s="83">
        <f t="shared" si="27"/>
        <v>0</v>
      </c>
      <c r="AA60" s="148">
        <f t="shared" si="28"/>
        <v>0</v>
      </c>
      <c r="AB60" s="188"/>
      <c r="AC60" s="83"/>
      <c r="AD60" s="83">
        <f t="shared" si="29"/>
        <v>0</v>
      </c>
      <c r="AE60" s="148">
        <f t="shared" si="30"/>
        <v>0</v>
      </c>
      <c r="AF60" s="188">
        <f t="shared" si="31"/>
        <v>0</v>
      </c>
      <c r="AG60" s="157">
        <f t="shared" si="32"/>
        <v>0</v>
      </c>
      <c r="AH60" s="185"/>
      <c r="AI60" s="188"/>
      <c r="AJ60" s="157"/>
    </row>
    <row r="61" spans="1:36" outlineLevel="1" x14ac:dyDescent="0.25">
      <c r="A61" s="80">
        <f t="shared" si="12"/>
        <v>43148</v>
      </c>
      <c r="B61" s="361"/>
      <c r="C61" s="366">
        <v>20</v>
      </c>
      <c r="D61" s="83"/>
      <c r="E61" s="83">
        <f t="shared" si="18"/>
        <v>0</v>
      </c>
      <c r="F61" s="157">
        <f t="shared" si="19"/>
        <v>0</v>
      </c>
      <c r="G61" s="188"/>
      <c r="H61" s="83"/>
      <c r="I61" s="83"/>
      <c r="J61" s="83">
        <f t="shared" si="20"/>
        <v>0</v>
      </c>
      <c r="K61" s="157"/>
      <c r="L61" s="194">
        <v>1</v>
      </c>
      <c r="M61" s="83"/>
      <c r="N61" s="83">
        <f t="shared" si="21"/>
        <v>0</v>
      </c>
      <c r="O61" s="157">
        <f t="shared" si="22"/>
        <v>0</v>
      </c>
      <c r="P61" s="188"/>
      <c r="Q61" s="83"/>
      <c r="R61" s="156">
        <v>100</v>
      </c>
      <c r="S61" s="83">
        <f t="shared" si="23"/>
        <v>0</v>
      </c>
      <c r="T61" s="157">
        <f t="shared" si="24"/>
        <v>0</v>
      </c>
      <c r="U61" s="194">
        <v>2</v>
      </c>
      <c r="V61" s="83"/>
      <c r="W61" s="83">
        <f t="shared" si="25"/>
        <v>0</v>
      </c>
      <c r="X61" s="157">
        <f t="shared" si="26"/>
        <v>0</v>
      </c>
      <c r="Y61" s="188"/>
      <c r="Z61" s="83">
        <f t="shared" si="27"/>
        <v>0</v>
      </c>
      <c r="AA61" s="148">
        <f t="shared" si="28"/>
        <v>0</v>
      </c>
      <c r="AB61" s="188"/>
      <c r="AC61" s="83"/>
      <c r="AD61" s="83">
        <f t="shared" si="29"/>
        <v>0</v>
      </c>
      <c r="AE61" s="148">
        <f t="shared" si="30"/>
        <v>0</v>
      </c>
      <c r="AF61" s="188">
        <f t="shared" si="31"/>
        <v>0</v>
      </c>
      <c r="AG61" s="157">
        <f t="shared" si="32"/>
        <v>0</v>
      </c>
      <c r="AH61" s="185"/>
      <c r="AI61" s="188"/>
      <c r="AJ61" s="157"/>
    </row>
    <row r="62" spans="1:36" outlineLevel="1" x14ac:dyDescent="0.25">
      <c r="A62" s="80">
        <f t="shared" si="12"/>
        <v>43149</v>
      </c>
      <c r="B62" s="361"/>
      <c r="C62" s="366">
        <v>20</v>
      </c>
      <c r="D62" s="83"/>
      <c r="E62" s="83">
        <f t="shared" si="18"/>
        <v>0</v>
      </c>
      <c r="F62" s="157">
        <f t="shared" si="19"/>
        <v>0</v>
      </c>
      <c r="G62" s="188"/>
      <c r="H62" s="83"/>
      <c r="I62" s="83"/>
      <c r="J62" s="83">
        <f t="shared" si="20"/>
        <v>0</v>
      </c>
      <c r="K62" s="157"/>
      <c r="L62" s="194">
        <v>1</v>
      </c>
      <c r="M62" s="83"/>
      <c r="N62" s="83">
        <f t="shared" si="21"/>
        <v>0</v>
      </c>
      <c r="O62" s="157">
        <f t="shared" si="22"/>
        <v>0</v>
      </c>
      <c r="P62" s="188"/>
      <c r="Q62" s="83"/>
      <c r="R62" s="156">
        <v>100</v>
      </c>
      <c r="S62" s="83">
        <f t="shared" si="23"/>
        <v>0</v>
      </c>
      <c r="T62" s="157">
        <f t="shared" si="24"/>
        <v>0</v>
      </c>
      <c r="U62" s="194">
        <v>2</v>
      </c>
      <c r="V62" s="83"/>
      <c r="W62" s="83">
        <f t="shared" si="25"/>
        <v>0</v>
      </c>
      <c r="X62" s="157">
        <f t="shared" si="26"/>
        <v>0</v>
      </c>
      <c r="Y62" s="188"/>
      <c r="Z62" s="83">
        <f t="shared" si="27"/>
        <v>0</v>
      </c>
      <c r="AA62" s="148">
        <f t="shared" si="28"/>
        <v>0</v>
      </c>
      <c r="AB62" s="188"/>
      <c r="AC62" s="83"/>
      <c r="AD62" s="83">
        <f t="shared" si="29"/>
        <v>0</v>
      </c>
      <c r="AE62" s="148">
        <f t="shared" si="30"/>
        <v>0</v>
      </c>
      <c r="AF62" s="188">
        <f t="shared" si="31"/>
        <v>0</v>
      </c>
      <c r="AG62" s="157">
        <f t="shared" si="32"/>
        <v>0</v>
      </c>
      <c r="AH62" s="185"/>
      <c r="AI62" s="188"/>
      <c r="AJ62" s="157"/>
    </row>
    <row r="63" spans="1:36" outlineLevel="1" x14ac:dyDescent="0.25">
      <c r="A63" s="80">
        <f t="shared" si="12"/>
        <v>43150</v>
      </c>
      <c r="B63" s="361"/>
      <c r="C63" s="366">
        <v>20</v>
      </c>
      <c r="D63" s="83">
        <v>3650</v>
      </c>
      <c r="E63" s="83">
        <f t="shared" si="18"/>
        <v>73000</v>
      </c>
      <c r="F63" s="157">
        <f t="shared" si="19"/>
        <v>0</v>
      </c>
      <c r="G63" s="188">
        <v>90.9</v>
      </c>
      <c r="H63" s="83">
        <v>105.5</v>
      </c>
      <c r="I63" s="83">
        <v>7.4420000000000002</v>
      </c>
      <c r="J63" s="83">
        <f t="shared" si="20"/>
        <v>1961.838215533458</v>
      </c>
      <c r="K63" s="157"/>
      <c r="L63" s="194">
        <v>1</v>
      </c>
      <c r="M63" s="83">
        <v>9090</v>
      </c>
      <c r="N63" s="83">
        <f t="shared" si="21"/>
        <v>9090</v>
      </c>
      <c r="O63" s="157">
        <f t="shared" si="22"/>
        <v>0</v>
      </c>
      <c r="P63" s="188">
        <v>97.9</v>
      </c>
      <c r="Q63" s="83">
        <v>99.3</v>
      </c>
      <c r="R63" s="156">
        <v>800</v>
      </c>
      <c r="S63" s="83">
        <f t="shared" si="23"/>
        <v>1.7499999999999891</v>
      </c>
      <c r="T63" s="157">
        <f t="shared" si="24"/>
        <v>0</v>
      </c>
      <c r="U63" s="194">
        <v>5</v>
      </c>
      <c r="V63" s="83">
        <v>14.2</v>
      </c>
      <c r="W63" s="83">
        <f t="shared" si="25"/>
        <v>71</v>
      </c>
      <c r="X63" s="157">
        <f t="shared" si="26"/>
        <v>0</v>
      </c>
      <c r="Y63" s="188"/>
      <c r="Z63" s="83">
        <f t="shared" si="27"/>
        <v>0</v>
      </c>
      <c r="AA63" s="148">
        <f t="shared" si="28"/>
        <v>0</v>
      </c>
      <c r="AB63" s="188"/>
      <c r="AC63" s="83"/>
      <c r="AD63" s="83">
        <f t="shared" si="29"/>
        <v>0</v>
      </c>
      <c r="AE63" s="148">
        <f t="shared" si="30"/>
        <v>0</v>
      </c>
      <c r="AF63" s="188">
        <f t="shared" si="31"/>
        <v>0</v>
      </c>
      <c r="AG63" s="157">
        <f t="shared" si="32"/>
        <v>0</v>
      </c>
      <c r="AH63" s="185"/>
      <c r="AI63" s="188"/>
      <c r="AJ63" s="157"/>
    </row>
    <row r="64" spans="1:36" outlineLevel="1" x14ac:dyDescent="0.25">
      <c r="A64" s="80">
        <f t="shared" si="12"/>
        <v>43151</v>
      </c>
      <c r="B64" s="361"/>
      <c r="C64" s="366">
        <v>20</v>
      </c>
      <c r="D64" s="83">
        <v>5330</v>
      </c>
      <c r="E64" s="83">
        <f t="shared" si="18"/>
        <v>106600</v>
      </c>
      <c r="F64" s="157">
        <f t="shared" si="19"/>
        <v>0</v>
      </c>
      <c r="G64" s="188">
        <v>87</v>
      </c>
      <c r="H64" s="83">
        <v>105.2</v>
      </c>
      <c r="I64" s="83">
        <v>6.5244999999999997</v>
      </c>
      <c r="J64" s="83">
        <f t="shared" si="20"/>
        <v>2789.4857843512918</v>
      </c>
      <c r="K64" s="157"/>
      <c r="L64" s="194">
        <v>1</v>
      </c>
      <c r="M64" s="83">
        <v>9340</v>
      </c>
      <c r="N64" s="83">
        <f t="shared" si="21"/>
        <v>9340</v>
      </c>
      <c r="O64" s="157">
        <f t="shared" si="22"/>
        <v>0</v>
      </c>
      <c r="P64" s="188">
        <v>90.8</v>
      </c>
      <c r="Q64" s="83">
        <v>91.1</v>
      </c>
      <c r="R64" s="156">
        <v>500</v>
      </c>
      <c r="S64" s="83">
        <f t="shared" si="23"/>
        <v>0.59999999999999432</v>
      </c>
      <c r="T64" s="157">
        <f t="shared" si="24"/>
        <v>0</v>
      </c>
      <c r="U64" s="194">
        <v>5</v>
      </c>
      <c r="V64" s="83">
        <v>13.9</v>
      </c>
      <c r="W64" s="83">
        <f t="shared" si="25"/>
        <v>69.5</v>
      </c>
      <c r="X64" s="157">
        <f t="shared" si="26"/>
        <v>0</v>
      </c>
      <c r="Y64" s="188">
        <v>685</v>
      </c>
      <c r="Z64" s="83">
        <f t="shared" si="27"/>
        <v>0</v>
      </c>
      <c r="AA64" s="148">
        <f t="shared" si="28"/>
        <v>0</v>
      </c>
      <c r="AB64" s="188"/>
      <c r="AC64" s="83">
        <v>8.7799999999999994</v>
      </c>
      <c r="AD64" s="83">
        <f t="shared" si="29"/>
        <v>0</v>
      </c>
      <c r="AE64" s="148">
        <f t="shared" si="30"/>
        <v>0</v>
      </c>
      <c r="AF64" s="188">
        <f t="shared" si="31"/>
        <v>0</v>
      </c>
      <c r="AG64" s="157">
        <f t="shared" si="32"/>
        <v>0</v>
      </c>
      <c r="AH64" s="185"/>
      <c r="AI64" s="188"/>
      <c r="AJ64" s="157"/>
    </row>
    <row r="65" spans="1:36" outlineLevel="1" x14ac:dyDescent="0.25">
      <c r="A65" s="80">
        <f t="shared" si="12"/>
        <v>43152</v>
      </c>
      <c r="B65" s="361"/>
      <c r="C65" s="366">
        <v>20</v>
      </c>
      <c r="D65" s="83">
        <v>5410</v>
      </c>
      <c r="E65" s="83">
        <f t="shared" si="18"/>
        <v>108200</v>
      </c>
      <c r="F65" s="157">
        <f t="shared" si="19"/>
        <v>0</v>
      </c>
      <c r="G65" s="188">
        <v>88.5</v>
      </c>
      <c r="H65" s="83">
        <v>113.6</v>
      </c>
      <c r="I65" s="83">
        <v>6.7506000000000004</v>
      </c>
      <c r="J65" s="83">
        <f t="shared" si="20"/>
        <v>3718.1880129173692</v>
      </c>
      <c r="K65" s="157"/>
      <c r="L65" s="194">
        <v>1</v>
      </c>
      <c r="M65" s="83">
        <v>9290</v>
      </c>
      <c r="N65" s="83">
        <f t="shared" si="21"/>
        <v>9290</v>
      </c>
      <c r="O65" s="157">
        <f t="shared" si="22"/>
        <v>0</v>
      </c>
      <c r="P65" s="188">
        <v>88.3</v>
      </c>
      <c r="Q65" s="83">
        <v>96.9</v>
      </c>
      <c r="R65" s="156">
        <v>600</v>
      </c>
      <c r="S65" s="83">
        <f t="shared" si="23"/>
        <v>14.333333333333348</v>
      </c>
      <c r="T65" s="157">
        <f t="shared" si="24"/>
        <v>0</v>
      </c>
      <c r="U65" s="194">
        <v>5</v>
      </c>
      <c r="V65" s="83">
        <v>13.8</v>
      </c>
      <c r="W65" s="83">
        <f t="shared" si="25"/>
        <v>69</v>
      </c>
      <c r="X65" s="157">
        <f t="shared" si="26"/>
        <v>0</v>
      </c>
      <c r="Y65" s="188"/>
      <c r="Z65" s="83">
        <f t="shared" si="27"/>
        <v>0</v>
      </c>
      <c r="AA65" s="148">
        <f t="shared" si="28"/>
        <v>0</v>
      </c>
      <c r="AB65" s="188"/>
      <c r="AC65" s="83"/>
      <c r="AD65" s="83">
        <f t="shared" si="29"/>
        <v>0</v>
      </c>
      <c r="AE65" s="148">
        <f t="shared" si="30"/>
        <v>0</v>
      </c>
      <c r="AF65" s="188">
        <f t="shared" si="31"/>
        <v>0</v>
      </c>
      <c r="AG65" s="157">
        <f t="shared" si="32"/>
        <v>0</v>
      </c>
      <c r="AH65" s="185"/>
      <c r="AI65" s="188"/>
      <c r="AJ65" s="157"/>
    </row>
    <row r="66" spans="1:36" outlineLevel="1" x14ac:dyDescent="0.25">
      <c r="A66" s="80">
        <f t="shared" si="12"/>
        <v>43153</v>
      </c>
      <c r="B66" s="361"/>
      <c r="C66" s="366">
        <v>20</v>
      </c>
      <c r="D66" s="83">
        <v>52400</v>
      </c>
      <c r="E66" s="83">
        <f t="shared" si="18"/>
        <v>1048000</v>
      </c>
      <c r="F66" s="157">
        <f t="shared" si="19"/>
        <v>0</v>
      </c>
      <c r="G66" s="188">
        <v>88.2</v>
      </c>
      <c r="H66" s="83">
        <v>250</v>
      </c>
      <c r="I66" s="83">
        <v>2.774</v>
      </c>
      <c r="J66" s="83">
        <f t="shared" si="20"/>
        <v>58327.325162220623</v>
      </c>
      <c r="K66" s="157"/>
      <c r="L66" s="194">
        <v>1</v>
      </c>
      <c r="M66" s="83">
        <v>9080</v>
      </c>
      <c r="N66" s="83">
        <f t="shared" si="21"/>
        <v>9080</v>
      </c>
      <c r="O66" s="157">
        <f t="shared" si="22"/>
        <v>0</v>
      </c>
      <c r="P66" s="188">
        <v>88</v>
      </c>
      <c r="Q66" s="83">
        <v>90.2</v>
      </c>
      <c r="R66" s="156">
        <v>200</v>
      </c>
      <c r="S66" s="83">
        <f t="shared" si="23"/>
        <v>11.000000000000014</v>
      </c>
      <c r="T66" s="157">
        <f t="shared" si="24"/>
        <v>0</v>
      </c>
      <c r="U66" s="194">
        <v>5</v>
      </c>
      <c r="V66" s="83">
        <v>12.7</v>
      </c>
      <c r="W66" s="83">
        <f t="shared" si="25"/>
        <v>63.5</v>
      </c>
      <c r="X66" s="157">
        <f t="shared" si="26"/>
        <v>0</v>
      </c>
      <c r="Y66" s="188"/>
      <c r="Z66" s="83">
        <f t="shared" si="27"/>
        <v>0</v>
      </c>
      <c r="AA66" s="148">
        <f t="shared" si="28"/>
        <v>0</v>
      </c>
      <c r="AB66" s="188"/>
      <c r="AC66" s="83"/>
      <c r="AD66" s="83">
        <f t="shared" si="29"/>
        <v>0</v>
      </c>
      <c r="AE66" s="148">
        <f t="shared" si="30"/>
        <v>0</v>
      </c>
      <c r="AF66" s="188">
        <f t="shared" si="31"/>
        <v>0</v>
      </c>
      <c r="AG66" s="157">
        <f t="shared" si="32"/>
        <v>0</v>
      </c>
      <c r="AH66" s="185"/>
      <c r="AI66" s="188"/>
      <c r="AJ66" s="157"/>
    </row>
    <row r="67" spans="1:36" outlineLevel="1" x14ac:dyDescent="0.25">
      <c r="A67" s="80">
        <f t="shared" si="12"/>
        <v>43154</v>
      </c>
      <c r="B67" s="361"/>
      <c r="C67" s="366">
        <v>20</v>
      </c>
      <c r="D67" s="83"/>
      <c r="E67" s="83">
        <f t="shared" si="18"/>
        <v>0</v>
      </c>
      <c r="F67" s="157">
        <f t="shared" si="19"/>
        <v>0</v>
      </c>
      <c r="G67" s="188"/>
      <c r="H67" s="83"/>
      <c r="I67" s="83"/>
      <c r="J67" s="83">
        <f t="shared" si="20"/>
        <v>0</v>
      </c>
      <c r="K67" s="157"/>
      <c r="L67" s="194">
        <v>1</v>
      </c>
      <c r="M67" s="83"/>
      <c r="N67" s="83">
        <f t="shared" si="21"/>
        <v>0</v>
      </c>
      <c r="O67" s="157">
        <f t="shared" si="22"/>
        <v>0</v>
      </c>
      <c r="P67" s="188"/>
      <c r="Q67" s="83"/>
      <c r="R67" s="156">
        <v>100</v>
      </c>
      <c r="S67" s="83">
        <f t="shared" si="23"/>
        <v>0</v>
      </c>
      <c r="T67" s="157">
        <f t="shared" si="24"/>
        <v>0</v>
      </c>
      <c r="U67" s="194">
        <v>2</v>
      </c>
      <c r="V67" s="83"/>
      <c r="W67" s="83">
        <f t="shared" si="25"/>
        <v>0</v>
      </c>
      <c r="X67" s="157">
        <f t="shared" si="26"/>
        <v>0</v>
      </c>
      <c r="Y67" s="188"/>
      <c r="Z67" s="83">
        <f t="shared" si="27"/>
        <v>0</v>
      </c>
      <c r="AA67" s="148">
        <f t="shared" si="28"/>
        <v>0</v>
      </c>
      <c r="AB67" s="188"/>
      <c r="AC67" s="83"/>
      <c r="AD67" s="83">
        <f t="shared" si="29"/>
        <v>0</v>
      </c>
      <c r="AE67" s="148">
        <f t="shared" si="30"/>
        <v>0</v>
      </c>
      <c r="AF67" s="188">
        <f t="shared" si="31"/>
        <v>0</v>
      </c>
      <c r="AG67" s="157">
        <f t="shared" si="32"/>
        <v>0</v>
      </c>
      <c r="AH67" s="185"/>
      <c r="AI67" s="188"/>
      <c r="AJ67" s="157"/>
    </row>
    <row r="68" spans="1:36" outlineLevel="1" x14ac:dyDescent="0.25">
      <c r="A68" s="80">
        <f t="shared" si="12"/>
        <v>43155</v>
      </c>
      <c r="B68" s="361"/>
      <c r="C68" s="366">
        <v>20</v>
      </c>
      <c r="D68" s="83"/>
      <c r="E68" s="83">
        <f t="shared" si="18"/>
        <v>0</v>
      </c>
      <c r="F68" s="157">
        <f t="shared" si="19"/>
        <v>0</v>
      </c>
      <c r="G68" s="188"/>
      <c r="H68" s="83"/>
      <c r="I68" s="83"/>
      <c r="J68" s="83">
        <f t="shared" si="20"/>
        <v>0</v>
      </c>
      <c r="K68" s="157"/>
      <c r="L68" s="194">
        <v>1</v>
      </c>
      <c r="M68" s="83"/>
      <c r="N68" s="83">
        <f t="shared" si="21"/>
        <v>0</v>
      </c>
      <c r="O68" s="157">
        <f t="shared" si="22"/>
        <v>0</v>
      </c>
      <c r="P68" s="188"/>
      <c r="Q68" s="83"/>
      <c r="R68" s="156">
        <v>100</v>
      </c>
      <c r="S68" s="83">
        <f t="shared" si="23"/>
        <v>0</v>
      </c>
      <c r="T68" s="157">
        <f t="shared" si="24"/>
        <v>0</v>
      </c>
      <c r="U68" s="194">
        <v>2</v>
      </c>
      <c r="V68" s="83"/>
      <c r="W68" s="83">
        <f t="shared" si="25"/>
        <v>0</v>
      </c>
      <c r="X68" s="157">
        <f t="shared" si="26"/>
        <v>0</v>
      </c>
      <c r="Y68" s="188"/>
      <c r="Z68" s="83">
        <f t="shared" si="27"/>
        <v>0</v>
      </c>
      <c r="AA68" s="148">
        <f t="shared" si="28"/>
        <v>0</v>
      </c>
      <c r="AB68" s="188"/>
      <c r="AC68" s="83"/>
      <c r="AD68" s="83">
        <f t="shared" si="29"/>
        <v>0</v>
      </c>
      <c r="AE68" s="148">
        <f t="shared" si="30"/>
        <v>0</v>
      </c>
      <c r="AF68" s="188">
        <f t="shared" si="31"/>
        <v>0</v>
      </c>
      <c r="AG68" s="157">
        <f t="shared" si="32"/>
        <v>0</v>
      </c>
      <c r="AH68" s="185"/>
      <c r="AI68" s="188"/>
      <c r="AJ68" s="157"/>
    </row>
    <row r="69" spans="1:36" outlineLevel="1" x14ac:dyDescent="0.25">
      <c r="A69" s="80">
        <f t="shared" si="12"/>
        <v>43156</v>
      </c>
      <c r="B69" s="361"/>
      <c r="C69" s="366">
        <v>20</v>
      </c>
      <c r="D69" s="83"/>
      <c r="E69" s="83">
        <f t="shared" si="18"/>
        <v>0</v>
      </c>
      <c r="F69" s="157">
        <f t="shared" si="19"/>
        <v>0</v>
      </c>
      <c r="G69" s="188"/>
      <c r="H69" s="83"/>
      <c r="I69" s="83"/>
      <c r="J69" s="83">
        <f t="shared" si="20"/>
        <v>0</v>
      </c>
      <c r="K69" s="157"/>
      <c r="L69" s="194">
        <v>1</v>
      </c>
      <c r="M69" s="83"/>
      <c r="N69" s="83">
        <f t="shared" si="21"/>
        <v>0</v>
      </c>
      <c r="O69" s="157">
        <f t="shared" si="22"/>
        <v>0</v>
      </c>
      <c r="P69" s="188"/>
      <c r="Q69" s="83"/>
      <c r="R69" s="156">
        <v>100</v>
      </c>
      <c r="S69" s="83">
        <f t="shared" si="23"/>
        <v>0</v>
      </c>
      <c r="T69" s="157">
        <f t="shared" si="24"/>
        <v>0</v>
      </c>
      <c r="U69" s="194">
        <v>2</v>
      </c>
      <c r="V69" s="83"/>
      <c r="W69" s="83">
        <f t="shared" si="25"/>
        <v>0</v>
      </c>
      <c r="X69" s="157">
        <f t="shared" si="26"/>
        <v>0</v>
      </c>
      <c r="Y69" s="188"/>
      <c r="Z69" s="83">
        <f t="shared" si="27"/>
        <v>0</v>
      </c>
      <c r="AA69" s="148">
        <f t="shared" si="28"/>
        <v>0</v>
      </c>
      <c r="AB69" s="188"/>
      <c r="AC69" s="83"/>
      <c r="AD69" s="83">
        <f t="shared" si="29"/>
        <v>0</v>
      </c>
      <c r="AE69" s="148">
        <f t="shared" si="30"/>
        <v>0</v>
      </c>
      <c r="AF69" s="188">
        <f t="shared" si="31"/>
        <v>0</v>
      </c>
      <c r="AG69" s="157">
        <f t="shared" si="32"/>
        <v>0</v>
      </c>
      <c r="AH69" s="185"/>
      <c r="AI69" s="188"/>
      <c r="AJ69" s="157"/>
    </row>
    <row r="70" spans="1:36" outlineLevel="1" x14ac:dyDescent="0.25">
      <c r="A70" s="80">
        <f t="shared" si="12"/>
        <v>43157</v>
      </c>
      <c r="B70" s="361"/>
      <c r="C70" s="366">
        <v>20</v>
      </c>
      <c r="D70" s="83">
        <v>8670</v>
      </c>
      <c r="E70" s="83">
        <f t="shared" si="18"/>
        <v>173400</v>
      </c>
      <c r="F70" s="157">
        <f t="shared" si="19"/>
        <v>0</v>
      </c>
      <c r="G70" s="188">
        <v>87.5</v>
      </c>
      <c r="H70" s="83">
        <v>118.6</v>
      </c>
      <c r="I70" s="83">
        <v>6.8739999999999997</v>
      </c>
      <c r="J70" s="83">
        <f t="shared" si="20"/>
        <v>4524.2944428280471</v>
      </c>
      <c r="K70" s="157"/>
      <c r="L70" s="194">
        <v>1</v>
      </c>
      <c r="M70" s="83">
        <v>9370</v>
      </c>
      <c r="N70" s="83">
        <f t="shared" si="21"/>
        <v>9370</v>
      </c>
      <c r="O70" s="157">
        <f t="shared" si="22"/>
        <v>0</v>
      </c>
      <c r="P70" s="188">
        <v>88</v>
      </c>
      <c r="Q70" s="83">
        <v>88.5</v>
      </c>
      <c r="R70" s="156">
        <v>400</v>
      </c>
      <c r="S70" s="83">
        <f t="shared" si="23"/>
        <v>1.25</v>
      </c>
      <c r="T70" s="157">
        <f t="shared" si="24"/>
        <v>0</v>
      </c>
      <c r="U70" s="194">
        <v>5</v>
      </c>
      <c r="V70" s="83">
        <v>11.9</v>
      </c>
      <c r="W70" s="83">
        <f t="shared" si="25"/>
        <v>59.5</v>
      </c>
      <c r="X70" s="157">
        <f t="shared" si="26"/>
        <v>0</v>
      </c>
      <c r="Y70" s="188"/>
      <c r="Z70" s="83">
        <f t="shared" si="27"/>
        <v>0</v>
      </c>
      <c r="AA70" s="148">
        <f t="shared" si="28"/>
        <v>0</v>
      </c>
      <c r="AB70" s="188"/>
      <c r="AC70" s="83"/>
      <c r="AD70" s="83">
        <f t="shared" si="29"/>
        <v>0</v>
      </c>
      <c r="AE70" s="148">
        <f t="shared" si="30"/>
        <v>0</v>
      </c>
      <c r="AF70" s="188">
        <f t="shared" si="31"/>
        <v>0</v>
      </c>
      <c r="AG70" s="157">
        <f t="shared" si="32"/>
        <v>0</v>
      </c>
      <c r="AH70" s="185"/>
      <c r="AI70" s="188"/>
      <c r="AJ70" s="157" t="s">
        <v>205</v>
      </c>
    </row>
    <row r="71" spans="1:36" outlineLevel="1" x14ac:dyDescent="0.25">
      <c r="A71" s="80">
        <f t="shared" si="12"/>
        <v>43158</v>
      </c>
      <c r="B71" s="361"/>
      <c r="C71" s="366">
        <v>20</v>
      </c>
      <c r="D71" s="83">
        <v>9550</v>
      </c>
      <c r="E71" s="83">
        <f t="shared" si="18"/>
        <v>191000</v>
      </c>
      <c r="F71" s="157">
        <f t="shared" si="19"/>
        <v>0</v>
      </c>
      <c r="G71" s="188">
        <v>89.2</v>
      </c>
      <c r="H71" s="83">
        <v>106.6</v>
      </c>
      <c r="I71" s="83">
        <v>4.8019999999999996</v>
      </c>
      <c r="J71" s="83">
        <f t="shared" si="20"/>
        <v>3623.4902124114942</v>
      </c>
      <c r="K71" s="157"/>
      <c r="L71" s="194">
        <v>1</v>
      </c>
      <c r="M71" s="83">
        <v>9160</v>
      </c>
      <c r="N71" s="83">
        <f t="shared" si="21"/>
        <v>9160</v>
      </c>
      <c r="O71" s="157">
        <f t="shared" si="22"/>
        <v>0</v>
      </c>
      <c r="P71" s="188">
        <v>89</v>
      </c>
      <c r="Q71" s="83">
        <v>89.4</v>
      </c>
      <c r="R71" s="156">
        <v>500</v>
      </c>
      <c r="S71" s="83">
        <f t="shared" si="23"/>
        <v>0.80000000000001137</v>
      </c>
      <c r="T71" s="157">
        <f t="shared" si="24"/>
        <v>0</v>
      </c>
      <c r="U71" s="194">
        <v>5</v>
      </c>
      <c r="V71" s="83">
        <v>11.5</v>
      </c>
      <c r="W71" s="83">
        <f t="shared" si="25"/>
        <v>57.5</v>
      </c>
      <c r="X71" s="157">
        <f t="shared" si="26"/>
        <v>0</v>
      </c>
      <c r="Y71" s="188">
        <v>635</v>
      </c>
      <c r="Z71" s="83">
        <f t="shared" si="27"/>
        <v>0</v>
      </c>
      <c r="AA71" s="148">
        <f t="shared" si="28"/>
        <v>0</v>
      </c>
      <c r="AB71" s="188"/>
      <c r="AC71" s="83">
        <v>6.41</v>
      </c>
      <c r="AD71" s="83">
        <f t="shared" si="29"/>
        <v>0</v>
      </c>
      <c r="AE71" s="148">
        <f t="shared" si="30"/>
        <v>0</v>
      </c>
      <c r="AF71" s="188">
        <f t="shared" si="31"/>
        <v>0</v>
      </c>
      <c r="AG71" s="157">
        <f t="shared" si="32"/>
        <v>0</v>
      </c>
      <c r="AH71" s="185"/>
      <c r="AI71" s="188"/>
      <c r="AJ71" s="157"/>
    </row>
    <row r="72" spans="1:36" outlineLevel="1" x14ac:dyDescent="0.25">
      <c r="A72" s="80">
        <f t="shared" si="12"/>
        <v>43159</v>
      </c>
      <c r="B72" s="361"/>
      <c r="C72" s="366">
        <v>20</v>
      </c>
      <c r="D72" s="83">
        <v>885</v>
      </c>
      <c r="E72" s="83">
        <f t="shared" si="18"/>
        <v>17700</v>
      </c>
      <c r="F72" s="157">
        <f t="shared" si="19"/>
        <v>0</v>
      </c>
      <c r="G72" s="188">
        <v>86.4</v>
      </c>
      <c r="H72" s="83">
        <v>101.4</v>
      </c>
      <c r="I72" s="83">
        <v>15.003</v>
      </c>
      <c r="J72" s="83">
        <f t="shared" si="20"/>
        <v>999.80003999200164</v>
      </c>
      <c r="K72" s="157"/>
      <c r="L72" s="194">
        <v>1</v>
      </c>
      <c r="M72" s="83">
        <v>9210</v>
      </c>
      <c r="N72" s="83">
        <f t="shared" si="21"/>
        <v>9210</v>
      </c>
      <c r="O72" s="157">
        <f t="shared" si="22"/>
        <v>0</v>
      </c>
      <c r="P72" s="188">
        <v>87.9</v>
      </c>
      <c r="Q72" s="83">
        <v>88.2</v>
      </c>
      <c r="R72" s="156">
        <v>400</v>
      </c>
      <c r="S72" s="83">
        <f t="shared" si="23"/>
        <v>0.74999999999999289</v>
      </c>
      <c r="T72" s="157">
        <f t="shared" si="24"/>
        <v>0</v>
      </c>
      <c r="U72" s="194">
        <v>5</v>
      </c>
      <c r="V72" s="83">
        <v>11.2</v>
      </c>
      <c r="W72" s="83">
        <f t="shared" si="25"/>
        <v>56</v>
      </c>
      <c r="X72" s="157">
        <f t="shared" si="26"/>
        <v>0</v>
      </c>
      <c r="Y72" s="188"/>
      <c r="Z72" s="83">
        <f t="shared" si="27"/>
        <v>0</v>
      </c>
      <c r="AA72" s="148">
        <f t="shared" si="28"/>
        <v>0</v>
      </c>
      <c r="AB72" s="188"/>
      <c r="AC72" s="83"/>
      <c r="AD72" s="83">
        <f t="shared" si="29"/>
        <v>0</v>
      </c>
      <c r="AE72" s="148">
        <f t="shared" si="30"/>
        <v>0</v>
      </c>
      <c r="AF72" s="188">
        <f t="shared" si="31"/>
        <v>0</v>
      </c>
      <c r="AG72" s="157">
        <f t="shared" si="32"/>
        <v>0</v>
      </c>
      <c r="AH72" s="185"/>
      <c r="AI72" s="188"/>
      <c r="AJ72" s="157" t="s">
        <v>202</v>
      </c>
    </row>
    <row r="73" spans="1:36" x14ac:dyDescent="0.25">
      <c r="A73" s="80">
        <f t="shared" si="12"/>
        <v>43160</v>
      </c>
      <c r="B73" s="361"/>
      <c r="C73" s="366">
        <v>20</v>
      </c>
      <c r="D73" s="83"/>
      <c r="E73" s="83">
        <f t="shared" si="18"/>
        <v>0</v>
      </c>
      <c r="F73" s="157">
        <f t="shared" si="19"/>
        <v>0</v>
      </c>
      <c r="G73" s="188">
        <v>87.6</v>
      </c>
      <c r="H73" s="83">
        <v>166.5</v>
      </c>
      <c r="I73" s="83">
        <v>0.54200000000000004</v>
      </c>
      <c r="J73" s="83">
        <f t="shared" si="20"/>
        <v>145571.95571955718</v>
      </c>
      <c r="K73" s="157"/>
      <c r="L73" s="194">
        <v>1</v>
      </c>
      <c r="M73" s="83">
        <v>12600</v>
      </c>
      <c r="N73" s="83">
        <f t="shared" si="21"/>
        <v>12600</v>
      </c>
      <c r="O73" s="157">
        <f t="shared" si="22"/>
        <v>0</v>
      </c>
      <c r="P73" s="188">
        <v>86.8</v>
      </c>
      <c r="Q73" s="83">
        <v>89.5</v>
      </c>
      <c r="R73" s="156">
        <v>400</v>
      </c>
      <c r="S73" s="83">
        <f t="shared" si="23"/>
        <v>6.7500000000000071</v>
      </c>
      <c r="T73" s="157">
        <f t="shared" si="24"/>
        <v>0</v>
      </c>
      <c r="U73" s="194">
        <v>2</v>
      </c>
      <c r="V73" s="83">
        <v>8.92</v>
      </c>
      <c r="W73" s="83">
        <f t="shared" si="25"/>
        <v>17.84</v>
      </c>
      <c r="X73" s="157">
        <f t="shared" si="26"/>
        <v>0</v>
      </c>
      <c r="Y73" s="188"/>
      <c r="Z73" s="83">
        <f t="shared" si="27"/>
        <v>0</v>
      </c>
      <c r="AA73" s="148">
        <f t="shared" si="28"/>
        <v>0</v>
      </c>
      <c r="AB73" s="188"/>
      <c r="AC73" s="83"/>
      <c r="AD73" s="83">
        <f t="shared" si="29"/>
        <v>0</v>
      </c>
      <c r="AE73" s="148">
        <f t="shared" si="30"/>
        <v>0</v>
      </c>
      <c r="AF73" s="188">
        <f t="shared" si="31"/>
        <v>0</v>
      </c>
      <c r="AG73" s="157">
        <f t="shared" si="32"/>
        <v>0</v>
      </c>
      <c r="AH73" s="185"/>
      <c r="AI73" s="188" t="s">
        <v>200</v>
      </c>
      <c r="AJ73" s="157" t="s">
        <v>206</v>
      </c>
    </row>
    <row r="74" spans="1:36" outlineLevel="1" x14ac:dyDescent="0.25">
      <c r="A74" s="80">
        <f t="shared" si="12"/>
        <v>43161</v>
      </c>
      <c r="B74" s="361"/>
      <c r="C74" s="366">
        <v>20</v>
      </c>
      <c r="D74" s="83"/>
      <c r="E74" s="83">
        <f t="shared" si="18"/>
        <v>0</v>
      </c>
      <c r="F74" s="157">
        <f t="shared" si="19"/>
        <v>0</v>
      </c>
      <c r="G74" s="188"/>
      <c r="H74" s="83"/>
      <c r="I74" s="83"/>
      <c r="J74" s="83">
        <f t="shared" si="20"/>
        <v>0</v>
      </c>
      <c r="K74" s="157"/>
      <c r="L74" s="194">
        <v>1</v>
      </c>
      <c r="M74" s="83"/>
      <c r="N74" s="83">
        <f t="shared" si="21"/>
        <v>0</v>
      </c>
      <c r="O74" s="157">
        <f t="shared" si="22"/>
        <v>0</v>
      </c>
      <c r="P74" s="188"/>
      <c r="Q74" s="83"/>
      <c r="R74" s="156">
        <v>100</v>
      </c>
      <c r="S74" s="83">
        <f t="shared" si="23"/>
        <v>0</v>
      </c>
      <c r="T74" s="157">
        <f t="shared" si="24"/>
        <v>0</v>
      </c>
      <c r="U74" s="194">
        <v>2</v>
      </c>
      <c r="V74" s="83"/>
      <c r="W74" s="83">
        <f t="shared" si="25"/>
        <v>0</v>
      </c>
      <c r="X74" s="157">
        <f t="shared" si="26"/>
        <v>0</v>
      </c>
      <c r="Y74" s="188"/>
      <c r="Z74" s="83">
        <f t="shared" si="27"/>
        <v>0</v>
      </c>
      <c r="AA74" s="148">
        <f t="shared" si="28"/>
        <v>0</v>
      </c>
      <c r="AB74" s="188"/>
      <c r="AC74" s="83"/>
      <c r="AD74" s="83">
        <f t="shared" si="29"/>
        <v>0</v>
      </c>
      <c r="AE74" s="148">
        <f t="shared" si="30"/>
        <v>0</v>
      </c>
      <c r="AF74" s="188">
        <f t="shared" si="31"/>
        <v>0</v>
      </c>
      <c r="AG74" s="157">
        <f t="shared" si="32"/>
        <v>0</v>
      </c>
      <c r="AH74" s="185"/>
      <c r="AI74" s="188"/>
      <c r="AJ74" s="157"/>
    </row>
    <row r="75" spans="1:36" outlineLevel="1" x14ac:dyDescent="0.25">
      <c r="A75" s="80">
        <f t="shared" si="12"/>
        <v>43162</v>
      </c>
      <c r="B75" s="361"/>
      <c r="C75" s="366">
        <v>20</v>
      </c>
      <c r="D75" s="83"/>
      <c r="E75" s="83">
        <f t="shared" si="18"/>
        <v>0</v>
      </c>
      <c r="F75" s="157">
        <f t="shared" si="19"/>
        <v>0</v>
      </c>
      <c r="G75" s="188"/>
      <c r="H75" s="83"/>
      <c r="I75" s="83"/>
      <c r="J75" s="83">
        <f t="shared" si="20"/>
        <v>0</v>
      </c>
      <c r="K75" s="157"/>
      <c r="L75" s="194">
        <v>1</v>
      </c>
      <c r="M75" s="83"/>
      <c r="N75" s="83">
        <f t="shared" si="21"/>
        <v>0</v>
      </c>
      <c r="O75" s="157">
        <f t="shared" si="22"/>
        <v>0</v>
      </c>
      <c r="P75" s="188"/>
      <c r="Q75" s="83"/>
      <c r="R75" s="156">
        <v>100</v>
      </c>
      <c r="S75" s="83">
        <f t="shared" si="23"/>
        <v>0</v>
      </c>
      <c r="T75" s="157">
        <f t="shared" si="24"/>
        <v>0</v>
      </c>
      <c r="U75" s="194">
        <v>2</v>
      </c>
      <c r="V75" s="83"/>
      <c r="W75" s="83">
        <f t="shared" si="25"/>
        <v>0</v>
      </c>
      <c r="X75" s="157">
        <f t="shared" si="26"/>
        <v>0</v>
      </c>
      <c r="Y75" s="188"/>
      <c r="Z75" s="83">
        <f t="shared" si="27"/>
        <v>0</v>
      </c>
      <c r="AA75" s="148">
        <f t="shared" si="28"/>
        <v>0</v>
      </c>
      <c r="AB75" s="188"/>
      <c r="AC75" s="83"/>
      <c r="AD75" s="83">
        <f t="shared" si="29"/>
        <v>0</v>
      </c>
      <c r="AE75" s="148">
        <f t="shared" si="30"/>
        <v>0</v>
      </c>
      <c r="AF75" s="188">
        <f t="shared" si="31"/>
        <v>0</v>
      </c>
      <c r="AG75" s="157">
        <f t="shared" si="32"/>
        <v>0</v>
      </c>
      <c r="AH75" s="185"/>
      <c r="AI75" s="188"/>
      <c r="AJ75" s="157"/>
    </row>
    <row r="76" spans="1:36" outlineLevel="1" x14ac:dyDescent="0.25">
      <c r="A76" s="80">
        <f t="shared" si="12"/>
        <v>43163</v>
      </c>
      <c r="B76" s="361"/>
      <c r="C76" s="366">
        <v>20</v>
      </c>
      <c r="D76" s="83"/>
      <c r="E76" s="83">
        <f t="shared" si="18"/>
        <v>0</v>
      </c>
      <c r="F76" s="157">
        <f t="shared" si="19"/>
        <v>0</v>
      </c>
      <c r="G76" s="188"/>
      <c r="H76" s="83"/>
      <c r="I76" s="83"/>
      <c r="J76" s="83">
        <f t="shared" si="20"/>
        <v>0</v>
      </c>
      <c r="K76" s="157"/>
      <c r="L76" s="194">
        <v>1</v>
      </c>
      <c r="M76" s="83"/>
      <c r="N76" s="83">
        <f t="shared" si="21"/>
        <v>0</v>
      </c>
      <c r="O76" s="157">
        <f t="shared" si="22"/>
        <v>0</v>
      </c>
      <c r="P76" s="188"/>
      <c r="Q76" s="83"/>
      <c r="R76" s="156">
        <v>100</v>
      </c>
      <c r="S76" s="83">
        <f t="shared" si="23"/>
        <v>0</v>
      </c>
      <c r="T76" s="157">
        <f t="shared" si="24"/>
        <v>0</v>
      </c>
      <c r="U76" s="194">
        <v>2</v>
      </c>
      <c r="V76" s="83"/>
      <c r="W76" s="83">
        <f t="shared" si="25"/>
        <v>0</v>
      </c>
      <c r="X76" s="157">
        <f t="shared" si="26"/>
        <v>0</v>
      </c>
      <c r="Y76" s="188"/>
      <c r="Z76" s="83">
        <f t="shared" si="27"/>
        <v>0</v>
      </c>
      <c r="AA76" s="148">
        <f t="shared" si="28"/>
        <v>0</v>
      </c>
      <c r="AB76" s="188"/>
      <c r="AC76" s="83"/>
      <c r="AD76" s="83">
        <f t="shared" si="29"/>
        <v>0</v>
      </c>
      <c r="AE76" s="148">
        <f t="shared" si="30"/>
        <v>0</v>
      </c>
      <c r="AF76" s="188">
        <f t="shared" si="31"/>
        <v>0</v>
      </c>
      <c r="AG76" s="157">
        <f t="shared" si="32"/>
        <v>0</v>
      </c>
      <c r="AH76" s="185"/>
      <c r="AI76" s="188"/>
      <c r="AJ76" s="157"/>
    </row>
    <row r="77" spans="1:36" ht="15.75" outlineLevel="1" thickBot="1" x14ac:dyDescent="0.3">
      <c r="A77" s="80">
        <f t="shared" si="12"/>
        <v>43164</v>
      </c>
      <c r="B77" s="361">
        <v>25</v>
      </c>
      <c r="C77" s="366">
        <v>20</v>
      </c>
      <c r="D77" s="83">
        <v>4290</v>
      </c>
      <c r="E77" s="83">
        <f t="shared" si="18"/>
        <v>85800</v>
      </c>
      <c r="F77" s="157">
        <f t="shared" si="19"/>
        <v>2145</v>
      </c>
      <c r="G77" s="188">
        <v>88</v>
      </c>
      <c r="H77" s="83">
        <v>106.5</v>
      </c>
      <c r="I77" s="83">
        <v>12.1363</v>
      </c>
      <c r="J77" s="83">
        <f t="shared" si="20"/>
        <v>1524.3525621482659</v>
      </c>
      <c r="K77" s="157"/>
      <c r="L77" s="194">
        <v>1</v>
      </c>
      <c r="M77" s="83">
        <v>8800</v>
      </c>
      <c r="N77" s="83">
        <f t="shared" si="21"/>
        <v>8800</v>
      </c>
      <c r="O77" s="157">
        <f t="shared" si="22"/>
        <v>220</v>
      </c>
      <c r="P77" s="188">
        <v>88.6</v>
      </c>
      <c r="Q77" s="83">
        <v>90.3</v>
      </c>
      <c r="R77" s="156">
        <v>400</v>
      </c>
      <c r="S77" s="83">
        <f t="shared" si="23"/>
        <v>4.2500000000000071</v>
      </c>
      <c r="T77" s="157">
        <f t="shared" si="24"/>
        <v>0.10625000000000016</v>
      </c>
      <c r="U77" s="194">
        <v>5</v>
      </c>
      <c r="V77" s="83">
        <v>9.58</v>
      </c>
      <c r="W77" s="83">
        <f t="shared" si="25"/>
        <v>47.9</v>
      </c>
      <c r="X77" s="157">
        <f t="shared" si="26"/>
        <v>1.1975</v>
      </c>
      <c r="Y77" s="188"/>
      <c r="Z77" s="83">
        <f t="shared" si="27"/>
        <v>0</v>
      </c>
      <c r="AA77" s="148">
        <f t="shared" si="28"/>
        <v>0</v>
      </c>
      <c r="AB77" s="188"/>
      <c r="AC77" s="83"/>
      <c r="AD77" s="83">
        <f t="shared" si="29"/>
        <v>0</v>
      </c>
      <c r="AE77" s="148">
        <f t="shared" si="30"/>
        <v>0</v>
      </c>
      <c r="AF77" s="188">
        <f t="shared" si="31"/>
        <v>89.743589743589752</v>
      </c>
      <c r="AG77" s="157">
        <f t="shared" si="32"/>
        <v>99.72119310810811</v>
      </c>
      <c r="AH77" s="185"/>
      <c r="AI77" s="188" t="s">
        <v>221</v>
      </c>
      <c r="AJ77" s="157" t="s">
        <v>207</v>
      </c>
    </row>
    <row r="78" spans="1:36" outlineLevel="1" x14ac:dyDescent="0.25">
      <c r="A78" s="80">
        <f t="shared" si="12"/>
        <v>43165</v>
      </c>
      <c r="B78" s="361">
        <v>23</v>
      </c>
      <c r="C78" s="366">
        <v>20</v>
      </c>
      <c r="D78" s="83">
        <v>9400</v>
      </c>
      <c r="E78" s="83">
        <f t="shared" si="18"/>
        <v>188000</v>
      </c>
      <c r="F78" s="157">
        <f t="shared" si="19"/>
        <v>4324</v>
      </c>
      <c r="G78" s="188">
        <v>89.1</v>
      </c>
      <c r="H78" s="83">
        <v>111.9</v>
      </c>
      <c r="I78" s="83">
        <v>5.609</v>
      </c>
      <c r="J78" s="83">
        <f t="shared" si="20"/>
        <v>4064.8957033339298</v>
      </c>
      <c r="K78" s="157"/>
      <c r="L78" s="194">
        <v>1</v>
      </c>
      <c r="M78" s="83">
        <v>8680</v>
      </c>
      <c r="N78" s="83">
        <f t="shared" si="21"/>
        <v>8680</v>
      </c>
      <c r="O78" s="157">
        <f t="shared" si="22"/>
        <v>199.64</v>
      </c>
      <c r="P78" s="188">
        <v>90.4</v>
      </c>
      <c r="Q78" s="83">
        <v>90.8</v>
      </c>
      <c r="R78" s="156">
        <v>500</v>
      </c>
      <c r="S78" s="83">
        <f t="shared" si="23"/>
        <v>0.79999999999998295</v>
      </c>
      <c r="T78" s="157">
        <f t="shared" si="24"/>
        <v>1.8399999999999608E-2</v>
      </c>
      <c r="U78" s="194">
        <v>5</v>
      </c>
      <c r="V78" s="83">
        <v>9.36</v>
      </c>
      <c r="W78" s="83">
        <f t="shared" si="25"/>
        <v>46.8</v>
      </c>
      <c r="X78" s="157">
        <f t="shared" si="26"/>
        <v>1.0763999999999998</v>
      </c>
      <c r="Y78" s="87">
        <v>664</v>
      </c>
      <c r="Z78" s="83">
        <f t="shared" si="27"/>
        <v>15.272</v>
      </c>
      <c r="AA78" s="148">
        <f t="shared" si="28"/>
        <v>31.872</v>
      </c>
      <c r="AB78" s="188"/>
      <c r="AC78" s="83">
        <v>12.7</v>
      </c>
      <c r="AD78" s="83">
        <f t="shared" si="29"/>
        <v>0.29209999999999997</v>
      </c>
      <c r="AE78" s="148">
        <f t="shared" si="30"/>
        <v>0.60959999999999992</v>
      </c>
      <c r="AF78" s="188">
        <f t="shared" si="31"/>
        <v>95.38297872340425</v>
      </c>
      <c r="AG78" s="157">
        <f t="shared" si="32"/>
        <v>99.980319298245618</v>
      </c>
      <c r="AH78" s="185"/>
      <c r="AI78" s="188"/>
      <c r="AJ78" s="157" t="s">
        <v>213</v>
      </c>
    </row>
    <row r="79" spans="1:36" outlineLevel="1" x14ac:dyDescent="0.25">
      <c r="A79" s="80">
        <f t="shared" si="12"/>
        <v>43166</v>
      </c>
      <c r="B79" s="361">
        <v>20</v>
      </c>
      <c r="C79" s="366">
        <v>20</v>
      </c>
      <c r="D79" s="83">
        <v>13300</v>
      </c>
      <c r="E79" s="83">
        <f t="shared" si="18"/>
        <v>266000</v>
      </c>
      <c r="F79" s="157">
        <f t="shared" si="19"/>
        <v>5320</v>
      </c>
      <c r="G79" s="188">
        <v>88</v>
      </c>
      <c r="H79" s="83">
        <v>111.8</v>
      </c>
      <c r="I79" s="83">
        <v>4.1210000000000004</v>
      </c>
      <c r="J79" s="83">
        <f t="shared" si="20"/>
        <v>5775.2972579470988</v>
      </c>
      <c r="K79" s="157"/>
      <c r="L79" s="194">
        <v>1</v>
      </c>
      <c r="M79" s="83">
        <v>7540</v>
      </c>
      <c r="N79" s="83">
        <f t="shared" si="21"/>
        <v>7540</v>
      </c>
      <c r="O79" s="157">
        <f t="shared" si="22"/>
        <v>150.80000000000001</v>
      </c>
      <c r="P79" s="188">
        <v>87.1</v>
      </c>
      <c r="Q79" s="83">
        <v>107.9</v>
      </c>
      <c r="R79" s="156">
        <v>68</v>
      </c>
      <c r="S79" s="83">
        <f t="shared" si="23"/>
        <v>305.88235294117663</v>
      </c>
      <c r="T79" s="157">
        <f t="shared" si="24"/>
        <v>6.1176470588235325</v>
      </c>
      <c r="U79" s="194">
        <v>5</v>
      </c>
      <c r="V79" s="83">
        <v>10.8</v>
      </c>
      <c r="W79" s="83">
        <f t="shared" si="25"/>
        <v>54</v>
      </c>
      <c r="X79" s="157">
        <f t="shared" si="26"/>
        <v>1.08</v>
      </c>
      <c r="Y79" s="188"/>
      <c r="Z79" s="83">
        <f t="shared" si="27"/>
        <v>0</v>
      </c>
      <c r="AA79" s="148">
        <f t="shared" si="28"/>
        <v>0</v>
      </c>
      <c r="AB79" s="188"/>
      <c r="AC79" s="359"/>
      <c r="AD79" s="83">
        <f t="shared" si="29"/>
        <v>0</v>
      </c>
      <c r="AE79" s="148">
        <f t="shared" si="30"/>
        <v>0</v>
      </c>
      <c r="AF79" s="188">
        <f t="shared" si="31"/>
        <v>97.165413533834595</v>
      </c>
      <c r="AG79" s="157">
        <f t="shared" si="32"/>
        <v>94.703608502224412</v>
      </c>
      <c r="AH79" s="185"/>
      <c r="AI79" s="188" t="s">
        <v>215</v>
      </c>
      <c r="AJ79" s="157"/>
    </row>
    <row r="80" spans="1:36" outlineLevel="1" x14ac:dyDescent="0.25">
      <c r="A80" s="80">
        <f t="shared" ref="A80:A103" si="33">A79+1</f>
        <v>43167</v>
      </c>
      <c r="B80" s="361">
        <v>18</v>
      </c>
      <c r="C80" s="366">
        <v>20</v>
      </c>
      <c r="D80" s="83">
        <v>17300</v>
      </c>
      <c r="E80" s="83">
        <f t="shared" si="18"/>
        <v>346000</v>
      </c>
      <c r="F80" s="157">
        <f t="shared" si="19"/>
        <v>6228</v>
      </c>
      <c r="G80" s="188">
        <v>86.7</v>
      </c>
      <c r="H80" s="83">
        <v>117.5</v>
      </c>
      <c r="I80" s="83">
        <v>4.7640000000000002</v>
      </c>
      <c r="J80" s="83">
        <f t="shared" si="20"/>
        <v>6465.1553316540712</v>
      </c>
      <c r="K80" s="157"/>
      <c r="L80" s="194">
        <v>1</v>
      </c>
      <c r="M80" s="83">
        <v>8080</v>
      </c>
      <c r="N80" s="83">
        <f t="shared" si="21"/>
        <v>8080</v>
      </c>
      <c r="O80" s="157">
        <f t="shared" si="22"/>
        <v>145.44</v>
      </c>
      <c r="P80" s="188">
        <v>88.9</v>
      </c>
      <c r="Q80" s="83">
        <v>103.1</v>
      </c>
      <c r="R80" s="156">
        <v>79</v>
      </c>
      <c r="S80" s="83">
        <f t="shared" si="23"/>
        <v>179.74683544303784</v>
      </c>
      <c r="T80" s="157">
        <f t="shared" si="24"/>
        <v>3.2354430379746808</v>
      </c>
      <c r="U80" s="194">
        <v>5</v>
      </c>
      <c r="V80" s="83">
        <v>9.31</v>
      </c>
      <c r="W80" s="83">
        <f t="shared" si="25"/>
        <v>46.550000000000004</v>
      </c>
      <c r="X80" s="157">
        <f t="shared" si="26"/>
        <v>0.83790000000000009</v>
      </c>
      <c r="Y80" s="188"/>
      <c r="Z80" s="83">
        <f t="shared" si="27"/>
        <v>0</v>
      </c>
      <c r="AA80" s="148">
        <f t="shared" si="28"/>
        <v>0</v>
      </c>
      <c r="AB80" s="188"/>
      <c r="AC80" s="83"/>
      <c r="AD80" s="83">
        <f t="shared" si="29"/>
        <v>0</v>
      </c>
      <c r="AE80" s="148">
        <f t="shared" si="30"/>
        <v>0</v>
      </c>
      <c r="AF80" s="188">
        <f t="shared" si="31"/>
        <v>97.664739884393057</v>
      </c>
      <c r="AG80" s="157">
        <f t="shared" si="32"/>
        <v>97.219759986848601</v>
      </c>
      <c r="AH80" s="185"/>
      <c r="AI80" s="188" t="s">
        <v>230</v>
      </c>
      <c r="AJ80" s="157"/>
    </row>
    <row r="81" spans="1:36" outlineLevel="1" x14ac:dyDescent="0.25">
      <c r="A81" s="80">
        <f t="shared" si="33"/>
        <v>43168</v>
      </c>
      <c r="B81" s="361">
        <v>13</v>
      </c>
      <c r="C81" s="366">
        <v>20</v>
      </c>
      <c r="D81" s="83">
        <v>19800</v>
      </c>
      <c r="E81" s="83">
        <f t="shared" si="18"/>
        <v>396000</v>
      </c>
      <c r="F81" s="157">
        <f t="shared" si="19"/>
        <v>5148</v>
      </c>
      <c r="G81" s="188">
        <v>87.9</v>
      </c>
      <c r="H81" s="83">
        <v>113.9</v>
      </c>
      <c r="I81" s="83">
        <v>4.2549999999999999</v>
      </c>
      <c r="J81" s="83">
        <f t="shared" si="20"/>
        <v>6110.4582843713279</v>
      </c>
      <c r="K81" s="157"/>
      <c r="L81" s="194">
        <v>1</v>
      </c>
      <c r="M81" s="83">
        <v>8560</v>
      </c>
      <c r="N81" s="83">
        <f t="shared" si="21"/>
        <v>8560</v>
      </c>
      <c r="O81" s="157">
        <f t="shared" si="22"/>
        <v>111.28</v>
      </c>
      <c r="P81" s="188">
        <v>89.3</v>
      </c>
      <c r="Q81" s="83">
        <v>89.5</v>
      </c>
      <c r="R81" s="156">
        <v>300</v>
      </c>
      <c r="S81" s="83">
        <f t="shared" si="23"/>
        <v>0.66666666666667618</v>
      </c>
      <c r="T81" s="157">
        <f t="shared" si="24"/>
        <v>8.6666666666667912E-3</v>
      </c>
      <c r="U81" s="194">
        <v>5</v>
      </c>
      <c r="V81" s="83">
        <v>9.23</v>
      </c>
      <c r="W81" s="83">
        <f t="shared" si="25"/>
        <v>46.150000000000006</v>
      </c>
      <c r="X81" s="157">
        <f t="shared" si="26"/>
        <v>0.59995000000000009</v>
      </c>
      <c r="Y81" s="188"/>
      <c r="Z81" s="83">
        <f t="shared" si="27"/>
        <v>0</v>
      </c>
      <c r="AA81" s="148">
        <f t="shared" si="28"/>
        <v>0</v>
      </c>
      <c r="AB81" s="188"/>
      <c r="AC81" s="83"/>
      <c r="AD81" s="83">
        <f t="shared" si="29"/>
        <v>0</v>
      </c>
      <c r="AE81" s="148">
        <f t="shared" si="30"/>
        <v>0</v>
      </c>
      <c r="AF81" s="188">
        <f t="shared" si="31"/>
        <v>97.838383838383834</v>
      </c>
      <c r="AG81" s="157">
        <f t="shared" si="32"/>
        <v>99.989089743589744</v>
      </c>
      <c r="AH81" s="185"/>
      <c r="AI81" s="188" t="s">
        <v>231</v>
      </c>
      <c r="AJ81" s="157"/>
    </row>
    <row r="82" spans="1:36" outlineLevel="1" x14ac:dyDescent="0.25">
      <c r="A82" s="80">
        <f t="shared" si="33"/>
        <v>43169</v>
      </c>
      <c r="B82" s="361"/>
      <c r="C82" s="366">
        <v>20</v>
      </c>
      <c r="D82" s="83"/>
      <c r="E82" s="83">
        <f t="shared" si="18"/>
        <v>0</v>
      </c>
      <c r="F82" s="157">
        <f t="shared" si="19"/>
        <v>0</v>
      </c>
      <c r="G82" s="188"/>
      <c r="H82" s="83"/>
      <c r="I82" s="83"/>
      <c r="J82" s="83">
        <f t="shared" si="20"/>
        <v>0</v>
      </c>
      <c r="K82" s="157"/>
      <c r="L82" s="194">
        <v>1</v>
      </c>
      <c r="M82" s="83"/>
      <c r="N82" s="83">
        <f t="shared" si="21"/>
        <v>0</v>
      </c>
      <c r="O82" s="157">
        <f t="shared" si="22"/>
        <v>0</v>
      </c>
      <c r="P82" s="188"/>
      <c r="Q82" s="83"/>
      <c r="R82" s="156">
        <v>100</v>
      </c>
      <c r="S82" s="83">
        <f t="shared" si="23"/>
        <v>0</v>
      </c>
      <c r="T82" s="157">
        <f t="shared" si="24"/>
        <v>0</v>
      </c>
      <c r="U82" s="194">
        <v>2</v>
      </c>
      <c r="V82" s="83"/>
      <c r="W82" s="83">
        <f t="shared" si="25"/>
        <v>0</v>
      </c>
      <c r="X82" s="157">
        <f t="shared" si="26"/>
        <v>0</v>
      </c>
      <c r="Y82" s="188"/>
      <c r="Z82" s="83">
        <f t="shared" si="27"/>
        <v>0</v>
      </c>
      <c r="AA82" s="148">
        <f t="shared" si="28"/>
        <v>0</v>
      </c>
      <c r="AB82" s="188"/>
      <c r="AC82" s="83"/>
      <c r="AD82" s="83">
        <f t="shared" si="29"/>
        <v>0</v>
      </c>
      <c r="AE82" s="148">
        <f t="shared" si="30"/>
        <v>0</v>
      </c>
      <c r="AF82" s="188">
        <f t="shared" si="31"/>
        <v>0</v>
      </c>
      <c r="AG82" s="157">
        <f t="shared" si="32"/>
        <v>0</v>
      </c>
      <c r="AH82" s="185"/>
      <c r="AI82" s="188"/>
      <c r="AJ82" s="157"/>
    </row>
    <row r="83" spans="1:36" outlineLevel="1" x14ac:dyDescent="0.25">
      <c r="A83" s="80">
        <f t="shared" si="33"/>
        <v>43170</v>
      </c>
      <c r="B83" s="361"/>
      <c r="C83" s="366">
        <v>20</v>
      </c>
      <c r="D83" s="83"/>
      <c r="E83" s="83">
        <f t="shared" si="18"/>
        <v>0</v>
      </c>
      <c r="F83" s="157">
        <f t="shared" si="19"/>
        <v>0</v>
      </c>
      <c r="G83" s="188"/>
      <c r="H83" s="83"/>
      <c r="I83" s="83"/>
      <c r="J83" s="83">
        <f t="shared" si="20"/>
        <v>0</v>
      </c>
      <c r="K83" s="157"/>
      <c r="L83" s="194">
        <v>1</v>
      </c>
      <c r="M83" s="83"/>
      <c r="N83" s="83">
        <f t="shared" si="21"/>
        <v>0</v>
      </c>
      <c r="O83" s="157">
        <f t="shared" si="22"/>
        <v>0</v>
      </c>
      <c r="P83" s="188"/>
      <c r="Q83" s="83"/>
      <c r="R83" s="156">
        <v>100</v>
      </c>
      <c r="S83" s="83">
        <f t="shared" si="23"/>
        <v>0</v>
      </c>
      <c r="T83" s="157">
        <f t="shared" si="24"/>
        <v>0</v>
      </c>
      <c r="U83" s="194">
        <v>2</v>
      </c>
      <c r="V83" s="83"/>
      <c r="W83" s="83">
        <f t="shared" si="25"/>
        <v>0</v>
      </c>
      <c r="X83" s="157">
        <f t="shared" si="26"/>
        <v>0</v>
      </c>
      <c r="Y83" s="188"/>
      <c r="Z83" s="83">
        <f t="shared" si="27"/>
        <v>0</v>
      </c>
      <c r="AA83" s="148">
        <f t="shared" si="28"/>
        <v>0</v>
      </c>
      <c r="AB83" s="188"/>
      <c r="AC83" s="83"/>
      <c r="AD83" s="83">
        <f t="shared" si="29"/>
        <v>0</v>
      </c>
      <c r="AE83" s="148">
        <f t="shared" si="30"/>
        <v>0</v>
      </c>
      <c r="AF83" s="188">
        <f t="shared" si="31"/>
        <v>0</v>
      </c>
      <c r="AG83" s="157">
        <f t="shared" si="32"/>
        <v>0</v>
      </c>
      <c r="AH83" s="185"/>
      <c r="AI83" s="188"/>
      <c r="AJ83" s="157"/>
    </row>
    <row r="84" spans="1:36" outlineLevel="1" x14ac:dyDescent="0.25">
      <c r="A84" s="80">
        <f t="shared" si="33"/>
        <v>43171</v>
      </c>
      <c r="B84" s="361">
        <v>34</v>
      </c>
      <c r="C84" s="366">
        <v>20</v>
      </c>
      <c r="D84" s="83">
        <v>3530</v>
      </c>
      <c r="E84" s="83">
        <f t="shared" si="18"/>
        <v>70600</v>
      </c>
      <c r="F84" s="157">
        <f t="shared" si="19"/>
        <v>2400.4</v>
      </c>
      <c r="G84" s="188">
        <v>88.1</v>
      </c>
      <c r="H84" s="83">
        <v>99.1</v>
      </c>
      <c r="I84" s="83">
        <v>5.1449999999999996</v>
      </c>
      <c r="J84" s="83">
        <f t="shared" si="20"/>
        <v>2137.9980563654035</v>
      </c>
      <c r="K84" s="157"/>
      <c r="L84" s="194">
        <v>1</v>
      </c>
      <c r="M84" s="83">
        <v>7370</v>
      </c>
      <c r="N84" s="83">
        <f t="shared" si="21"/>
        <v>7370</v>
      </c>
      <c r="O84" s="157">
        <f t="shared" si="22"/>
        <v>250.58</v>
      </c>
      <c r="P84" s="188">
        <v>89.2</v>
      </c>
      <c r="Q84" s="83">
        <v>97.6</v>
      </c>
      <c r="R84" s="156">
        <v>32</v>
      </c>
      <c r="S84" s="83">
        <f t="shared" si="23"/>
        <v>262.49999999999972</v>
      </c>
      <c r="T84" s="157">
        <f t="shared" si="24"/>
        <v>8.9249999999999901</v>
      </c>
      <c r="U84" s="194">
        <v>5</v>
      </c>
      <c r="V84" s="83">
        <v>8.6199999999999992</v>
      </c>
      <c r="W84" s="83">
        <f t="shared" si="25"/>
        <v>43.099999999999994</v>
      </c>
      <c r="X84" s="157">
        <f t="shared" si="26"/>
        <v>1.4653999999999998</v>
      </c>
      <c r="Y84" s="188"/>
      <c r="Z84" s="83">
        <f t="shared" si="27"/>
        <v>0</v>
      </c>
      <c r="AA84" s="148">
        <f t="shared" si="28"/>
        <v>0</v>
      </c>
      <c r="AB84" s="188"/>
      <c r="AC84" s="83"/>
      <c r="AD84" s="83">
        <f t="shared" si="29"/>
        <v>0</v>
      </c>
      <c r="AE84" s="148">
        <f t="shared" si="30"/>
        <v>0</v>
      </c>
      <c r="AF84" s="188">
        <f t="shared" si="31"/>
        <v>89.56090651558074</v>
      </c>
      <c r="AG84" s="157">
        <f t="shared" si="32"/>
        <v>87.722159090909102</v>
      </c>
      <c r="AH84" s="185"/>
      <c r="AI84" s="188" t="s">
        <v>222</v>
      </c>
      <c r="AJ84" s="157"/>
    </row>
    <row r="85" spans="1:36" outlineLevel="1" x14ac:dyDescent="0.25">
      <c r="A85" s="80">
        <f t="shared" si="33"/>
        <v>43172</v>
      </c>
      <c r="B85" s="361">
        <v>26</v>
      </c>
      <c r="C85" s="366">
        <v>20</v>
      </c>
      <c r="D85" s="83">
        <v>7250</v>
      </c>
      <c r="E85" s="83">
        <f t="shared" si="18"/>
        <v>145000</v>
      </c>
      <c r="F85" s="157">
        <f t="shared" si="19"/>
        <v>3770</v>
      </c>
      <c r="G85" s="188">
        <v>89.3</v>
      </c>
      <c r="H85" s="83">
        <v>107.9</v>
      </c>
      <c r="I85" s="83">
        <v>5.6974</v>
      </c>
      <c r="J85" s="83">
        <f t="shared" si="20"/>
        <v>3264.6470319795008</v>
      </c>
      <c r="K85" s="157"/>
      <c r="L85" s="194">
        <v>1</v>
      </c>
      <c r="M85" s="83">
        <v>7530</v>
      </c>
      <c r="N85" s="83">
        <f t="shared" si="21"/>
        <v>7530</v>
      </c>
      <c r="O85" s="157">
        <f t="shared" si="22"/>
        <v>195.78</v>
      </c>
      <c r="P85" s="188">
        <v>89.2</v>
      </c>
      <c r="Q85" s="83">
        <v>102.2</v>
      </c>
      <c r="R85" s="156">
        <v>38.5</v>
      </c>
      <c r="S85" s="83">
        <f t="shared" si="23"/>
        <v>337.66233766233768</v>
      </c>
      <c r="T85" s="157">
        <f t="shared" si="24"/>
        <v>8.779220779220779</v>
      </c>
      <c r="U85" s="194">
        <v>5</v>
      </c>
      <c r="V85" s="83">
        <v>8.5399999999999991</v>
      </c>
      <c r="W85" s="83">
        <f t="shared" si="25"/>
        <v>42.699999999999996</v>
      </c>
      <c r="X85" s="157">
        <f t="shared" si="26"/>
        <v>1.1101999999999999</v>
      </c>
      <c r="Y85" s="188">
        <v>676</v>
      </c>
      <c r="Z85" s="83">
        <f t="shared" si="27"/>
        <v>17.576000000000001</v>
      </c>
      <c r="AA85" s="148">
        <f t="shared" si="28"/>
        <v>75.036000000000001</v>
      </c>
      <c r="AB85" s="188"/>
      <c r="AC85" s="83">
        <v>11.8</v>
      </c>
      <c r="AD85" s="83">
        <f t="shared" si="29"/>
        <v>0.30680000000000002</v>
      </c>
      <c r="AE85" s="148">
        <f t="shared" si="30"/>
        <v>1.3098000000000001</v>
      </c>
      <c r="AF85" s="188">
        <f t="shared" si="31"/>
        <v>94.806896551724137</v>
      </c>
      <c r="AG85" s="157">
        <f t="shared" si="32"/>
        <v>89.657003211841939</v>
      </c>
      <c r="AH85" s="185"/>
      <c r="AI85" s="188" t="s">
        <v>224</v>
      </c>
      <c r="AJ85" s="157" t="s">
        <v>228</v>
      </c>
    </row>
    <row r="86" spans="1:36" outlineLevel="1" x14ac:dyDescent="0.25">
      <c r="A86" s="80">
        <f t="shared" si="33"/>
        <v>43173</v>
      </c>
      <c r="B86" s="361"/>
      <c r="C86" s="366">
        <v>20</v>
      </c>
      <c r="D86" s="83"/>
      <c r="E86" s="83">
        <f t="shared" si="18"/>
        <v>0</v>
      </c>
      <c r="F86" s="157">
        <f t="shared" si="19"/>
        <v>0</v>
      </c>
      <c r="G86" s="188"/>
      <c r="H86" s="83"/>
      <c r="I86" s="83"/>
      <c r="J86" s="83">
        <f t="shared" si="20"/>
        <v>0</v>
      </c>
      <c r="K86" s="157"/>
      <c r="L86" s="194">
        <v>1</v>
      </c>
      <c r="M86" s="83"/>
      <c r="N86" s="83">
        <f t="shared" si="21"/>
        <v>0</v>
      </c>
      <c r="O86" s="157">
        <f t="shared" si="22"/>
        <v>0</v>
      </c>
      <c r="P86" s="188"/>
      <c r="Q86" s="83"/>
      <c r="R86" s="156">
        <v>100</v>
      </c>
      <c r="S86" s="83">
        <f t="shared" si="23"/>
        <v>0</v>
      </c>
      <c r="T86" s="157">
        <f t="shared" si="24"/>
        <v>0</v>
      </c>
      <c r="U86" s="194">
        <v>2</v>
      </c>
      <c r="V86" s="83"/>
      <c r="W86" s="83">
        <f t="shared" si="25"/>
        <v>0</v>
      </c>
      <c r="X86" s="157">
        <f t="shared" si="26"/>
        <v>0</v>
      </c>
      <c r="Y86" s="188"/>
      <c r="Z86" s="83">
        <f t="shared" si="27"/>
        <v>0</v>
      </c>
      <c r="AA86" s="148">
        <f t="shared" si="28"/>
        <v>0</v>
      </c>
      <c r="AB86" s="188"/>
      <c r="AC86" s="83"/>
      <c r="AD86" s="83">
        <f t="shared" si="29"/>
        <v>0</v>
      </c>
      <c r="AE86" s="148">
        <f t="shared" si="30"/>
        <v>0</v>
      </c>
      <c r="AF86" s="188">
        <f t="shared" si="31"/>
        <v>0</v>
      </c>
      <c r="AG86" s="157">
        <f t="shared" si="32"/>
        <v>0</v>
      </c>
      <c r="AH86" s="185"/>
      <c r="AI86" s="188"/>
      <c r="AJ86" s="157"/>
    </row>
    <row r="87" spans="1:36" outlineLevel="1" x14ac:dyDescent="0.25">
      <c r="A87" s="80">
        <f t="shared" si="33"/>
        <v>43174</v>
      </c>
      <c r="B87" s="361"/>
      <c r="C87" s="366">
        <v>20</v>
      </c>
      <c r="D87" s="83"/>
      <c r="E87" s="83">
        <f t="shared" si="18"/>
        <v>0</v>
      </c>
      <c r="F87" s="157">
        <f t="shared" si="19"/>
        <v>0</v>
      </c>
      <c r="G87" s="188"/>
      <c r="H87" s="83"/>
      <c r="I87" s="83"/>
      <c r="J87" s="83">
        <f t="shared" si="20"/>
        <v>0</v>
      </c>
      <c r="K87" s="157"/>
      <c r="L87" s="194">
        <v>1</v>
      </c>
      <c r="M87" s="83"/>
      <c r="N87" s="83">
        <f t="shared" si="21"/>
        <v>0</v>
      </c>
      <c r="O87" s="157">
        <f t="shared" si="22"/>
        <v>0</v>
      </c>
      <c r="P87" s="188"/>
      <c r="Q87" s="83"/>
      <c r="R87" s="156">
        <v>100</v>
      </c>
      <c r="S87" s="83">
        <f t="shared" si="23"/>
        <v>0</v>
      </c>
      <c r="T87" s="157">
        <f t="shared" si="24"/>
        <v>0</v>
      </c>
      <c r="U87" s="194">
        <v>2</v>
      </c>
      <c r="V87" s="83"/>
      <c r="W87" s="83">
        <f t="shared" si="25"/>
        <v>0</v>
      </c>
      <c r="X87" s="157">
        <f t="shared" si="26"/>
        <v>0</v>
      </c>
      <c r="Y87" s="188"/>
      <c r="Z87" s="83">
        <f t="shared" si="27"/>
        <v>0</v>
      </c>
      <c r="AA87" s="148">
        <f t="shared" si="28"/>
        <v>0</v>
      </c>
      <c r="AB87" s="188"/>
      <c r="AC87" s="83"/>
      <c r="AD87" s="83">
        <f t="shared" si="29"/>
        <v>0</v>
      </c>
      <c r="AE87" s="148">
        <f t="shared" si="30"/>
        <v>0</v>
      </c>
      <c r="AF87" s="188">
        <f t="shared" si="31"/>
        <v>0</v>
      </c>
      <c r="AG87" s="157">
        <f t="shared" si="32"/>
        <v>0</v>
      </c>
      <c r="AH87" s="185"/>
      <c r="AI87" s="188"/>
      <c r="AJ87" s="157"/>
    </row>
    <row r="88" spans="1:36" outlineLevel="1" x14ac:dyDescent="0.25">
      <c r="A88" s="80">
        <f t="shared" si="33"/>
        <v>43175</v>
      </c>
      <c r="B88" s="361"/>
      <c r="C88" s="366">
        <v>20</v>
      </c>
      <c r="D88" s="83"/>
      <c r="E88" s="83">
        <f t="shared" si="18"/>
        <v>0</v>
      </c>
      <c r="F88" s="157">
        <f t="shared" si="19"/>
        <v>0</v>
      </c>
      <c r="G88" s="188"/>
      <c r="H88" s="83"/>
      <c r="I88" s="83"/>
      <c r="J88" s="83">
        <f t="shared" si="20"/>
        <v>0</v>
      </c>
      <c r="K88" s="157"/>
      <c r="L88" s="194">
        <v>1</v>
      </c>
      <c r="M88" s="83"/>
      <c r="N88" s="83">
        <f t="shared" si="21"/>
        <v>0</v>
      </c>
      <c r="O88" s="157">
        <f t="shared" si="22"/>
        <v>0</v>
      </c>
      <c r="P88" s="188"/>
      <c r="Q88" s="83"/>
      <c r="R88" s="156">
        <v>100</v>
      </c>
      <c r="S88" s="83">
        <f t="shared" si="23"/>
        <v>0</v>
      </c>
      <c r="T88" s="157">
        <f t="shared" si="24"/>
        <v>0</v>
      </c>
      <c r="U88" s="194">
        <v>2</v>
      </c>
      <c r="V88" s="83"/>
      <c r="W88" s="83">
        <f t="shared" si="25"/>
        <v>0</v>
      </c>
      <c r="X88" s="157">
        <f t="shared" si="26"/>
        <v>0</v>
      </c>
      <c r="Y88" s="188"/>
      <c r="Z88" s="83">
        <f t="shared" si="27"/>
        <v>0</v>
      </c>
      <c r="AA88" s="148">
        <f t="shared" si="28"/>
        <v>0</v>
      </c>
      <c r="AB88" s="188"/>
      <c r="AC88" s="83"/>
      <c r="AD88" s="83">
        <f t="shared" si="29"/>
        <v>0</v>
      </c>
      <c r="AE88" s="148">
        <f t="shared" si="30"/>
        <v>0</v>
      </c>
      <c r="AF88" s="188">
        <f t="shared" si="31"/>
        <v>0</v>
      </c>
      <c r="AG88" s="157">
        <f t="shared" si="32"/>
        <v>0</v>
      </c>
      <c r="AH88" s="185"/>
      <c r="AI88" s="188"/>
      <c r="AJ88" s="157"/>
    </row>
    <row r="89" spans="1:36" outlineLevel="1" x14ac:dyDescent="0.25">
      <c r="A89" s="80">
        <f t="shared" si="33"/>
        <v>43176</v>
      </c>
      <c r="B89" s="361"/>
      <c r="C89" s="366">
        <v>20</v>
      </c>
      <c r="D89" s="83"/>
      <c r="E89" s="83">
        <f t="shared" si="18"/>
        <v>0</v>
      </c>
      <c r="F89" s="157">
        <f t="shared" si="19"/>
        <v>0</v>
      </c>
      <c r="G89" s="188"/>
      <c r="H89" s="83"/>
      <c r="I89" s="83"/>
      <c r="J89" s="83">
        <f t="shared" si="20"/>
        <v>0</v>
      </c>
      <c r="K89" s="157"/>
      <c r="L89" s="194">
        <v>1</v>
      </c>
      <c r="M89" s="83"/>
      <c r="N89" s="83">
        <f t="shared" si="21"/>
        <v>0</v>
      </c>
      <c r="O89" s="157">
        <f t="shared" si="22"/>
        <v>0</v>
      </c>
      <c r="P89" s="188"/>
      <c r="Q89" s="83"/>
      <c r="R89" s="156">
        <v>100</v>
      </c>
      <c r="S89" s="83">
        <f t="shared" si="23"/>
        <v>0</v>
      </c>
      <c r="T89" s="157">
        <f t="shared" si="24"/>
        <v>0</v>
      </c>
      <c r="U89" s="194">
        <v>2</v>
      </c>
      <c r="V89" s="83"/>
      <c r="W89" s="83">
        <f t="shared" si="25"/>
        <v>0</v>
      </c>
      <c r="X89" s="157">
        <f t="shared" si="26"/>
        <v>0</v>
      </c>
      <c r="Y89" s="188"/>
      <c r="Z89" s="83">
        <f t="shared" si="27"/>
        <v>0</v>
      </c>
      <c r="AA89" s="148">
        <f t="shared" si="28"/>
        <v>0</v>
      </c>
      <c r="AB89" s="188"/>
      <c r="AC89" s="83"/>
      <c r="AD89" s="83">
        <f t="shared" si="29"/>
        <v>0</v>
      </c>
      <c r="AE89" s="148">
        <f t="shared" si="30"/>
        <v>0</v>
      </c>
      <c r="AF89" s="188">
        <f t="shared" si="31"/>
        <v>0</v>
      </c>
      <c r="AG89" s="157">
        <f t="shared" si="32"/>
        <v>0</v>
      </c>
      <c r="AH89" s="185"/>
      <c r="AI89" s="188"/>
      <c r="AJ89" s="157"/>
    </row>
    <row r="90" spans="1:36" outlineLevel="1" x14ac:dyDescent="0.25">
      <c r="A90" s="80">
        <f t="shared" si="33"/>
        <v>43177</v>
      </c>
      <c r="B90" s="361"/>
      <c r="C90" s="366">
        <v>20</v>
      </c>
      <c r="D90" s="83"/>
      <c r="E90" s="83">
        <f t="shared" si="18"/>
        <v>0</v>
      </c>
      <c r="F90" s="157">
        <f t="shared" si="19"/>
        <v>0</v>
      </c>
      <c r="G90" s="188"/>
      <c r="H90" s="83"/>
      <c r="I90" s="83"/>
      <c r="J90" s="83">
        <f t="shared" si="20"/>
        <v>0</v>
      </c>
      <c r="K90" s="157"/>
      <c r="L90" s="194">
        <v>1</v>
      </c>
      <c r="M90" s="83"/>
      <c r="N90" s="83">
        <f t="shared" si="21"/>
        <v>0</v>
      </c>
      <c r="O90" s="157">
        <f t="shared" si="22"/>
        <v>0</v>
      </c>
      <c r="P90" s="188"/>
      <c r="Q90" s="83"/>
      <c r="R90" s="156">
        <v>100</v>
      </c>
      <c r="S90" s="83">
        <f t="shared" si="23"/>
        <v>0</v>
      </c>
      <c r="T90" s="157">
        <f t="shared" si="24"/>
        <v>0</v>
      </c>
      <c r="U90" s="194">
        <v>2</v>
      </c>
      <c r="V90" s="83"/>
      <c r="W90" s="83">
        <f t="shared" si="25"/>
        <v>0</v>
      </c>
      <c r="X90" s="157">
        <f t="shared" si="26"/>
        <v>0</v>
      </c>
      <c r="Y90" s="188"/>
      <c r="Z90" s="83">
        <f t="shared" si="27"/>
        <v>0</v>
      </c>
      <c r="AA90" s="148">
        <f t="shared" si="28"/>
        <v>0</v>
      </c>
      <c r="AB90" s="188"/>
      <c r="AC90" s="83"/>
      <c r="AD90" s="83">
        <f t="shared" si="29"/>
        <v>0</v>
      </c>
      <c r="AE90" s="148">
        <f t="shared" si="30"/>
        <v>0</v>
      </c>
      <c r="AF90" s="188">
        <f t="shared" si="31"/>
        <v>0</v>
      </c>
      <c r="AG90" s="157">
        <f t="shared" si="32"/>
        <v>0</v>
      </c>
      <c r="AH90" s="185"/>
      <c r="AI90" s="188"/>
      <c r="AJ90" s="157"/>
    </row>
    <row r="91" spans="1:36" outlineLevel="1" x14ac:dyDescent="0.25">
      <c r="A91" s="80">
        <f t="shared" si="33"/>
        <v>43178</v>
      </c>
      <c r="B91" s="361">
        <v>12</v>
      </c>
      <c r="C91" s="366">
        <v>20</v>
      </c>
      <c r="D91" s="83">
        <v>9210</v>
      </c>
      <c r="E91" s="83">
        <f t="shared" si="18"/>
        <v>184200</v>
      </c>
      <c r="F91" s="157">
        <f t="shared" si="19"/>
        <v>2210.4</v>
      </c>
      <c r="G91" s="188">
        <v>89.3</v>
      </c>
      <c r="H91" s="83">
        <v>115.6</v>
      </c>
      <c r="I91" s="83">
        <v>5.46</v>
      </c>
      <c r="J91" s="83">
        <f t="shared" si="20"/>
        <v>4816.8498168498163</v>
      </c>
      <c r="K91" s="157"/>
      <c r="L91" s="194">
        <v>1</v>
      </c>
      <c r="M91" s="83">
        <v>8010</v>
      </c>
      <c r="N91" s="83">
        <f t="shared" si="21"/>
        <v>8010</v>
      </c>
      <c r="O91" s="157">
        <f t="shared" si="22"/>
        <v>96.12</v>
      </c>
      <c r="P91" s="188">
        <v>88.9</v>
      </c>
      <c r="Q91" s="83">
        <v>89.7</v>
      </c>
      <c r="R91" s="156">
        <v>700</v>
      </c>
      <c r="S91" s="83">
        <f t="shared" si="23"/>
        <v>1.1428571428571388</v>
      </c>
      <c r="T91" s="157">
        <f t="shared" si="24"/>
        <v>1.3714285714285665E-2</v>
      </c>
      <c r="U91" s="194">
        <v>5</v>
      </c>
      <c r="V91" s="83">
        <v>7.1</v>
      </c>
      <c r="W91" s="83">
        <f t="shared" si="25"/>
        <v>35.5</v>
      </c>
      <c r="X91" s="157">
        <f t="shared" si="26"/>
        <v>0.42599999999999999</v>
      </c>
      <c r="Y91" s="188"/>
      <c r="Z91" s="83">
        <f t="shared" si="27"/>
        <v>0</v>
      </c>
      <c r="AA91" s="148">
        <f t="shared" si="28"/>
        <v>0</v>
      </c>
      <c r="AB91" s="188"/>
      <c r="AC91" s="83"/>
      <c r="AD91" s="83">
        <f t="shared" si="29"/>
        <v>0</v>
      </c>
      <c r="AE91" s="148">
        <f t="shared" si="30"/>
        <v>0</v>
      </c>
      <c r="AF91" s="188">
        <f t="shared" si="31"/>
        <v>95.651465798045592</v>
      </c>
      <c r="AG91" s="157">
        <f t="shared" si="32"/>
        <v>99.976273764258565</v>
      </c>
      <c r="AH91" s="185"/>
      <c r="AI91" s="188"/>
      <c r="AJ91" s="157"/>
    </row>
    <row r="92" spans="1:36" outlineLevel="1" x14ac:dyDescent="0.25">
      <c r="A92" s="80">
        <f t="shared" si="33"/>
        <v>43179</v>
      </c>
      <c r="B92" s="361">
        <v>18</v>
      </c>
      <c r="C92" s="366">
        <v>20</v>
      </c>
      <c r="D92" s="83">
        <v>12500</v>
      </c>
      <c r="E92" s="83">
        <f t="shared" si="18"/>
        <v>250000</v>
      </c>
      <c r="F92" s="157">
        <f t="shared" si="19"/>
        <v>4500</v>
      </c>
      <c r="G92" s="188">
        <v>89.8</v>
      </c>
      <c r="H92" s="83">
        <v>156.19999999999999</v>
      </c>
      <c r="I92" s="83">
        <v>1.19</v>
      </c>
      <c r="J92" s="83">
        <f t="shared" si="20"/>
        <v>55798.319327731086</v>
      </c>
      <c r="K92" s="157"/>
      <c r="L92" s="194">
        <v>1</v>
      </c>
      <c r="M92" s="83">
        <v>8620</v>
      </c>
      <c r="N92" s="83">
        <f t="shared" si="21"/>
        <v>8620</v>
      </c>
      <c r="O92" s="157">
        <f t="shared" si="22"/>
        <v>155.16</v>
      </c>
      <c r="P92" s="188">
        <v>87.6</v>
      </c>
      <c r="Q92" s="83">
        <v>88.2</v>
      </c>
      <c r="R92" s="156">
        <v>100</v>
      </c>
      <c r="S92" s="83">
        <f t="shared" si="23"/>
        <v>6.0000000000000853</v>
      </c>
      <c r="T92" s="157">
        <f t="shared" si="24"/>
        <v>0.10800000000000154</v>
      </c>
      <c r="U92" s="194">
        <v>5</v>
      </c>
      <c r="V92" s="83">
        <v>7</v>
      </c>
      <c r="W92" s="83">
        <f t="shared" si="25"/>
        <v>35</v>
      </c>
      <c r="X92" s="157">
        <f t="shared" si="26"/>
        <v>0.63</v>
      </c>
      <c r="Y92" s="188">
        <v>576</v>
      </c>
      <c r="Z92" s="83">
        <f t="shared" si="27"/>
        <v>10.368</v>
      </c>
      <c r="AA92" s="148">
        <f t="shared" si="28"/>
        <v>17.28</v>
      </c>
      <c r="AB92" s="188"/>
      <c r="AC92" s="83">
        <v>12.6</v>
      </c>
      <c r="AD92" s="83">
        <f t="shared" si="29"/>
        <v>0.22679999999999997</v>
      </c>
      <c r="AE92" s="148">
        <f t="shared" si="30"/>
        <v>0.378</v>
      </c>
      <c r="AF92" s="188">
        <f t="shared" si="31"/>
        <v>96.552000000000007</v>
      </c>
      <c r="AG92" s="157">
        <f t="shared" si="32"/>
        <v>99.989246987951802</v>
      </c>
      <c r="AH92" s="185"/>
      <c r="AI92" s="188" t="s">
        <v>238</v>
      </c>
      <c r="AJ92" s="157"/>
    </row>
    <row r="93" spans="1:36" outlineLevel="1" x14ac:dyDescent="0.25">
      <c r="A93" s="80">
        <f t="shared" si="33"/>
        <v>43180</v>
      </c>
      <c r="B93" s="361">
        <v>13</v>
      </c>
      <c r="C93" s="366">
        <v>20</v>
      </c>
      <c r="D93" s="83">
        <v>24800</v>
      </c>
      <c r="E93" s="83">
        <f t="shared" si="18"/>
        <v>496000</v>
      </c>
      <c r="F93" s="157">
        <f t="shared" si="19"/>
        <v>6448</v>
      </c>
      <c r="G93" s="188">
        <v>86.5</v>
      </c>
      <c r="H93" s="83">
        <v>172.6</v>
      </c>
      <c r="I93" s="83">
        <v>1.6950000000000001</v>
      </c>
      <c r="J93" s="83">
        <f t="shared" si="20"/>
        <v>50796.460176991146</v>
      </c>
      <c r="K93" s="157"/>
      <c r="L93" s="194">
        <v>1</v>
      </c>
      <c r="M93" s="83">
        <v>8300</v>
      </c>
      <c r="N93" s="83">
        <f t="shared" si="21"/>
        <v>8300</v>
      </c>
      <c r="O93" s="157">
        <f t="shared" si="22"/>
        <v>107.9</v>
      </c>
      <c r="P93" s="188">
        <v>87.9</v>
      </c>
      <c r="Q93" s="83">
        <v>90.7</v>
      </c>
      <c r="R93" s="156">
        <v>400</v>
      </c>
      <c r="S93" s="83">
        <f t="shared" si="23"/>
        <v>6.9999999999999929</v>
      </c>
      <c r="T93" s="157">
        <f t="shared" si="24"/>
        <v>9.0999999999999914E-2</v>
      </c>
      <c r="U93" s="194">
        <v>5</v>
      </c>
      <c r="V93" s="83">
        <v>7.38</v>
      </c>
      <c r="W93" s="83">
        <f t="shared" si="25"/>
        <v>36.9</v>
      </c>
      <c r="X93" s="157">
        <f t="shared" si="26"/>
        <v>0.47970000000000002</v>
      </c>
      <c r="Y93" s="188"/>
      <c r="Z93" s="83">
        <f t="shared" si="27"/>
        <v>0</v>
      </c>
      <c r="AA93" s="148">
        <f t="shared" si="28"/>
        <v>0</v>
      </c>
      <c r="AB93" s="188"/>
      <c r="AC93" s="83"/>
      <c r="AD93" s="83">
        <f t="shared" si="29"/>
        <v>0</v>
      </c>
      <c r="AE93" s="148">
        <f t="shared" si="30"/>
        <v>0</v>
      </c>
      <c r="AF93" s="188">
        <f t="shared" si="31"/>
        <v>98.326612903225808</v>
      </c>
      <c r="AG93" s="157">
        <f t="shared" si="32"/>
        <v>99.98621951219512</v>
      </c>
      <c r="AH93" s="185"/>
      <c r="AI93" s="188" t="s">
        <v>236</v>
      </c>
      <c r="AJ93" s="157"/>
    </row>
    <row r="94" spans="1:36" outlineLevel="1" x14ac:dyDescent="0.25">
      <c r="A94" s="80">
        <f t="shared" si="33"/>
        <v>43181</v>
      </c>
      <c r="B94" s="361">
        <v>13</v>
      </c>
      <c r="C94" s="366">
        <v>20</v>
      </c>
      <c r="D94" s="83">
        <v>25500</v>
      </c>
      <c r="E94" s="83">
        <f t="shared" ref="E94:E157" si="34">IF(D94=0,0,(D94*C94))</f>
        <v>510000</v>
      </c>
      <c r="F94" s="157">
        <f t="shared" ref="F94:F157" si="35">IF(E94=0,0,IF(B94=0,0,E94*B94/1000))</f>
        <v>6630</v>
      </c>
      <c r="G94" s="188">
        <v>88.6</v>
      </c>
      <c r="H94" s="83">
        <v>171.9</v>
      </c>
      <c r="I94" s="83">
        <v>1.55</v>
      </c>
      <c r="J94" s="83">
        <f t="shared" ref="J94:J157" si="36">IF(H94=0,0,(H94-G94)*1000/I94)</f>
        <v>53741.935483870977</v>
      </c>
      <c r="K94" s="157"/>
      <c r="L94" s="194">
        <v>1</v>
      </c>
      <c r="M94" s="83">
        <v>8510</v>
      </c>
      <c r="N94" s="83">
        <f>IF(M94=0,0,(M94*L94))</f>
        <v>8510</v>
      </c>
      <c r="O94" s="157">
        <f t="shared" ref="O94:O157" si="37">IF(N94=0,0,IF(B94=0,0,N94*B94/1000))</f>
        <v>110.63</v>
      </c>
      <c r="P94" s="188">
        <v>88.4</v>
      </c>
      <c r="Q94" s="83">
        <v>90.2</v>
      </c>
      <c r="R94" s="156">
        <v>98</v>
      </c>
      <c r="S94" s="83">
        <f t="shared" ref="S94:S157" si="38">IF(Q94=0,0,(Q94-P94)*1000/R94)</f>
        <v>18.367346938775484</v>
      </c>
      <c r="T94" s="157">
        <f t="shared" ref="T94:T157" si="39">IF(S94=0,0,IF(B94=0,0,S94*B94/1000))</f>
        <v>0.23877551020408128</v>
      </c>
      <c r="U94" s="194">
        <v>5</v>
      </c>
      <c r="V94" s="83">
        <v>7.94</v>
      </c>
      <c r="W94" s="83">
        <f t="shared" ref="W94:W157" si="40">IF(V94=0,0,(V94*U94))</f>
        <v>39.700000000000003</v>
      </c>
      <c r="X94" s="157">
        <f t="shared" ref="X94:X157" si="41">IF(W94=0,0,IF(B94=0,0,W94*B94/1000))</f>
        <v>0.5161</v>
      </c>
      <c r="Y94" s="188"/>
      <c r="Z94" s="83">
        <f t="shared" si="27"/>
        <v>0</v>
      </c>
      <c r="AA94" s="148">
        <f t="shared" ref="AA94:AA157" si="42">IF(Y94=0,0,(SUM(B88:B94)*Y94/1000))</f>
        <v>0</v>
      </c>
      <c r="AB94" s="188"/>
      <c r="AC94" s="83"/>
      <c r="AD94" s="83">
        <f t="shared" ref="AD94:AD157" si="43">IF(AC94=0,0,IF(B94=0,0,AC94*B94/1000))</f>
        <v>0</v>
      </c>
      <c r="AE94" s="148">
        <f t="shared" ref="AE94:AE157" si="44">IF(AC94=0,0,(SUM(B88:B94)*AC94/1000))</f>
        <v>0</v>
      </c>
      <c r="AF94" s="188">
        <f t="shared" ref="AF94:AF157" si="45">IF(B94=0,0,IF(E94&gt;0,SUM((E94-N94)/(E94))*100,0))</f>
        <v>98.331372549019619</v>
      </c>
      <c r="AG94" s="157">
        <f t="shared" ref="AG94:AG157" si="46">IF(B94=0,0,IF(J94&gt;0,SUM((J94-S94)/(J94))*100,0))</f>
        <v>99.965823063919458</v>
      </c>
      <c r="AH94" s="185"/>
      <c r="AI94" s="188" t="s">
        <v>239</v>
      </c>
      <c r="AJ94" s="157"/>
    </row>
    <row r="95" spans="1:36" outlineLevel="1" x14ac:dyDescent="0.25">
      <c r="A95" s="80">
        <f t="shared" si="33"/>
        <v>43182</v>
      </c>
      <c r="B95" s="361"/>
      <c r="C95" s="366">
        <v>20</v>
      </c>
      <c r="D95" s="83">
        <v>26800</v>
      </c>
      <c r="E95" s="83">
        <f t="shared" si="34"/>
        <v>536000</v>
      </c>
      <c r="F95" s="157">
        <f t="shared" si="35"/>
        <v>0</v>
      </c>
      <c r="G95" s="188">
        <v>89.1</v>
      </c>
      <c r="H95" s="83">
        <v>203.3</v>
      </c>
      <c r="I95" s="83">
        <v>3.399</v>
      </c>
      <c r="J95" s="83">
        <f t="shared" si="36"/>
        <v>33598.117093262728</v>
      </c>
      <c r="K95" s="157"/>
      <c r="L95" s="194">
        <v>1</v>
      </c>
      <c r="M95" s="83">
        <v>8760</v>
      </c>
      <c r="N95" s="83">
        <f t="shared" ref="N95:N157" si="47">IF(M95=0,0,(M95*L95))</f>
        <v>8760</v>
      </c>
      <c r="O95" s="157">
        <f t="shared" si="37"/>
        <v>0</v>
      </c>
      <c r="P95" s="188">
        <v>87.9</v>
      </c>
      <c r="Q95" s="83">
        <v>90.6</v>
      </c>
      <c r="R95" s="156">
        <v>800</v>
      </c>
      <c r="S95" s="83">
        <f t="shared" si="38"/>
        <v>3.3749999999999858</v>
      </c>
      <c r="T95" s="157">
        <f t="shared" si="39"/>
        <v>0</v>
      </c>
      <c r="U95" s="194">
        <v>5</v>
      </c>
      <c r="V95" s="83">
        <v>8.1999999999999993</v>
      </c>
      <c r="W95" s="83">
        <f t="shared" si="40"/>
        <v>41</v>
      </c>
      <c r="X95" s="157">
        <f t="shared" si="41"/>
        <v>0</v>
      </c>
      <c r="Y95" s="188"/>
      <c r="Z95" s="83">
        <f t="shared" ref="Z95:Z101" si="48">IF(Y95=0,0,IF(B95=0,0,Y95*B95/1000))</f>
        <v>0</v>
      </c>
      <c r="AA95" s="148">
        <f t="shared" si="42"/>
        <v>0</v>
      </c>
      <c r="AB95" s="188"/>
      <c r="AC95" s="83"/>
      <c r="AD95" s="83">
        <f t="shared" si="43"/>
        <v>0</v>
      </c>
      <c r="AE95" s="148">
        <f t="shared" si="44"/>
        <v>0</v>
      </c>
      <c r="AF95" s="188">
        <f t="shared" si="45"/>
        <v>0</v>
      </c>
      <c r="AG95" s="157">
        <f t="shared" si="46"/>
        <v>0</v>
      </c>
      <c r="AH95" s="185"/>
      <c r="AI95" s="188" t="s">
        <v>240</v>
      </c>
      <c r="AJ95" s="157"/>
    </row>
    <row r="96" spans="1:36" outlineLevel="1" x14ac:dyDescent="0.25">
      <c r="A96" s="80">
        <f t="shared" si="33"/>
        <v>43183</v>
      </c>
      <c r="B96" s="361"/>
      <c r="C96" s="366">
        <v>20</v>
      </c>
      <c r="D96" s="83"/>
      <c r="E96" s="83">
        <f t="shared" si="34"/>
        <v>0</v>
      </c>
      <c r="F96" s="157">
        <f t="shared" si="35"/>
        <v>0</v>
      </c>
      <c r="G96" s="188"/>
      <c r="H96" s="83"/>
      <c r="I96" s="83"/>
      <c r="J96" s="83">
        <f t="shared" si="36"/>
        <v>0</v>
      </c>
      <c r="K96" s="157"/>
      <c r="L96" s="194">
        <v>1</v>
      </c>
      <c r="M96" s="83"/>
      <c r="N96" s="83">
        <f t="shared" si="47"/>
        <v>0</v>
      </c>
      <c r="O96" s="157">
        <f t="shared" si="37"/>
        <v>0</v>
      </c>
      <c r="P96" s="188"/>
      <c r="Q96" s="83"/>
      <c r="R96" s="156">
        <v>100</v>
      </c>
      <c r="S96" s="83">
        <f t="shared" si="38"/>
        <v>0</v>
      </c>
      <c r="T96" s="157">
        <f t="shared" si="39"/>
        <v>0</v>
      </c>
      <c r="U96" s="194">
        <v>2</v>
      </c>
      <c r="V96" s="83"/>
      <c r="W96" s="83">
        <f t="shared" si="40"/>
        <v>0</v>
      </c>
      <c r="X96" s="157">
        <f t="shared" si="41"/>
        <v>0</v>
      </c>
      <c r="Y96" s="188"/>
      <c r="Z96" s="83">
        <f t="shared" si="48"/>
        <v>0</v>
      </c>
      <c r="AA96" s="148">
        <f t="shared" si="42"/>
        <v>0</v>
      </c>
      <c r="AB96" s="188"/>
      <c r="AC96" s="83"/>
      <c r="AD96" s="83">
        <f t="shared" si="43"/>
        <v>0</v>
      </c>
      <c r="AE96" s="148">
        <f t="shared" si="44"/>
        <v>0</v>
      </c>
      <c r="AF96" s="188">
        <f t="shared" si="45"/>
        <v>0</v>
      </c>
      <c r="AG96" s="157">
        <f t="shared" si="46"/>
        <v>0</v>
      </c>
      <c r="AH96" s="185"/>
      <c r="AI96" s="188"/>
      <c r="AJ96" s="157"/>
    </row>
    <row r="97" spans="1:36" outlineLevel="1" x14ac:dyDescent="0.25">
      <c r="A97" s="80">
        <f t="shared" si="33"/>
        <v>43184</v>
      </c>
      <c r="B97" s="361"/>
      <c r="C97" s="366">
        <v>20</v>
      </c>
      <c r="D97" s="83"/>
      <c r="E97" s="83">
        <f t="shared" si="34"/>
        <v>0</v>
      </c>
      <c r="F97" s="157">
        <f t="shared" si="35"/>
        <v>0</v>
      </c>
      <c r="G97" s="188"/>
      <c r="H97" s="83"/>
      <c r="I97" s="83"/>
      <c r="J97" s="83">
        <f t="shared" si="36"/>
        <v>0</v>
      </c>
      <c r="K97" s="157"/>
      <c r="L97" s="194">
        <v>1</v>
      </c>
      <c r="M97" s="83"/>
      <c r="N97" s="83">
        <f t="shared" si="47"/>
        <v>0</v>
      </c>
      <c r="O97" s="157">
        <f t="shared" si="37"/>
        <v>0</v>
      </c>
      <c r="P97" s="188"/>
      <c r="Q97" s="83"/>
      <c r="R97" s="156">
        <v>100</v>
      </c>
      <c r="S97" s="83">
        <f t="shared" si="38"/>
        <v>0</v>
      </c>
      <c r="T97" s="157">
        <f t="shared" si="39"/>
        <v>0</v>
      </c>
      <c r="U97" s="194">
        <v>2</v>
      </c>
      <c r="V97" s="83"/>
      <c r="W97" s="83">
        <f t="shared" si="40"/>
        <v>0</v>
      </c>
      <c r="X97" s="157">
        <f t="shared" si="41"/>
        <v>0</v>
      </c>
      <c r="Y97" s="188"/>
      <c r="Z97" s="83">
        <f t="shared" si="48"/>
        <v>0</v>
      </c>
      <c r="AA97" s="148">
        <f t="shared" si="42"/>
        <v>0</v>
      </c>
      <c r="AB97" s="188"/>
      <c r="AC97" s="83"/>
      <c r="AD97" s="83">
        <f t="shared" si="43"/>
        <v>0</v>
      </c>
      <c r="AE97" s="148">
        <f t="shared" si="44"/>
        <v>0</v>
      </c>
      <c r="AF97" s="188">
        <f t="shared" si="45"/>
        <v>0</v>
      </c>
      <c r="AG97" s="157">
        <f t="shared" si="46"/>
        <v>0</v>
      </c>
      <c r="AH97" s="185"/>
      <c r="AI97" s="188"/>
      <c r="AJ97" s="157"/>
    </row>
    <row r="98" spans="1:36" outlineLevel="1" x14ac:dyDescent="0.25">
      <c r="A98" s="80">
        <f t="shared" si="33"/>
        <v>43185</v>
      </c>
      <c r="B98" s="361">
        <v>23</v>
      </c>
      <c r="C98" s="366">
        <v>20</v>
      </c>
      <c r="D98" s="83">
        <v>4220</v>
      </c>
      <c r="E98" s="83">
        <f t="shared" si="34"/>
        <v>84400</v>
      </c>
      <c r="F98" s="157">
        <f t="shared" si="35"/>
        <v>1941.2</v>
      </c>
      <c r="G98" s="188">
        <v>88.6</v>
      </c>
      <c r="H98" s="83">
        <v>119.9</v>
      </c>
      <c r="I98" s="83">
        <v>8.7639999999999993</v>
      </c>
      <c r="J98" s="83">
        <f t="shared" si="36"/>
        <v>3571.4285714285729</v>
      </c>
      <c r="K98" s="157"/>
      <c r="L98" s="194">
        <v>1</v>
      </c>
      <c r="M98" s="83">
        <v>6650</v>
      </c>
      <c r="N98" s="83">
        <f t="shared" si="47"/>
        <v>6650</v>
      </c>
      <c r="O98" s="157">
        <f t="shared" si="37"/>
        <v>152.94999999999999</v>
      </c>
      <c r="P98" s="188">
        <v>89.9</v>
      </c>
      <c r="Q98" s="83">
        <v>110.1</v>
      </c>
      <c r="R98" s="156">
        <v>33</v>
      </c>
      <c r="S98" s="83">
        <f t="shared" si="38"/>
        <v>612.12121212121178</v>
      </c>
      <c r="T98" s="157">
        <f t="shared" si="39"/>
        <v>14.078787878787871</v>
      </c>
      <c r="U98" s="194">
        <v>4</v>
      </c>
      <c r="V98" s="83">
        <v>8.9700000000000006</v>
      </c>
      <c r="W98" s="83">
        <f t="shared" si="40"/>
        <v>35.880000000000003</v>
      </c>
      <c r="X98" s="157">
        <f t="shared" si="41"/>
        <v>0.82523999999999997</v>
      </c>
      <c r="Y98" s="188"/>
      <c r="Z98" s="83">
        <f t="shared" si="48"/>
        <v>0</v>
      </c>
      <c r="AA98" s="148">
        <f t="shared" si="42"/>
        <v>0</v>
      </c>
      <c r="AB98" s="188"/>
      <c r="AC98" s="83"/>
      <c r="AD98" s="83">
        <f t="shared" si="43"/>
        <v>0</v>
      </c>
      <c r="AE98" s="148">
        <f t="shared" si="44"/>
        <v>0</v>
      </c>
      <c r="AF98" s="188">
        <f t="shared" si="45"/>
        <v>92.120853080568722</v>
      </c>
      <c r="AG98" s="157">
        <f t="shared" si="46"/>
        <v>82.860606060606074</v>
      </c>
      <c r="AH98" s="185"/>
      <c r="AI98" s="188" t="s">
        <v>244</v>
      </c>
      <c r="AJ98" s="157"/>
    </row>
    <row r="99" spans="1:36" outlineLevel="1" x14ac:dyDescent="0.25">
      <c r="A99" s="80">
        <f t="shared" si="33"/>
        <v>43186</v>
      </c>
      <c r="B99" s="361">
        <v>21</v>
      </c>
      <c r="C99" s="366">
        <v>20</v>
      </c>
      <c r="D99" s="83">
        <v>11800</v>
      </c>
      <c r="E99" s="83">
        <f t="shared" si="34"/>
        <v>236000</v>
      </c>
      <c r="F99" s="157">
        <f t="shared" si="35"/>
        <v>4956</v>
      </c>
      <c r="G99" s="188">
        <v>86.7</v>
      </c>
      <c r="H99" s="83">
        <v>128.19999999999999</v>
      </c>
      <c r="I99" s="83">
        <v>5.9669999999999996</v>
      </c>
      <c r="J99" s="83">
        <f t="shared" si="36"/>
        <v>6954.9187196246003</v>
      </c>
      <c r="K99" s="157"/>
      <c r="L99" s="194">
        <v>1</v>
      </c>
      <c r="M99" s="83">
        <v>9620</v>
      </c>
      <c r="N99" s="83">
        <f t="shared" si="47"/>
        <v>9620</v>
      </c>
      <c r="O99" s="157">
        <f t="shared" si="37"/>
        <v>202.02</v>
      </c>
      <c r="P99" s="188">
        <v>87.3</v>
      </c>
      <c r="Q99" s="83">
        <v>88.8</v>
      </c>
      <c r="R99" s="156">
        <v>700</v>
      </c>
      <c r="S99" s="83">
        <f t="shared" si="38"/>
        <v>2.1428571428571428</v>
      </c>
      <c r="T99" s="157">
        <f t="shared" si="39"/>
        <v>4.4999999999999998E-2</v>
      </c>
      <c r="U99" s="194">
        <v>4</v>
      </c>
      <c r="V99" s="83">
        <v>8.52</v>
      </c>
      <c r="W99" s="83">
        <f t="shared" si="40"/>
        <v>34.08</v>
      </c>
      <c r="X99" s="157">
        <f t="shared" si="41"/>
        <v>0.71567999999999998</v>
      </c>
      <c r="Y99" s="188">
        <v>545</v>
      </c>
      <c r="Z99" s="83">
        <f t="shared" si="48"/>
        <v>11.445</v>
      </c>
      <c r="AA99" s="148">
        <f t="shared" si="42"/>
        <v>38.15</v>
      </c>
      <c r="AB99" s="188"/>
      <c r="AC99" s="83">
        <v>23</v>
      </c>
      <c r="AD99" s="83">
        <f t="shared" si="43"/>
        <v>0.48299999999999998</v>
      </c>
      <c r="AE99" s="148">
        <f t="shared" si="44"/>
        <v>1.61</v>
      </c>
      <c r="AF99" s="188">
        <f t="shared" si="45"/>
        <v>95.923728813559322</v>
      </c>
      <c r="AG99" s="157">
        <f t="shared" si="46"/>
        <v>99.969189328743539</v>
      </c>
      <c r="AH99" s="185"/>
      <c r="AI99" s="188" t="s">
        <v>245</v>
      </c>
      <c r="AJ99" s="157"/>
    </row>
    <row r="100" spans="1:36" outlineLevel="1" x14ac:dyDescent="0.25">
      <c r="A100" s="80">
        <f t="shared" si="33"/>
        <v>43187</v>
      </c>
      <c r="B100" s="361">
        <v>18</v>
      </c>
      <c r="C100" s="366">
        <v>20</v>
      </c>
      <c r="D100" s="83">
        <v>18800</v>
      </c>
      <c r="E100" s="83">
        <f t="shared" si="34"/>
        <v>376000</v>
      </c>
      <c r="F100" s="157">
        <f t="shared" si="35"/>
        <v>6768</v>
      </c>
      <c r="G100" s="188">
        <v>87.5</v>
      </c>
      <c r="H100" s="83">
        <v>115.5</v>
      </c>
      <c r="I100" s="83">
        <v>2.2360000000000002</v>
      </c>
      <c r="J100" s="83">
        <f t="shared" si="36"/>
        <v>12522.361359570661</v>
      </c>
      <c r="K100" s="157"/>
      <c r="L100" s="194">
        <v>1</v>
      </c>
      <c r="M100" s="83">
        <v>9090</v>
      </c>
      <c r="N100" s="83">
        <f t="shared" si="47"/>
        <v>9090</v>
      </c>
      <c r="O100" s="157">
        <f t="shared" si="37"/>
        <v>163.62</v>
      </c>
      <c r="P100" s="188">
        <v>89.1</v>
      </c>
      <c r="Q100" s="83">
        <v>94.1</v>
      </c>
      <c r="R100" s="156">
        <v>71</v>
      </c>
      <c r="S100" s="83">
        <f t="shared" si="38"/>
        <v>70.422535211267601</v>
      </c>
      <c r="T100" s="157">
        <f t="shared" si="39"/>
        <v>1.2676056338028168</v>
      </c>
      <c r="U100" s="194">
        <v>4</v>
      </c>
      <c r="V100" s="83">
        <v>6.9</v>
      </c>
      <c r="W100" s="83">
        <f t="shared" si="40"/>
        <v>27.6</v>
      </c>
      <c r="X100" s="157">
        <f t="shared" si="41"/>
        <v>0.49680000000000002</v>
      </c>
      <c r="Y100" s="188"/>
      <c r="Z100" s="83">
        <f t="shared" si="48"/>
        <v>0</v>
      </c>
      <c r="AA100" s="148">
        <f t="shared" si="42"/>
        <v>0</v>
      </c>
      <c r="AB100" s="188"/>
      <c r="AC100" s="83"/>
      <c r="AD100" s="83">
        <f t="shared" si="43"/>
        <v>0</v>
      </c>
      <c r="AE100" s="148">
        <f t="shared" si="44"/>
        <v>0</v>
      </c>
      <c r="AF100" s="188">
        <f t="shared" si="45"/>
        <v>97.582446808510639</v>
      </c>
      <c r="AG100" s="157">
        <f t="shared" si="46"/>
        <v>99.437625754527161</v>
      </c>
      <c r="AH100" s="185"/>
      <c r="AI100" s="188" t="s">
        <v>247</v>
      </c>
      <c r="AJ100" s="157"/>
    </row>
    <row r="101" spans="1:36" outlineLevel="1" x14ac:dyDescent="0.25">
      <c r="A101" s="80">
        <f t="shared" si="33"/>
        <v>43188</v>
      </c>
      <c r="B101" s="361">
        <v>19</v>
      </c>
      <c r="C101" s="366">
        <v>20</v>
      </c>
      <c r="D101" s="83">
        <v>41700</v>
      </c>
      <c r="E101" s="83">
        <f t="shared" si="34"/>
        <v>834000</v>
      </c>
      <c r="F101" s="157">
        <f t="shared" si="35"/>
        <v>15846</v>
      </c>
      <c r="G101" s="188">
        <v>88</v>
      </c>
      <c r="H101" s="83">
        <v>119.9</v>
      </c>
      <c r="I101" s="83">
        <v>1.4834000000000001</v>
      </c>
      <c r="J101" s="83">
        <f t="shared" si="36"/>
        <v>21504.651476338146</v>
      </c>
      <c r="K101" s="157"/>
      <c r="L101" s="194">
        <v>1</v>
      </c>
      <c r="M101" s="83">
        <v>10700</v>
      </c>
      <c r="N101" s="83">
        <f t="shared" si="47"/>
        <v>10700</v>
      </c>
      <c r="O101" s="157">
        <f t="shared" si="37"/>
        <v>203.3</v>
      </c>
      <c r="P101" s="188">
        <v>88.3</v>
      </c>
      <c r="Q101" s="83">
        <v>90.3</v>
      </c>
      <c r="R101" s="156">
        <v>700</v>
      </c>
      <c r="S101" s="83">
        <f t="shared" si="38"/>
        <v>2.8571428571428572</v>
      </c>
      <c r="T101" s="157">
        <f t="shared" si="39"/>
        <v>5.4285714285714284E-2</v>
      </c>
      <c r="U101" s="194">
        <v>4</v>
      </c>
      <c r="V101" s="83">
        <v>7.62</v>
      </c>
      <c r="W101" s="83">
        <f t="shared" si="40"/>
        <v>30.48</v>
      </c>
      <c r="X101" s="157">
        <f t="shared" si="41"/>
        <v>0.57911999999999997</v>
      </c>
      <c r="Y101" s="188"/>
      <c r="Z101" s="83">
        <f t="shared" si="48"/>
        <v>0</v>
      </c>
      <c r="AA101" s="148">
        <f t="shared" si="42"/>
        <v>0</v>
      </c>
      <c r="AB101" s="188"/>
      <c r="AC101" s="83"/>
      <c r="AD101" s="83">
        <f t="shared" si="43"/>
        <v>0</v>
      </c>
      <c r="AE101" s="148">
        <f t="shared" si="44"/>
        <v>0</v>
      </c>
      <c r="AF101" s="188">
        <f t="shared" si="45"/>
        <v>98.717026378896875</v>
      </c>
      <c r="AG101" s="157">
        <f t="shared" si="46"/>
        <v>99.986713837886256</v>
      </c>
      <c r="AH101" s="185"/>
      <c r="AI101" s="188" t="s">
        <v>248</v>
      </c>
      <c r="AJ101" s="157"/>
    </row>
    <row r="102" spans="1:36" outlineLevel="1" x14ac:dyDescent="0.25">
      <c r="A102" s="80">
        <f t="shared" si="33"/>
        <v>43189</v>
      </c>
      <c r="B102" s="361"/>
      <c r="C102" s="366">
        <v>20</v>
      </c>
      <c r="D102" s="83"/>
      <c r="E102" s="83">
        <f t="shared" si="34"/>
        <v>0</v>
      </c>
      <c r="F102" s="157">
        <f t="shared" si="35"/>
        <v>0</v>
      </c>
      <c r="G102" s="188"/>
      <c r="H102" s="83"/>
      <c r="I102" s="83"/>
      <c r="J102" s="83">
        <f t="shared" si="36"/>
        <v>0</v>
      </c>
      <c r="K102" s="157"/>
      <c r="L102" s="194">
        <v>1</v>
      </c>
      <c r="M102" s="83"/>
      <c r="N102" s="83">
        <f t="shared" si="47"/>
        <v>0</v>
      </c>
      <c r="O102" s="157">
        <f t="shared" si="37"/>
        <v>0</v>
      </c>
      <c r="P102" s="188"/>
      <c r="Q102" s="83"/>
      <c r="R102" s="156">
        <v>100</v>
      </c>
      <c r="S102" s="83">
        <f t="shared" si="38"/>
        <v>0</v>
      </c>
      <c r="T102" s="157">
        <f t="shared" si="39"/>
        <v>0</v>
      </c>
      <c r="U102" s="194">
        <v>2</v>
      </c>
      <c r="V102" s="83"/>
      <c r="W102" s="83">
        <f t="shared" si="40"/>
        <v>0</v>
      </c>
      <c r="X102" s="157">
        <f t="shared" si="41"/>
        <v>0</v>
      </c>
      <c r="Y102" s="188"/>
      <c r="Z102" s="83">
        <f t="shared" ref="Z102:Z157" si="49">IF(Y102=0,0,IF(B102=0,0,Y102*B102/1000))</f>
        <v>0</v>
      </c>
      <c r="AA102" s="148">
        <f t="shared" si="42"/>
        <v>0</v>
      </c>
      <c r="AB102" s="188"/>
      <c r="AC102" s="83"/>
      <c r="AD102" s="83">
        <f t="shared" si="43"/>
        <v>0</v>
      </c>
      <c r="AE102" s="148">
        <f t="shared" si="44"/>
        <v>0</v>
      </c>
      <c r="AF102" s="188">
        <f t="shared" si="45"/>
        <v>0</v>
      </c>
      <c r="AG102" s="157">
        <f t="shared" si="46"/>
        <v>0</v>
      </c>
      <c r="AH102" s="185"/>
      <c r="AI102" s="188"/>
      <c r="AJ102" s="157"/>
    </row>
    <row r="103" spans="1:36" outlineLevel="1" x14ac:dyDescent="0.25">
      <c r="A103" s="80">
        <f t="shared" si="33"/>
        <v>43190</v>
      </c>
      <c r="B103" s="361"/>
      <c r="C103" s="366">
        <v>20</v>
      </c>
      <c r="D103" s="83"/>
      <c r="E103" s="83">
        <f t="shared" si="34"/>
        <v>0</v>
      </c>
      <c r="F103" s="157">
        <f t="shared" si="35"/>
        <v>0</v>
      </c>
      <c r="G103" s="188"/>
      <c r="H103" s="83"/>
      <c r="I103" s="83"/>
      <c r="J103" s="83">
        <f t="shared" si="36"/>
        <v>0</v>
      </c>
      <c r="K103" s="157"/>
      <c r="L103" s="194">
        <v>1</v>
      </c>
      <c r="M103" s="83"/>
      <c r="N103" s="83">
        <f t="shared" si="47"/>
        <v>0</v>
      </c>
      <c r="O103" s="157">
        <f t="shared" si="37"/>
        <v>0</v>
      </c>
      <c r="P103" s="188"/>
      <c r="Q103" s="83"/>
      <c r="R103" s="156">
        <v>100</v>
      </c>
      <c r="S103" s="83">
        <f t="shared" si="38"/>
        <v>0</v>
      </c>
      <c r="T103" s="157">
        <f t="shared" si="39"/>
        <v>0</v>
      </c>
      <c r="U103" s="194">
        <v>2</v>
      </c>
      <c r="V103" s="83"/>
      <c r="W103" s="83">
        <f t="shared" si="40"/>
        <v>0</v>
      </c>
      <c r="X103" s="157">
        <f t="shared" si="41"/>
        <v>0</v>
      </c>
      <c r="Y103" s="188"/>
      <c r="Z103" s="83">
        <f t="shared" si="49"/>
        <v>0</v>
      </c>
      <c r="AA103" s="148">
        <f t="shared" si="42"/>
        <v>0</v>
      </c>
      <c r="AB103" s="188"/>
      <c r="AC103" s="83"/>
      <c r="AD103" s="83">
        <f t="shared" si="43"/>
        <v>0</v>
      </c>
      <c r="AE103" s="148">
        <f t="shared" si="44"/>
        <v>0</v>
      </c>
      <c r="AF103" s="188">
        <f t="shared" si="45"/>
        <v>0</v>
      </c>
      <c r="AG103" s="157">
        <f t="shared" si="46"/>
        <v>0</v>
      </c>
      <c r="AH103" s="185"/>
      <c r="AI103" s="188"/>
      <c r="AJ103" s="157"/>
    </row>
    <row r="104" spans="1:36" x14ac:dyDescent="0.25">
      <c r="A104" s="80">
        <f>A103+1</f>
        <v>43191</v>
      </c>
      <c r="B104" s="361"/>
      <c r="C104" s="366">
        <v>20</v>
      </c>
      <c r="D104" s="83"/>
      <c r="E104" s="83">
        <f t="shared" si="34"/>
        <v>0</v>
      </c>
      <c r="F104" s="157">
        <f t="shared" si="35"/>
        <v>0</v>
      </c>
      <c r="G104" s="188"/>
      <c r="H104" s="83"/>
      <c r="I104" s="83"/>
      <c r="J104" s="83">
        <f t="shared" si="36"/>
        <v>0</v>
      </c>
      <c r="K104" s="157"/>
      <c r="L104" s="194">
        <v>1</v>
      </c>
      <c r="M104" s="83"/>
      <c r="N104" s="83">
        <f t="shared" si="47"/>
        <v>0</v>
      </c>
      <c r="O104" s="157">
        <f t="shared" si="37"/>
        <v>0</v>
      </c>
      <c r="P104" s="188"/>
      <c r="Q104" s="83"/>
      <c r="R104" s="156">
        <v>100</v>
      </c>
      <c r="S104" s="83">
        <f t="shared" si="38"/>
        <v>0</v>
      </c>
      <c r="T104" s="157">
        <f t="shared" si="39"/>
        <v>0</v>
      </c>
      <c r="U104" s="194">
        <v>2</v>
      </c>
      <c r="V104" s="83"/>
      <c r="W104" s="83">
        <f t="shared" si="40"/>
        <v>0</v>
      </c>
      <c r="X104" s="157">
        <f t="shared" si="41"/>
        <v>0</v>
      </c>
      <c r="Y104" s="188"/>
      <c r="Z104" s="83">
        <f t="shared" si="49"/>
        <v>0</v>
      </c>
      <c r="AA104" s="148">
        <f t="shared" si="42"/>
        <v>0</v>
      </c>
      <c r="AB104" s="188"/>
      <c r="AC104" s="83"/>
      <c r="AD104" s="83">
        <f t="shared" si="43"/>
        <v>0</v>
      </c>
      <c r="AE104" s="148">
        <f t="shared" si="44"/>
        <v>0</v>
      </c>
      <c r="AF104" s="188">
        <f t="shared" si="45"/>
        <v>0</v>
      </c>
      <c r="AG104" s="157">
        <f t="shared" si="46"/>
        <v>0</v>
      </c>
      <c r="AH104" s="185"/>
      <c r="AI104" s="188"/>
      <c r="AJ104" s="157"/>
    </row>
    <row r="105" spans="1:36" outlineLevel="1" x14ac:dyDescent="0.25">
      <c r="A105" s="80">
        <f t="shared" ref="A105:A168" si="50">A104+1</f>
        <v>43192</v>
      </c>
      <c r="B105" s="361"/>
      <c r="C105" s="366">
        <v>20</v>
      </c>
      <c r="D105" s="83"/>
      <c r="E105" s="83">
        <f t="shared" si="34"/>
        <v>0</v>
      </c>
      <c r="F105" s="157">
        <f t="shared" si="35"/>
        <v>0</v>
      </c>
      <c r="G105" s="188"/>
      <c r="H105" s="83"/>
      <c r="I105" s="83"/>
      <c r="J105" s="83">
        <f t="shared" si="36"/>
        <v>0</v>
      </c>
      <c r="K105" s="157"/>
      <c r="L105" s="194">
        <v>1</v>
      </c>
      <c r="M105" s="83"/>
      <c r="N105" s="83">
        <f t="shared" si="47"/>
        <v>0</v>
      </c>
      <c r="O105" s="157">
        <f t="shared" si="37"/>
        <v>0</v>
      </c>
      <c r="P105" s="188"/>
      <c r="Q105" s="83"/>
      <c r="R105" s="156">
        <v>100</v>
      </c>
      <c r="S105" s="83">
        <f t="shared" si="38"/>
        <v>0</v>
      </c>
      <c r="T105" s="157">
        <f t="shared" si="39"/>
        <v>0</v>
      </c>
      <c r="U105" s="194">
        <v>2</v>
      </c>
      <c r="V105" s="83"/>
      <c r="W105" s="83">
        <f t="shared" si="40"/>
        <v>0</v>
      </c>
      <c r="X105" s="157">
        <f t="shared" si="41"/>
        <v>0</v>
      </c>
      <c r="Y105" s="188"/>
      <c r="Z105" s="83">
        <f t="shared" si="49"/>
        <v>0</v>
      </c>
      <c r="AA105" s="148">
        <f t="shared" si="42"/>
        <v>0</v>
      </c>
      <c r="AB105" s="188"/>
      <c r="AC105" s="83"/>
      <c r="AD105" s="83">
        <f t="shared" si="43"/>
        <v>0</v>
      </c>
      <c r="AE105" s="148">
        <f t="shared" si="44"/>
        <v>0</v>
      </c>
      <c r="AF105" s="188">
        <f t="shared" si="45"/>
        <v>0</v>
      </c>
      <c r="AG105" s="157">
        <f t="shared" si="46"/>
        <v>0</v>
      </c>
      <c r="AH105" s="185"/>
      <c r="AI105" s="188"/>
      <c r="AJ105" s="157"/>
    </row>
    <row r="106" spans="1:36" outlineLevel="1" x14ac:dyDescent="0.25">
      <c r="A106" s="80">
        <f t="shared" si="50"/>
        <v>43193</v>
      </c>
      <c r="B106" s="361">
        <v>16</v>
      </c>
      <c r="C106" s="366">
        <v>10</v>
      </c>
      <c r="D106" s="83">
        <v>7220</v>
      </c>
      <c r="E106" s="83">
        <f t="shared" si="34"/>
        <v>72200</v>
      </c>
      <c r="F106" s="157">
        <f t="shared" si="35"/>
        <v>1155.2</v>
      </c>
      <c r="G106" s="188">
        <v>86.8</v>
      </c>
      <c r="H106" s="83">
        <v>100.6</v>
      </c>
      <c r="I106" s="83">
        <v>8.44</v>
      </c>
      <c r="J106" s="83">
        <f t="shared" si="36"/>
        <v>1635.071090047393</v>
      </c>
      <c r="K106" s="157"/>
      <c r="L106" s="194">
        <v>1</v>
      </c>
      <c r="M106" s="83">
        <v>9670</v>
      </c>
      <c r="N106" s="83">
        <f t="shared" si="47"/>
        <v>9670</v>
      </c>
      <c r="O106" s="157">
        <f t="shared" si="37"/>
        <v>154.72</v>
      </c>
      <c r="P106" s="188">
        <v>87.4</v>
      </c>
      <c r="Q106" s="83">
        <v>89.1</v>
      </c>
      <c r="R106" s="156">
        <v>700</v>
      </c>
      <c r="S106" s="83">
        <f t="shared" si="38"/>
        <v>2.4285714285714124</v>
      </c>
      <c r="T106" s="157">
        <f t="shared" si="39"/>
        <v>3.8857142857142597E-2</v>
      </c>
      <c r="U106" s="194">
        <v>4</v>
      </c>
      <c r="V106" s="83">
        <v>8.2200000000000006</v>
      </c>
      <c r="W106" s="83">
        <f t="shared" si="40"/>
        <v>32.880000000000003</v>
      </c>
      <c r="X106" s="157">
        <f t="shared" si="41"/>
        <v>0.52607999999999999</v>
      </c>
      <c r="Y106" s="188">
        <v>676</v>
      </c>
      <c r="Z106" s="83">
        <f t="shared" si="49"/>
        <v>10.816000000000001</v>
      </c>
      <c r="AA106" s="148">
        <f t="shared" si="42"/>
        <v>35.828000000000003</v>
      </c>
      <c r="AB106" s="188"/>
      <c r="AC106" s="83">
        <v>14.5</v>
      </c>
      <c r="AD106" s="83">
        <f t="shared" si="43"/>
        <v>0.23200000000000001</v>
      </c>
      <c r="AE106" s="148">
        <f t="shared" si="44"/>
        <v>0.76849999999999996</v>
      </c>
      <c r="AF106" s="188">
        <f t="shared" si="45"/>
        <v>86.606648199445985</v>
      </c>
      <c r="AG106" s="157">
        <f t="shared" si="46"/>
        <v>99.85146997929607</v>
      </c>
      <c r="AH106" s="185"/>
      <c r="AI106" s="188"/>
      <c r="AJ106" s="157"/>
    </row>
    <row r="107" spans="1:36" outlineLevel="1" x14ac:dyDescent="0.25">
      <c r="A107" s="80">
        <f t="shared" si="50"/>
        <v>43194</v>
      </c>
      <c r="B107" s="361">
        <v>23</v>
      </c>
      <c r="C107" s="366">
        <v>20</v>
      </c>
      <c r="D107" s="83">
        <v>11700</v>
      </c>
      <c r="E107" s="83">
        <f t="shared" si="34"/>
        <v>234000</v>
      </c>
      <c r="F107" s="157">
        <f t="shared" si="35"/>
        <v>5382</v>
      </c>
      <c r="G107" s="188">
        <v>86.8</v>
      </c>
      <c r="H107" s="83">
        <v>106.6</v>
      </c>
      <c r="I107" s="83">
        <v>5.4729999999999999</v>
      </c>
      <c r="J107" s="83">
        <f t="shared" si="36"/>
        <v>3617.759912296729</v>
      </c>
      <c r="K107" s="157"/>
      <c r="L107" s="194">
        <v>1</v>
      </c>
      <c r="M107" s="83">
        <v>9920</v>
      </c>
      <c r="N107" s="83">
        <f t="shared" si="47"/>
        <v>9920</v>
      </c>
      <c r="O107" s="157">
        <f t="shared" si="37"/>
        <v>228.16</v>
      </c>
      <c r="P107" s="188">
        <v>87.3</v>
      </c>
      <c r="Q107" s="83">
        <v>88.2</v>
      </c>
      <c r="R107" s="156">
        <v>400</v>
      </c>
      <c r="S107" s="83">
        <f t="shared" si="38"/>
        <v>2.2500000000000142</v>
      </c>
      <c r="T107" s="157">
        <f t="shared" si="39"/>
        <v>5.1750000000000324E-2</v>
      </c>
      <c r="U107" s="194">
        <v>4</v>
      </c>
      <c r="V107" s="83">
        <v>8.32</v>
      </c>
      <c r="W107" s="83">
        <f t="shared" si="40"/>
        <v>33.28</v>
      </c>
      <c r="X107" s="157">
        <f t="shared" si="41"/>
        <v>0.76544000000000001</v>
      </c>
      <c r="Y107" s="188"/>
      <c r="Z107" s="83">
        <f t="shared" si="49"/>
        <v>0</v>
      </c>
      <c r="AA107" s="148">
        <f t="shared" si="42"/>
        <v>0</v>
      </c>
      <c r="AB107" s="188"/>
      <c r="AC107" s="83"/>
      <c r="AD107" s="83">
        <f t="shared" si="43"/>
        <v>0</v>
      </c>
      <c r="AE107" s="148">
        <f t="shared" si="44"/>
        <v>0</v>
      </c>
      <c r="AF107" s="188">
        <f t="shared" si="45"/>
        <v>95.760683760683762</v>
      </c>
      <c r="AG107" s="157">
        <f t="shared" si="46"/>
        <v>99.937806818181812</v>
      </c>
      <c r="AH107" s="185"/>
      <c r="AI107" s="188"/>
      <c r="AJ107" s="157"/>
    </row>
    <row r="108" spans="1:36" outlineLevel="1" x14ac:dyDescent="0.25">
      <c r="A108" s="80">
        <f t="shared" si="50"/>
        <v>43195</v>
      </c>
      <c r="B108" s="361">
        <v>19</v>
      </c>
      <c r="C108" s="366">
        <v>20</v>
      </c>
      <c r="D108" s="83">
        <v>17200</v>
      </c>
      <c r="E108" s="83">
        <f t="shared" si="34"/>
        <v>344000</v>
      </c>
      <c r="F108" s="157">
        <f t="shared" si="35"/>
        <v>6536</v>
      </c>
      <c r="G108" s="188">
        <v>86.5</v>
      </c>
      <c r="H108" s="83">
        <v>120.9</v>
      </c>
      <c r="I108" s="83">
        <v>6.3730000000000002</v>
      </c>
      <c r="J108" s="83">
        <f t="shared" si="36"/>
        <v>5397.7718499921557</v>
      </c>
      <c r="K108" s="157"/>
      <c r="L108" s="194">
        <v>1</v>
      </c>
      <c r="M108" s="83">
        <v>9730</v>
      </c>
      <c r="N108" s="83">
        <f t="shared" si="47"/>
        <v>9730</v>
      </c>
      <c r="O108" s="157">
        <f t="shared" si="37"/>
        <v>184.87</v>
      </c>
      <c r="P108" s="188">
        <v>87.4</v>
      </c>
      <c r="Q108" s="83">
        <v>88.5</v>
      </c>
      <c r="R108" s="156">
        <v>400</v>
      </c>
      <c r="S108" s="83">
        <f t="shared" si="38"/>
        <v>2.7499999999999858</v>
      </c>
      <c r="T108" s="157">
        <f t="shared" si="39"/>
        <v>5.2249999999999727E-2</v>
      </c>
      <c r="U108" s="194">
        <v>4</v>
      </c>
      <c r="V108" s="83">
        <v>8.32</v>
      </c>
      <c r="W108" s="83">
        <f t="shared" si="40"/>
        <v>33.28</v>
      </c>
      <c r="X108" s="157">
        <f t="shared" si="41"/>
        <v>0.6323200000000001</v>
      </c>
      <c r="Y108" s="188"/>
      <c r="Z108" s="83">
        <f t="shared" si="49"/>
        <v>0</v>
      </c>
      <c r="AA108" s="148">
        <f t="shared" si="42"/>
        <v>0</v>
      </c>
      <c r="AB108" s="188"/>
      <c r="AC108" s="83"/>
      <c r="AD108" s="83">
        <f t="shared" si="43"/>
        <v>0</v>
      </c>
      <c r="AE108" s="148">
        <f t="shared" si="44"/>
        <v>0</v>
      </c>
      <c r="AF108" s="188">
        <f t="shared" si="45"/>
        <v>97.17151162790698</v>
      </c>
      <c r="AG108" s="157">
        <f t="shared" si="46"/>
        <v>99.949053052325581</v>
      </c>
      <c r="AH108" s="185"/>
      <c r="AI108" s="188"/>
      <c r="AJ108" s="157"/>
    </row>
    <row r="109" spans="1:36" outlineLevel="1" x14ac:dyDescent="0.25">
      <c r="A109" s="80">
        <f t="shared" si="50"/>
        <v>43196</v>
      </c>
      <c r="B109" s="361">
        <v>2</v>
      </c>
      <c r="C109" s="366">
        <v>20</v>
      </c>
      <c r="D109" s="83">
        <v>39600</v>
      </c>
      <c r="E109" s="83">
        <f t="shared" si="34"/>
        <v>792000</v>
      </c>
      <c r="F109" s="157">
        <f t="shared" si="35"/>
        <v>1584</v>
      </c>
      <c r="G109" s="188">
        <v>88</v>
      </c>
      <c r="H109" s="83">
        <v>134.80000000000001</v>
      </c>
      <c r="I109" s="83">
        <v>2.86</v>
      </c>
      <c r="J109" s="83">
        <f t="shared" si="36"/>
        <v>16363.636363636369</v>
      </c>
      <c r="K109" s="157"/>
      <c r="L109" s="194">
        <v>1</v>
      </c>
      <c r="M109" s="83">
        <v>10400</v>
      </c>
      <c r="N109" s="83">
        <f t="shared" si="47"/>
        <v>10400</v>
      </c>
      <c r="O109" s="157">
        <f t="shared" si="37"/>
        <v>20.8</v>
      </c>
      <c r="P109" s="188">
        <v>87</v>
      </c>
      <c r="Q109" s="83">
        <v>89.1</v>
      </c>
      <c r="R109" s="156">
        <v>800</v>
      </c>
      <c r="S109" s="83">
        <f t="shared" si="38"/>
        <v>2.6249999999999933</v>
      </c>
      <c r="T109" s="157">
        <f t="shared" si="39"/>
        <v>5.2499999999999864E-3</v>
      </c>
      <c r="U109" s="194">
        <v>4</v>
      </c>
      <c r="V109" s="83">
        <v>8.61</v>
      </c>
      <c r="W109" s="83">
        <f t="shared" si="40"/>
        <v>34.44</v>
      </c>
      <c r="X109" s="157">
        <f t="shared" si="41"/>
        <v>6.8879999999999997E-2</v>
      </c>
      <c r="Y109" s="188"/>
      <c r="Z109" s="83">
        <f t="shared" si="49"/>
        <v>0</v>
      </c>
      <c r="AA109" s="148">
        <f t="shared" si="42"/>
        <v>0</v>
      </c>
      <c r="AB109" s="188"/>
      <c r="AC109" s="83"/>
      <c r="AD109" s="83">
        <f t="shared" si="43"/>
        <v>0</v>
      </c>
      <c r="AE109" s="148">
        <f t="shared" si="44"/>
        <v>0</v>
      </c>
      <c r="AF109" s="188">
        <f t="shared" si="45"/>
        <v>98.686868686868692</v>
      </c>
      <c r="AG109" s="157">
        <f t="shared" si="46"/>
        <v>99.983958333333334</v>
      </c>
      <c r="AH109" s="185"/>
      <c r="AI109" s="188"/>
      <c r="AJ109" s="157"/>
    </row>
    <row r="110" spans="1:36" outlineLevel="1" x14ac:dyDescent="0.25">
      <c r="A110" s="80">
        <f t="shared" si="50"/>
        <v>43197</v>
      </c>
      <c r="B110" s="361">
        <v>0</v>
      </c>
      <c r="C110" s="366">
        <v>20</v>
      </c>
      <c r="D110" s="83"/>
      <c r="E110" s="83">
        <f t="shared" si="34"/>
        <v>0</v>
      </c>
      <c r="F110" s="157">
        <f t="shared" si="35"/>
        <v>0</v>
      </c>
      <c r="G110" s="188"/>
      <c r="H110" s="83"/>
      <c r="I110" s="83"/>
      <c r="J110" s="83">
        <f t="shared" si="36"/>
        <v>0</v>
      </c>
      <c r="K110" s="157"/>
      <c r="L110" s="194">
        <v>1</v>
      </c>
      <c r="M110" s="83"/>
      <c r="N110" s="83">
        <f t="shared" si="47"/>
        <v>0</v>
      </c>
      <c r="O110" s="157">
        <f t="shared" si="37"/>
        <v>0</v>
      </c>
      <c r="P110" s="188"/>
      <c r="Q110" s="83"/>
      <c r="R110" s="156">
        <v>100</v>
      </c>
      <c r="S110" s="83">
        <f t="shared" si="38"/>
        <v>0</v>
      </c>
      <c r="T110" s="157">
        <f t="shared" si="39"/>
        <v>0</v>
      </c>
      <c r="U110" s="194">
        <v>2</v>
      </c>
      <c r="V110" s="83"/>
      <c r="W110" s="83">
        <f t="shared" si="40"/>
        <v>0</v>
      </c>
      <c r="X110" s="157">
        <f t="shared" si="41"/>
        <v>0</v>
      </c>
      <c r="Y110" s="188"/>
      <c r="Z110" s="83">
        <f t="shared" si="49"/>
        <v>0</v>
      </c>
      <c r="AA110" s="148">
        <f t="shared" si="42"/>
        <v>0</v>
      </c>
      <c r="AB110" s="188"/>
      <c r="AC110" s="83"/>
      <c r="AD110" s="83">
        <f t="shared" si="43"/>
        <v>0</v>
      </c>
      <c r="AE110" s="148">
        <f t="shared" si="44"/>
        <v>0</v>
      </c>
      <c r="AF110" s="188">
        <f t="shared" si="45"/>
        <v>0</v>
      </c>
      <c r="AG110" s="157">
        <f t="shared" si="46"/>
        <v>0</v>
      </c>
      <c r="AH110" s="185"/>
      <c r="AI110" s="188"/>
      <c r="AJ110" s="157"/>
    </row>
    <row r="111" spans="1:36" outlineLevel="1" x14ac:dyDescent="0.25">
      <c r="A111" s="80">
        <f t="shared" si="50"/>
        <v>43198</v>
      </c>
      <c r="B111" s="361"/>
      <c r="C111" s="366">
        <v>20</v>
      </c>
      <c r="D111" s="83"/>
      <c r="E111" s="83">
        <f t="shared" si="34"/>
        <v>0</v>
      </c>
      <c r="F111" s="157">
        <f t="shared" si="35"/>
        <v>0</v>
      </c>
      <c r="G111" s="188"/>
      <c r="H111" s="83"/>
      <c r="I111" s="83"/>
      <c r="J111" s="83">
        <f t="shared" si="36"/>
        <v>0</v>
      </c>
      <c r="K111" s="157"/>
      <c r="L111" s="194">
        <v>1</v>
      </c>
      <c r="M111" s="83"/>
      <c r="N111" s="83">
        <f t="shared" si="47"/>
        <v>0</v>
      </c>
      <c r="O111" s="157">
        <f t="shared" si="37"/>
        <v>0</v>
      </c>
      <c r="P111" s="188"/>
      <c r="Q111" s="83"/>
      <c r="R111" s="156">
        <v>100</v>
      </c>
      <c r="S111" s="83">
        <f t="shared" si="38"/>
        <v>0</v>
      </c>
      <c r="T111" s="157">
        <f t="shared" si="39"/>
        <v>0</v>
      </c>
      <c r="U111" s="194">
        <v>2</v>
      </c>
      <c r="V111" s="83"/>
      <c r="W111" s="83">
        <f t="shared" si="40"/>
        <v>0</v>
      </c>
      <c r="X111" s="157">
        <f t="shared" si="41"/>
        <v>0</v>
      </c>
      <c r="Y111" s="188"/>
      <c r="Z111" s="83">
        <f t="shared" si="49"/>
        <v>0</v>
      </c>
      <c r="AA111" s="148">
        <f t="shared" si="42"/>
        <v>0</v>
      </c>
      <c r="AB111" s="188"/>
      <c r="AC111" s="83"/>
      <c r="AD111" s="83">
        <f t="shared" si="43"/>
        <v>0</v>
      </c>
      <c r="AE111" s="148">
        <f t="shared" si="44"/>
        <v>0</v>
      </c>
      <c r="AF111" s="188">
        <f t="shared" si="45"/>
        <v>0</v>
      </c>
      <c r="AG111" s="157">
        <f t="shared" si="46"/>
        <v>0</v>
      </c>
      <c r="AH111" s="185"/>
      <c r="AI111" s="188"/>
      <c r="AJ111" s="157"/>
    </row>
    <row r="112" spans="1:36" outlineLevel="1" x14ac:dyDescent="0.25">
      <c r="A112" s="80">
        <f t="shared" si="50"/>
        <v>43199</v>
      </c>
      <c r="B112" s="361">
        <v>24</v>
      </c>
      <c r="C112" s="366">
        <v>20</v>
      </c>
      <c r="D112" s="83">
        <v>8080</v>
      </c>
      <c r="E112" s="83">
        <f t="shared" si="34"/>
        <v>161600</v>
      </c>
      <c r="F112" s="157">
        <f t="shared" si="35"/>
        <v>3878.4</v>
      </c>
      <c r="G112" s="188">
        <v>88.2</v>
      </c>
      <c r="H112" s="83">
        <v>100.7</v>
      </c>
      <c r="I112" s="83">
        <v>4.0650000000000004</v>
      </c>
      <c r="J112" s="83">
        <f t="shared" si="36"/>
        <v>3075.0307503075028</v>
      </c>
      <c r="K112" s="157"/>
      <c r="L112" s="194">
        <v>1</v>
      </c>
      <c r="M112" s="83">
        <v>9480</v>
      </c>
      <c r="N112" s="83">
        <f t="shared" si="47"/>
        <v>9480</v>
      </c>
      <c r="O112" s="157">
        <f t="shared" si="37"/>
        <v>227.52</v>
      </c>
      <c r="P112" s="188">
        <v>87.8</v>
      </c>
      <c r="Q112" s="83">
        <v>89.1</v>
      </c>
      <c r="R112" s="156">
        <v>400</v>
      </c>
      <c r="S112" s="83">
        <f t="shared" si="38"/>
        <v>3.2499999999999933</v>
      </c>
      <c r="T112" s="157">
        <f t="shared" si="39"/>
        <v>7.7999999999999847E-2</v>
      </c>
      <c r="U112" s="194">
        <v>4</v>
      </c>
      <c r="V112" s="83">
        <v>9</v>
      </c>
      <c r="W112" s="83">
        <f t="shared" si="40"/>
        <v>36</v>
      </c>
      <c r="X112" s="157">
        <f t="shared" si="41"/>
        <v>0.86399999999999999</v>
      </c>
      <c r="Y112" s="188"/>
      <c r="Z112" s="83">
        <f t="shared" si="49"/>
        <v>0</v>
      </c>
      <c r="AA112" s="148">
        <f t="shared" si="42"/>
        <v>0</v>
      </c>
      <c r="AB112" s="188"/>
      <c r="AC112" s="83"/>
      <c r="AD112" s="83">
        <f t="shared" si="43"/>
        <v>0</v>
      </c>
      <c r="AE112" s="148">
        <f t="shared" si="44"/>
        <v>0</v>
      </c>
      <c r="AF112" s="188">
        <f t="shared" si="45"/>
        <v>94.133663366336634</v>
      </c>
      <c r="AG112" s="157">
        <f t="shared" si="46"/>
        <v>99.89430999999999</v>
      </c>
      <c r="AH112" s="185"/>
      <c r="AI112" s="188"/>
      <c r="AJ112" s="157"/>
    </row>
    <row r="113" spans="1:36" outlineLevel="1" x14ac:dyDescent="0.25">
      <c r="A113" s="80">
        <f t="shared" si="50"/>
        <v>43200</v>
      </c>
      <c r="B113" s="361">
        <v>22</v>
      </c>
      <c r="C113" s="366">
        <v>20</v>
      </c>
      <c r="D113" s="83">
        <v>12200</v>
      </c>
      <c r="E113" s="83">
        <f t="shared" si="34"/>
        <v>244000</v>
      </c>
      <c r="F113" s="157">
        <f t="shared" si="35"/>
        <v>5368</v>
      </c>
      <c r="G113" s="188">
        <v>87</v>
      </c>
      <c r="H113" s="83">
        <v>129.5</v>
      </c>
      <c r="I113" s="83">
        <v>8.2940000000000005</v>
      </c>
      <c r="J113" s="83">
        <f t="shared" si="36"/>
        <v>5124.1861586689174</v>
      </c>
      <c r="K113" s="157"/>
      <c r="L113" s="194">
        <v>1</v>
      </c>
      <c r="M113" s="83">
        <v>9690</v>
      </c>
      <c r="N113" s="83">
        <f t="shared" si="47"/>
        <v>9690</v>
      </c>
      <c r="O113" s="157">
        <f t="shared" si="37"/>
        <v>213.18</v>
      </c>
      <c r="P113" s="188">
        <v>86.3</v>
      </c>
      <c r="Q113" s="83">
        <v>87.8</v>
      </c>
      <c r="R113" s="156">
        <v>800</v>
      </c>
      <c r="S113" s="83">
        <f t="shared" si="38"/>
        <v>1.875</v>
      </c>
      <c r="T113" s="157">
        <f t="shared" si="39"/>
        <v>4.1250000000000002E-2</v>
      </c>
      <c r="U113" s="194">
        <v>4</v>
      </c>
      <c r="V113" s="83">
        <v>8.99</v>
      </c>
      <c r="W113" s="83">
        <f t="shared" si="40"/>
        <v>35.96</v>
      </c>
      <c r="X113" s="157">
        <f t="shared" si="41"/>
        <v>0.79112000000000005</v>
      </c>
      <c r="Y113" s="188">
        <v>596</v>
      </c>
      <c r="Z113" s="83">
        <f t="shared" si="49"/>
        <v>13.112</v>
      </c>
      <c r="AA113" s="148">
        <f t="shared" si="42"/>
        <v>53.64</v>
      </c>
      <c r="AB113" s="188"/>
      <c r="AC113" s="83">
        <v>12.4</v>
      </c>
      <c r="AD113" s="83">
        <f t="shared" si="43"/>
        <v>0.27279999999999999</v>
      </c>
      <c r="AE113" s="148">
        <f t="shared" si="44"/>
        <v>1.1160000000000001</v>
      </c>
      <c r="AF113" s="188">
        <f t="shared" si="45"/>
        <v>96.028688524590166</v>
      </c>
      <c r="AG113" s="157">
        <f t="shared" si="46"/>
        <v>99.963408823529406</v>
      </c>
      <c r="AH113" s="185"/>
      <c r="AI113" s="188"/>
      <c r="AJ113" s="157"/>
    </row>
    <row r="114" spans="1:36" outlineLevel="1" x14ac:dyDescent="0.25">
      <c r="A114" s="80">
        <f t="shared" si="50"/>
        <v>43201</v>
      </c>
      <c r="B114" s="361">
        <v>18</v>
      </c>
      <c r="C114" s="366">
        <v>20</v>
      </c>
      <c r="D114" s="83">
        <v>18600</v>
      </c>
      <c r="E114" s="83">
        <f t="shared" si="34"/>
        <v>372000</v>
      </c>
      <c r="F114" s="157">
        <f t="shared" si="35"/>
        <v>6696</v>
      </c>
      <c r="G114" s="188">
        <v>88.8</v>
      </c>
      <c r="H114" s="83">
        <v>112.1</v>
      </c>
      <c r="I114" s="83">
        <v>4.8979999999999997</v>
      </c>
      <c r="J114" s="83">
        <f t="shared" si="36"/>
        <v>4757.0436913025724</v>
      </c>
      <c r="K114" s="157"/>
      <c r="L114" s="194">
        <v>1</v>
      </c>
      <c r="M114" s="83">
        <v>9270</v>
      </c>
      <c r="N114" s="83">
        <f t="shared" si="47"/>
        <v>9270</v>
      </c>
      <c r="O114" s="157">
        <f t="shared" si="37"/>
        <v>166.86</v>
      </c>
      <c r="P114" s="188">
        <v>81.7</v>
      </c>
      <c r="Q114" s="83">
        <v>83.6</v>
      </c>
      <c r="R114" s="156">
        <v>700</v>
      </c>
      <c r="S114" s="83">
        <f t="shared" si="38"/>
        <v>2.714285714285702</v>
      </c>
      <c r="T114" s="157">
        <f t="shared" si="39"/>
        <v>4.8857142857142634E-2</v>
      </c>
      <c r="U114" s="194">
        <v>4</v>
      </c>
      <c r="V114" s="83">
        <v>8.5500000000000007</v>
      </c>
      <c r="W114" s="83">
        <f t="shared" si="40"/>
        <v>34.200000000000003</v>
      </c>
      <c r="X114" s="157">
        <f t="shared" si="41"/>
        <v>0.61560000000000004</v>
      </c>
      <c r="Y114" s="188"/>
      <c r="Z114" s="83">
        <f t="shared" si="49"/>
        <v>0</v>
      </c>
      <c r="AA114" s="148">
        <f t="shared" si="42"/>
        <v>0</v>
      </c>
      <c r="AB114" s="188"/>
      <c r="AC114" s="83"/>
      <c r="AD114" s="83">
        <f t="shared" si="43"/>
        <v>0</v>
      </c>
      <c r="AE114" s="148">
        <f t="shared" si="44"/>
        <v>0</v>
      </c>
      <c r="AF114" s="188">
        <f t="shared" si="45"/>
        <v>97.508064516129039</v>
      </c>
      <c r="AG114" s="157">
        <f t="shared" si="46"/>
        <v>99.942941753525446</v>
      </c>
      <c r="AH114" s="185"/>
      <c r="AI114" s="188"/>
      <c r="AJ114" s="157"/>
    </row>
    <row r="115" spans="1:36" outlineLevel="1" x14ac:dyDescent="0.25">
      <c r="A115" s="80">
        <f t="shared" si="50"/>
        <v>43202</v>
      </c>
      <c r="B115" s="361">
        <v>16</v>
      </c>
      <c r="C115" s="366">
        <v>20</v>
      </c>
      <c r="D115" s="83">
        <v>23700</v>
      </c>
      <c r="E115" s="83">
        <f t="shared" si="34"/>
        <v>474000</v>
      </c>
      <c r="F115" s="157">
        <f t="shared" si="35"/>
        <v>7584</v>
      </c>
      <c r="G115" s="188">
        <v>87</v>
      </c>
      <c r="H115" s="83">
        <v>122.8</v>
      </c>
      <c r="I115" s="83">
        <v>4.8979999999999997</v>
      </c>
      <c r="J115" s="83">
        <f t="shared" si="36"/>
        <v>7309.1057574520219</v>
      </c>
      <c r="K115" s="157"/>
      <c r="L115" s="194">
        <v>1</v>
      </c>
      <c r="M115" s="83">
        <v>9320</v>
      </c>
      <c r="N115" s="83">
        <f t="shared" si="47"/>
        <v>9320</v>
      </c>
      <c r="O115" s="157">
        <f t="shared" si="37"/>
        <v>149.12</v>
      </c>
      <c r="P115" s="188">
        <v>87.1</v>
      </c>
      <c r="Q115" s="83">
        <v>90.4</v>
      </c>
      <c r="R115" s="156">
        <v>500</v>
      </c>
      <c r="S115" s="83">
        <f t="shared" si="38"/>
        <v>6.6000000000000227</v>
      </c>
      <c r="T115" s="157">
        <f t="shared" si="39"/>
        <v>0.10560000000000036</v>
      </c>
      <c r="U115" s="194">
        <v>4</v>
      </c>
      <c r="V115" s="83">
        <v>8.7899999999999991</v>
      </c>
      <c r="W115" s="83">
        <f t="shared" si="40"/>
        <v>35.159999999999997</v>
      </c>
      <c r="X115" s="157">
        <f t="shared" si="41"/>
        <v>0.56255999999999995</v>
      </c>
      <c r="Y115" s="188"/>
      <c r="Z115" s="83">
        <f t="shared" si="49"/>
        <v>0</v>
      </c>
      <c r="AA115" s="148">
        <f t="shared" si="42"/>
        <v>0</v>
      </c>
      <c r="AB115" s="188"/>
      <c r="AC115" s="83"/>
      <c r="AD115" s="83">
        <f t="shared" si="43"/>
        <v>0</v>
      </c>
      <c r="AE115" s="148">
        <f t="shared" si="44"/>
        <v>0</v>
      </c>
      <c r="AF115" s="188">
        <f t="shared" si="45"/>
        <v>98.033755274261608</v>
      </c>
      <c r="AG115" s="157">
        <f t="shared" si="46"/>
        <v>99.909701675977644</v>
      </c>
      <c r="AH115" s="185"/>
      <c r="AI115" s="188"/>
      <c r="AJ115" s="157"/>
    </row>
    <row r="116" spans="1:36" outlineLevel="1" x14ac:dyDescent="0.25">
      <c r="A116" s="80">
        <f t="shared" si="50"/>
        <v>43203</v>
      </c>
      <c r="B116" s="361">
        <v>16</v>
      </c>
      <c r="C116" s="366">
        <v>20</v>
      </c>
      <c r="D116" s="83">
        <v>18500</v>
      </c>
      <c r="E116" s="83">
        <f t="shared" si="34"/>
        <v>370000</v>
      </c>
      <c r="F116" s="157">
        <f t="shared" si="35"/>
        <v>5920</v>
      </c>
      <c r="G116" s="188">
        <v>87.3</v>
      </c>
      <c r="H116" s="83"/>
      <c r="I116" s="83"/>
      <c r="J116" s="83">
        <f t="shared" si="36"/>
        <v>0</v>
      </c>
      <c r="K116" s="157"/>
      <c r="L116" s="194">
        <v>1</v>
      </c>
      <c r="M116" s="83">
        <v>10100</v>
      </c>
      <c r="N116" s="83">
        <f t="shared" si="47"/>
        <v>10100</v>
      </c>
      <c r="O116" s="157">
        <f t="shared" si="37"/>
        <v>161.6</v>
      </c>
      <c r="P116" s="188">
        <v>87.9</v>
      </c>
      <c r="Q116" s="83">
        <v>89</v>
      </c>
      <c r="R116" s="156">
        <v>100</v>
      </c>
      <c r="S116" s="83">
        <f t="shared" si="38"/>
        <v>10.999999999999943</v>
      </c>
      <c r="T116" s="157">
        <f t="shared" si="39"/>
        <v>0.1759999999999991</v>
      </c>
      <c r="U116" s="194">
        <v>2</v>
      </c>
      <c r="V116" s="83">
        <v>16.399999999999999</v>
      </c>
      <c r="W116" s="83">
        <f t="shared" si="40"/>
        <v>32.799999999999997</v>
      </c>
      <c r="X116" s="157">
        <f t="shared" si="41"/>
        <v>0.52479999999999993</v>
      </c>
      <c r="Y116" s="188"/>
      <c r="Z116" s="83">
        <f t="shared" si="49"/>
        <v>0</v>
      </c>
      <c r="AA116" s="148">
        <f t="shared" si="42"/>
        <v>0</v>
      </c>
      <c r="AB116" s="188"/>
      <c r="AC116" s="83"/>
      <c r="AD116" s="83">
        <f t="shared" si="43"/>
        <v>0</v>
      </c>
      <c r="AE116" s="148">
        <f t="shared" si="44"/>
        <v>0</v>
      </c>
      <c r="AF116" s="188">
        <f t="shared" si="45"/>
        <v>97.27027027027026</v>
      </c>
      <c r="AG116" s="157">
        <f t="shared" si="46"/>
        <v>0</v>
      </c>
      <c r="AH116" s="185"/>
      <c r="AI116" s="188"/>
      <c r="AJ116" s="157"/>
    </row>
    <row r="117" spans="1:36" outlineLevel="1" x14ac:dyDescent="0.25">
      <c r="A117" s="80">
        <f t="shared" si="50"/>
        <v>43204</v>
      </c>
      <c r="B117" s="361"/>
      <c r="C117" s="366">
        <v>20</v>
      </c>
      <c r="D117" s="83"/>
      <c r="E117" s="83">
        <f t="shared" si="34"/>
        <v>0</v>
      </c>
      <c r="F117" s="157">
        <f t="shared" si="35"/>
        <v>0</v>
      </c>
      <c r="G117" s="188"/>
      <c r="H117" s="83"/>
      <c r="I117" s="83"/>
      <c r="J117" s="83">
        <f t="shared" si="36"/>
        <v>0</v>
      </c>
      <c r="K117" s="157"/>
      <c r="L117" s="194">
        <v>1</v>
      </c>
      <c r="M117" s="83"/>
      <c r="N117" s="83">
        <f t="shared" si="47"/>
        <v>0</v>
      </c>
      <c r="O117" s="157">
        <f t="shared" si="37"/>
        <v>0</v>
      </c>
      <c r="P117" s="188"/>
      <c r="Q117" s="83"/>
      <c r="R117" s="156">
        <v>100</v>
      </c>
      <c r="S117" s="83">
        <f t="shared" si="38"/>
        <v>0</v>
      </c>
      <c r="T117" s="157">
        <f t="shared" si="39"/>
        <v>0</v>
      </c>
      <c r="U117" s="194">
        <v>2</v>
      </c>
      <c r="V117" s="83"/>
      <c r="W117" s="83">
        <f t="shared" si="40"/>
        <v>0</v>
      </c>
      <c r="X117" s="157">
        <f t="shared" si="41"/>
        <v>0</v>
      </c>
      <c r="Y117" s="188"/>
      <c r="Z117" s="83">
        <f t="shared" si="49"/>
        <v>0</v>
      </c>
      <c r="AA117" s="148">
        <f t="shared" si="42"/>
        <v>0</v>
      </c>
      <c r="AB117" s="188"/>
      <c r="AC117" s="83"/>
      <c r="AD117" s="83">
        <f t="shared" si="43"/>
        <v>0</v>
      </c>
      <c r="AE117" s="148">
        <f t="shared" si="44"/>
        <v>0</v>
      </c>
      <c r="AF117" s="188">
        <f t="shared" si="45"/>
        <v>0</v>
      </c>
      <c r="AG117" s="157">
        <f t="shared" si="46"/>
        <v>0</v>
      </c>
      <c r="AH117" s="185"/>
      <c r="AI117" s="188"/>
      <c r="AJ117" s="157"/>
    </row>
    <row r="118" spans="1:36" outlineLevel="1" x14ac:dyDescent="0.25">
      <c r="A118" s="80">
        <f t="shared" si="50"/>
        <v>43205</v>
      </c>
      <c r="B118" s="361"/>
      <c r="C118" s="366">
        <v>20</v>
      </c>
      <c r="D118" s="83"/>
      <c r="E118" s="83">
        <f t="shared" si="34"/>
        <v>0</v>
      </c>
      <c r="F118" s="157">
        <f t="shared" si="35"/>
        <v>0</v>
      </c>
      <c r="G118" s="188"/>
      <c r="H118" s="83"/>
      <c r="I118" s="83"/>
      <c r="J118" s="83">
        <f t="shared" si="36"/>
        <v>0</v>
      </c>
      <c r="K118" s="157"/>
      <c r="L118" s="194">
        <v>1</v>
      </c>
      <c r="M118" s="83"/>
      <c r="N118" s="83">
        <f t="shared" si="47"/>
        <v>0</v>
      </c>
      <c r="O118" s="157">
        <f t="shared" si="37"/>
        <v>0</v>
      </c>
      <c r="P118" s="188"/>
      <c r="Q118" s="83"/>
      <c r="R118" s="156">
        <v>100</v>
      </c>
      <c r="S118" s="83">
        <f t="shared" si="38"/>
        <v>0</v>
      </c>
      <c r="T118" s="157">
        <f t="shared" si="39"/>
        <v>0</v>
      </c>
      <c r="U118" s="194">
        <v>2</v>
      </c>
      <c r="V118" s="83"/>
      <c r="W118" s="83">
        <f t="shared" si="40"/>
        <v>0</v>
      </c>
      <c r="X118" s="157">
        <f t="shared" si="41"/>
        <v>0</v>
      </c>
      <c r="Y118" s="188"/>
      <c r="Z118" s="83">
        <f t="shared" si="49"/>
        <v>0</v>
      </c>
      <c r="AA118" s="148">
        <f t="shared" si="42"/>
        <v>0</v>
      </c>
      <c r="AB118" s="188"/>
      <c r="AC118" s="83"/>
      <c r="AD118" s="83">
        <f t="shared" si="43"/>
        <v>0</v>
      </c>
      <c r="AE118" s="148">
        <f t="shared" si="44"/>
        <v>0</v>
      </c>
      <c r="AF118" s="188">
        <f t="shared" si="45"/>
        <v>0</v>
      </c>
      <c r="AG118" s="157">
        <f t="shared" si="46"/>
        <v>0</v>
      </c>
      <c r="AH118" s="185"/>
      <c r="AI118" s="188"/>
      <c r="AJ118" s="157"/>
    </row>
    <row r="119" spans="1:36" outlineLevel="1" x14ac:dyDescent="0.25">
      <c r="A119" s="80">
        <f t="shared" si="50"/>
        <v>43206</v>
      </c>
      <c r="B119" s="361">
        <v>22</v>
      </c>
      <c r="C119" s="366">
        <v>20</v>
      </c>
      <c r="D119" s="83">
        <v>6960</v>
      </c>
      <c r="E119" s="83">
        <f t="shared" si="34"/>
        <v>139200</v>
      </c>
      <c r="F119" s="157">
        <f t="shared" si="35"/>
        <v>3062.4</v>
      </c>
      <c r="G119" s="188">
        <v>81.5</v>
      </c>
      <c r="H119" s="83">
        <v>94.7</v>
      </c>
      <c r="I119" s="83">
        <v>5.97</v>
      </c>
      <c r="J119" s="83">
        <f t="shared" si="36"/>
        <v>2211.0552763819101</v>
      </c>
      <c r="K119" s="157"/>
      <c r="L119" s="194">
        <v>1</v>
      </c>
      <c r="M119" s="83">
        <v>9270</v>
      </c>
      <c r="N119" s="83">
        <f t="shared" si="47"/>
        <v>9270</v>
      </c>
      <c r="O119" s="157">
        <f t="shared" si="37"/>
        <v>203.94</v>
      </c>
      <c r="P119" s="188">
        <v>84.3</v>
      </c>
      <c r="Q119" s="83">
        <v>84.8</v>
      </c>
      <c r="R119" s="156">
        <v>100</v>
      </c>
      <c r="S119" s="83">
        <f t="shared" si="38"/>
        <v>5</v>
      </c>
      <c r="T119" s="157">
        <f t="shared" si="39"/>
        <v>0.11</v>
      </c>
      <c r="U119" s="194">
        <v>2</v>
      </c>
      <c r="V119" s="83">
        <v>15.7</v>
      </c>
      <c r="W119" s="83">
        <f t="shared" si="40"/>
        <v>31.4</v>
      </c>
      <c r="X119" s="157">
        <f t="shared" si="41"/>
        <v>0.69079999999999997</v>
      </c>
      <c r="Y119" s="188"/>
      <c r="Z119" s="83">
        <f t="shared" si="49"/>
        <v>0</v>
      </c>
      <c r="AA119" s="148">
        <f t="shared" si="42"/>
        <v>0</v>
      </c>
      <c r="AB119" s="188"/>
      <c r="AC119" s="83"/>
      <c r="AD119" s="83">
        <f t="shared" si="43"/>
        <v>0</v>
      </c>
      <c r="AE119" s="148">
        <f t="shared" si="44"/>
        <v>0</v>
      </c>
      <c r="AF119" s="188">
        <f t="shared" si="45"/>
        <v>93.340517241379303</v>
      </c>
      <c r="AG119" s="157">
        <f t="shared" si="46"/>
        <v>99.773863636363629</v>
      </c>
      <c r="AH119" s="185"/>
      <c r="AI119" s="188"/>
      <c r="AJ119" s="157"/>
    </row>
    <row r="120" spans="1:36" outlineLevel="1" x14ac:dyDescent="0.25">
      <c r="A120" s="80">
        <f t="shared" si="50"/>
        <v>43207</v>
      </c>
      <c r="B120" s="361">
        <v>35</v>
      </c>
      <c r="C120" s="366">
        <v>20</v>
      </c>
      <c r="D120" s="83">
        <v>8870</v>
      </c>
      <c r="E120" s="83">
        <f t="shared" si="34"/>
        <v>177400</v>
      </c>
      <c r="F120" s="157">
        <f t="shared" si="35"/>
        <v>6209</v>
      </c>
      <c r="G120" s="188">
        <v>84.3</v>
      </c>
      <c r="H120" s="83">
        <v>112.4</v>
      </c>
      <c r="I120" s="83">
        <v>8</v>
      </c>
      <c r="J120" s="83">
        <f t="shared" si="36"/>
        <v>3512.5000000000009</v>
      </c>
      <c r="K120" s="157"/>
      <c r="L120" s="194">
        <v>1</v>
      </c>
      <c r="M120" s="83">
        <v>9840</v>
      </c>
      <c r="N120" s="83">
        <f t="shared" si="47"/>
        <v>9840</v>
      </c>
      <c r="O120" s="157">
        <f t="shared" si="37"/>
        <v>344.4</v>
      </c>
      <c r="P120" s="188">
        <v>83.1</v>
      </c>
      <c r="Q120" s="83">
        <v>83.6</v>
      </c>
      <c r="R120" s="156">
        <v>100</v>
      </c>
      <c r="S120" s="83">
        <f t="shared" si="38"/>
        <v>5</v>
      </c>
      <c r="T120" s="157">
        <f t="shared" si="39"/>
        <v>0.17499999999999999</v>
      </c>
      <c r="U120" s="194">
        <v>2</v>
      </c>
      <c r="V120" s="83">
        <v>16.5</v>
      </c>
      <c r="W120" s="83">
        <f t="shared" si="40"/>
        <v>33</v>
      </c>
      <c r="X120" s="157">
        <f t="shared" si="41"/>
        <v>1.155</v>
      </c>
      <c r="Y120" s="188">
        <v>665</v>
      </c>
      <c r="Z120" s="83">
        <f t="shared" si="49"/>
        <v>23.274999999999999</v>
      </c>
      <c r="AA120" s="148">
        <f t="shared" si="42"/>
        <v>71.155000000000001</v>
      </c>
      <c r="AB120" s="188"/>
      <c r="AC120" s="83">
        <v>13.9</v>
      </c>
      <c r="AD120" s="83">
        <f t="shared" si="43"/>
        <v>0.48649999999999999</v>
      </c>
      <c r="AE120" s="148">
        <f t="shared" si="44"/>
        <v>1.4872999999999998</v>
      </c>
      <c r="AF120" s="188">
        <f t="shared" si="45"/>
        <v>94.453213077790295</v>
      </c>
      <c r="AG120" s="157">
        <f t="shared" si="46"/>
        <v>99.857651245551608</v>
      </c>
      <c r="AH120" s="185"/>
      <c r="AI120" s="188"/>
      <c r="AJ120" s="157"/>
    </row>
    <row r="121" spans="1:36" outlineLevel="1" x14ac:dyDescent="0.25">
      <c r="A121" s="80">
        <f t="shared" si="50"/>
        <v>43208</v>
      </c>
      <c r="B121" s="361">
        <v>30</v>
      </c>
      <c r="C121" s="366">
        <v>20</v>
      </c>
      <c r="D121" s="83">
        <v>11900</v>
      </c>
      <c r="E121" s="83">
        <f t="shared" si="34"/>
        <v>238000</v>
      </c>
      <c r="F121" s="157">
        <f t="shared" si="35"/>
        <v>7140</v>
      </c>
      <c r="G121" s="188">
        <v>83</v>
      </c>
      <c r="H121" s="83">
        <v>91.8</v>
      </c>
      <c r="I121" s="83">
        <v>2.52</v>
      </c>
      <c r="J121" s="83">
        <f t="shared" si="36"/>
        <v>3492.0634920634907</v>
      </c>
      <c r="K121" s="157"/>
      <c r="L121" s="194">
        <v>1</v>
      </c>
      <c r="M121" s="83">
        <v>9700</v>
      </c>
      <c r="N121" s="83">
        <f t="shared" si="47"/>
        <v>9700</v>
      </c>
      <c r="O121" s="157">
        <f t="shared" si="37"/>
        <v>291</v>
      </c>
      <c r="P121" s="188">
        <v>82</v>
      </c>
      <c r="Q121" s="83">
        <v>83.2</v>
      </c>
      <c r="R121" s="156">
        <v>100</v>
      </c>
      <c r="S121" s="83">
        <f t="shared" si="38"/>
        <v>12.000000000000027</v>
      </c>
      <c r="T121" s="157">
        <f t="shared" si="39"/>
        <v>0.36000000000000082</v>
      </c>
      <c r="U121" s="194">
        <v>2</v>
      </c>
      <c r="V121" s="83">
        <v>15.5</v>
      </c>
      <c r="W121" s="83">
        <f t="shared" si="40"/>
        <v>31</v>
      </c>
      <c r="X121" s="157">
        <f t="shared" si="41"/>
        <v>0.93</v>
      </c>
      <c r="Y121" s="188"/>
      <c r="Z121" s="83">
        <f t="shared" si="49"/>
        <v>0</v>
      </c>
      <c r="AA121" s="148">
        <f t="shared" si="42"/>
        <v>0</v>
      </c>
      <c r="AB121" s="188"/>
      <c r="AC121" s="83"/>
      <c r="AD121" s="83">
        <f t="shared" si="43"/>
        <v>0</v>
      </c>
      <c r="AE121" s="148">
        <f t="shared" si="44"/>
        <v>0</v>
      </c>
      <c r="AF121" s="188">
        <f t="shared" si="45"/>
        <v>95.924369747899163</v>
      </c>
      <c r="AG121" s="157">
        <f t="shared" si="46"/>
        <v>99.656363636363636</v>
      </c>
      <c r="AH121" s="185"/>
      <c r="AI121" s="188"/>
      <c r="AJ121" s="157"/>
    </row>
    <row r="122" spans="1:36" outlineLevel="1" x14ac:dyDescent="0.25">
      <c r="A122" s="80">
        <f t="shared" si="50"/>
        <v>43209</v>
      </c>
      <c r="B122" s="361">
        <v>25</v>
      </c>
      <c r="C122" s="366">
        <v>20</v>
      </c>
      <c r="D122" s="83">
        <v>20300</v>
      </c>
      <c r="E122" s="83">
        <f t="shared" si="34"/>
        <v>406000</v>
      </c>
      <c r="F122" s="157">
        <f t="shared" si="35"/>
        <v>10150</v>
      </c>
      <c r="G122" s="188">
        <v>85.1</v>
      </c>
      <c r="H122" s="83">
        <v>98.3</v>
      </c>
      <c r="I122" s="83">
        <v>2</v>
      </c>
      <c r="J122" s="83">
        <f t="shared" si="36"/>
        <v>6600.0000000000018</v>
      </c>
      <c r="K122" s="157"/>
      <c r="L122" s="194">
        <v>1</v>
      </c>
      <c r="M122" s="83">
        <v>9730</v>
      </c>
      <c r="N122" s="83">
        <f t="shared" si="47"/>
        <v>9730</v>
      </c>
      <c r="O122" s="157">
        <f t="shared" si="37"/>
        <v>243.25</v>
      </c>
      <c r="P122" s="188">
        <v>82.4</v>
      </c>
      <c r="Q122" s="83">
        <v>82.8</v>
      </c>
      <c r="R122" s="156">
        <v>100</v>
      </c>
      <c r="S122" s="83">
        <f t="shared" si="38"/>
        <v>3.9999999999999147</v>
      </c>
      <c r="T122" s="157">
        <f t="shared" si="39"/>
        <v>9.9999999999997868E-2</v>
      </c>
      <c r="U122" s="194">
        <v>2</v>
      </c>
      <c r="V122" s="83">
        <v>14.5</v>
      </c>
      <c r="W122" s="83">
        <f t="shared" si="40"/>
        <v>29</v>
      </c>
      <c r="X122" s="157">
        <f t="shared" si="41"/>
        <v>0.72499999999999998</v>
      </c>
      <c r="Y122" s="188"/>
      <c r="Z122" s="83">
        <f t="shared" si="49"/>
        <v>0</v>
      </c>
      <c r="AA122" s="148">
        <f t="shared" si="42"/>
        <v>0</v>
      </c>
      <c r="AB122" s="188"/>
      <c r="AC122" s="83"/>
      <c r="AD122" s="83">
        <f t="shared" si="43"/>
        <v>0</v>
      </c>
      <c r="AE122" s="148">
        <f t="shared" si="44"/>
        <v>0</v>
      </c>
      <c r="AF122" s="188">
        <f t="shared" si="45"/>
        <v>97.603448275862064</v>
      </c>
      <c r="AG122" s="157">
        <f t="shared" si="46"/>
        <v>99.939393939393938</v>
      </c>
      <c r="AH122" s="185"/>
      <c r="AI122" s="188"/>
      <c r="AJ122" s="157"/>
    </row>
    <row r="123" spans="1:36" outlineLevel="1" x14ac:dyDescent="0.25">
      <c r="A123" s="80">
        <f t="shared" si="50"/>
        <v>43210</v>
      </c>
      <c r="B123" s="361"/>
      <c r="C123" s="366">
        <v>20</v>
      </c>
      <c r="D123" s="83"/>
      <c r="E123" s="83">
        <f t="shared" si="34"/>
        <v>0</v>
      </c>
      <c r="F123" s="157">
        <f t="shared" si="35"/>
        <v>0</v>
      </c>
      <c r="G123" s="188"/>
      <c r="H123" s="83"/>
      <c r="I123" s="83"/>
      <c r="J123" s="83">
        <f t="shared" si="36"/>
        <v>0</v>
      </c>
      <c r="K123" s="157"/>
      <c r="L123" s="194">
        <v>1</v>
      </c>
      <c r="M123" s="83"/>
      <c r="N123" s="83">
        <f t="shared" si="47"/>
        <v>0</v>
      </c>
      <c r="O123" s="157">
        <f t="shared" si="37"/>
        <v>0</v>
      </c>
      <c r="P123" s="188"/>
      <c r="Q123" s="83"/>
      <c r="R123" s="156">
        <v>100</v>
      </c>
      <c r="S123" s="83">
        <f t="shared" si="38"/>
        <v>0</v>
      </c>
      <c r="T123" s="157">
        <f t="shared" si="39"/>
        <v>0</v>
      </c>
      <c r="U123" s="194">
        <v>2</v>
      </c>
      <c r="V123" s="83"/>
      <c r="W123" s="83">
        <f t="shared" si="40"/>
        <v>0</v>
      </c>
      <c r="X123" s="157">
        <f t="shared" si="41"/>
        <v>0</v>
      </c>
      <c r="Y123" s="188"/>
      <c r="Z123" s="83">
        <f t="shared" si="49"/>
        <v>0</v>
      </c>
      <c r="AA123" s="148">
        <f t="shared" si="42"/>
        <v>0</v>
      </c>
      <c r="AB123" s="188"/>
      <c r="AC123" s="83"/>
      <c r="AD123" s="83">
        <f t="shared" si="43"/>
        <v>0</v>
      </c>
      <c r="AE123" s="148">
        <f t="shared" si="44"/>
        <v>0</v>
      </c>
      <c r="AF123" s="188">
        <f t="shared" si="45"/>
        <v>0</v>
      </c>
      <c r="AG123" s="157">
        <f t="shared" si="46"/>
        <v>0</v>
      </c>
      <c r="AH123" s="185"/>
      <c r="AI123" s="188"/>
      <c r="AJ123" s="157"/>
    </row>
    <row r="124" spans="1:36" outlineLevel="1" x14ac:dyDescent="0.25">
      <c r="A124" s="80">
        <f t="shared" si="50"/>
        <v>43211</v>
      </c>
      <c r="B124" s="361"/>
      <c r="C124" s="366">
        <v>20</v>
      </c>
      <c r="D124" s="83"/>
      <c r="E124" s="83">
        <f t="shared" si="34"/>
        <v>0</v>
      </c>
      <c r="F124" s="157">
        <f t="shared" si="35"/>
        <v>0</v>
      </c>
      <c r="G124" s="188"/>
      <c r="H124" s="83"/>
      <c r="I124" s="83"/>
      <c r="J124" s="83">
        <f t="shared" si="36"/>
        <v>0</v>
      </c>
      <c r="K124" s="157"/>
      <c r="L124" s="194">
        <v>1</v>
      </c>
      <c r="M124" s="83"/>
      <c r="N124" s="83">
        <f t="shared" si="47"/>
        <v>0</v>
      </c>
      <c r="O124" s="157">
        <f t="shared" si="37"/>
        <v>0</v>
      </c>
      <c r="P124" s="188"/>
      <c r="Q124" s="83"/>
      <c r="R124" s="156">
        <v>100</v>
      </c>
      <c r="S124" s="83">
        <f t="shared" si="38"/>
        <v>0</v>
      </c>
      <c r="T124" s="157">
        <f t="shared" si="39"/>
        <v>0</v>
      </c>
      <c r="U124" s="194">
        <v>2</v>
      </c>
      <c r="V124" s="83"/>
      <c r="W124" s="83">
        <f t="shared" si="40"/>
        <v>0</v>
      </c>
      <c r="X124" s="157">
        <f t="shared" si="41"/>
        <v>0</v>
      </c>
      <c r="Y124" s="188"/>
      <c r="Z124" s="83">
        <f t="shared" si="49"/>
        <v>0</v>
      </c>
      <c r="AA124" s="148">
        <f t="shared" si="42"/>
        <v>0</v>
      </c>
      <c r="AB124" s="188"/>
      <c r="AC124" s="83"/>
      <c r="AD124" s="83">
        <f t="shared" si="43"/>
        <v>0</v>
      </c>
      <c r="AE124" s="148">
        <f t="shared" si="44"/>
        <v>0</v>
      </c>
      <c r="AF124" s="188">
        <f t="shared" si="45"/>
        <v>0</v>
      </c>
      <c r="AG124" s="157">
        <f t="shared" si="46"/>
        <v>0</v>
      </c>
      <c r="AH124" s="185"/>
      <c r="AI124" s="188"/>
      <c r="AJ124" s="157"/>
    </row>
    <row r="125" spans="1:36" outlineLevel="1" x14ac:dyDescent="0.25">
      <c r="A125" s="80">
        <f t="shared" si="50"/>
        <v>43212</v>
      </c>
      <c r="B125" s="361"/>
      <c r="C125" s="366">
        <v>20</v>
      </c>
      <c r="D125" s="83"/>
      <c r="E125" s="83">
        <f t="shared" si="34"/>
        <v>0</v>
      </c>
      <c r="F125" s="157">
        <f t="shared" si="35"/>
        <v>0</v>
      </c>
      <c r="G125" s="188"/>
      <c r="H125" s="83"/>
      <c r="I125" s="83"/>
      <c r="J125" s="83">
        <f t="shared" si="36"/>
        <v>0</v>
      </c>
      <c r="K125" s="157"/>
      <c r="L125" s="194">
        <v>1</v>
      </c>
      <c r="M125" s="83"/>
      <c r="N125" s="83">
        <f t="shared" si="47"/>
        <v>0</v>
      </c>
      <c r="O125" s="157">
        <f t="shared" si="37"/>
        <v>0</v>
      </c>
      <c r="P125" s="188"/>
      <c r="Q125" s="83"/>
      <c r="R125" s="156">
        <v>100</v>
      </c>
      <c r="S125" s="83">
        <f t="shared" si="38"/>
        <v>0</v>
      </c>
      <c r="T125" s="157">
        <f t="shared" si="39"/>
        <v>0</v>
      </c>
      <c r="U125" s="194">
        <v>2</v>
      </c>
      <c r="V125" s="83"/>
      <c r="W125" s="83">
        <f t="shared" si="40"/>
        <v>0</v>
      </c>
      <c r="X125" s="157">
        <f t="shared" si="41"/>
        <v>0</v>
      </c>
      <c r="Y125" s="188"/>
      <c r="Z125" s="83">
        <f t="shared" si="49"/>
        <v>0</v>
      </c>
      <c r="AA125" s="148">
        <f t="shared" si="42"/>
        <v>0</v>
      </c>
      <c r="AB125" s="188"/>
      <c r="AC125" s="83"/>
      <c r="AD125" s="83">
        <f t="shared" si="43"/>
        <v>0</v>
      </c>
      <c r="AE125" s="148">
        <f t="shared" si="44"/>
        <v>0</v>
      </c>
      <c r="AF125" s="188">
        <f t="shared" si="45"/>
        <v>0</v>
      </c>
      <c r="AG125" s="157">
        <f t="shared" si="46"/>
        <v>0</v>
      </c>
      <c r="AH125" s="185"/>
      <c r="AI125" s="188"/>
      <c r="AJ125" s="157"/>
    </row>
    <row r="126" spans="1:36" outlineLevel="1" x14ac:dyDescent="0.25">
      <c r="A126" s="80">
        <f t="shared" si="50"/>
        <v>43213</v>
      </c>
      <c r="B126" s="361"/>
      <c r="C126" s="366">
        <v>20</v>
      </c>
      <c r="D126" s="83">
        <v>6960</v>
      </c>
      <c r="E126" s="83">
        <f t="shared" si="34"/>
        <v>139200</v>
      </c>
      <c r="F126" s="157">
        <f t="shared" si="35"/>
        <v>0</v>
      </c>
      <c r="G126" s="188">
        <v>81.5</v>
      </c>
      <c r="H126" s="83">
        <v>88.5</v>
      </c>
      <c r="I126" s="83">
        <v>4.67</v>
      </c>
      <c r="J126" s="83">
        <f t="shared" si="36"/>
        <v>1498.9293361884368</v>
      </c>
      <c r="K126" s="157"/>
      <c r="L126" s="194">
        <v>1</v>
      </c>
      <c r="M126" s="83">
        <v>10300</v>
      </c>
      <c r="N126" s="83">
        <f t="shared" si="47"/>
        <v>10300</v>
      </c>
      <c r="O126" s="157">
        <f t="shared" si="37"/>
        <v>0</v>
      </c>
      <c r="P126" s="188">
        <v>81.099999999999994</v>
      </c>
      <c r="Q126" s="83">
        <v>81.5</v>
      </c>
      <c r="R126" s="156">
        <v>100</v>
      </c>
      <c r="S126" s="83">
        <f t="shared" si="38"/>
        <v>4.0000000000000568</v>
      </c>
      <c r="T126" s="157">
        <f t="shared" si="39"/>
        <v>0</v>
      </c>
      <c r="U126" s="194">
        <v>2</v>
      </c>
      <c r="V126" s="83">
        <v>13.4</v>
      </c>
      <c r="W126" s="83">
        <f t="shared" si="40"/>
        <v>26.8</v>
      </c>
      <c r="X126" s="157">
        <f t="shared" si="41"/>
        <v>0</v>
      </c>
      <c r="Y126" s="188"/>
      <c r="Z126" s="83">
        <f t="shared" si="49"/>
        <v>0</v>
      </c>
      <c r="AA126" s="148">
        <f t="shared" si="42"/>
        <v>0</v>
      </c>
      <c r="AB126" s="188"/>
      <c r="AC126" s="83"/>
      <c r="AD126" s="83">
        <f t="shared" si="43"/>
        <v>0</v>
      </c>
      <c r="AE126" s="148">
        <f t="shared" si="44"/>
        <v>0</v>
      </c>
      <c r="AF126" s="188">
        <f t="shared" si="45"/>
        <v>0</v>
      </c>
      <c r="AG126" s="157">
        <f t="shared" si="46"/>
        <v>0</v>
      </c>
      <c r="AH126" s="185"/>
      <c r="AI126" s="188"/>
      <c r="AJ126" s="157"/>
    </row>
    <row r="127" spans="1:36" outlineLevel="1" x14ac:dyDescent="0.25">
      <c r="A127" s="80">
        <f t="shared" si="50"/>
        <v>43214</v>
      </c>
      <c r="B127" s="361"/>
      <c r="C127" s="366">
        <v>20</v>
      </c>
      <c r="D127" s="83">
        <v>15200</v>
      </c>
      <c r="E127" s="83">
        <f t="shared" si="34"/>
        <v>304000</v>
      </c>
      <c r="F127" s="157">
        <f t="shared" si="35"/>
        <v>0</v>
      </c>
      <c r="G127" s="188">
        <v>85.4</v>
      </c>
      <c r="H127" s="83">
        <v>104.7</v>
      </c>
      <c r="I127" s="83">
        <v>4</v>
      </c>
      <c r="J127" s="83">
        <f t="shared" si="36"/>
        <v>4824.9999999999991</v>
      </c>
      <c r="K127" s="157"/>
      <c r="L127" s="194">
        <v>1</v>
      </c>
      <c r="M127" s="83">
        <v>9840</v>
      </c>
      <c r="N127" s="83">
        <f t="shared" si="47"/>
        <v>9840</v>
      </c>
      <c r="O127" s="157">
        <f t="shared" si="37"/>
        <v>0</v>
      </c>
      <c r="P127" s="188">
        <v>88</v>
      </c>
      <c r="Q127" s="83">
        <v>89.3</v>
      </c>
      <c r="R127" s="156">
        <v>100</v>
      </c>
      <c r="S127" s="83">
        <f t="shared" si="38"/>
        <v>12.999999999999973</v>
      </c>
      <c r="T127" s="157">
        <f t="shared" si="39"/>
        <v>0</v>
      </c>
      <c r="U127" s="194">
        <v>2</v>
      </c>
      <c r="V127" s="83">
        <v>15.5</v>
      </c>
      <c r="W127" s="83">
        <f t="shared" si="40"/>
        <v>31</v>
      </c>
      <c r="X127" s="157">
        <f t="shared" si="41"/>
        <v>0</v>
      </c>
      <c r="Y127" s="188">
        <v>760</v>
      </c>
      <c r="Z127" s="83">
        <f t="shared" si="49"/>
        <v>0</v>
      </c>
      <c r="AA127" s="148">
        <f t="shared" si="42"/>
        <v>41.8</v>
      </c>
      <c r="AB127" s="188"/>
      <c r="AC127" s="83">
        <v>25.4</v>
      </c>
      <c r="AD127" s="83">
        <f t="shared" si="43"/>
        <v>0</v>
      </c>
      <c r="AE127" s="148">
        <f t="shared" si="44"/>
        <v>1.397</v>
      </c>
      <c r="AF127" s="188">
        <f t="shared" si="45"/>
        <v>0</v>
      </c>
      <c r="AG127" s="157">
        <f t="shared" si="46"/>
        <v>0</v>
      </c>
      <c r="AH127" s="185"/>
      <c r="AI127" s="188"/>
      <c r="AJ127" s="157"/>
    </row>
    <row r="128" spans="1:36" outlineLevel="1" x14ac:dyDescent="0.25">
      <c r="A128" s="80">
        <f t="shared" si="50"/>
        <v>43215</v>
      </c>
      <c r="B128" s="361"/>
      <c r="C128" s="366">
        <v>20</v>
      </c>
      <c r="D128" s="83">
        <v>20400</v>
      </c>
      <c r="E128" s="83">
        <f t="shared" si="34"/>
        <v>408000</v>
      </c>
      <c r="F128" s="157">
        <f t="shared" si="35"/>
        <v>0</v>
      </c>
      <c r="G128" s="188">
        <v>84.4</v>
      </c>
      <c r="H128" s="83">
        <v>95</v>
      </c>
      <c r="I128" s="83">
        <v>1.64</v>
      </c>
      <c r="J128" s="83">
        <f t="shared" si="36"/>
        <v>6463.4146341463384</v>
      </c>
      <c r="K128" s="157"/>
      <c r="L128" s="194">
        <v>1</v>
      </c>
      <c r="M128" s="83">
        <v>10500</v>
      </c>
      <c r="N128" s="83">
        <f t="shared" si="47"/>
        <v>10500</v>
      </c>
      <c r="O128" s="157">
        <f t="shared" si="37"/>
        <v>0</v>
      </c>
      <c r="P128" s="188">
        <v>85.1</v>
      </c>
      <c r="Q128" s="83">
        <v>85.7</v>
      </c>
      <c r="R128" s="156">
        <v>100</v>
      </c>
      <c r="S128" s="83">
        <f t="shared" si="38"/>
        <v>6.0000000000000853</v>
      </c>
      <c r="T128" s="157">
        <f t="shared" si="39"/>
        <v>0</v>
      </c>
      <c r="U128" s="194">
        <v>2</v>
      </c>
      <c r="V128" s="83">
        <v>12.6</v>
      </c>
      <c r="W128" s="83">
        <f t="shared" si="40"/>
        <v>25.2</v>
      </c>
      <c r="X128" s="157">
        <f t="shared" si="41"/>
        <v>0</v>
      </c>
      <c r="Y128" s="188"/>
      <c r="Z128" s="83">
        <f t="shared" si="49"/>
        <v>0</v>
      </c>
      <c r="AA128" s="148">
        <f t="shared" si="42"/>
        <v>0</v>
      </c>
      <c r="AB128" s="188"/>
      <c r="AC128" s="83"/>
      <c r="AD128" s="83">
        <f t="shared" si="43"/>
        <v>0</v>
      </c>
      <c r="AE128" s="148">
        <f t="shared" si="44"/>
        <v>0</v>
      </c>
      <c r="AF128" s="188">
        <f t="shared" si="45"/>
        <v>0</v>
      </c>
      <c r="AG128" s="157">
        <f t="shared" si="46"/>
        <v>0</v>
      </c>
      <c r="AH128" s="185"/>
      <c r="AI128" s="188"/>
      <c r="AJ128" s="157"/>
    </row>
    <row r="129" spans="1:36" outlineLevel="1" x14ac:dyDescent="0.25">
      <c r="A129" s="80">
        <f t="shared" si="50"/>
        <v>43216</v>
      </c>
      <c r="B129" s="361"/>
      <c r="C129" s="366">
        <v>20</v>
      </c>
      <c r="D129" s="83">
        <v>25500</v>
      </c>
      <c r="E129" s="83">
        <f t="shared" si="34"/>
        <v>510000</v>
      </c>
      <c r="F129" s="157">
        <f t="shared" si="35"/>
        <v>0</v>
      </c>
      <c r="G129" s="188">
        <v>86.8</v>
      </c>
      <c r="H129" s="83">
        <v>102.9</v>
      </c>
      <c r="I129" s="83">
        <v>0.68</v>
      </c>
      <c r="J129" s="83">
        <f t="shared" si="36"/>
        <v>23676.470588235305</v>
      </c>
      <c r="K129" s="157"/>
      <c r="L129" s="194">
        <v>1</v>
      </c>
      <c r="M129" s="83">
        <v>10600</v>
      </c>
      <c r="N129" s="83">
        <f t="shared" si="47"/>
        <v>10600</v>
      </c>
      <c r="O129" s="157">
        <f t="shared" si="37"/>
        <v>0</v>
      </c>
      <c r="P129" s="188">
        <v>84.6</v>
      </c>
      <c r="Q129" s="83">
        <v>85.2</v>
      </c>
      <c r="R129" s="156">
        <v>100</v>
      </c>
      <c r="S129" s="83">
        <f t="shared" si="38"/>
        <v>6.0000000000000853</v>
      </c>
      <c r="T129" s="157">
        <f t="shared" si="39"/>
        <v>0</v>
      </c>
      <c r="U129" s="194">
        <v>2</v>
      </c>
      <c r="V129" s="83">
        <v>12.7</v>
      </c>
      <c r="W129" s="83">
        <f t="shared" si="40"/>
        <v>25.4</v>
      </c>
      <c r="X129" s="157">
        <f t="shared" si="41"/>
        <v>0</v>
      </c>
      <c r="Y129" s="188"/>
      <c r="Z129" s="83">
        <f t="shared" si="49"/>
        <v>0</v>
      </c>
      <c r="AA129" s="148">
        <f t="shared" si="42"/>
        <v>0</v>
      </c>
      <c r="AB129" s="188"/>
      <c r="AC129" s="83"/>
      <c r="AD129" s="83">
        <f t="shared" si="43"/>
        <v>0</v>
      </c>
      <c r="AE129" s="148">
        <f t="shared" si="44"/>
        <v>0</v>
      </c>
      <c r="AF129" s="188">
        <f t="shared" si="45"/>
        <v>0</v>
      </c>
      <c r="AG129" s="157">
        <f t="shared" si="46"/>
        <v>0</v>
      </c>
      <c r="AH129" s="185"/>
      <c r="AI129" s="188"/>
      <c r="AJ129" s="157"/>
    </row>
    <row r="130" spans="1:36" outlineLevel="1" x14ac:dyDescent="0.25">
      <c r="A130" s="80">
        <f t="shared" si="50"/>
        <v>43217</v>
      </c>
      <c r="B130" s="361"/>
      <c r="C130" s="366">
        <v>20</v>
      </c>
      <c r="D130" s="83">
        <v>44500</v>
      </c>
      <c r="E130" s="83">
        <f t="shared" si="34"/>
        <v>890000</v>
      </c>
      <c r="F130" s="157">
        <f t="shared" si="35"/>
        <v>0</v>
      </c>
      <c r="G130" s="188">
        <v>84.7</v>
      </c>
      <c r="H130" s="83">
        <v>118.6</v>
      </c>
      <c r="I130" s="83">
        <v>3.4695</v>
      </c>
      <c r="J130" s="83">
        <f t="shared" si="36"/>
        <v>9770.8603545179394</v>
      </c>
      <c r="K130" s="157"/>
      <c r="L130" s="194">
        <v>1</v>
      </c>
      <c r="M130" s="83">
        <v>10700</v>
      </c>
      <c r="N130" s="83">
        <f t="shared" si="47"/>
        <v>10700</v>
      </c>
      <c r="O130" s="157">
        <f t="shared" si="37"/>
        <v>0</v>
      </c>
      <c r="P130" s="188">
        <v>84.5</v>
      </c>
      <c r="Q130" s="83">
        <v>88.9</v>
      </c>
      <c r="R130" s="156">
        <v>300</v>
      </c>
      <c r="S130" s="83">
        <f t="shared" si="38"/>
        <v>14.666666666666686</v>
      </c>
      <c r="T130" s="157">
        <f t="shared" si="39"/>
        <v>0</v>
      </c>
      <c r="U130" s="194">
        <v>4</v>
      </c>
      <c r="V130" s="83">
        <v>7.84</v>
      </c>
      <c r="W130" s="83">
        <f t="shared" si="40"/>
        <v>31.36</v>
      </c>
      <c r="X130" s="157">
        <f t="shared" si="41"/>
        <v>0</v>
      </c>
      <c r="Y130" s="188"/>
      <c r="Z130" s="83">
        <f t="shared" si="49"/>
        <v>0</v>
      </c>
      <c r="AA130" s="148">
        <f t="shared" si="42"/>
        <v>0</v>
      </c>
      <c r="AB130" s="188"/>
      <c r="AC130" s="83"/>
      <c r="AD130" s="83">
        <f t="shared" si="43"/>
        <v>0</v>
      </c>
      <c r="AE130" s="148">
        <f t="shared" si="44"/>
        <v>0</v>
      </c>
      <c r="AF130" s="188">
        <f t="shared" si="45"/>
        <v>0</v>
      </c>
      <c r="AG130" s="157">
        <f t="shared" si="46"/>
        <v>0</v>
      </c>
      <c r="AH130" s="185"/>
      <c r="AI130" s="188"/>
      <c r="AJ130" s="157"/>
    </row>
    <row r="131" spans="1:36" outlineLevel="1" x14ac:dyDescent="0.25">
      <c r="A131" s="80">
        <f t="shared" si="50"/>
        <v>43218</v>
      </c>
      <c r="B131" s="361"/>
      <c r="C131" s="366">
        <v>20</v>
      </c>
      <c r="D131" s="83"/>
      <c r="E131" s="83">
        <f t="shared" si="34"/>
        <v>0</v>
      </c>
      <c r="F131" s="157">
        <f t="shared" si="35"/>
        <v>0</v>
      </c>
      <c r="G131" s="188"/>
      <c r="H131" s="83"/>
      <c r="I131" s="83"/>
      <c r="J131" s="83">
        <f t="shared" si="36"/>
        <v>0</v>
      </c>
      <c r="K131" s="157"/>
      <c r="L131" s="194">
        <v>1</v>
      </c>
      <c r="M131" s="83"/>
      <c r="N131" s="83">
        <f t="shared" si="47"/>
        <v>0</v>
      </c>
      <c r="O131" s="157">
        <f t="shared" si="37"/>
        <v>0</v>
      </c>
      <c r="P131" s="188"/>
      <c r="Q131" s="83"/>
      <c r="R131" s="156">
        <v>100</v>
      </c>
      <c r="S131" s="83">
        <f t="shared" si="38"/>
        <v>0</v>
      </c>
      <c r="T131" s="157">
        <f t="shared" si="39"/>
        <v>0</v>
      </c>
      <c r="U131" s="194">
        <v>2</v>
      </c>
      <c r="V131" s="83"/>
      <c r="W131" s="83">
        <f t="shared" si="40"/>
        <v>0</v>
      </c>
      <c r="X131" s="157">
        <f t="shared" si="41"/>
        <v>0</v>
      </c>
      <c r="Y131" s="188"/>
      <c r="Z131" s="83">
        <f t="shared" si="49"/>
        <v>0</v>
      </c>
      <c r="AA131" s="148">
        <f t="shared" si="42"/>
        <v>0</v>
      </c>
      <c r="AB131" s="188"/>
      <c r="AC131" s="83"/>
      <c r="AD131" s="83">
        <f t="shared" si="43"/>
        <v>0</v>
      </c>
      <c r="AE131" s="148">
        <f t="shared" si="44"/>
        <v>0</v>
      </c>
      <c r="AF131" s="188">
        <f t="shared" si="45"/>
        <v>0</v>
      </c>
      <c r="AG131" s="157">
        <f t="shared" si="46"/>
        <v>0</v>
      </c>
      <c r="AH131" s="185"/>
      <c r="AI131" s="188"/>
      <c r="AJ131" s="157"/>
    </row>
    <row r="132" spans="1:36" outlineLevel="1" x14ac:dyDescent="0.25">
      <c r="A132" s="80">
        <f t="shared" si="50"/>
        <v>43219</v>
      </c>
      <c r="B132" s="361"/>
      <c r="C132" s="366">
        <v>20</v>
      </c>
      <c r="D132" s="83"/>
      <c r="E132" s="83">
        <f t="shared" si="34"/>
        <v>0</v>
      </c>
      <c r="F132" s="157">
        <f t="shared" si="35"/>
        <v>0</v>
      </c>
      <c r="G132" s="188"/>
      <c r="H132" s="83"/>
      <c r="I132" s="83"/>
      <c r="J132" s="83">
        <f t="shared" si="36"/>
        <v>0</v>
      </c>
      <c r="K132" s="157"/>
      <c r="L132" s="194">
        <v>1</v>
      </c>
      <c r="M132" s="83"/>
      <c r="N132" s="83">
        <f t="shared" si="47"/>
        <v>0</v>
      </c>
      <c r="O132" s="157">
        <f t="shared" si="37"/>
        <v>0</v>
      </c>
      <c r="P132" s="188"/>
      <c r="Q132" s="83"/>
      <c r="R132" s="156">
        <v>100</v>
      </c>
      <c r="S132" s="83">
        <f t="shared" si="38"/>
        <v>0</v>
      </c>
      <c r="T132" s="157">
        <f t="shared" si="39"/>
        <v>0</v>
      </c>
      <c r="U132" s="194">
        <v>2</v>
      </c>
      <c r="V132" s="83"/>
      <c r="W132" s="83">
        <f t="shared" si="40"/>
        <v>0</v>
      </c>
      <c r="X132" s="157">
        <f t="shared" si="41"/>
        <v>0</v>
      </c>
      <c r="Y132" s="188"/>
      <c r="Z132" s="83">
        <f t="shared" si="49"/>
        <v>0</v>
      </c>
      <c r="AA132" s="148">
        <f t="shared" si="42"/>
        <v>0</v>
      </c>
      <c r="AB132" s="188"/>
      <c r="AC132" s="83"/>
      <c r="AD132" s="83">
        <f t="shared" si="43"/>
        <v>0</v>
      </c>
      <c r="AE132" s="148">
        <f t="shared" si="44"/>
        <v>0</v>
      </c>
      <c r="AF132" s="188">
        <f t="shared" si="45"/>
        <v>0</v>
      </c>
      <c r="AG132" s="157">
        <f t="shared" si="46"/>
        <v>0</v>
      </c>
      <c r="AH132" s="185"/>
      <c r="AI132" s="188"/>
      <c r="AJ132" s="157"/>
    </row>
    <row r="133" spans="1:36" outlineLevel="1" x14ac:dyDescent="0.25">
      <c r="A133" s="80">
        <f t="shared" si="50"/>
        <v>43220</v>
      </c>
      <c r="B133" s="361"/>
      <c r="C133" s="366">
        <v>20</v>
      </c>
      <c r="D133" s="83">
        <v>5590</v>
      </c>
      <c r="E133" s="83">
        <f t="shared" si="34"/>
        <v>111800</v>
      </c>
      <c r="F133" s="157">
        <f t="shared" si="35"/>
        <v>0</v>
      </c>
      <c r="G133" s="188">
        <v>84.9</v>
      </c>
      <c r="H133" s="83">
        <v>100</v>
      </c>
      <c r="I133" s="83">
        <v>13.09</v>
      </c>
      <c r="J133" s="83">
        <f t="shared" si="36"/>
        <v>1153.5523300229179</v>
      </c>
      <c r="K133" s="157"/>
      <c r="L133" s="194">
        <v>1</v>
      </c>
      <c r="M133" s="83">
        <v>9570</v>
      </c>
      <c r="N133" s="83">
        <f t="shared" si="47"/>
        <v>9570</v>
      </c>
      <c r="O133" s="157">
        <f t="shared" si="37"/>
        <v>0</v>
      </c>
      <c r="P133" s="188"/>
      <c r="Q133" s="83"/>
      <c r="R133" s="156">
        <v>100</v>
      </c>
      <c r="S133" s="83">
        <f t="shared" si="38"/>
        <v>0</v>
      </c>
      <c r="T133" s="157">
        <f t="shared" si="39"/>
        <v>0</v>
      </c>
      <c r="U133" s="194">
        <v>4</v>
      </c>
      <c r="V133" s="83">
        <v>5.71</v>
      </c>
      <c r="W133" s="83">
        <f t="shared" si="40"/>
        <v>22.84</v>
      </c>
      <c r="X133" s="157">
        <f t="shared" si="41"/>
        <v>0</v>
      </c>
      <c r="Y133" s="188"/>
      <c r="Z133" s="83">
        <f t="shared" si="49"/>
        <v>0</v>
      </c>
      <c r="AA133" s="148">
        <f t="shared" si="42"/>
        <v>0</v>
      </c>
      <c r="AB133" s="188"/>
      <c r="AC133" s="83"/>
      <c r="AD133" s="83">
        <f t="shared" si="43"/>
        <v>0</v>
      </c>
      <c r="AE133" s="148">
        <f t="shared" si="44"/>
        <v>0</v>
      </c>
      <c r="AF133" s="188">
        <f t="shared" si="45"/>
        <v>0</v>
      </c>
      <c r="AG133" s="157">
        <f t="shared" si="46"/>
        <v>0</v>
      </c>
      <c r="AH133" s="185"/>
      <c r="AI133" s="188"/>
      <c r="AJ133" s="157"/>
    </row>
    <row r="134" spans="1:36" x14ac:dyDescent="0.25">
      <c r="A134" s="80">
        <f t="shared" si="50"/>
        <v>43221</v>
      </c>
      <c r="B134" s="361"/>
      <c r="C134" s="366">
        <v>20</v>
      </c>
      <c r="D134" s="83"/>
      <c r="E134" s="83">
        <f t="shared" si="34"/>
        <v>0</v>
      </c>
      <c r="F134" s="157">
        <f t="shared" si="35"/>
        <v>0</v>
      </c>
      <c r="G134" s="188"/>
      <c r="H134" s="83"/>
      <c r="I134" s="83"/>
      <c r="J134" s="83">
        <f t="shared" si="36"/>
        <v>0</v>
      </c>
      <c r="K134" s="157"/>
      <c r="L134" s="194">
        <v>1</v>
      </c>
      <c r="M134" s="83"/>
      <c r="N134" s="83">
        <f t="shared" si="47"/>
        <v>0</v>
      </c>
      <c r="O134" s="157">
        <f t="shared" si="37"/>
        <v>0</v>
      </c>
      <c r="P134" s="188"/>
      <c r="Q134" s="83"/>
      <c r="R134" s="156">
        <v>100</v>
      </c>
      <c r="S134" s="83">
        <f t="shared" si="38"/>
        <v>0</v>
      </c>
      <c r="T134" s="157">
        <f t="shared" si="39"/>
        <v>0</v>
      </c>
      <c r="U134" s="194">
        <v>2</v>
      </c>
      <c r="V134" s="83"/>
      <c r="W134" s="83">
        <f t="shared" si="40"/>
        <v>0</v>
      </c>
      <c r="X134" s="157">
        <f t="shared" si="41"/>
        <v>0</v>
      </c>
      <c r="Y134" s="188">
        <v>740</v>
      </c>
      <c r="Z134" s="83">
        <f t="shared" si="49"/>
        <v>0</v>
      </c>
      <c r="AA134" s="148">
        <f t="shared" si="42"/>
        <v>0</v>
      </c>
      <c r="AB134" s="188"/>
      <c r="AC134" s="83"/>
      <c r="AD134" s="83">
        <f t="shared" si="43"/>
        <v>0</v>
      </c>
      <c r="AE134" s="148">
        <f t="shared" si="44"/>
        <v>0</v>
      </c>
      <c r="AF134" s="188">
        <f t="shared" si="45"/>
        <v>0</v>
      </c>
      <c r="AG134" s="157">
        <f t="shared" si="46"/>
        <v>0</v>
      </c>
      <c r="AH134" s="185"/>
      <c r="AI134" s="188"/>
      <c r="AJ134" s="157"/>
    </row>
    <row r="135" spans="1:36" outlineLevel="1" x14ac:dyDescent="0.25">
      <c r="A135" s="80">
        <f t="shared" si="50"/>
        <v>43222</v>
      </c>
      <c r="B135" s="361"/>
      <c r="C135" s="366">
        <v>20</v>
      </c>
      <c r="D135" s="83"/>
      <c r="E135" s="83">
        <f t="shared" si="34"/>
        <v>0</v>
      </c>
      <c r="F135" s="157">
        <f t="shared" si="35"/>
        <v>0</v>
      </c>
      <c r="G135" s="188"/>
      <c r="H135" s="83"/>
      <c r="I135" s="83"/>
      <c r="J135" s="83">
        <f t="shared" si="36"/>
        <v>0</v>
      </c>
      <c r="K135" s="157"/>
      <c r="L135" s="194">
        <v>1</v>
      </c>
      <c r="M135" s="83"/>
      <c r="N135" s="83">
        <f t="shared" si="47"/>
        <v>0</v>
      </c>
      <c r="O135" s="157">
        <f t="shared" si="37"/>
        <v>0</v>
      </c>
      <c r="P135" s="188"/>
      <c r="Q135" s="83"/>
      <c r="R135" s="156">
        <v>100</v>
      </c>
      <c r="S135" s="83">
        <f t="shared" si="38"/>
        <v>0</v>
      </c>
      <c r="T135" s="157">
        <f t="shared" si="39"/>
        <v>0</v>
      </c>
      <c r="U135" s="194">
        <v>2</v>
      </c>
      <c r="V135" s="83"/>
      <c r="W135" s="83">
        <f t="shared" si="40"/>
        <v>0</v>
      </c>
      <c r="X135" s="157">
        <f t="shared" si="41"/>
        <v>0</v>
      </c>
      <c r="Y135" s="188"/>
      <c r="Z135" s="83">
        <f t="shared" si="49"/>
        <v>0</v>
      </c>
      <c r="AA135" s="148">
        <f t="shared" si="42"/>
        <v>0</v>
      </c>
      <c r="AB135" s="188"/>
      <c r="AC135" s="83"/>
      <c r="AD135" s="83">
        <f t="shared" si="43"/>
        <v>0</v>
      </c>
      <c r="AE135" s="148">
        <f t="shared" si="44"/>
        <v>0</v>
      </c>
      <c r="AF135" s="188">
        <f t="shared" si="45"/>
        <v>0</v>
      </c>
      <c r="AG135" s="157">
        <f t="shared" si="46"/>
        <v>0</v>
      </c>
      <c r="AH135" s="185"/>
      <c r="AI135" s="188"/>
      <c r="AJ135" s="157"/>
    </row>
    <row r="136" spans="1:36" outlineLevel="1" x14ac:dyDescent="0.25">
      <c r="A136" s="80">
        <f t="shared" si="50"/>
        <v>43223</v>
      </c>
      <c r="B136" s="361"/>
      <c r="C136" s="366">
        <v>20</v>
      </c>
      <c r="D136" s="83"/>
      <c r="E136" s="83">
        <f t="shared" si="34"/>
        <v>0</v>
      </c>
      <c r="F136" s="157">
        <f t="shared" si="35"/>
        <v>0</v>
      </c>
      <c r="G136" s="188"/>
      <c r="H136" s="83"/>
      <c r="I136" s="83"/>
      <c r="J136" s="83">
        <f t="shared" si="36"/>
        <v>0</v>
      </c>
      <c r="K136" s="157"/>
      <c r="L136" s="194">
        <v>1</v>
      </c>
      <c r="M136" s="83"/>
      <c r="N136" s="83">
        <f t="shared" si="47"/>
        <v>0</v>
      </c>
      <c r="O136" s="157">
        <f t="shared" si="37"/>
        <v>0</v>
      </c>
      <c r="P136" s="188"/>
      <c r="Q136" s="83"/>
      <c r="R136" s="156">
        <v>100</v>
      </c>
      <c r="S136" s="83">
        <f t="shared" si="38"/>
        <v>0</v>
      </c>
      <c r="T136" s="157">
        <f t="shared" si="39"/>
        <v>0</v>
      </c>
      <c r="U136" s="194">
        <v>2</v>
      </c>
      <c r="V136" s="83"/>
      <c r="W136" s="83">
        <f t="shared" si="40"/>
        <v>0</v>
      </c>
      <c r="X136" s="157">
        <f t="shared" si="41"/>
        <v>0</v>
      </c>
      <c r="Y136" s="188"/>
      <c r="Z136" s="83">
        <f t="shared" si="49"/>
        <v>0</v>
      </c>
      <c r="AA136" s="148">
        <f t="shared" si="42"/>
        <v>0</v>
      </c>
      <c r="AB136" s="188"/>
      <c r="AC136" s="83"/>
      <c r="AD136" s="83">
        <f t="shared" si="43"/>
        <v>0</v>
      </c>
      <c r="AE136" s="148">
        <f t="shared" si="44"/>
        <v>0</v>
      </c>
      <c r="AF136" s="188">
        <f t="shared" si="45"/>
        <v>0</v>
      </c>
      <c r="AG136" s="157">
        <f t="shared" si="46"/>
        <v>0</v>
      </c>
      <c r="AH136" s="185"/>
      <c r="AI136" s="188"/>
      <c r="AJ136" s="157"/>
    </row>
    <row r="137" spans="1:36" outlineLevel="1" x14ac:dyDescent="0.25">
      <c r="A137" s="80">
        <f t="shared" si="50"/>
        <v>43224</v>
      </c>
      <c r="B137" s="361"/>
      <c r="C137" s="366">
        <v>20</v>
      </c>
      <c r="D137" s="83"/>
      <c r="E137" s="83">
        <f t="shared" si="34"/>
        <v>0</v>
      </c>
      <c r="F137" s="157">
        <f t="shared" si="35"/>
        <v>0</v>
      </c>
      <c r="G137" s="188"/>
      <c r="H137" s="83"/>
      <c r="I137" s="83"/>
      <c r="J137" s="83">
        <f t="shared" si="36"/>
        <v>0</v>
      </c>
      <c r="K137" s="157"/>
      <c r="L137" s="194">
        <v>1</v>
      </c>
      <c r="M137" s="83"/>
      <c r="N137" s="83">
        <f t="shared" si="47"/>
        <v>0</v>
      </c>
      <c r="O137" s="157">
        <f t="shared" si="37"/>
        <v>0</v>
      </c>
      <c r="P137" s="188"/>
      <c r="Q137" s="83"/>
      <c r="R137" s="156">
        <v>100</v>
      </c>
      <c r="S137" s="83">
        <f t="shared" si="38"/>
        <v>0</v>
      </c>
      <c r="T137" s="157">
        <f t="shared" si="39"/>
        <v>0</v>
      </c>
      <c r="U137" s="194">
        <v>2</v>
      </c>
      <c r="V137" s="83"/>
      <c r="W137" s="83">
        <f t="shared" si="40"/>
        <v>0</v>
      </c>
      <c r="X137" s="157">
        <f t="shared" si="41"/>
        <v>0</v>
      </c>
      <c r="Y137" s="188"/>
      <c r="Z137" s="83">
        <f t="shared" si="49"/>
        <v>0</v>
      </c>
      <c r="AA137" s="148">
        <f t="shared" si="42"/>
        <v>0</v>
      </c>
      <c r="AB137" s="188"/>
      <c r="AC137" s="83"/>
      <c r="AD137" s="83">
        <f t="shared" si="43"/>
        <v>0</v>
      </c>
      <c r="AE137" s="148">
        <f t="shared" si="44"/>
        <v>0</v>
      </c>
      <c r="AF137" s="188">
        <f t="shared" si="45"/>
        <v>0</v>
      </c>
      <c r="AG137" s="157">
        <f t="shared" si="46"/>
        <v>0</v>
      </c>
      <c r="AH137" s="185"/>
      <c r="AI137" s="188"/>
      <c r="AJ137" s="157"/>
    </row>
    <row r="138" spans="1:36" outlineLevel="1" x14ac:dyDescent="0.25">
      <c r="A138" s="80">
        <f t="shared" si="50"/>
        <v>43225</v>
      </c>
      <c r="B138" s="361"/>
      <c r="C138" s="366">
        <v>20</v>
      </c>
      <c r="D138" s="83"/>
      <c r="E138" s="83">
        <f t="shared" si="34"/>
        <v>0</v>
      </c>
      <c r="F138" s="157">
        <f t="shared" si="35"/>
        <v>0</v>
      </c>
      <c r="G138" s="188"/>
      <c r="H138" s="83"/>
      <c r="I138" s="83"/>
      <c r="J138" s="83">
        <f t="shared" si="36"/>
        <v>0</v>
      </c>
      <c r="K138" s="157"/>
      <c r="L138" s="194">
        <v>1</v>
      </c>
      <c r="M138" s="83"/>
      <c r="N138" s="83">
        <f t="shared" si="47"/>
        <v>0</v>
      </c>
      <c r="O138" s="157">
        <f t="shared" si="37"/>
        <v>0</v>
      </c>
      <c r="P138" s="188"/>
      <c r="Q138" s="83"/>
      <c r="R138" s="156">
        <v>100</v>
      </c>
      <c r="S138" s="83">
        <f t="shared" si="38"/>
        <v>0</v>
      </c>
      <c r="T138" s="157">
        <f t="shared" si="39"/>
        <v>0</v>
      </c>
      <c r="U138" s="194">
        <v>2</v>
      </c>
      <c r="V138" s="83"/>
      <c r="W138" s="83">
        <f t="shared" si="40"/>
        <v>0</v>
      </c>
      <c r="X138" s="157">
        <f t="shared" si="41"/>
        <v>0</v>
      </c>
      <c r="Y138" s="188"/>
      <c r="Z138" s="83">
        <f t="shared" si="49"/>
        <v>0</v>
      </c>
      <c r="AA138" s="148">
        <f t="shared" si="42"/>
        <v>0</v>
      </c>
      <c r="AB138" s="188"/>
      <c r="AC138" s="83"/>
      <c r="AD138" s="83">
        <f t="shared" si="43"/>
        <v>0</v>
      </c>
      <c r="AE138" s="148">
        <f t="shared" si="44"/>
        <v>0</v>
      </c>
      <c r="AF138" s="188">
        <f t="shared" si="45"/>
        <v>0</v>
      </c>
      <c r="AG138" s="157">
        <f t="shared" si="46"/>
        <v>0</v>
      </c>
      <c r="AH138" s="185"/>
      <c r="AI138" s="188"/>
      <c r="AJ138" s="157"/>
    </row>
    <row r="139" spans="1:36" outlineLevel="1" x14ac:dyDescent="0.25">
      <c r="A139" s="80">
        <f t="shared" si="50"/>
        <v>43226</v>
      </c>
      <c r="B139" s="361"/>
      <c r="C139" s="366">
        <v>20</v>
      </c>
      <c r="D139" s="83"/>
      <c r="E139" s="83">
        <f t="shared" si="34"/>
        <v>0</v>
      </c>
      <c r="F139" s="157">
        <f t="shared" si="35"/>
        <v>0</v>
      </c>
      <c r="G139" s="188"/>
      <c r="H139" s="83"/>
      <c r="I139" s="83"/>
      <c r="J139" s="83">
        <f t="shared" si="36"/>
        <v>0</v>
      </c>
      <c r="K139" s="157"/>
      <c r="L139" s="194">
        <v>1</v>
      </c>
      <c r="M139" s="83"/>
      <c r="N139" s="83">
        <f t="shared" si="47"/>
        <v>0</v>
      </c>
      <c r="O139" s="157">
        <f t="shared" si="37"/>
        <v>0</v>
      </c>
      <c r="P139" s="188"/>
      <c r="Q139" s="83"/>
      <c r="R139" s="156">
        <v>100</v>
      </c>
      <c r="S139" s="83">
        <f t="shared" si="38"/>
        <v>0</v>
      </c>
      <c r="T139" s="157">
        <f t="shared" si="39"/>
        <v>0</v>
      </c>
      <c r="U139" s="194">
        <v>2</v>
      </c>
      <c r="V139" s="83"/>
      <c r="W139" s="83">
        <f t="shared" si="40"/>
        <v>0</v>
      </c>
      <c r="X139" s="157">
        <f t="shared" si="41"/>
        <v>0</v>
      </c>
      <c r="Y139" s="188"/>
      <c r="Z139" s="83">
        <f t="shared" si="49"/>
        <v>0</v>
      </c>
      <c r="AA139" s="148">
        <f t="shared" si="42"/>
        <v>0</v>
      </c>
      <c r="AB139" s="188"/>
      <c r="AC139" s="83"/>
      <c r="AD139" s="83">
        <f t="shared" si="43"/>
        <v>0</v>
      </c>
      <c r="AE139" s="148">
        <f t="shared" si="44"/>
        <v>0</v>
      </c>
      <c r="AF139" s="188">
        <f t="shared" si="45"/>
        <v>0</v>
      </c>
      <c r="AG139" s="157">
        <f t="shared" si="46"/>
        <v>0</v>
      </c>
      <c r="AH139" s="185"/>
      <c r="AI139" s="188"/>
      <c r="AJ139" s="157"/>
    </row>
    <row r="140" spans="1:36" outlineLevel="1" x14ac:dyDescent="0.25">
      <c r="A140" s="80">
        <f t="shared" si="50"/>
        <v>43227</v>
      </c>
      <c r="B140" s="361"/>
      <c r="C140" s="366">
        <v>20</v>
      </c>
      <c r="D140" s="83"/>
      <c r="E140" s="83">
        <f t="shared" si="34"/>
        <v>0</v>
      </c>
      <c r="F140" s="157">
        <f t="shared" si="35"/>
        <v>0</v>
      </c>
      <c r="G140" s="188"/>
      <c r="H140" s="83"/>
      <c r="I140" s="83"/>
      <c r="J140" s="83">
        <f t="shared" si="36"/>
        <v>0</v>
      </c>
      <c r="K140" s="157"/>
      <c r="L140" s="194">
        <v>1</v>
      </c>
      <c r="M140" s="83"/>
      <c r="N140" s="83">
        <f t="shared" si="47"/>
        <v>0</v>
      </c>
      <c r="O140" s="157">
        <f t="shared" si="37"/>
        <v>0</v>
      </c>
      <c r="P140" s="188"/>
      <c r="Q140" s="83"/>
      <c r="R140" s="156">
        <v>100</v>
      </c>
      <c r="S140" s="83">
        <f t="shared" si="38"/>
        <v>0</v>
      </c>
      <c r="T140" s="157">
        <f t="shared" si="39"/>
        <v>0</v>
      </c>
      <c r="U140" s="194">
        <v>2</v>
      </c>
      <c r="V140" s="83"/>
      <c r="W140" s="83">
        <f t="shared" si="40"/>
        <v>0</v>
      </c>
      <c r="X140" s="157">
        <f t="shared" si="41"/>
        <v>0</v>
      </c>
      <c r="Y140" s="188"/>
      <c r="Z140" s="83">
        <f t="shared" si="49"/>
        <v>0</v>
      </c>
      <c r="AA140" s="148">
        <f t="shared" si="42"/>
        <v>0</v>
      </c>
      <c r="AB140" s="188"/>
      <c r="AC140" s="83"/>
      <c r="AD140" s="83">
        <f t="shared" si="43"/>
        <v>0</v>
      </c>
      <c r="AE140" s="148">
        <f t="shared" si="44"/>
        <v>0</v>
      </c>
      <c r="AF140" s="188">
        <f t="shared" si="45"/>
        <v>0</v>
      </c>
      <c r="AG140" s="157">
        <f t="shared" si="46"/>
        <v>0</v>
      </c>
      <c r="AH140" s="185"/>
      <c r="AI140" s="188"/>
      <c r="AJ140" s="157"/>
    </row>
    <row r="141" spans="1:36" outlineLevel="1" x14ac:dyDescent="0.25">
      <c r="A141" s="80">
        <f t="shared" si="50"/>
        <v>43228</v>
      </c>
      <c r="B141" s="361"/>
      <c r="C141" s="366">
        <v>20</v>
      </c>
      <c r="D141" s="83"/>
      <c r="E141" s="83">
        <f t="shared" si="34"/>
        <v>0</v>
      </c>
      <c r="F141" s="157">
        <f t="shared" si="35"/>
        <v>0</v>
      </c>
      <c r="G141" s="188"/>
      <c r="H141" s="83"/>
      <c r="I141" s="83"/>
      <c r="J141" s="83">
        <f t="shared" si="36"/>
        <v>0</v>
      </c>
      <c r="K141" s="157"/>
      <c r="L141" s="194">
        <v>1</v>
      </c>
      <c r="M141" s="83"/>
      <c r="N141" s="83">
        <f t="shared" si="47"/>
        <v>0</v>
      </c>
      <c r="O141" s="157">
        <f t="shared" si="37"/>
        <v>0</v>
      </c>
      <c r="P141" s="188"/>
      <c r="Q141" s="83"/>
      <c r="R141" s="156">
        <v>100</v>
      </c>
      <c r="S141" s="83">
        <f t="shared" si="38"/>
        <v>0</v>
      </c>
      <c r="T141" s="157">
        <f t="shared" si="39"/>
        <v>0</v>
      </c>
      <c r="U141" s="194">
        <v>2</v>
      </c>
      <c r="V141" s="83"/>
      <c r="W141" s="83">
        <f t="shared" si="40"/>
        <v>0</v>
      </c>
      <c r="X141" s="157">
        <f t="shared" si="41"/>
        <v>0</v>
      </c>
      <c r="Y141" s="188"/>
      <c r="Z141" s="83">
        <f t="shared" si="49"/>
        <v>0</v>
      </c>
      <c r="AA141" s="148">
        <f t="shared" si="42"/>
        <v>0</v>
      </c>
      <c r="AB141" s="188"/>
      <c r="AC141" s="83"/>
      <c r="AD141" s="83">
        <f t="shared" si="43"/>
        <v>0</v>
      </c>
      <c r="AE141" s="148">
        <f t="shared" si="44"/>
        <v>0</v>
      </c>
      <c r="AF141" s="188">
        <f t="shared" si="45"/>
        <v>0</v>
      </c>
      <c r="AG141" s="157">
        <f t="shared" si="46"/>
        <v>0</v>
      </c>
      <c r="AH141" s="185"/>
      <c r="AI141" s="188"/>
      <c r="AJ141" s="157"/>
    </row>
    <row r="142" spans="1:36" outlineLevel="1" x14ac:dyDescent="0.25">
      <c r="A142" s="80">
        <f t="shared" si="50"/>
        <v>43229</v>
      </c>
      <c r="B142" s="361"/>
      <c r="C142" s="366">
        <v>20</v>
      </c>
      <c r="D142" s="83"/>
      <c r="E142" s="83">
        <f t="shared" si="34"/>
        <v>0</v>
      </c>
      <c r="F142" s="157">
        <f t="shared" si="35"/>
        <v>0</v>
      </c>
      <c r="G142" s="188"/>
      <c r="H142" s="83"/>
      <c r="I142" s="83"/>
      <c r="J142" s="83">
        <f t="shared" si="36"/>
        <v>0</v>
      </c>
      <c r="K142" s="157"/>
      <c r="L142" s="194">
        <v>1</v>
      </c>
      <c r="M142" s="83"/>
      <c r="N142" s="83">
        <f t="shared" si="47"/>
        <v>0</v>
      </c>
      <c r="O142" s="157">
        <f t="shared" si="37"/>
        <v>0</v>
      </c>
      <c r="P142" s="188"/>
      <c r="Q142" s="83"/>
      <c r="R142" s="156">
        <v>100</v>
      </c>
      <c r="S142" s="83">
        <f t="shared" si="38"/>
        <v>0</v>
      </c>
      <c r="T142" s="157">
        <f t="shared" si="39"/>
        <v>0</v>
      </c>
      <c r="U142" s="194">
        <v>2</v>
      </c>
      <c r="V142" s="83"/>
      <c r="W142" s="83">
        <f t="shared" si="40"/>
        <v>0</v>
      </c>
      <c r="X142" s="157">
        <f t="shared" si="41"/>
        <v>0</v>
      </c>
      <c r="Y142" s="188"/>
      <c r="Z142" s="83">
        <f t="shared" si="49"/>
        <v>0</v>
      </c>
      <c r="AA142" s="148">
        <f t="shared" si="42"/>
        <v>0</v>
      </c>
      <c r="AB142" s="188"/>
      <c r="AC142" s="83"/>
      <c r="AD142" s="83">
        <f t="shared" si="43"/>
        <v>0</v>
      </c>
      <c r="AE142" s="148">
        <f t="shared" si="44"/>
        <v>0</v>
      </c>
      <c r="AF142" s="188">
        <f t="shared" si="45"/>
        <v>0</v>
      </c>
      <c r="AG142" s="157">
        <f t="shared" si="46"/>
        <v>0</v>
      </c>
      <c r="AH142" s="185"/>
      <c r="AI142" s="188"/>
      <c r="AJ142" s="157"/>
    </row>
    <row r="143" spans="1:36" outlineLevel="1" x14ac:dyDescent="0.25">
      <c r="A143" s="80">
        <f t="shared" si="50"/>
        <v>43230</v>
      </c>
      <c r="B143" s="361"/>
      <c r="C143" s="366">
        <v>20</v>
      </c>
      <c r="D143" s="83"/>
      <c r="E143" s="83">
        <f t="shared" si="34"/>
        <v>0</v>
      </c>
      <c r="F143" s="157">
        <f t="shared" si="35"/>
        <v>0</v>
      </c>
      <c r="G143" s="188"/>
      <c r="H143" s="83"/>
      <c r="I143" s="83"/>
      <c r="J143" s="83">
        <f t="shared" si="36"/>
        <v>0</v>
      </c>
      <c r="K143" s="157"/>
      <c r="L143" s="194">
        <v>1</v>
      </c>
      <c r="M143" s="83"/>
      <c r="N143" s="83">
        <f t="shared" si="47"/>
        <v>0</v>
      </c>
      <c r="O143" s="157">
        <f t="shared" si="37"/>
        <v>0</v>
      </c>
      <c r="P143" s="188"/>
      <c r="Q143" s="83"/>
      <c r="R143" s="156">
        <v>100</v>
      </c>
      <c r="S143" s="83">
        <f t="shared" si="38"/>
        <v>0</v>
      </c>
      <c r="T143" s="157">
        <f t="shared" si="39"/>
        <v>0</v>
      </c>
      <c r="U143" s="194">
        <v>2</v>
      </c>
      <c r="V143" s="83"/>
      <c r="W143" s="83">
        <f t="shared" si="40"/>
        <v>0</v>
      </c>
      <c r="X143" s="157">
        <f t="shared" si="41"/>
        <v>0</v>
      </c>
      <c r="Y143" s="188"/>
      <c r="Z143" s="83">
        <f t="shared" si="49"/>
        <v>0</v>
      </c>
      <c r="AA143" s="148">
        <f t="shared" si="42"/>
        <v>0</v>
      </c>
      <c r="AB143" s="188"/>
      <c r="AC143" s="83"/>
      <c r="AD143" s="83">
        <f t="shared" si="43"/>
        <v>0</v>
      </c>
      <c r="AE143" s="148">
        <f t="shared" si="44"/>
        <v>0</v>
      </c>
      <c r="AF143" s="188">
        <f t="shared" si="45"/>
        <v>0</v>
      </c>
      <c r="AG143" s="157">
        <f t="shared" si="46"/>
        <v>0</v>
      </c>
      <c r="AH143" s="185"/>
      <c r="AI143" s="188"/>
      <c r="AJ143" s="157"/>
    </row>
    <row r="144" spans="1:36" outlineLevel="1" x14ac:dyDescent="0.25">
      <c r="A144" s="80">
        <f t="shared" si="50"/>
        <v>43231</v>
      </c>
      <c r="B144" s="361"/>
      <c r="C144" s="366">
        <v>20</v>
      </c>
      <c r="D144" s="83"/>
      <c r="E144" s="83">
        <f t="shared" si="34"/>
        <v>0</v>
      </c>
      <c r="F144" s="157">
        <f t="shared" si="35"/>
        <v>0</v>
      </c>
      <c r="G144" s="188"/>
      <c r="H144" s="83"/>
      <c r="I144" s="83"/>
      <c r="J144" s="83">
        <f t="shared" si="36"/>
        <v>0</v>
      </c>
      <c r="K144" s="157"/>
      <c r="L144" s="194">
        <v>1</v>
      </c>
      <c r="M144" s="83"/>
      <c r="N144" s="83">
        <f t="shared" si="47"/>
        <v>0</v>
      </c>
      <c r="O144" s="157">
        <f t="shared" si="37"/>
        <v>0</v>
      </c>
      <c r="P144" s="188"/>
      <c r="Q144" s="83"/>
      <c r="R144" s="156">
        <v>100</v>
      </c>
      <c r="S144" s="83">
        <f t="shared" si="38"/>
        <v>0</v>
      </c>
      <c r="T144" s="157">
        <f t="shared" si="39"/>
        <v>0</v>
      </c>
      <c r="U144" s="194">
        <v>2</v>
      </c>
      <c r="V144" s="83"/>
      <c r="W144" s="83">
        <f t="shared" si="40"/>
        <v>0</v>
      </c>
      <c r="X144" s="157">
        <f t="shared" si="41"/>
        <v>0</v>
      </c>
      <c r="Y144" s="188"/>
      <c r="Z144" s="83">
        <f t="shared" si="49"/>
        <v>0</v>
      </c>
      <c r="AA144" s="148">
        <f t="shared" si="42"/>
        <v>0</v>
      </c>
      <c r="AB144" s="188"/>
      <c r="AC144" s="83"/>
      <c r="AD144" s="83">
        <f t="shared" si="43"/>
        <v>0</v>
      </c>
      <c r="AE144" s="148">
        <f t="shared" si="44"/>
        <v>0</v>
      </c>
      <c r="AF144" s="188">
        <f t="shared" si="45"/>
        <v>0</v>
      </c>
      <c r="AG144" s="157">
        <f t="shared" si="46"/>
        <v>0</v>
      </c>
      <c r="AH144" s="185"/>
      <c r="AI144" s="188"/>
      <c r="AJ144" s="157"/>
    </row>
    <row r="145" spans="1:36" outlineLevel="1" x14ac:dyDescent="0.25">
      <c r="A145" s="80">
        <f t="shared" si="50"/>
        <v>43232</v>
      </c>
      <c r="B145" s="361"/>
      <c r="C145" s="366">
        <v>20</v>
      </c>
      <c r="D145" s="83"/>
      <c r="E145" s="83">
        <f t="shared" si="34"/>
        <v>0</v>
      </c>
      <c r="F145" s="157">
        <f t="shared" si="35"/>
        <v>0</v>
      </c>
      <c r="G145" s="188"/>
      <c r="H145" s="83"/>
      <c r="I145" s="83"/>
      <c r="J145" s="83">
        <f t="shared" si="36"/>
        <v>0</v>
      </c>
      <c r="K145" s="157"/>
      <c r="L145" s="194">
        <v>1</v>
      </c>
      <c r="M145" s="83"/>
      <c r="N145" s="83">
        <f t="shared" si="47"/>
        <v>0</v>
      </c>
      <c r="O145" s="157">
        <f t="shared" si="37"/>
        <v>0</v>
      </c>
      <c r="P145" s="188"/>
      <c r="Q145" s="83"/>
      <c r="R145" s="156">
        <v>100</v>
      </c>
      <c r="S145" s="83">
        <f t="shared" si="38"/>
        <v>0</v>
      </c>
      <c r="T145" s="157">
        <f t="shared" si="39"/>
        <v>0</v>
      </c>
      <c r="U145" s="194">
        <v>2</v>
      </c>
      <c r="V145" s="83"/>
      <c r="W145" s="83">
        <f t="shared" si="40"/>
        <v>0</v>
      </c>
      <c r="X145" s="157">
        <f t="shared" si="41"/>
        <v>0</v>
      </c>
      <c r="Y145" s="188"/>
      <c r="Z145" s="83">
        <f t="shared" si="49"/>
        <v>0</v>
      </c>
      <c r="AA145" s="148">
        <f t="shared" si="42"/>
        <v>0</v>
      </c>
      <c r="AB145" s="188"/>
      <c r="AC145" s="83"/>
      <c r="AD145" s="83">
        <f t="shared" si="43"/>
        <v>0</v>
      </c>
      <c r="AE145" s="148">
        <f t="shared" si="44"/>
        <v>0</v>
      </c>
      <c r="AF145" s="188">
        <f t="shared" si="45"/>
        <v>0</v>
      </c>
      <c r="AG145" s="157">
        <f t="shared" si="46"/>
        <v>0</v>
      </c>
      <c r="AH145" s="185"/>
      <c r="AI145" s="188"/>
      <c r="AJ145" s="157"/>
    </row>
    <row r="146" spans="1:36" outlineLevel="1" x14ac:dyDescent="0.25">
      <c r="A146" s="80">
        <f t="shared" si="50"/>
        <v>43233</v>
      </c>
      <c r="B146" s="361"/>
      <c r="C146" s="366">
        <v>20</v>
      </c>
      <c r="D146" s="83"/>
      <c r="E146" s="83">
        <f t="shared" si="34"/>
        <v>0</v>
      </c>
      <c r="F146" s="157">
        <f t="shared" si="35"/>
        <v>0</v>
      </c>
      <c r="G146" s="188"/>
      <c r="H146" s="83"/>
      <c r="I146" s="83"/>
      <c r="J146" s="83">
        <f t="shared" si="36"/>
        <v>0</v>
      </c>
      <c r="K146" s="157"/>
      <c r="L146" s="194">
        <v>1</v>
      </c>
      <c r="M146" s="83"/>
      <c r="N146" s="83">
        <f t="shared" si="47"/>
        <v>0</v>
      </c>
      <c r="O146" s="157">
        <f t="shared" si="37"/>
        <v>0</v>
      </c>
      <c r="P146" s="188"/>
      <c r="Q146" s="83"/>
      <c r="R146" s="156">
        <v>100</v>
      </c>
      <c r="S146" s="83">
        <f t="shared" si="38"/>
        <v>0</v>
      </c>
      <c r="T146" s="157">
        <f t="shared" si="39"/>
        <v>0</v>
      </c>
      <c r="U146" s="194">
        <v>2</v>
      </c>
      <c r="V146" s="83"/>
      <c r="W146" s="83">
        <f t="shared" si="40"/>
        <v>0</v>
      </c>
      <c r="X146" s="157">
        <f t="shared" si="41"/>
        <v>0</v>
      </c>
      <c r="Y146" s="188"/>
      <c r="Z146" s="83">
        <f t="shared" si="49"/>
        <v>0</v>
      </c>
      <c r="AA146" s="148">
        <f t="shared" si="42"/>
        <v>0</v>
      </c>
      <c r="AB146" s="188"/>
      <c r="AC146" s="83"/>
      <c r="AD146" s="83">
        <f t="shared" si="43"/>
        <v>0</v>
      </c>
      <c r="AE146" s="148">
        <f t="shared" si="44"/>
        <v>0</v>
      </c>
      <c r="AF146" s="188">
        <f t="shared" si="45"/>
        <v>0</v>
      </c>
      <c r="AG146" s="157">
        <f t="shared" si="46"/>
        <v>0</v>
      </c>
      <c r="AH146" s="185"/>
      <c r="AI146" s="188"/>
      <c r="AJ146" s="157"/>
    </row>
    <row r="147" spans="1:36" outlineLevel="1" x14ac:dyDescent="0.25">
      <c r="A147" s="80">
        <f t="shared" si="50"/>
        <v>43234</v>
      </c>
      <c r="B147" s="361">
        <v>15</v>
      </c>
      <c r="C147" s="366">
        <v>20</v>
      </c>
      <c r="D147" s="83">
        <v>7100</v>
      </c>
      <c r="E147" s="83">
        <f t="shared" si="34"/>
        <v>142000</v>
      </c>
      <c r="F147" s="157">
        <f t="shared" si="35"/>
        <v>2130</v>
      </c>
      <c r="G147" s="188">
        <v>86.6</v>
      </c>
      <c r="H147" s="83">
        <v>102.6</v>
      </c>
      <c r="I147" s="83">
        <v>6.609</v>
      </c>
      <c r="J147" s="83">
        <f t="shared" si="36"/>
        <v>2420.9411408685128</v>
      </c>
      <c r="K147" s="157"/>
      <c r="L147" s="194">
        <v>1</v>
      </c>
      <c r="M147" s="83">
        <v>9300</v>
      </c>
      <c r="N147" s="83">
        <f t="shared" si="47"/>
        <v>9300</v>
      </c>
      <c r="O147" s="157">
        <f t="shared" si="37"/>
        <v>139.5</v>
      </c>
      <c r="P147" s="188">
        <v>83.6</v>
      </c>
      <c r="Q147" s="83">
        <v>85.3</v>
      </c>
      <c r="R147" s="156">
        <v>200</v>
      </c>
      <c r="S147" s="83">
        <f t="shared" si="38"/>
        <v>8.5000000000000142</v>
      </c>
      <c r="T147" s="157">
        <f t="shared" si="39"/>
        <v>0.12750000000000022</v>
      </c>
      <c r="U147" s="194">
        <v>2</v>
      </c>
      <c r="V147" s="83">
        <v>13.1</v>
      </c>
      <c r="W147" s="83">
        <f t="shared" si="40"/>
        <v>26.2</v>
      </c>
      <c r="X147" s="157">
        <f t="shared" si="41"/>
        <v>0.39300000000000002</v>
      </c>
      <c r="Y147" s="188"/>
      <c r="Z147" s="83">
        <f t="shared" si="49"/>
        <v>0</v>
      </c>
      <c r="AA147" s="148">
        <f t="shared" si="42"/>
        <v>0</v>
      </c>
      <c r="AB147" s="188"/>
      <c r="AC147" s="83"/>
      <c r="AD147" s="83">
        <f t="shared" si="43"/>
        <v>0</v>
      </c>
      <c r="AE147" s="148">
        <f t="shared" si="44"/>
        <v>0</v>
      </c>
      <c r="AF147" s="188">
        <f t="shared" si="45"/>
        <v>93.450704225352112</v>
      </c>
      <c r="AG147" s="157">
        <f t="shared" si="46"/>
        <v>99.648896875000005</v>
      </c>
      <c r="AH147" s="185"/>
      <c r="AI147" s="188"/>
      <c r="AJ147" s="157"/>
    </row>
    <row r="148" spans="1:36" outlineLevel="1" x14ac:dyDescent="0.25">
      <c r="A148" s="80">
        <f t="shared" si="50"/>
        <v>43235</v>
      </c>
      <c r="B148" s="361">
        <v>12</v>
      </c>
      <c r="C148" s="366">
        <v>20</v>
      </c>
      <c r="D148" s="83">
        <v>14600</v>
      </c>
      <c r="E148" s="83">
        <f t="shared" si="34"/>
        <v>292000</v>
      </c>
      <c r="F148" s="157">
        <f t="shared" si="35"/>
        <v>3504</v>
      </c>
      <c r="G148" s="188">
        <v>87.3</v>
      </c>
      <c r="H148" s="83">
        <v>118.7</v>
      </c>
      <c r="I148" s="83">
        <v>9.7279999999999998</v>
      </c>
      <c r="J148" s="83">
        <f t="shared" si="36"/>
        <v>3227.7960526315796</v>
      </c>
      <c r="K148" s="157"/>
      <c r="L148" s="194">
        <v>1</v>
      </c>
      <c r="M148" s="83">
        <v>10100</v>
      </c>
      <c r="N148" s="83">
        <f t="shared" si="47"/>
        <v>10100</v>
      </c>
      <c r="O148" s="157">
        <f t="shared" si="37"/>
        <v>121.2</v>
      </c>
      <c r="P148" s="188">
        <v>88.1</v>
      </c>
      <c r="Q148" s="83">
        <v>92.8</v>
      </c>
      <c r="R148" s="156">
        <v>300</v>
      </c>
      <c r="S148" s="83">
        <f t="shared" si="38"/>
        <v>15.666666666666675</v>
      </c>
      <c r="T148" s="157">
        <f t="shared" si="39"/>
        <v>0.18800000000000011</v>
      </c>
      <c r="U148" s="194">
        <v>2</v>
      </c>
      <c r="V148" s="83">
        <v>13.8</v>
      </c>
      <c r="W148" s="83">
        <f t="shared" si="40"/>
        <v>27.6</v>
      </c>
      <c r="X148" s="157">
        <f t="shared" si="41"/>
        <v>0.33120000000000005</v>
      </c>
      <c r="Y148" s="188">
        <v>888</v>
      </c>
      <c r="Z148" s="83">
        <f t="shared" si="49"/>
        <v>10.656000000000001</v>
      </c>
      <c r="AA148" s="148">
        <f t="shared" si="42"/>
        <v>23.975999999999999</v>
      </c>
      <c r="AB148" s="188"/>
      <c r="AC148" s="83">
        <v>1.74</v>
      </c>
      <c r="AD148" s="83">
        <f t="shared" si="43"/>
        <v>2.0879999999999999E-2</v>
      </c>
      <c r="AE148" s="148">
        <f t="shared" si="44"/>
        <v>4.6979999999999994E-2</v>
      </c>
      <c r="AF148" s="188">
        <f t="shared" si="45"/>
        <v>96.541095890410958</v>
      </c>
      <c r="AG148" s="157">
        <f t="shared" si="46"/>
        <v>99.514632696390663</v>
      </c>
      <c r="AH148" s="185"/>
      <c r="AI148" s="188"/>
      <c r="AJ148" s="157"/>
    </row>
    <row r="149" spans="1:36" outlineLevel="1" x14ac:dyDescent="0.25">
      <c r="A149" s="80">
        <f t="shared" si="50"/>
        <v>43236</v>
      </c>
      <c r="B149" s="361">
        <v>12</v>
      </c>
      <c r="C149" s="366">
        <v>20</v>
      </c>
      <c r="D149" s="83">
        <v>23300</v>
      </c>
      <c r="E149" s="83">
        <f t="shared" si="34"/>
        <v>466000</v>
      </c>
      <c r="F149" s="157">
        <f t="shared" si="35"/>
        <v>5592</v>
      </c>
      <c r="G149" s="188">
        <v>86.6</v>
      </c>
      <c r="H149" s="83">
        <v>104</v>
      </c>
      <c r="I149" s="83">
        <v>5.3925000000000001</v>
      </c>
      <c r="J149" s="83">
        <f t="shared" si="36"/>
        <v>3226.7037552155784</v>
      </c>
      <c r="K149" s="157"/>
      <c r="L149" s="194">
        <v>1</v>
      </c>
      <c r="M149" s="83">
        <v>11500</v>
      </c>
      <c r="N149" s="83">
        <f t="shared" si="47"/>
        <v>11500</v>
      </c>
      <c r="O149" s="157">
        <f t="shared" si="37"/>
        <v>138</v>
      </c>
      <c r="P149" s="188">
        <v>87.8</v>
      </c>
      <c r="Q149" s="83">
        <v>96.1</v>
      </c>
      <c r="R149" s="156">
        <v>200</v>
      </c>
      <c r="S149" s="83">
        <f t="shared" si="38"/>
        <v>41.499999999999979</v>
      </c>
      <c r="T149" s="157">
        <f t="shared" si="39"/>
        <v>0.49799999999999978</v>
      </c>
      <c r="U149" s="194">
        <v>2</v>
      </c>
      <c r="V149" s="83">
        <v>14.1</v>
      </c>
      <c r="W149" s="83">
        <f t="shared" si="40"/>
        <v>28.2</v>
      </c>
      <c r="X149" s="157">
        <f t="shared" si="41"/>
        <v>0.33839999999999998</v>
      </c>
      <c r="Y149" s="188"/>
      <c r="Z149" s="83">
        <f t="shared" si="49"/>
        <v>0</v>
      </c>
      <c r="AA149" s="148">
        <f t="shared" si="42"/>
        <v>0</v>
      </c>
      <c r="AB149" s="188"/>
      <c r="AC149" s="83"/>
      <c r="AD149" s="83">
        <f t="shared" si="43"/>
        <v>0</v>
      </c>
      <c r="AE149" s="148">
        <f t="shared" si="44"/>
        <v>0</v>
      </c>
      <c r="AF149" s="188">
        <f t="shared" si="45"/>
        <v>97.532188841201716</v>
      </c>
      <c r="AG149" s="157">
        <f t="shared" si="46"/>
        <v>98.713857758620691</v>
      </c>
      <c r="AH149" s="185"/>
      <c r="AI149" s="188"/>
      <c r="AJ149" s="157" t="s">
        <v>313</v>
      </c>
    </row>
    <row r="150" spans="1:36" outlineLevel="1" x14ac:dyDescent="0.25">
      <c r="A150" s="80">
        <f t="shared" si="50"/>
        <v>43237</v>
      </c>
      <c r="B150" s="361"/>
      <c r="C150" s="366">
        <v>20</v>
      </c>
      <c r="D150" s="83"/>
      <c r="E150" s="83">
        <f t="shared" si="34"/>
        <v>0</v>
      </c>
      <c r="F150" s="157">
        <f t="shared" si="35"/>
        <v>0</v>
      </c>
      <c r="G150" s="188"/>
      <c r="H150" s="83"/>
      <c r="I150" s="83"/>
      <c r="J150" s="83">
        <f t="shared" si="36"/>
        <v>0</v>
      </c>
      <c r="K150" s="157"/>
      <c r="L150" s="194">
        <v>1</v>
      </c>
      <c r="M150" s="83"/>
      <c r="N150" s="83">
        <f t="shared" si="47"/>
        <v>0</v>
      </c>
      <c r="O150" s="157">
        <f t="shared" si="37"/>
        <v>0</v>
      </c>
      <c r="P150" s="188"/>
      <c r="Q150" s="83"/>
      <c r="R150" s="156">
        <v>100</v>
      </c>
      <c r="S150" s="83">
        <f t="shared" si="38"/>
        <v>0</v>
      </c>
      <c r="T150" s="157">
        <f t="shared" si="39"/>
        <v>0</v>
      </c>
      <c r="U150" s="194">
        <v>2</v>
      </c>
      <c r="V150" s="83"/>
      <c r="W150" s="83">
        <f t="shared" si="40"/>
        <v>0</v>
      </c>
      <c r="X150" s="157">
        <f t="shared" si="41"/>
        <v>0</v>
      </c>
      <c r="Y150" s="188"/>
      <c r="Z150" s="83">
        <f t="shared" si="49"/>
        <v>0</v>
      </c>
      <c r="AA150" s="148">
        <f t="shared" si="42"/>
        <v>0</v>
      </c>
      <c r="AB150" s="188"/>
      <c r="AC150" s="83"/>
      <c r="AD150" s="83">
        <f t="shared" si="43"/>
        <v>0</v>
      </c>
      <c r="AE150" s="148">
        <f t="shared" si="44"/>
        <v>0</v>
      </c>
      <c r="AF150" s="188">
        <f t="shared" si="45"/>
        <v>0</v>
      </c>
      <c r="AG150" s="157">
        <f t="shared" si="46"/>
        <v>0</v>
      </c>
      <c r="AH150" s="185"/>
      <c r="AI150" s="188"/>
      <c r="AJ150" s="157"/>
    </row>
    <row r="151" spans="1:36" outlineLevel="1" x14ac:dyDescent="0.25">
      <c r="A151" s="80">
        <f t="shared" si="50"/>
        <v>43238</v>
      </c>
      <c r="B151" s="361"/>
      <c r="C151" s="366">
        <v>20</v>
      </c>
      <c r="D151" s="83"/>
      <c r="E151" s="83">
        <f t="shared" si="34"/>
        <v>0</v>
      </c>
      <c r="F151" s="157">
        <f t="shared" si="35"/>
        <v>0</v>
      </c>
      <c r="G151" s="188"/>
      <c r="H151" s="83"/>
      <c r="I151" s="83"/>
      <c r="J151" s="83">
        <f t="shared" si="36"/>
        <v>0</v>
      </c>
      <c r="K151" s="157"/>
      <c r="L151" s="194">
        <v>1</v>
      </c>
      <c r="M151" s="83"/>
      <c r="N151" s="83">
        <f t="shared" si="47"/>
        <v>0</v>
      </c>
      <c r="O151" s="157">
        <f t="shared" si="37"/>
        <v>0</v>
      </c>
      <c r="P151" s="188"/>
      <c r="Q151" s="83"/>
      <c r="R151" s="156">
        <v>100</v>
      </c>
      <c r="S151" s="83">
        <f t="shared" si="38"/>
        <v>0</v>
      </c>
      <c r="T151" s="157">
        <f t="shared" si="39"/>
        <v>0</v>
      </c>
      <c r="U151" s="194">
        <v>2</v>
      </c>
      <c r="V151" s="83"/>
      <c r="W151" s="83">
        <f t="shared" si="40"/>
        <v>0</v>
      </c>
      <c r="X151" s="157">
        <f t="shared" si="41"/>
        <v>0</v>
      </c>
      <c r="Y151" s="188"/>
      <c r="Z151" s="83">
        <f t="shared" si="49"/>
        <v>0</v>
      </c>
      <c r="AA151" s="148">
        <f t="shared" si="42"/>
        <v>0</v>
      </c>
      <c r="AB151" s="188"/>
      <c r="AC151" s="83"/>
      <c r="AD151" s="83">
        <f t="shared" si="43"/>
        <v>0</v>
      </c>
      <c r="AE151" s="148">
        <f t="shared" si="44"/>
        <v>0</v>
      </c>
      <c r="AF151" s="188">
        <f t="shared" si="45"/>
        <v>0</v>
      </c>
      <c r="AG151" s="157">
        <f t="shared" si="46"/>
        <v>0</v>
      </c>
      <c r="AH151" s="185"/>
      <c r="AI151" s="188"/>
      <c r="AJ151" s="157"/>
    </row>
    <row r="152" spans="1:36" outlineLevel="1" x14ac:dyDescent="0.25">
      <c r="A152" s="80">
        <f t="shared" si="50"/>
        <v>43239</v>
      </c>
      <c r="B152" s="361"/>
      <c r="C152" s="366">
        <v>20</v>
      </c>
      <c r="D152" s="83"/>
      <c r="E152" s="83">
        <f t="shared" si="34"/>
        <v>0</v>
      </c>
      <c r="F152" s="157">
        <f t="shared" si="35"/>
        <v>0</v>
      </c>
      <c r="G152" s="188"/>
      <c r="H152" s="83"/>
      <c r="I152" s="83"/>
      <c r="J152" s="83">
        <f t="shared" si="36"/>
        <v>0</v>
      </c>
      <c r="K152" s="157"/>
      <c r="L152" s="194">
        <v>1</v>
      </c>
      <c r="M152" s="83"/>
      <c r="N152" s="83">
        <f t="shared" si="47"/>
        <v>0</v>
      </c>
      <c r="O152" s="157">
        <f t="shared" si="37"/>
        <v>0</v>
      </c>
      <c r="P152" s="188"/>
      <c r="Q152" s="83"/>
      <c r="R152" s="156">
        <v>100</v>
      </c>
      <c r="S152" s="83">
        <f t="shared" si="38"/>
        <v>0</v>
      </c>
      <c r="T152" s="157">
        <f t="shared" si="39"/>
        <v>0</v>
      </c>
      <c r="U152" s="194">
        <v>2</v>
      </c>
      <c r="V152" s="83"/>
      <c r="W152" s="83">
        <f t="shared" si="40"/>
        <v>0</v>
      </c>
      <c r="X152" s="157">
        <f t="shared" si="41"/>
        <v>0</v>
      </c>
      <c r="Y152" s="188"/>
      <c r="Z152" s="83">
        <f t="shared" si="49"/>
        <v>0</v>
      </c>
      <c r="AA152" s="148">
        <f t="shared" si="42"/>
        <v>0</v>
      </c>
      <c r="AB152" s="188"/>
      <c r="AC152" s="83"/>
      <c r="AD152" s="83">
        <f t="shared" si="43"/>
        <v>0</v>
      </c>
      <c r="AE152" s="148">
        <f t="shared" si="44"/>
        <v>0</v>
      </c>
      <c r="AF152" s="188">
        <f t="shared" si="45"/>
        <v>0</v>
      </c>
      <c r="AG152" s="157">
        <f t="shared" si="46"/>
        <v>0</v>
      </c>
      <c r="AH152" s="185"/>
      <c r="AI152" s="188"/>
      <c r="AJ152" s="157"/>
    </row>
    <row r="153" spans="1:36" outlineLevel="1" x14ac:dyDescent="0.25">
      <c r="A153" s="80">
        <f t="shared" si="50"/>
        <v>43240</v>
      </c>
      <c r="B153" s="361"/>
      <c r="C153" s="366">
        <v>20</v>
      </c>
      <c r="D153" s="83"/>
      <c r="E153" s="83">
        <f t="shared" si="34"/>
        <v>0</v>
      </c>
      <c r="F153" s="157">
        <f t="shared" si="35"/>
        <v>0</v>
      </c>
      <c r="G153" s="188"/>
      <c r="H153" s="83"/>
      <c r="I153" s="83"/>
      <c r="J153" s="83">
        <f t="shared" si="36"/>
        <v>0</v>
      </c>
      <c r="K153" s="157"/>
      <c r="L153" s="194">
        <v>1</v>
      </c>
      <c r="M153" s="83"/>
      <c r="N153" s="83">
        <f t="shared" si="47"/>
        <v>0</v>
      </c>
      <c r="O153" s="157">
        <f t="shared" si="37"/>
        <v>0</v>
      </c>
      <c r="P153" s="188"/>
      <c r="Q153" s="83"/>
      <c r="R153" s="156">
        <v>100</v>
      </c>
      <c r="S153" s="83">
        <f t="shared" si="38"/>
        <v>0</v>
      </c>
      <c r="T153" s="157">
        <f t="shared" si="39"/>
        <v>0</v>
      </c>
      <c r="U153" s="194">
        <v>2</v>
      </c>
      <c r="V153" s="83"/>
      <c r="W153" s="83">
        <f t="shared" si="40"/>
        <v>0</v>
      </c>
      <c r="X153" s="157">
        <f t="shared" si="41"/>
        <v>0</v>
      </c>
      <c r="Y153" s="188"/>
      <c r="Z153" s="83">
        <f t="shared" si="49"/>
        <v>0</v>
      </c>
      <c r="AA153" s="148">
        <f t="shared" si="42"/>
        <v>0</v>
      </c>
      <c r="AB153" s="188"/>
      <c r="AC153" s="83"/>
      <c r="AD153" s="83">
        <f t="shared" si="43"/>
        <v>0</v>
      </c>
      <c r="AE153" s="148">
        <f t="shared" si="44"/>
        <v>0</v>
      </c>
      <c r="AF153" s="188">
        <f t="shared" si="45"/>
        <v>0</v>
      </c>
      <c r="AG153" s="157">
        <f t="shared" si="46"/>
        <v>0</v>
      </c>
      <c r="AH153" s="185"/>
      <c r="AI153" s="188"/>
      <c r="AJ153" s="157"/>
    </row>
    <row r="154" spans="1:36" outlineLevel="1" x14ac:dyDescent="0.25">
      <c r="A154" s="80">
        <f t="shared" si="50"/>
        <v>43241</v>
      </c>
      <c r="B154" s="361">
        <v>12</v>
      </c>
      <c r="C154" s="366">
        <v>20</v>
      </c>
      <c r="D154" s="83">
        <v>5850</v>
      </c>
      <c r="E154" s="83">
        <f t="shared" si="34"/>
        <v>117000</v>
      </c>
      <c r="F154" s="157">
        <f t="shared" si="35"/>
        <v>1404</v>
      </c>
      <c r="G154" s="188">
        <v>88.1</v>
      </c>
      <c r="H154" s="83">
        <v>102.7</v>
      </c>
      <c r="I154" s="83">
        <v>6.1970000000000001</v>
      </c>
      <c r="J154" s="83">
        <f t="shared" si="36"/>
        <v>2355.9786993706648</v>
      </c>
      <c r="K154" s="157"/>
      <c r="L154" s="194">
        <v>1</v>
      </c>
      <c r="M154" s="83">
        <v>10200</v>
      </c>
      <c r="N154" s="83">
        <f t="shared" si="47"/>
        <v>10200</v>
      </c>
      <c r="O154" s="157">
        <f t="shared" si="37"/>
        <v>122.4</v>
      </c>
      <c r="P154" s="188">
        <v>87.3</v>
      </c>
      <c r="Q154" s="83">
        <v>90.4</v>
      </c>
      <c r="R154" s="156">
        <v>500</v>
      </c>
      <c r="S154" s="83">
        <f t="shared" si="38"/>
        <v>6.2000000000000171</v>
      </c>
      <c r="T154" s="157">
        <f t="shared" si="39"/>
        <v>7.4400000000000202E-2</v>
      </c>
      <c r="U154" s="194">
        <v>2</v>
      </c>
      <c r="V154" s="83">
        <v>12</v>
      </c>
      <c r="W154" s="83">
        <f t="shared" si="40"/>
        <v>24</v>
      </c>
      <c r="X154" s="157">
        <f t="shared" si="41"/>
        <v>0.28799999999999998</v>
      </c>
      <c r="Y154" s="188"/>
      <c r="Z154" s="83">
        <f t="shared" si="49"/>
        <v>0</v>
      </c>
      <c r="AA154" s="148">
        <f t="shared" si="42"/>
        <v>0</v>
      </c>
      <c r="AB154" s="188"/>
      <c r="AC154" s="83"/>
      <c r="AD154" s="83">
        <f t="shared" si="43"/>
        <v>0</v>
      </c>
      <c r="AE154" s="148">
        <f t="shared" si="44"/>
        <v>0</v>
      </c>
      <c r="AF154" s="188">
        <f t="shared" si="45"/>
        <v>91.282051282051285</v>
      </c>
      <c r="AG154" s="157">
        <f t="shared" si="46"/>
        <v>99.736839726027398</v>
      </c>
      <c r="AH154" s="185"/>
      <c r="AI154" s="188"/>
      <c r="AJ154" s="157"/>
    </row>
    <row r="155" spans="1:36" outlineLevel="1" x14ac:dyDescent="0.25">
      <c r="A155" s="80">
        <f t="shared" si="50"/>
        <v>43242</v>
      </c>
      <c r="B155" s="361">
        <v>14</v>
      </c>
      <c r="C155" s="366">
        <v>20</v>
      </c>
      <c r="D155" s="83">
        <v>13200</v>
      </c>
      <c r="E155" s="83">
        <f t="shared" si="34"/>
        <v>264000</v>
      </c>
      <c r="F155" s="157">
        <f t="shared" si="35"/>
        <v>3696</v>
      </c>
      <c r="G155" s="188">
        <v>87.5</v>
      </c>
      <c r="H155" s="83">
        <v>112.5</v>
      </c>
      <c r="I155" s="83">
        <v>7.992</v>
      </c>
      <c r="J155" s="83">
        <f t="shared" si="36"/>
        <v>3128.1281281281281</v>
      </c>
      <c r="K155" s="157"/>
      <c r="L155" s="194">
        <v>1</v>
      </c>
      <c r="M155" s="83">
        <v>10700</v>
      </c>
      <c r="N155" s="83">
        <f t="shared" si="47"/>
        <v>10700</v>
      </c>
      <c r="O155" s="157">
        <f t="shared" si="37"/>
        <v>149.80000000000001</v>
      </c>
      <c r="P155" s="188">
        <v>85.6</v>
      </c>
      <c r="Q155" s="83">
        <v>92.4</v>
      </c>
      <c r="R155" s="156">
        <v>400</v>
      </c>
      <c r="S155" s="83">
        <f t="shared" si="38"/>
        <v>17.000000000000028</v>
      </c>
      <c r="T155" s="157">
        <f t="shared" si="39"/>
        <v>0.23800000000000041</v>
      </c>
      <c r="U155" s="194">
        <v>2</v>
      </c>
      <c r="V155" s="83">
        <v>12.8</v>
      </c>
      <c r="W155" s="83">
        <f t="shared" si="40"/>
        <v>25.6</v>
      </c>
      <c r="X155" s="157">
        <f t="shared" si="41"/>
        <v>0.35840000000000005</v>
      </c>
      <c r="Y155" s="188">
        <v>796</v>
      </c>
      <c r="Z155" s="83">
        <f t="shared" si="49"/>
        <v>11.144</v>
      </c>
      <c r="AA155" s="148">
        <f t="shared" si="42"/>
        <v>30.248000000000001</v>
      </c>
      <c r="AB155" s="188"/>
      <c r="AC155" s="83">
        <v>13.2</v>
      </c>
      <c r="AD155" s="83">
        <f t="shared" si="43"/>
        <v>0.18479999999999999</v>
      </c>
      <c r="AE155" s="148">
        <f t="shared" si="44"/>
        <v>0.50159999999999993</v>
      </c>
      <c r="AF155" s="188">
        <f t="shared" si="45"/>
        <v>95.946969696969703</v>
      </c>
      <c r="AG155" s="157">
        <f t="shared" si="46"/>
        <v>99.456544000000008</v>
      </c>
      <c r="AH155" s="185"/>
      <c r="AI155" s="188"/>
      <c r="AJ155" s="157"/>
    </row>
    <row r="156" spans="1:36" outlineLevel="1" x14ac:dyDescent="0.25">
      <c r="A156" s="80">
        <f t="shared" si="50"/>
        <v>43243</v>
      </c>
      <c r="B156" s="361">
        <v>12</v>
      </c>
      <c r="C156" s="366">
        <v>20</v>
      </c>
      <c r="D156" s="83">
        <v>21100</v>
      </c>
      <c r="E156" s="83">
        <f t="shared" ref="E156" si="51">IF(D156=0,0,(D156*C156))</f>
        <v>422000</v>
      </c>
      <c r="F156" s="157">
        <f t="shared" si="35"/>
        <v>5064</v>
      </c>
      <c r="G156" s="188">
        <v>87.9</v>
      </c>
      <c r="H156" s="83">
        <v>108.6</v>
      </c>
      <c r="I156" s="83">
        <v>4.8895</v>
      </c>
      <c r="J156" s="83">
        <f t="shared" si="36"/>
        <v>4233.561713876672</v>
      </c>
      <c r="K156" s="157"/>
      <c r="L156" s="194">
        <v>1</v>
      </c>
      <c r="M156" s="83">
        <v>10700</v>
      </c>
      <c r="N156" s="83">
        <f t="shared" si="47"/>
        <v>10700</v>
      </c>
      <c r="O156" s="157">
        <f t="shared" si="37"/>
        <v>128.4</v>
      </c>
      <c r="P156" s="188">
        <v>87.4</v>
      </c>
      <c r="Q156" s="83">
        <v>88.4</v>
      </c>
      <c r="R156" s="156">
        <v>100</v>
      </c>
      <c r="S156" s="83">
        <f t="shared" si="38"/>
        <v>10</v>
      </c>
      <c r="T156" s="157">
        <f t="shared" si="39"/>
        <v>0.12</v>
      </c>
      <c r="U156" s="194">
        <v>2</v>
      </c>
      <c r="V156" s="83">
        <v>12.1</v>
      </c>
      <c r="W156" s="83">
        <f t="shared" si="40"/>
        <v>24.2</v>
      </c>
      <c r="X156" s="157">
        <f t="shared" si="41"/>
        <v>0.29039999999999999</v>
      </c>
      <c r="Y156" s="188"/>
      <c r="Z156" s="83">
        <f t="shared" si="49"/>
        <v>0</v>
      </c>
      <c r="AA156" s="148">
        <f t="shared" si="42"/>
        <v>0</v>
      </c>
      <c r="AB156" s="188"/>
      <c r="AC156" s="83"/>
      <c r="AD156" s="83">
        <f t="shared" si="43"/>
        <v>0</v>
      </c>
      <c r="AE156" s="148">
        <f t="shared" si="44"/>
        <v>0</v>
      </c>
      <c r="AF156" s="188">
        <f t="shared" si="45"/>
        <v>97.464454976303315</v>
      </c>
      <c r="AG156" s="157">
        <f t="shared" si="46"/>
        <v>99.763792270531411</v>
      </c>
      <c r="AH156" s="185"/>
      <c r="AI156" s="188"/>
      <c r="AJ156" s="157" t="s">
        <v>344</v>
      </c>
    </row>
    <row r="157" spans="1:36" outlineLevel="1" x14ac:dyDescent="0.25">
      <c r="A157" s="80">
        <f t="shared" si="50"/>
        <v>43244</v>
      </c>
      <c r="B157" s="361">
        <v>16</v>
      </c>
      <c r="C157" s="366">
        <v>20</v>
      </c>
      <c r="D157" s="83">
        <v>21700</v>
      </c>
      <c r="E157" s="83">
        <f t="shared" si="34"/>
        <v>434000</v>
      </c>
      <c r="F157" s="157">
        <f t="shared" si="35"/>
        <v>6944</v>
      </c>
      <c r="G157" s="188">
        <v>87.5</v>
      </c>
      <c r="H157" s="83">
        <v>111.8</v>
      </c>
      <c r="I157" s="83">
        <v>4.5220000000000002</v>
      </c>
      <c r="J157" s="83">
        <f t="shared" si="36"/>
        <v>5373.7284387439176</v>
      </c>
      <c r="K157" s="157"/>
      <c r="L157" s="194">
        <v>1</v>
      </c>
      <c r="M157" s="83">
        <v>10700</v>
      </c>
      <c r="N157" s="83">
        <f t="shared" si="47"/>
        <v>10700</v>
      </c>
      <c r="O157" s="157">
        <f t="shared" si="37"/>
        <v>171.2</v>
      </c>
      <c r="P157" s="188">
        <v>88.8</v>
      </c>
      <c r="Q157" s="83">
        <v>93.8</v>
      </c>
      <c r="R157" s="156">
        <v>400</v>
      </c>
      <c r="S157" s="83">
        <f t="shared" si="38"/>
        <v>12.5</v>
      </c>
      <c r="T157" s="157">
        <f t="shared" si="39"/>
        <v>0.2</v>
      </c>
      <c r="U157" s="194">
        <v>2</v>
      </c>
      <c r="V157" s="83">
        <v>12</v>
      </c>
      <c r="W157" s="83">
        <f t="shared" si="40"/>
        <v>24</v>
      </c>
      <c r="X157" s="157">
        <f t="shared" si="41"/>
        <v>0.38400000000000001</v>
      </c>
      <c r="Y157" s="188"/>
      <c r="Z157" s="83">
        <f t="shared" si="49"/>
        <v>0</v>
      </c>
      <c r="AA157" s="148">
        <f t="shared" si="42"/>
        <v>0</v>
      </c>
      <c r="AB157" s="188"/>
      <c r="AC157" s="83"/>
      <c r="AD157" s="83">
        <f t="shared" si="43"/>
        <v>0</v>
      </c>
      <c r="AE157" s="148">
        <f t="shared" si="44"/>
        <v>0</v>
      </c>
      <c r="AF157" s="188">
        <f t="shared" si="45"/>
        <v>97.534562211981566</v>
      </c>
      <c r="AG157" s="157">
        <f t="shared" si="46"/>
        <v>99.767386831275715</v>
      </c>
      <c r="AH157" s="185"/>
      <c r="AI157" s="188"/>
      <c r="AJ157" s="157"/>
    </row>
    <row r="158" spans="1:36" outlineLevel="1" x14ac:dyDescent="0.25">
      <c r="A158" s="80">
        <f t="shared" si="50"/>
        <v>43245</v>
      </c>
      <c r="B158" s="361"/>
      <c r="C158" s="366">
        <v>20</v>
      </c>
      <c r="D158" s="83"/>
      <c r="E158" s="83">
        <f t="shared" ref="E158:E220" si="52">IF(D158=0,0,(D158*C158))</f>
        <v>0</v>
      </c>
      <c r="F158" s="157">
        <f t="shared" ref="F158:F221" si="53">IF(E158=0,0,IF(B158=0,0,E158*B158/1000))</f>
        <v>0</v>
      </c>
      <c r="G158" s="188"/>
      <c r="H158" s="83"/>
      <c r="I158" s="83"/>
      <c r="J158" s="83">
        <f t="shared" ref="J158:J221" si="54">IF(H158=0,0,(H158-G158)*1000/I158)</f>
        <v>0</v>
      </c>
      <c r="K158" s="157"/>
      <c r="L158" s="194">
        <v>1</v>
      </c>
      <c r="M158" s="83"/>
      <c r="N158" s="83">
        <f t="shared" ref="N158:N221" si="55">IF(M158=0,0,(M158*L158))</f>
        <v>0</v>
      </c>
      <c r="O158" s="157"/>
      <c r="P158" s="188"/>
      <c r="Q158" s="83"/>
      <c r="R158" s="156">
        <v>100</v>
      </c>
      <c r="S158" s="83">
        <f t="shared" ref="S158:S221" si="56">IF(Q158=0,0,(Q158-P158)*1000/R158)</f>
        <v>0</v>
      </c>
      <c r="T158" s="157">
        <f t="shared" ref="T158:T221" si="57">IF(S158=0,0,IF(B158=0,0,S158*B158/1000))</f>
        <v>0</v>
      </c>
      <c r="U158" s="194">
        <v>2</v>
      </c>
      <c r="V158" s="83">
        <v>12.8</v>
      </c>
      <c r="W158" s="83">
        <f t="shared" ref="W158:W221" si="58">IF(V158=0,0,(V158*U158))</f>
        <v>25.6</v>
      </c>
      <c r="X158" s="157">
        <f t="shared" ref="X158:X221" si="59">IF(W158=0,0,IF(B158=0,0,W158*B158/1000))</f>
        <v>0</v>
      </c>
      <c r="Y158" s="188"/>
      <c r="Z158" s="83">
        <f t="shared" ref="Z158:Z221" si="60">IF(Y158=0,0,IF(B158=0,0,Y158*B158/1000))</f>
        <v>0</v>
      </c>
      <c r="AA158" s="148">
        <f t="shared" ref="AA158:AA221" si="61">IF(Y158=0,0,(SUM(B152:B158)*Y158/1000))</f>
        <v>0</v>
      </c>
      <c r="AB158" s="188"/>
      <c r="AC158" s="83"/>
      <c r="AD158" s="83">
        <f t="shared" ref="AD158:AD221" si="62">IF(AC158=0,0,IF(B158=0,0,AC158*B158/1000))</f>
        <v>0</v>
      </c>
      <c r="AE158" s="148">
        <f t="shared" ref="AE158:AE221" si="63">IF(AC158=0,0,(SUM(B152:B158)*AC158/1000))</f>
        <v>0</v>
      </c>
      <c r="AF158" s="188">
        <f t="shared" ref="AF158:AF221" si="64">IF(B158=0,0,IF(E158&gt;0,SUM((E158-N158)/(E158))*100,0))</f>
        <v>0</v>
      </c>
      <c r="AG158" s="157">
        <f t="shared" ref="AG158:AG221" si="65">IF(B158=0,0,IF(J158&gt;0,SUM((J158-S158)/(J158))*100,0))</f>
        <v>0</v>
      </c>
      <c r="AH158" s="185"/>
      <c r="AI158" s="188"/>
      <c r="AJ158" s="157"/>
    </row>
    <row r="159" spans="1:36" outlineLevel="1" x14ac:dyDescent="0.25">
      <c r="A159" s="80">
        <f t="shared" si="50"/>
        <v>43246</v>
      </c>
      <c r="B159" s="361"/>
      <c r="C159" s="366">
        <v>20</v>
      </c>
      <c r="D159" s="83"/>
      <c r="E159" s="83">
        <f t="shared" ref="E159" si="66">IF(D159=0,0,(D159*C159))</f>
        <v>0</v>
      </c>
      <c r="F159" s="157">
        <f t="shared" si="53"/>
        <v>0</v>
      </c>
      <c r="G159" s="188"/>
      <c r="H159" s="83"/>
      <c r="I159" s="83"/>
      <c r="J159" s="83">
        <f t="shared" si="54"/>
        <v>0</v>
      </c>
      <c r="K159" s="157"/>
      <c r="L159" s="194">
        <v>1</v>
      </c>
      <c r="M159" s="83"/>
      <c r="N159" s="83">
        <f t="shared" si="55"/>
        <v>0</v>
      </c>
      <c r="O159" s="157">
        <f t="shared" ref="O159:O221" si="67">IF(N159=0,0,IF(B159=0,0,N159*B159/1000))</f>
        <v>0</v>
      </c>
      <c r="P159" s="188"/>
      <c r="Q159" s="83"/>
      <c r="R159" s="156">
        <v>100</v>
      </c>
      <c r="S159" s="83">
        <f t="shared" si="56"/>
        <v>0</v>
      </c>
      <c r="T159" s="157">
        <f t="shared" si="57"/>
        <v>0</v>
      </c>
      <c r="U159" s="194">
        <v>2</v>
      </c>
      <c r="V159" s="83"/>
      <c r="W159" s="83">
        <f t="shared" si="58"/>
        <v>0</v>
      </c>
      <c r="X159" s="157">
        <f t="shared" si="59"/>
        <v>0</v>
      </c>
      <c r="Y159" s="188"/>
      <c r="Z159" s="83">
        <f t="shared" si="60"/>
        <v>0</v>
      </c>
      <c r="AA159" s="148">
        <f t="shared" si="61"/>
        <v>0</v>
      </c>
      <c r="AB159" s="188"/>
      <c r="AC159" s="83"/>
      <c r="AD159" s="83">
        <f t="shared" si="62"/>
        <v>0</v>
      </c>
      <c r="AE159" s="148">
        <f t="shared" si="63"/>
        <v>0</v>
      </c>
      <c r="AF159" s="188">
        <f t="shared" si="64"/>
        <v>0</v>
      </c>
      <c r="AG159" s="157">
        <f t="shared" si="65"/>
        <v>0</v>
      </c>
      <c r="AH159" s="185"/>
      <c r="AI159" s="188"/>
      <c r="AJ159" s="157"/>
    </row>
    <row r="160" spans="1:36" outlineLevel="1" x14ac:dyDescent="0.25">
      <c r="A160" s="80">
        <f t="shared" si="50"/>
        <v>43247</v>
      </c>
      <c r="B160" s="361"/>
      <c r="C160" s="366">
        <v>20</v>
      </c>
      <c r="D160" s="83"/>
      <c r="E160" s="83">
        <f t="shared" si="52"/>
        <v>0</v>
      </c>
      <c r="F160" s="157">
        <f t="shared" si="53"/>
        <v>0</v>
      </c>
      <c r="G160" s="188"/>
      <c r="H160" s="83"/>
      <c r="I160" s="83"/>
      <c r="J160" s="83">
        <f t="shared" si="54"/>
        <v>0</v>
      </c>
      <c r="K160" s="157"/>
      <c r="L160" s="194">
        <v>1</v>
      </c>
      <c r="M160" s="83"/>
      <c r="N160" s="83">
        <f t="shared" si="55"/>
        <v>0</v>
      </c>
      <c r="O160" s="157">
        <f t="shared" si="67"/>
        <v>0</v>
      </c>
      <c r="P160" s="188"/>
      <c r="Q160" s="83"/>
      <c r="R160" s="156">
        <v>100</v>
      </c>
      <c r="S160" s="83">
        <f t="shared" si="56"/>
        <v>0</v>
      </c>
      <c r="T160" s="157">
        <f t="shared" si="57"/>
        <v>0</v>
      </c>
      <c r="U160" s="194">
        <v>2</v>
      </c>
      <c r="V160" s="83"/>
      <c r="W160" s="83">
        <f t="shared" si="58"/>
        <v>0</v>
      </c>
      <c r="X160" s="157">
        <f t="shared" si="59"/>
        <v>0</v>
      </c>
      <c r="Y160" s="188"/>
      <c r="Z160" s="83">
        <f t="shared" si="60"/>
        <v>0</v>
      </c>
      <c r="AA160" s="148">
        <f t="shared" si="61"/>
        <v>0</v>
      </c>
      <c r="AB160" s="188"/>
      <c r="AC160" s="83"/>
      <c r="AD160" s="83">
        <f t="shared" si="62"/>
        <v>0</v>
      </c>
      <c r="AE160" s="148">
        <f t="shared" si="63"/>
        <v>0</v>
      </c>
      <c r="AF160" s="188">
        <f t="shared" si="64"/>
        <v>0</v>
      </c>
      <c r="AG160" s="157">
        <f t="shared" si="65"/>
        <v>0</v>
      </c>
      <c r="AH160" s="185"/>
      <c r="AI160" s="188"/>
      <c r="AJ160" s="157"/>
    </row>
    <row r="161" spans="1:36" outlineLevel="1" x14ac:dyDescent="0.25">
      <c r="A161" s="80">
        <f t="shared" si="50"/>
        <v>43248</v>
      </c>
      <c r="B161" s="361"/>
      <c r="C161" s="366">
        <v>20</v>
      </c>
      <c r="D161" s="83">
        <v>7940</v>
      </c>
      <c r="E161" s="83">
        <f t="shared" si="52"/>
        <v>158800</v>
      </c>
      <c r="F161" s="157">
        <f t="shared" si="53"/>
        <v>0</v>
      </c>
      <c r="G161" s="188">
        <v>85.5</v>
      </c>
      <c r="H161" s="83">
        <v>101.6</v>
      </c>
      <c r="I161" s="83">
        <v>6.6829999999999998</v>
      </c>
      <c r="J161" s="83">
        <f t="shared" si="54"/>
        <v>2409.0977106090072</v>
      </c>
      <c r="K161" s="157"/>
      <c r="L161" s="194">
        <v>1</v>
      </c>
      <c r="M161" s="83">
        <v>10400</v>
      </c>
      <c r="N161" s="83">
        <f t="shared" si="55"/>
        <v>10400</v>
      </c>
      <c r="O161" s="157">
        <f t="shared" si="67"/>
        <v>0</v>
      </c>
      <c r="P161" s="188">
        <v>87.7</v>
      </c>
      <c r="Q161" s="83">
        <v>92.8</v>
      </c>
      <c r="R161" s="156">
        <v>600</v>
      </c>
      <c r="S161" s="83">
        <f t="shared" si="56"/>
        <v>8.4999999999999911</v>
      </c>
      <c r="T161" s="157">
        <f t="shared" si="57"/>
        <v>0</v>
      </c>
      <c r="U161" s="194">
        <v>2</v>
      </c>
      <c r="V161" s="83"/>
      <c r="W161" s="83">
        <f t="shared" si="58"/>
        <v>0</v>
      </c>
      <c r="X161" s="157">
        <f t="shared" si="59"/>
        <v>0</v>
      </c>
      <c r="Y161" s="188"/>
      <c r="Z161" s="83">
        <f t="shared" si="60"/>
        <v>0</v>
      </c>
      <c r="AA161" s="148">
        <f t="shared" si="61"/>
        <v>0</v>
      </c>
      <c r="AB161" s="188"/>
      <c r="AC161" s="83"/>
      <c r="AD161" s="83">
        <f t="shared" si="62"/>
        <v>0</v>
      </c>
      <c r="AE161" s="148">
        <f t="shared" si="63"/>
        <v>0</v>
      </c>
      <c r="AF161" s="188">
        <f t="shared" si="64"/>
        <v>0</v>
      </c>
      <c r="AG161" s="157">
        <f t="shared" si="65"/>
        <v>0</v>
      </c>
      <c r="AH161" s="185"/>
      <c r="AI161" s="188"/>
      <c r="AJ161" s="157"/>
    </row>
    <row r="162" spans="1:36" outlineLevel="1" x14ac:dyDescent="0.25">
      <c r="A162" s="80">
        <f t="shared" si="50"/>
        <v>43249</v>
      </c>
      <c r="B162" s="361"/>
      <c r="C162" s="366">
        <v>20</v>
      </c>
      <c r="D162" s="83">
        <v>18500</v>
      </c>
      <c r="E162" s="83">
        <f t="shared" si="52"/>
        <v>370000</v>
      </c>
      <c r="F162" s="157">
        <f t="shared" si="53"/>
        <v>0</v>
      </c>
      <c r="G162" s="188">
        <v>87.2</v>
      </c>
      <c r="H162" s="83">
        <v>108.2</v>
      </c>
      <c r="I162" s="83">
        <v>7.6449999999999996</v>
      </c>
      <c r="J162" s="83">
        <f t="shared" si="54"/>
        <v>2746.8933943754091</v>
      </c>
      <c r="K162" s="157"/>
      <c r="L162" s="194">
        <v>1</v>
      </c>
      <c r="M162" s="83">
        <v>10700</v>
      </c>
      <c r="N162" s="83">
        <f t="shared" si="55"/>
        <v>10700</v>
      </c>
      <c r="O162" s="157">
        <f t="shared" si="67"/>
        <v>0</v>
      </c>
      <c r="P162" s="188">
        <v>87.6</v>
      </c>
      <c r="Q162" s="83">
        <v>95.5</v>
      </c>
      <c r="R162" s="156">
        <v>400</v>
      </c>
      <c r="S162" s="83">
        <f t="shared" si="56"/>
        <v>19.750000000000014</v>
      </c>
      <c r="T162" s="157">
        <f t="shared" si="57"/>
        <v>0</v>
      </c>
      <c r="U162" s="194">
        <v>2</v>
      </c>
      <c r="V162" s="83">
        <v>13.5</v>
      </c>
      <c r="W162" s="83">
        <f t="shared" si="58"/>
        <v>27</v>
      </c>
      <c r="X162" s="157">
        <f t="shared" si="59"/>
        <v>0</v>
      </c>
      <c r="Y162" s="188">
        <v>720</v>
      </c>
      <c r="Z162" s="83">
        <f t="shared" si="60"/>
        <v>0</v>
      </c>
      <c r="AA162" s="148">
        <f t="shared" si="61"/>
        <v>20.16</v>
      </c>
      <c r="AB162" s="188"/>
      <c r="AC162" s="83">
        <v>13.5</v>
      </c>
      <c r="AD162" s="83">
        <f t="shared" si="62"/>
        <v>0</v>
      </c>
      <c r="AE162" s="148">
        <f t="shared" si="63"/>
        <v>0.378</v>
      </c>
      <c r="AF162" s="188">
        <f t="shared" si="64"/>
        <v>0</v>
      </c>
      <c r="AG162" s="157">
        <f t="shared" si="65"/>
        <v>0</v>
      </c>
      <c r="AH162" s="185"/>
      <c r="AI162" s="188"/>
      <c r="AJ162" s="157"/>
    </row>
    <row r="163" spans="1:36" outlineLevel="1" x14ac:dyDescent="0.25">
      <c r="A163" s="80">
        <f t="shared" si="50"/>
        <v>43250</v>
      </c>
      <c r="B163" s="361"/>
      <c r="C163" s="366">
        <v>20</v>
      </c>
      <c r="D163" s="83">
        <v>27100</v>
      </c>
      <c r="E163" s="83">
        <f t="shared" si="52"/>
        <v>542000</v>
      </c>
      <c r="F163" s="157">
        <f t="shared" si="53"/>
        <v>0</v>
      </c>
      <c r="G163" s="188">
        <v>87.2</v>
      </c>
      <c r="H163" s="83">
        <v>134.80000000000001</v>
      </c>
      <c r="I163" s="83">
        <v>5.9080000000000004</v>
      </c>
      <c r="J163" s="83">
        <f t="shared" si="54"/>
        <v>8056.8720379146926</v>
      </c>
      <c r="K163" s="157"/>
      <c r="L163" s="194">
        <v>1</v>
      </c>
      <c r="M163" s="83">
        <v>10400</v>
      </c>
      <c r="N163" s="83">
        <f t="shared" si="55"/>
        <v>10400</v>
      </c>
      <c r="O163" s="157">
        <f t="shared" si="67"/>
        <v>0</v>
      </c>
      <c r="P163" s="188">
        <v>86.5</v>
      </c>
      <c r="Q163" s="83">
        <v>92.7</v>
      </c>
      <c r="R163" s="156">
        <v>300</v>
      </c>
      <c r="S163" s="83">
        <f t="shared" si="56"/>
        <v>20.666666666666675</v>
      </c>
      <c r="T163" s="157">
        <f t="shared" si="57"/>
        <v>0</v>
      </c>
      <c r="U163" s="194">
        <v>2</v>
      </c>
      <c r="V163" s="83">
        <v>13.8</v>
      </c>
      <c r="W163" s="83">
        <f t="shared" si="58"/>
        <v>27.6</v>
      </c>
      <c r="X163" s="157">
        <f t="shared" si="59"/>
        <v>0</v>
      </c>
      <c r="Y163" s="188"/>
      <c r="Z163" s="83">
        <f t="shared" si="60"/>
        <v>0</v>
      </c>
      <c r="AA163" s="148">
        <f t="shared" si="61"/>
        <v>0</v>
      </c>
      <c r="AB163" s="188"/>
      <c r="AC163" s="83"/>
      <c r="AD163" s="83">
        <f t="shared" si="62"/>
        <v>0</v>
      </c>
      <c r="AE163" s="148">
        <f t="shared" si="63"/>
        <v>0</v>
      </c>
      <c r="AF163" s="188">
        <f t="shared" si="64"/>
        <v>0</v>
      </c>
      <c r="AG163" s="157">
        <f t="shared" si="65"/>
        <v>0</v>
      </c>
      <c r="AH163" s="185"/>
      <c r="AI163" s="188"/>
      <c r="AJ163" s="157"/>
    </row>
    <row r="164" spans="1:36" outlineLevel="1" x14ac:dyDescent="0.25">
      <c r="A164" s="80">
        <f t="shared" si="50"/>
        <v>43251</v>
      </c>
      <c r="B164" s="361"/>
      <c r="C164" s="366">
        <v>20</v>
      </c>
      <c r="D164" s="83">
        <v>33700</v>
      </c>
      <c r="E164" s="83">
        <f t="shared" si="52"/>
        <v>674000</v>
      </c>
      <c r="F164" s="157">
        <f t="shared" si="53"/>
        <v>0</v>
      </c>
      <c r="G164" s="188">
        <v>86.1</v>
      </c>
      <c r="H164" s="83">
        <v>137.30000000000001</v>
      </c>
      <c r="I164" s="83">
        <v>5.6764999999999999</v>
      </c>
      <c r="J164" s="83">
        <f t="shared" si="54"/>
        <v>9019.6423852726184</v>
      </c>
      <c r="K164" s="157"/>
      <c r="L164" s="194">
        <v>1</v>
      </c>
      <c r="M164" s="83">
        <v>10800</v>
      </c>
      <c r="N164" s="83">
        <f t="shared" si="55"/>
        <v>10800</v>
      </c>
      <c r="O164" s="157">
        <f t="shared" si="67"/>
        <v>0</v>
      </c>
      <c r="P164" s="188">
        <v>88</v>
      </c>
      <c r="Q164" s="83">
        <v>96.3</v>
      </c>
      <c r="R164" s="156">
        <v>200</v>
      </c>
      <c r="S164" s="83">
        <f t="shared" si="56"/>
        <v>41.499999999999979</v>
      </c>
      <c r="T164" s="157">
        <f t="shared" si="57"/>
        <v>0</v>
      </c>
      <c r="U164" s="194">
        <v>2</v>
      </c>
      <c r="V164" s="83">
        <v>13.8</v>
      </c>
      <c r="W164" s="83">
        <f t="shared" si="58"/>
        <v>27.6</v>
      </c>
      <c r="X164" s="157">
        <f t="shared" si="59"/>
        <v>0</v>
      </c>
      <c r="Y164" s="188"/>
      <c r="Z164" s="83">
        <f t="shared" si="60"/>
        <v>0</v>
      </c>
      <c r="AA164" s="148">
        <f t="shared" si="61"/>
        <v>0</v>
      </c>
      <c r="AB164" s="188"/>
      <c r="AC164" s="83"/>
      <c r="AD164" s="83">
        <f t="shared" si="62"/>
        <v>0</v>
      </c>
      <c r="AE164" s="148">
        <f t="shared" si="63"/>
        <v>0</v>
      </c>
      <c r="AF164" s="188">
        <f t="shared" si="64"/>
        <v>0</v>
      </c>
      <c r="AG164" s="157">
        <f t="shared" si="65"/>
        <v>0</v>
      </c>
      <c r="AH164" s="185"/>
      <c r="AI164" s="188"/>
      <c r="AJ164" s="157" t="s">
        <v>313</v>
      </c>
    </row>
    <row r="165" spans="1:36" x14ac:dyDescent="0.25">
      <c r="A165" s="80">
        <f t="shared" si="50"/>
        <v>43252</v>
      </c>
      <c r="B165" s="361"/>
      <c r="C165" s="366">
        <v>20</v>
      </c>
      <c r="D165" s="83">
        <v>40900</v>
      </c>
      <c r="E165" s="83">
        <f t="shared" ref="E165" si="68">IF(D165=0,0,(D165*C165))</f>
        <v>818000</v>
      </c>
      <c r="F165" s="157">
        <f t="shared" ref="F165" si="69">IF(E165=0,0,IF(B165=0,0,E165*B165/1000))</f>
        <v>0</v>
      </c>
      <c r="G165" s="188">
        <v>86.4</v>
      </c>
      <c r="H165" s="83">
        <v>120.9</v>
      </c>
      <c r="I165" s="83">
        <v>3.11</v>
      </c>
      <c r="J165" s="83">
        <f t="shared" si="54"/>
        <v>11093.247588424438</v>
      </c>
      <c r="K165" s="157"/>
      <c r="L165" s="194">
        <v>1</v>
      </c>
      <c r="M165" s="83"/>
      <c r="N165" s="83">
        <f t="shared" si="55"/>
        <v>0</v>
      </c>
      <c r="O165" s="157">
        <f t="shared" si="67"/>
        <v>0</v>
      </c>
      <c r="P165" s="188"/>
      <c r="Q165" s="83"/>
      <c r="R165" s="156">
        <v>100</v>
      </c>
      <c r="S165" s="83">
        <f t="shared" si="56"/>
        <v>0</v>
      </c>
      <c r="T165" s="157">
        <f t="shared" si="57"/>
        <v>0</v>
      </c>
      <c r="U165" s="194">
        <v>2</v>
      </c>
      <c r="V165" s="83"/>
      <c r="W165" s="83">
        <f t="shared" si="58"/>
        <v>0</v>
      </c>
      <c r="X165" s="157">
        <f t="shared" si="59"/>
        <v>0</v>
      </c>
      <c r="Y165" s="188"/>
      <c r="Z165" s="83">
        <f t="shared" si="60"/>
        <v>0</v>
      </c>
      <c r="AA165" s="148">
        <f t="shared" si="61"/>
        <v>0</v>
      </c>
      <c r="AB165" s="188"/>
      <c r="AC165" s="83"/>
      <c r="AD165" s="83">
        <f t="shared" si="62"/>
        <v>0</v>
      </c>
      <c r="AE165" s="148">
        <f t="shared" si="63"/>
        <v>0</v>
      </c>
      <c r="AF165" s="188">
        <f t="shared" si="64"/>
        <v>0</v>
      </c>
      <c r="AG165" s="157">
        <f t="shared" si="65"/>
        <v>0</v>
      </c>
      <c r="AH165" s="185"/>
      <c r="AI165" s="188" t="s">
        <v>288</v>
      </c>
      <c r="AJ165" s="157"/>
    </row>
    <row r="166" spans="1:36" outlineLevel="1" x14ac:dyDescent="0.25">
      <c r="A166" s="80">
        <f t="shared" si="50"/>
        <v>43253</v>
      </c>
      <c r="B166" s="361"/>
      <c r="C166" s="366">
        <v>20</v>
      </c>
      <c r="D166" s="83"/>
      <c r="E166" s="83">
        <f t="shared" si="52"/>
        <v>0</v>
      </c>
      <c r="F166" s="157">
        <f t="shared" si="53"/>
        <v>0</v>
      </c>
      <c r="G166" s="188"/>
      <c r="H166" s="83"/>
      <c r="I166" s="83"/>
      <c r="J166" s="83">
        <f t="shared" si="54"/>
        <v>0</v>
      </c>
      <c r="K166" s="157"/>
      <c r="L166" s="194">
        <v>1</v>
      </c>
      <c r="M166" s="83"/>
      <c r="N166" s="83">
        <f t="shared" si="55"/>
        <v>0</v>
      </c>
      <c r="O166" s="157">
        <f t="shared" si="67"/>
        <v>0</v>
      </c>
      <c r="P166" s="188"/>
      <c r="Q166" s="83"/>
      <c r="R166" s="156">
        <v>100</v>
      </c>
      <c r="S166" s="83">
        <f t="shared" si="56"/>
        <v>0</v>
      </c>
      <c r="T166" s="157">
        <f t="shared" si="57"/>
        <v>0</v>
      </c>
      <c r="U166" s="194">
        <v>2</v>
      </c>
      <c r="V166" s="83"/>
      <c r="W166" s="83">
        <f t="shared" si="58"/>
        <v>0</v>
      </c>
      <c r="X166" s="157">
        <f t="shared" si="59"/>
        <v>0</v>
      </c>
      <c r="Y166" s="188"/>
      <c r="Z166" s="83">
        <f t="shared" si="60"/>
        <v>0</v>
      </c>
      <c r="AA166" s="148">
        <f t="shared" si="61"/>
        <v>0</v>
      </c>
      <c r="AB166" s="188"/>
      <c r="AC166" s="83"/>
      <c r="AD166" s="83">
        <f t="shared" si="62"/>
        <v>0</v>
      </c>
      <c r="AE166" s="148">
        <f t="shared" si="63"/>
        <v>0</v>
      </c>
      <c r="AF166" s="188">
        <f t="shared" si="64"/>
        <v>0</v>
      </c>
      <c r="AG166" s="157">
        <f t="shared" si="65"/>
        <v>0</v>
      </c>
      <c r="AH166" s="185"/>
      <c r="AI166" s="188"/>
      <c r="AJ166" s="157"/>
    </row>
    <row r="167" spans="1:36" outlineLevel="1" x14ac:dyDescent="0.25">
      <c r="A167" s="80">
        <f t="shared" si="50"/>
        <v>43254</v>
      </c>
      <c r="B167" s="361"/>
      <c r="C167" s="366">
        <v>20</v>
      </c>
      <c r="D167" s="83"/>
      <c r="E167" s="83">
        <f t="shared" si="52"/>
        <v>0</v>
      </c>
      <c r="F167" s="157">
        <f t="shared" si="53"/>
        <v>0</v>
      </c>
      <c r="G167" s="188"/>
      <c r="H167" s="83"/>
      <c r="I167" s="83"/>
      <c r="J167" s="83">
        <f t="shared" si="54"/>
        <v>0</v>
      </c>
      <c r="K167" s="157"/>
      <c r="L167" s="194">
        <v>1</v>
      </c>
      <c r="M167" s="83"/>
      <c r="N167" s="83">
        <f t="shared" si="55"/>
        <v>0</v>
      </c>
      <c r="O167" s="157">
        <f t="shared" si="67"/>
        <v>0</v>
      </c>
      <c r="P167" s="188"/>
      <c r="Q167" s="83"/>
      <c r="R167" s="156">
        <v>100</v>
      </c>
      <c r="S167" s="83">
        <f t="shared" si="56"/>
        <v>0</v>
      </c>
      <c r="T167" s="157">
        <f t="shared" si="57"/>
        <v>0</v>
      </c>
      <c r="U167" s="194">
        <v>2</v>
      </c>
      <c r="V167" s="83"/>
      <c r="W167" s="83">
        <f t="shared" si="58"/>
        <v>0</v>
      </c>
      <c r="X167" s="157">
        <f t="shared" si="59"/>
        <v>0</v>
      </c>
      <c r="Y167" s="188"/>
      <c r="Z167" s="83">
        <f t="shared" si="60"/>
        <v>0</v>
      </c>
      <c r="AA167" s="148">
        <f t="shared" si="61"/>
        <v>0</v>
      </c>
      <c r="AB167" s="188"/>
      <c r="AC167" s="83"/>
      <c r="AD167" s="83">
        <f t="shared" si="62"/>
        <v>0</v>
      </c>
      <c r="AE167" s="148">
        <f t="shared" si="63"/>
        <v>0</v>
      </c>
      <c r="AF167" s="188">
        <f t="shared" si="64"/>
        <v>0</v>
      </c>
      <c r="AG167" s="157">
        <f t="shared" si="65"/>
        <v>0</v>
      </c>
      <c r="AH167" s="185"/>
      <c r="AI167" s="188"/>
      <c r="AJ167" s="157"/>
    </row>
    <row r="168" spans="1:36" outlineLevel="1" x14ac:dyDescent="0.25">
      <c r="A168" s="80">
        <f t="shared" si="50"/>
        <v>43255</v>
      </c>
      <c r="B168" s="361">
        <v>22</v>
      </c>
      <c r="C168" s="366">
        <v>20</v>
      </c>
      <c r="D168" s="83">
        <v>6860</v>
      </c>
      <c r="E168" s="83">
        <f t="shared" si="52"/>
        <v>137200</v>
      </c>
      <c r="F168" s="157">
        <f t="shared" si="53"/>
        <v>3018.4</v>
      </c>
      <c r="G168" s="188">
        <v>87.6</v>
      </c>
      <c r="H168" s="83">
        <v>100.9</v>
      </c>
      <c r="I168" s="83">
        <v>6.4119999999999999</v>
      </c>
      <c r="J168" s="83">
        <f t="shared" si="54"/>
        <v>2074.2358078602638</v>
      </c>
      <c r="K168" s="157"/>
      <c r="L168" s="194">
        <v>1</v>
      </c>
      <c r="M168" s="83">
        <v>9020</v>
      </c>
      <c r="N168" s="83">
        <f t="shared" si="55"/>
        <v>9020</v>
      </c>
      <c r="O168" s="157">
        <f t="shared" si="67"/>
        <v>198.44</v>
      </c>
      <c r="P168" s="188">
        <v>88.4</v>
      </c>
      <c r="Q168" s="83">
        <v>100.1</v>
      </c>
      <c r="R168" s="156">
        <v>100</v>
      </c>
      <c r="S168" s="83">
        <f t="shared" si="56"/>
        <v>116.99999999999989</v>
      </c>
      <c r="T168" s="157">
        <f t="shared" si="57"/>
        <v>2.5739999999999972</v>
      </c>
      <c r="U168" s="194">
        <v>2</v>
      </c>
      <c r="V168" s="83">
        <v>12.3</v>
      </c>
      <c r="W168" s="83">
        <f t="shared" si="58"/>
        <v>24.6</v>
      </c>
      <c r="X168" s="157">
        <f t="shared" si="59"/>
        <v>0.54120000000000001</v>
      </c>
      <c r="Y168" s="188"/>
      <c r="Z168" s="83">
        <f t="shared" si="60"/>
        <v>0</v>
      </c>
      <c r="AA168" s="148">
        <f t="shared" si="61"/>
        <v>0</v>
      </c>
      <c r="AB168" s="188"/>
      <c r="AC168" s="83"/>
      <c r="AD168" s="83">
        <f t="shared" si="62"/>
        <v>0</v>
      </c>
      <c r="AE168" s="148">
        <f t="shared" si="63"/>
        <v>0</v>
      </c>
      <c r="AF168" s="188">
        <f t="shared" si="64"/>
        <v>93.425655976676381</v>
      </c>
      <c r="AG168" s="157">
        <f t="shared" si="65"/>
        <v>94.359368421052636</v>
      </c>
      <c r="AH168" s="185"/>
      <c r="AI168" s="188"/>
      <c r="AJ168" s="157"/>
    </row>
    <row r="169" spans="1:36" outlineLevel="1" x14ac:dyDescent="0.25">
      <c r="A169" s="80">
        <f t="shared" ref="A169:A232" si="70">A168+1</f>
        <v>43256</v>
      </c>
      <c r="B169" s="361">
        <v>33</v>
      </c>
      <c r="C169" s="366">
        <v>20</v>
      </c>
      <c r="D169" s="83">
        <v>11400</v>
      </c>
      <c r="E169" s="83">
        <f t="shared" si="52"/>
        <v>228000</v>
      </c>
      <c r="F169" s="157">
        <f t="shared" si="53"/>
        <v>7524</v>
      </c>
      <c r="G169" s="188">
        <v>85.5</v>
      </c>
      <c r="H169" s="83">
        <v>106.5</v>
      </c>
      <c r="I169" s="83">
        <v>4.1900000000000004</v>
      </c>
      <c r="J169" s="83">
        <f t="shared" si="54"/>
        <v>5011.933174224343</v>
      </c>
      <c r="K169" s="157"/>
      <c r="L169" s="194">
        <v>1</v>
      </c>
      <c r="M169" s="83">
        <v>9620</v>
      </c>
      <c r="N169" s="83">
        <f t="shared" si="55"/>
        <v>9620</v>
      </c>
      <c r="O169" s="157">
        <f t="shared" si="67"/>
        <v>317.45999999999998</v>
      </c>
      <c r="P169" s="188">
        <v>85.9</v>
      </c>
      <c r="Q169" s="83">
        <v>102.5</v>
      </c>
      <c r="R169" s="156">
        <v>50</v>
      </c>
      <c r="S169" s="83">
        <f t="shared" si="56"/>
        <v>331.99999999999983</v>
      </c>
      <c r="T169" s="157">
        <f t="shared" si="57"/>
        <v>10.955999999999994</v>
      </c>
      <c r="U169" s="194">
        <v>2</v>
      </c>
      <c r="V169" s="83">
        <v>13.1</v>
      </c>
      <c r="W169" s="83">
        <f t="shared" si="58"/>
        <v>26.2</v>
      </c>
      <c r="X169" s="157">
        <f t="shared" si="59"/>
        <v>0.86460000000000004</v>
      </c>
      <c r="Y169" s="188">
        <v>935</v>
      </c>
      <c r="Z169" s="83">
        <f t="shared" si="60"/>
        <v>30.855</v>
      </c>
      <c r="AA169" s="148">
        <f t="shared" si="61"/>
        <v>51.424999999999997</v>
      </c>
      <c r="AB169" s="188"/>
      <c r="AC169" s="83">
        <v>8.25</v>
      </c>
      <c r="AD169" s="83">
        <f t="shared" si="62"/>
        <v>0.27224999999999999</v>
      </c>
      <c r="AE169" s="148">
        <f t="shared" si="63"/>
        <v>0.45374999999999999</v>
      </c>
      <c r="AF169" s="188">
        <f t="shared" si="64"/>
        <v>95.780701754385973</v>
      </c>
      <c r="AG169" s="157">
        <f t="shared" si="65"/>
        <v>93.375809523809522</v>
      </c>
      <c r="AH169" s="185"/>
      <c r="AI169" s="188"/>
      <c r="AJ169" s="157"/>
    </row>
    <row r="170" spans="1:36" outlineLevel="1" x14ac:dyDescent="0.25">
      <c r="A170" s="80">
        <f t="shared" si="70"/>
        <v>43257</v>
      </c>
      <c r="B170" s="361">
        <v>26</v>
      </c>
      <c r="C170" s="366">
        <v>20</v>
      </c>
      <c r="D170" s="83">
        <v>22600</v>
      </c>
      <c r="E170" s="83">
        <f t="shared" si="52"/>
        <v>452000</v>
      </c>
      <c r="F170" s="157">
        <f t="shared" si="53"/>
        <v>11752</v>
      </c>
      <c r="G170" s="188">
        <v>86.6</v>
      </c>
      <c r="H170" s="83">
        <v>112.1</v>
      </c>
      <c r="I170" s="83">
        <v>4.8639999999999999</v>
      </c>
      <c r="J170" s="83">
        <f t="shared" si="54"/>
        <v>5242.5986842105267</v>
      </c>
      <c r="K170" s="157"/>
      <c r="L170" s="194">
        <v>1</v>
      </c>
      <c r="M170" s="83">
        <v>9130</v>
      </c>
      <c r="N170" s="83">
        <f t="shared" si="55"/>
        <v>9130</v>
      </c>
      <c r="O170" s="157">
        <f t="shared" si="67"/>
        <v>237.38</v>
      </c>
      <c r="P170" s="188">
        <v>87.7</v>
      </c>
      <c r="Q170" s="83">
        <v>100</v>
      </c>
      <c r="R170" s="156">
        <v>35</v>
      </c>
      <c r="S170" s="83">
        <f t="shared" si="56"/>
        <v>351.42857142857133</v>
      </c>
      <c r="T170" s="157">
        <f t="shared" si="57"/>
        <v>9.1371428571428552</v>
      </c>
      <c r="U170" s="194">
        <v>2</v>
      </c>
      <c r="V170" s="83">
        <v>13.6</v>
      </c>
      <c r="W170" s="83">
        <f t="shared" si="58"/>
        <v>27.2</v>
      </c>
      <c r="X170" s="157">
        <f t="shared" si="59"/>
        <v>0.70719999999999994</v>
      </c>
      <c r="Y170" s="188"/>
      <c r="Z170" s="83">
        <f t="shared" si="60"/>
        <v>0</v>
      </c>
      <c r="AA170" s="148">
        <f t="shared" si="61"/>
        <v>0</v>
      </c>
      <c r="AB170" s="188"/>
      <c r="AC170" s="83"/>
      <c r="AD170" s="83">
        <f t="shared" si="62"/>
        <v>0</v>
      </c>
      <c r="AE170" s="148">
        <f t="shared" si="63"/>
        <v>0</v>
      </c>
      <c r="AF170" s="188">
        <f t="shared" si="64"/>
        <v>97.980088495575217</v>
      </c>
      <c r="AG170" s="157">
        <f t="shared" si="65"/>
        <v>93.296672268907571</v>
      </c>
      <c r="AH170" s="185"/>
      <c r="AI170" s="188"/>
      <c r="AJ170" s="157"/>
    </row>
    <row r="171" spans="1:36" outlineLevel="1" x14ac:dyDescent="0.25">
      <c r="A171" s="80">
        <f t="shared" si="70"/>
        <v>43258</v>
      </c>
      <c r="B171" s="361">
        <v>23</v>
      </c>
      <c r="C171" s="366">
        <v>20</v>
      </c>
      <c r="D171" s="83">
        <v>25900</v>
      </c>
      <c r="E171" s="83">
        <f t="shared" si="52"/>
        <v>518000</v>
      </c>
      <c r="F171" s="157">
        <f t="shared" si="53"/>
        <v>11914</v>
      </c>
      <c r="G171" s="188">
        <v>86.7</v>
      </c>
      <c r="H171" s="83">
        <v>115.3</v>
      </c>
      <c r="I171" s="83">
        <v>6.8949999999999996</v>
      </c>
      <c r="J171" s="83">
        <f t="shared" si="54"/>
        <v>4147.9332849891216</v>
      </c>
      <c r="K171" s="157"/>
      <c r="L171" s="194">
        <v>1</v>
      </c>
      <c r="M171" s="83">
        <v>9590</v>
      </c>
      <c r="N171" s="83">
        <f t="shared" si="55"/>
        <v>9590</v>
      </c>
      <c r="O171" s="157">
        <f t="shared" si="67"/>
        <v>220.57</v>
      </c>
      <c r="P171" s="188">
        <v>89.1</v>
      </c>
      <c r="Q171" s="83">
        <v>97.1</v>
      </c>
      <c r="R171" s="156">
        <v>100</v>
      </c>
      <c r="S171" s="83">
        <f t="shared" si="56"/>
        <v>80</v>
      </c>
      <c r="T171" s="157">
        <f t="shared" si="57"/>
        <v>1.84</v>
      </c>
      <c r="U171" s="194">
        <v>2</v>
      </c>
      <c r="V171" s="83">
        <v>13.2</v>
      </c>
      <c r="W171" s="83">
        <f t="shared" si="58"/>
        <v>26.4</v>
      </c>
      <c r="X171" s="157">
        <f t="shared" si="59"/>
        <v>0.60719999999999996</v>
      </c>
      <c r="Y171" s="188"/>
      <c r="Z171" s="83">
        <f t="shared" si="60"/>
        <v>0</v>
      </c>
      <c r="AA171" s="148">
        <f t="shared" si="61"/>
        <v>0</v>
      </c>
      <c r="AB171" s="188"/>
      <c r="AC171" s="83"/>
      <c r="AD171" s="83">
        <f t="shared" si="62"/>
        <v>0</v>
      </c>
      <c r="AE171" s="148">
        <f t="shared" si="63"/>
        <v>0</v>
      </c>
      <c r="AF171" s="188">
        <f t="shared" si="64"/>
        <v>98.148648648648646</v>
      </c>
      <c r="AG171" s="157">
        <f t="shared" si="65"/>
        <v>98.071328671328672</v>
      </c>
      <c r="AH171" s="185"/>
      <c r="AI171" s="188"/>
      <c r="AJ171" s="157"/>
    </row>
    <row r="172" spans="1:36" outlineLevel="1" x14ac:dyDescent="0.25">
      <c r="A172" s="80">
        <f t="shared" si="70"/>
        <v>43259</v>
      </c>
      <c r="B172" s="361"/>
      <c r="C172" s="366">
        <v>20</v>
      </c>
      <c r="D172" s="83">
        <v>33500</v>
      </c>
      <c r="E172" s="83">
        <f t="shared" si="52"/>
        <v>670000</v>
      </c>
      <c r="F172" s="157">
        <f t="shared" si="53"/>
        <v>0</v>
      </c>
      <c r="G172" s="188">
        <v>87.5</v>
      </c>
      <c r="H172" s="83">
        <v>94</v>
      </c>
      <c r="I172" s="83">
        <v>4.7679999999999998</v>
      </c>
      <c r="J172" s="83">
        <f t="shared" si="54"/>
        <v>1363.255033557047</v>
      </c>
      <c r="K172" s="157"/>
      <c r="L172" s="194">
        <v>1</v>
      </c>
      <c r="M172" s="83"/>
      <c r="N172" s="83">
        <f t="shared" si="55"/>
        <v>0</v>
      </c>
      <c r="O172" s="157">
        <f t="shared" si="67"/>
        <v>0</v>
      </c>
      <c r="P172" s="188"/>
      <c r="Q172" s="83"/>
      <c r="R172" s="156">
        <v>100</v>
      </c>
      <c r="S172" s="83">
        <f t="shared" si="56"/>
        <v>0</v>
      </c>
      <c r="T172" s="157">
        <f t="shared" si="57"/>
        <v>0</v>
      </c>
      <c r="U172" s="194">
        <v>2</v>
      </c>
      <c r="V172" s="83"/>
      <c r="W172" s="83">
        <f t="shared" si="58"/>
        <v>0</v>
      </c>
      <c r="X172" s="157">
        <f t="shared" si="59"/>
        <v>0</v>
      </c>
      <c r="Y172" s="188"/>
      <c r="Z172" s="83">
        <f t="shared" si="60"/>
        <v>0</v>
      </c>
      <c r="AA172" s="148">
        <f t="shared" si="61"/>
        <v>0</v>
      </c>
      <c r="AB172" s="188"/>
      <c r="AC172" s="83"/>
      <c r="AD172" s="83">
        <f t="shared" si="62"/>
        <v>0</v>
      </c>
      <c r="AE172" s="148">
        <f t="shared" si="63"/>
        <v>0</v>
      </c>
      <c r="AF172" s="188">
        <f t="shared" si="64"/>
        <v>0</v>
      </c>
      <c r="AG172" s="157">
        <f t="shared" si="65"/>
        <v>0</v>
      </c>
      <c r="AH172" s="185"/>
      <c r="AI172" s="188"/>
      <c r="AJ172" s="157"/>
    </row>
    <row r="173" spans="1:36" outlineLevel="1" x14ac:dyDescent="0.25">
      <c r="A173" s="80">
        <f t="shared" si="70"/>
        <v>43260</v>
      </c>
      <c r="B173" s="361"/>
      <c r="C173" s="366">
        <v>20</v>
      </c>
      <c r="D173" s="83"/>
      <c r="E173" s="83">
        <f t="shared" si="52"/>
        <v>0</v>
      </c>
      <c r="F173" s="157">
        <f t="shared" si="53"/>
        <v>0</v>
      </c>
      <c r="G173" s="188"/>
      <c r="H173" s="83"/>
      <c r="I173" s="83"/>
      <c r="J173" s="83">
        <f t="shared" si="54"/>
        <v>0</v>
      </c>
      <c r="K173" s="157"/>
      <c r="L173" s="194">
        <v>1</v>
      </c>
      <c r="M173" s="83"/>
      <c r="N173" s="83">
        <f t="shared" si="55"/>
        <v>0</v>
      </c>
      <c r="O173" s="157">
        <f t="shared" si="67"/>
        <v>0</v>
      </c>
      <c r="P173" s="188"/>
      <c r="Q173" s="83"/>
      <c r="R173" s="156">
        <v>100</v>
      </c>
      <c r="S173" s="83">
        <f t="shared" si="56"/>
        <v>0</v>
      </c>
      <c r="T173" s="157">
        <f t="shared" si="57"/>
        <v>0</v>
      </c>
      <c r="U173" s="194">
        <v>2</v>
      </c>
      <c r="V173" s="83"/>
      <c r="W173" s="83">
        <f t="shared" si="58"/>
        <v>0</v>
      </c>
      <c r="X173" s="157">
        <f t="shared" si="59"/>
        <v>0</v>
      </c>
      <c r="Y173" s="188"/>
      <c r="Z173" s="83">
        <f t="shared" si="60"/>
        <v>0</v>
      </c>
      <c r="AA173" s="148">
        <f t="shared" si="61"/>
        <v>0</v>
      </c>
      <c r="AB173" s="188"/>
      <c r="AC173" s="83"/>
      <c r="AD173" s="83">
        <f t="shared" si="62"/>
        <v>0</v>
      </c>
      <c r="AE173" s="148">
        <f t="shared" si="63"/>
        <v>0</v>
      </c>
      <c r="AF173" s="188">
        <f t="shared" si="64"/>
        <v>0</v>
      </c>
      <c r="AG173" s="157">
        <f t="shared" si="65"/>
        <v>0</v>
      </c>
      <c r="AH173" s="185"/>
      <c r="AI173" s="188"/>
      <c r="AJ173" s="157"/>
    </row>
    <row r="174" spans="1:36" outlineLevel="1" x14ac:dyDescent="0.25">
      <c r="A174" s="80">
        <f t="shared" si="70"/>
        <v>43261</v>
      </c>
      <c r="B174" s="361"/>
      <c r="C174" s="366">
        <v>20</v>
      </c>
      <c r="D174" s="83"/>
      <c r="E174" s="83">
        <f t="shared" si="52"/>
        <v>0</v>
      </c>
      <c r="F174" s="157">
        <f t="shared" si="53"/>
        <v>0</v>
      </c>
      <c r="G174" s="188"/>
      <c r="H174" s="83"/>
      <c r="I174" s="83"/>
      <c r="J174" s="83">
        <f t="shared" si="54"/>
        <v>0</v>
      </c>
      <c r="K174" s="157"/>
      <c r="L174" s="194">
        <v>1</v>
      </c>
      <c r="M174" s="83"/>
      <c r="N174" s="83">
        <f t="shared" si="55"/>
        <v>0</v>
      </c>
      <c r="O174" s="157">
        <f t="shared" si="67"/>
        <v>0</v>
      </c>
      <c r="P174" s="188"/>
      <c r="Q174" s="83"/>
      <c r="R174" s="156">
        <v>100</v>
      </c>
      <c r="S174" s="83">
        <f t="shared" si="56"/>
        <v>0</v>
      </c>
      <c r="T174" s="157">
        <f t="shared" si="57"/>
        <v>0</v>
      </c>
      <c r="U174" s="194">
        <v>2</v>
      </c>
      <c r="V174" s="83"/>
      <c r="W174" s="83">
        <f t="shared" si="58"/>
        <v>0</v>
      </c>
      <c r="X174" s="157">
        <f t="shared" si="59"/>
        <v>0</v>
      </c>
      <c r="Y174" s="188"/>
      <c r="Z174" s="83">
        <f t="shared" si="60"/>
        <v>0</v>
      </c>
      <c r="AA174" s="148">
        <f t="shared" si="61"/>
        <v>0</v>
      </c>
      <c r="AB174" s="188"/>
      <c r="AC174" s="83"/>
      <c r="AD174" s="83">
        <f t="shared" si="62"/>
        <v>0</v>
      </c>
      <c r="AE174" s="148">
        <f t="shared" si="63"/>
        <v>0</v>
      </c>
      <c r="AF174" s="188">
        <f t="shared" si="64"/>
        <v>0</v>
      </c>
      <c r="AG174" s="157">
        <f t="shared" si="65"/>
        <v>0</v>
      </c>
      <c r="AH174" s="185"/>
      <c r="AI174" s="188"/>
      <c r="AJ174" s="157"/>
    </row>
    <row r="175" spans="1:36" outlineLevel="1" x14ac:dyDescent="0.25">
      <c r="A175" s="80">
        <f t="shared" si="70"/>
        <v>43262</v>
      </c>
      <c r="B175" s="361">
        <v>15</v>
      </c>
      <c r="C175" s="366">
        <v>20</v>
      </c>
      <c r="D175" s="83">
        <v>3440</v>
      </c>
      <c r="E175" s="83">
        <f t="shared" si="52"/>
        <v>68800</v>
      </c>
      <c r="F175" s="157">
        <f t="shared" si="53"/>
        <v>1032</v>
      </c>
      <c r="G175" s="188">
        <v>86.5</v>
      </c>
      <c r="H175" s="83">
        <v>97</v>
      </c>
      <c r="I175" s="83">
        <v>8.3719999999999999</v>
      </c>
      <c r="J175" s="83">
        <f t="shared" si="54"/>
        <v>1254.180602006689</v>
      </c>
      <c r="K175" s="157"/>
      <c r="L175" s="194">
        <v>1</v>
      </c>
      <c r="M175" s="83">
        <v>8670</v>
      </c>
      <c r="N175" s="83">
        <f t="shared" si="55"/>
        <v>8670</v>
      </c>
      <c r="O175" s="157">
        <f t="shared" si="67"/>
        <v>130.05000000000001</v>
      </c>
      <c r="P175" s="188">
        <v>87.2</v>
      </c>
      <c r="Q175" s="83">
        <v>89</v>
      </c>
      <c r="R175" s="156">
        <v>900</v>
      </c>
      <c r="S175" s="83">
        <f t="shared" si="56"/>
        <v>1.9999999999999969</v>
      </c>
      <c r="T175" s="157">
        <f t="shared" si="57"/>
        <v>2.9999999999999954E-2</v>
      </c>
      <c r="U175" s="194">
        <v>2</v>
      </c>
      <c r="V175" s="83">
        <v>12.6</v>
      </c>
      <c r="W175" s="83">
        <f t="shared" si="58"/>
        <v>25.2</v>
      </c>
      <c r="X175" s="157">
        <f t="shared" si="59"/>
        <v>0.378</v>
      </c>
      <c r="Y175" s="188"/>
      <c r="Z175" s="83">
        <f t="shared" si="60"/>
        <v>0</v>
      </c>
      <c r="AA175" s="148">
        <f t="shared" si="61"/>
        <v>0</v>
      </c>
      <c r="AB175" s="188"/>
      <c r="AC175" s="83"/>
      <c r="AD175" s="83">
        <f t="shared" si="62"/>
        <v>0</v>
      </c>
      <c r="AE175" s="148">
        <f t="shared" si="63"/>
        <v>0</v>
      </c>
      <c r="AF175" s="188">
        <f t="shared" si="64"/>
        <v>87.398255813953483</v>
      </c>
      <c r="AG175" s="157">
        <f t="shared" si="65"/>
        <v>99.84053333333334</v>
      </c>
      <c r="AH175" s="185"/>
      <c r="AI175" s="188"/>
      <c r="AJ175" s="157"/>
    </row>
    <row r="176" spans="1:36" outlineLevel="1" x14ac:dyDescent="0.25">
      <c r="A176" s="80">
        <f t="shared" si="70"/>
        <v>43263</v>
      </c>
      <c r="B176" s="361">
        <v>19</v>
      </c>
      <c r="C176" s="366">
        <v>20</v>
      </c>
      <c r="D176" s="83">
        <v>16700</v>
      </c>
      <c r="E176" s="83">
        <f t="shared" si="52"/>
        <v>334000</v>
      </c>
      <c r="F176" s="157">
        <f t="shared" si="53"/>
        <v>6346</v>
      </c>
      <c r="G176" s="188">
        <v>86.5</v>
      </c>
      <c r="H176" s="83">
        <v>123.7</v>
      </c>
      <c r="I176" s="83">
        <v>8.8650000000000002</v>
      </c>
      <c r="J176" s="83">
        <f t="shared" si="54"/>
        <v>4196.2774957698812</v>
      </c>
      <c r="K176" s="157"/>
      <c r="L176" s="194">
        <v>1</v>
      </c>
      <c r="M176" s="83">
        <v>8920</v>
      </c>
      <c r="N176" s="83">
        <f t="shared" si="55"/>
        <v>8920</v>
      </c>
      <c r="O176" s="157">
        <f t="shared" si="67"/>
        <v>169.48</v>
      </c>
      <c r="P176" s="188">
        <v>88.9</v>
      </c>
      <c r="Q176" s="83">
        <v>94.5</v>
      </c>
      <c r="R176" s="156">
        <v>300</v>
      </c>
      <c r="S176" s="83">
        <f t="shared" si="56"/>
        <v>18.66666666666665</v>
      </c>
      <c r="T176" s="157">
        <f t="shared" si="57"/>
        <v>0.35466666666666635</v>
      </c>
      <c r="U176" s="194">
        <v>2</v>
      </c>
      <c r="V176" s="83">
        <v>12.8</v>
      </c>
      <c r="W176" s="83">
        <f t="shared" si="58"/>
        <v>25.6</v>
      </c>
      <c r="X176" s="157">
        <f t="shared" si="59"/>
        <v>0.48640000000000005</v>
      </c>
      <c r="Y176" s="188">
        <v>850</v>
      </c>
      <c r="Z176" s="83">
        <f t="shared" si="60"/>
        <v>16.149999999999999</v>
      </c>
      <c r="AA176" s="148">
        <f t="shared" si="61"/>
        <v>70.55</v>
      </c>
      <c r="AB176" s="188"/>
      <c r="AC176" s="83">
        <v>16.5</v>
      </c>
      <c r="AD176" s="83">
        <f t="shared" si="62"/>
        <v>0.3135</v>
      </c>
      <c r="AE176" s="148">
        <f t="shared" si="63"/>
        <v>1.3694999999999999</v>
      </c>
      <c r="AF176" s="188">
        <f t="shared" si="64"/>
        <v>97.329341317365277</v>
      </c>
      <c r="AG176" s="157">
        <f t="shared" si="65"/>
        <v>99.555161290322573</v>
      </c>
      <c r="AH176" s="185"/>
      <c r="AI176" s="188"/>
      <c r="AJ176" s="157" t="s">
        <v>345</v>
      </c>
    </row>
    <row r="177" spans="1:36" outlineLevel="1" x14ac:dyDescent="0.25">
      <c r="A177" s="80">
        <f t="shared" si="70"/>
        <v>43264</v>
      </c>
      <c r="B177" s="361">
        <v>15</v>
      </c>
      <c r="C177" s="366">
        <v>20</v>
      </c>
      <c r="D177" s="83">
        <v>24300</v>
      </c>
      <c r="E177" s="83">
        <f t="shared" si="52"/>
        <v>486000</v>
      </c>
      <c r="F177" s="157">
        <f t="shared" si="53"/>
        <v>7290</v>
      </c>
      <c r="G177" s="188">
        <v>86.9</v>
      </c>
      <c r="H177" s="83">
        <v>121.5</v>
      </c>
      <c r="I177" s="83">
        <v>6.4880000000000004</v>
      </c>
      <c r="J177" s="83">
        <f t="shared" si="54"/>
        <v>5332.9223181257694</v>
      </c>
      <c r="K177" s="157"/>
      <c r="L177" s="194">
        <v>1</v>
      </c>
      <c r="M177" s="83">
        <v>9040</v>
      </c>
      <c r="N177" s="83">
        <f t="shared" si="55"/>
        <v>9040</v>
      </c>
      <c r="O177" s="157">
        <f t="shared" si="67"/>
        <v>135.6</v>
      </c>
      <c r="P177" s="188">
        <v>87.9</v>
      </c>
      <c r="Q177" s="83">
        <v>103.9</v>
      </c>
      <c r="R177" s="156">
        <v>300</v>
      </c>
      <c r="S177" s="83">
        <f t="shared" si="56"/>
        <v>53.333333333333336</v>
      </c>
      <c r="T177" s="157">
        <f t="shared" si="57"/>
        <v>0.8</v>
      </c>
      <c r="U177" s="194">
        <v>2</v>
      </c>
      <c r="V177" s="83">
        <v>12.8</v>
      </c>
      <c r="W177" s="83">
        <f t="shared" si="58"/>
        <v>25.6</v>
      </c>
      <c r="X177" s="157">
        <f t="shared" si="59"/>
        <v>0.38400000000000001</v>
      </c>
      <c r="Y177" s="188"/>
      <c r="Z177" s="83">
        <f t="shared" si="60"/>
        <v>0</v>
      </c>
      <c r="AA177" s="148">
        <f t="shared" si="61"/>
        <v>0</v>
      </c>
      <c r="AB177" s="188"/>
      <c r="AC177" s="83"/>
      <c r="AD177" s="83">
        <f t="shared" si="62"/>
        <v>0</v>
      </c>
      <c r="AE177" s="148">
        <f t="shared" si="63"/>
        <v>0</v>
      </c>
      <c r="AF177" s="188">
        <f t="shared" si="64"/>
        <v>98.139917695473258</v>
      </c>
      <c r="AG177" s="157">
        <f t="shared" si="65"/>
        <v>98.999922928709054</v>
      </c>
      <c r="AH177" s="185"/>
      <c r="AI177" s="188"/>
      <c r="AJ177" s="157"/>
    </row>
    <row r="178" spans="1:36" outlineLevel="1" x14ac:dyDescent="0.25">
      <c r="A178" s="80">
        <f t="shared" si="70"/>
        <v>43265</v>
      </c>
      <c r="B178" s="361">
        <v>15</v>
      </c>
      <c r="C178" s="366">
        <v>20</v>
      </c>
      <c r="D178" s="83">
        <v>34700</v>
      </c>
      <c r="E178" s="83">
        <f t="shared" si="52"/>
        <v>694000</v>
      </c>
      <c r="F178" s="157">
        <f t="shared" si="53"/>
        <v>10410</v>
      </c>
      <c r="G178" s="188">
        <v>86.4</v>
      </c>
      <c r="H178" s="83">
        <v>131.5</v>
      </c>
      <c r="I178" s="83">
        <v>8.1809999999999992</v>
      </c>
      <c r="J178" s="83">
        <f t="shared" si="54"/>
        <v>5512.7734995721794</v>
      </c>
      <c r="K178" s="157"/>
      <c r="L178" s="194">
        <v>1</v>
      </c>
      <c r="M178" s="83">
        <v>9050</v>
      </c>
      <c r="N178" s="83">
        <f t="shared" si="55"/>
        <v>9050</v>
      </c>
      <c r="O178" s="157">
        <f t="shared" si="67"/>
        <v>135.75</v>
      </c>
      <c r="P178" s="188">
        <v>86.4</v>
      </c>
      <c r="Q178" s="83">
        <v>94</v>
      </c>
      <c r="R178" s="156">
        <v>200</v>
      </c>
      <c r="S178" s="83">
        <f t="shared" si="56"/>
        <v>37.999999999999972</v>
      </c>
      <c r="T178" s="157">
        <f t="shared" si="57"/>
        <v>0.56999999999999951</v>
      </c>
      <c r="U178" s="194">
        <v>2</v>
      </c>
      <c r="V178" s="83">
        <v>12.1</v>
      </c>
      <c r="W178" s="83">
        <f t="shared" si="58"/>
        <v>24.2</v>
      </c>
      <c r="X178" s="157">
        <f t="shared" si="59"/>
        <v>0.36299999999999999</v>
      </c>
      <c r="Y178" s="188"/>
      <c r="Z178" s="83">
        <f t="shared" si="60"/>
        <v>0</v>
      </c>
      <c r="AA178" s="148">
        <f t="shared" si="61"/>
        <v>0</v>
      </c>
      <c r="AB178" s="188"/>
      <c r="AC178" s="83"/>
      <c r="AD178" s="83">
        <f t="shared" si="62"/>
        <v>0</v>
      </c>
      <c r="AE178" s="148">
        <f t="shared" si="63"/>
        <v>0</v>
      </c>
      <c r="AF178" s="188">
        <f t="shared" si="64"/>
        <v>98.695965417867441</v>
      </c>
      <c r="AG178" s="157">
        <f t="shared" si="65"/>
        <v>99.310691796008868</v>
      </c>
      <c r="AH178" s="185"/>
      <c r="AI178" s="188"/>
      <c r="AJ178" s="157"/>
    </row>
    <row r="179" spans="1:36" outlineLevel="1" x14ac:dyDescent="0.25">
      <c r="A179" s="80">
        <f t="shared" si="70"/>
        <v>43266</v>
      </c>
      <c r="B179" s="361"/>
      <c r="C179" s="366">
        <v>20</v>
      </c>
      <c r="D179" s="83">
        <v>44100</v>
      </c>
      <c r="E179" s="83">
        <f t="shared" si="52"/>
        <v>882000</v>
      </c>
      <c r="F179" s="157">
        <f t="shared" si="53"/>
        <v>0</v>
      </c>
      <c r="G179" s="188">
        <v>87.2</v>
      </c>
      <c r="H179" s="83">
        <v>187.3</v>
      </c>
      <c r="I179" s="83">
        <v>7.6479999999999997</v>
      </c>
      <c r="J179" s="83">
        <f t="shared" si="54"/>
        <v>13088.389121338914</v>
      </c>
      <c r="K179" s="157"/>
      <c r="L179" s="194">
        <v>1</v>
      </c>
      <c r="M179" s="83">
        <v>9910</v>
      </c>
      <c r="N179" s="83">
        <f t="shared" si="55"/>
        <v>9910</v>
      </c>
      <c r="O179" s="157">
        <f t="shared" si="67"/>
        <v>0</v>
      </c>
      <c r="P179" s="188">
        <v>86.4</v>
      </c>
      <c r="Q179" s="83">
        <v>87.3</v>
      </c>
      <c r="R179" s="156">
        <v>100</v>
      </c>
      <c r="S179" s="83">
        <f t="shared" si="56"/>
        <v>8.9999999999999147</v>
      </c>
      <c r="T179" s="157">
        <f t="shared" si="57"/>
        <v>0</v>
      </c>
      <c r="U179" s="194">
        <v>2</v>
      </c>
      <c r="V179" s="83">
        <v>11.7</v>
      </c>
      <c r="W179" s="83">
        <f t="shared" si="58"/>
        <v>23.4</v>
      </c>
      <c r="X179" s="157">
        <f t="shared" si="59"/>
        <v>0</v>
      </c>
      <c r="Y179" s="188"/>
      <c r="Z179" s="83">
        <f t="shared" si="60"/>
        <v>0</v>
      </c>
      <c r="AA179" s="148">
        <f t="shared" si="61"/>
        <v>0</v>
      </c>
      <c r="AB179" s="188"/>
      <c r="AC179" s="83"/>
      <c r="AD179" s="83">
        <f t="shared" si="62"/>
        <v>0</v>
      </c>
      <c r="AE179" s="148">
        <f t="shared" si="63"/>
        <v>0</v>
      </c>
      <c r="AF179" s="188">
        <f t="shared" si="64"/>
        <v>0</v>
      </c>
      <c r="AG179" s="157">
        <f t="shared" si="65"/>
        <v>0</v>
      </c>
      <c r="AH179" s="185"/>
      <c r="AI179" s="188"/>
      <c r="AJ179" s="157"/>
    </row>
    <row r="180" spans="1:36" outlineLevel="1" x14ac:dyDescent="0.25">
      <c r="A180" s="80">
        <f t="shared" si="70"/>
        <v>43267</v>
      </c>
      <c r="B180" s="361"/>
      <c r="C180" s="366">
        <v>20</v>
      </c>
      <c r="D180" s="83"/>
      <c r="E180" s="83">
        <f t="shared" si="52"/>
        <v>0</v>
      </c>
      <c r="F180" s="157">
        <f t="shared" si="53"/>
        <v>0</v>
      </c>
      <c r="G180" s="188"/>
      <c r="H180" s="83"/>
      <c r="I180" s="83"/>
      <c r="J180" s="83">
        <f t="shared" si="54"/>
        <v>0</v>
      </c>
      <c r="K180" s="157"/>
      <c r="L180" s="194">
        <v>1</v>
      </c>
      <c r="M180" s="83"/>
      <c r="N180" s="83">
        <f t="shared" si="55"/>
        <v>0</v>
      </c>
      <c r="O180" s="157">
        <f t="shared" si="67"/>
        <v>0</v>
      </c>
      <c r="P180" s="188"/>
      <c r="Q180" s="83"/>
      <c r="R180" s="156">
        <v>100</v>
      </c>
      <c r="S180" s="83">
        <f t="shared" si="56"/>
        <v>0</v>
      </c>
      <c r="T180" s="157">
        <f t="shared" si="57"/>
        <v>0</v>
      </c>
      <c r="U180" s="194">
        <v>2</v>
      </c>
      <c r="V180" s="83"/>
      <c r="W180" s="83">
        <f t="shared" si="58"/>
        <v>0</v>
      </c>
      <c r="X180" s="157">
        <f t="shared" si="59"/>
        <v>0</v>
      </c>
      <c r="Y180" s="188"/>
      <c r="Z180" s="83">
        <f t="shared" si="60"/>
        <v>0</v>
      </c>
      <c r="AA180" s="148">
        <f t="shared" si="61"/>
        <v>0</v>
      </c>
      <c r="AB180" s="188"/>
      <c r="AC180" s="83"/>
      <c r="AD180" s="83">
        <f t="shared" si="62"/>
        <v>0</v>
      </c>
      <c r="AE180" s="148">
        <f t="shared" si="63"/>
        <v>0</v>
      </c>
      <c r="AF180" s="188">
        <f t="shared" si="64"/>
        <v>0</v>
      </c>
      <c r="AG180" s="157">
        <f t="shared" si="65"/>
        <v>0</v>
      </c>
      <c r="AH180" s="185"/>
      <c r="AI180" s="188"/>
      <c r="AJ180" s="157"/>
    </row>
    <row r="181" spans="1:36" outlineLevel="1" x14ac:dyDescent="0.25">
      <c r="A181" s="80">
        <f t="shared" si="70"/>
        <v>43268</v>
      </c>
      <c r="B181" s="361"/>
      <c r="C181" s="366">
        <v>20</v>
      </c>
      <c r="D181" s="83"/>
      <c r="E181" s="83">
        <f t="shared" si="52"/>
        <v>0</v>
      </c>
      <c r="F181" s="157">
        <f t="shared" si="53"/>
        <v>0</v>
      </c>
      <c r="G181" s="188"/>
      <c r="H181" s="83"/>
      <c r="I181" s="83"/>
      <c r="J181" s="83">
        <f t="shared" si="54"/>
        <v>0</v>
      </c>
      <c r="K181" s="157"/>
      <c r="L181" s="194">
        <v>1</v>
      </c>
      <c r="M181" s="83"/>
      <c r="N181" s="83">
        <f t="shared" si="55"/>
        <v>0</v>
      </c>
      <c r="O181" s="157">
        <f t="shared" si="67"/>
        <v>0</v>
      </c>
      <c r="P181" s="188"/>
      <c r="Q181" s="83"/>
      <c r="R181" s="156">
        <v>100</v>
      </c>
      <c r="S181" s="83">
        <f t="shared" si="56"/>
        <v>0</v>
      </c>
      <c r="T181" s="157">
        <f t="shared" si="57"/>
        <v>0</v>
      </c>
      <c r="U181" s="194">
        <v>2</v>
      </c>
      <c r="V181" s="83"/>
      <c r="W181" s="83">
        <f t="shared" si="58"/>
        <v>0</v>
      </c>
      <c r="X181" s="157">
        <f t="shared" si="59"/>
        <v>0</v>
      </c>
      <c r="Y181" s="188"/>
      <c r="Z181" s="83">
        <f t="shared" si="60"/>
        <v>0</v>
      </c>
      <c r="AA181" s="148">
        <f t="shared" si="61"/>
        <v>0</v>
      </c>
      <c r="AB181" s="188"/>
      <c r="AC181" s="83"/>
      <c r="AD181" s="83">
        <f t="shared" si="62"/>
        <v>0</v>
      </c>
      <c r="AE181" s="148">
        <f t="shared" si="63"/>
        <v>0</v>
      </c>
      <c r="AF181" s="188">
        <f t="shared" si="64"/>
        <v>0</v>
      </c>
      <c r="AG181" s="157">
        <f t="shared" si="65"/>
        <v>0</v>
      </c>
      <c r="AH181" s="185"/>
      <c r="AI181" s="188"/>
      <c r="AJ181" s="157"/>
    </row>
    <row r="182" spans="1:36" outlineLevel="1" x14ac:dyDescent="0.25">
      <c r="A182" s="80">
        <f t="shared" si="70"/>
        <v>43269</v>
      </c>
      <c r="B182" s="361">
        <v>25</v>
      </c>
      <c r="C182" s="366">
        <v>20</v>
      </c>
      <c r="D182" s="83">
        <v>10400</v>
      </c>
      <c r="E182" s="83">
        <f t="shared" si="52"/>
        <v>208000</v>
      </c>
      <c r="F182" s="157">
        <f t="shared" si="53"/>
        <v>5200</v>
      </c>
      <c r="G182" s="188">
        <v>88.9</v>
      </c>
      <c r="H182" s="83">
        <v>132.5</v>
      </c>
      <c r="I182" s="83">
        <v>11.19</v>
      </c>
      <c r="J182" s="83">
        <f t="shared" si="54"/>
        <v>3896.3360142984802</v>
      </c>
      <c r="K182" s="157"/>
      <c r="L182" s="194">
        <v>1</v>
      </c>
      <c r="M182" s="83">
        <v>8150</v>
      </c>
      <c r="N182" s="83">
        <f t="shared" si="55"/>
        <v>8150</v>
      </c>
      <c r="O182" s="157">
        <f t="shared" si="67"/>
        <v>203.75</v>
      </c>
      <c r="P182" s="188">
        <v>86.3</v>
      </c>
      <c r="Q182" s="83">
        <v>92.2</v>
      </c>
      <c r="R182" s="156">
        <v>300</v>
      </c>
      <c r="S182" s="83">
        <f t="shared" si="56"/>
        <v>19.666666666666686</v>
      </c>
      <c r="T182" s="157">
        <f t="shared" si="57"/>
        <v>0.49166666666666714</v>
      </c>
      <c r="U182" s="194">
        <v>2</v>
      </c>
      <c r="V182" s="83">
        <v>10.9</v>
      </c>
      <c r="W182" s="83">
        <f t="shared" si="58"/>
        <v>21.8</v>
      </c>
      <c r="X182" s="157">
        <f t="shared" si="59"/>
        <v>0.54500000000000004</v>
      </c>
      <c r="Y182" s="188"/>
      <c r="Z182" s="83">
        <f t="shared" si="60"/>
        <v>0</v>
      </c>
      <c r="AA182" s="148">
        <f t="shared" si="61"/>
        <v>0</v>
      </c>
      <c r="AB182" s="188"/>
      <c r="AC182" s="83"/>
      <c r="AD182" s="83">
        <f t="shared" si="62"/>
        <v>0</v>
      </c>
      <c r="AE182" s="148">
        <f t="shared" si="63"/>
        <v>0</v>
      </c>
      <c r="AF182" s="188">
        <f t="shared" si="64"/>
        <v>96.081730769230774</v>
      </c>
      <c r="AG182" s="157">
        <f t="shared" si="65"/>
        <v>99.495252293577991</v>
      </c>
      <c r="AH182" s="185"/>
      <c r="AI182" s="188"/>
      <c r="AJ182" s="157"/>
    </row>
    <row r="183" spans="1:36" outlineLevel="1" x14ac:dyDescent="0.25">
      <c r="A183" s="80">
        <f t="shared" si="70"/>
        <v>43270</v>
      </c>
      <c r="B183" s="361">
        <v>31</v>
      </c>
      <c r="C183" s="366">
        <v>20</v>
      </c>
      <c r="D183" s="83">
        <v>16300</v>
      </c>
      <c r="E183" s="83">
        <f t="shared" si="52"/>
        <v>326000</v>
      </c>
      <c r="F183" s="157">
        <f t="shared" si="53"/>
        <v>10106</v>
      </c>
      <c r="G183" s="188">
        <v>86.7</v>
      </c>
      <c r="H183" s="83">
        <v>122.8</v>
      </c>
      <c r="I183" s="83">
        <v>10.706</v>
      </c>
      <c r="J183" s="83">
        <f t="shared" si="54"/>
        <v>3371.9409676816731</v>
      </c>
      <c r="K183" s="157"/>
      <c r="L183" s="194">
        <v>1</v>
      </c>
      <c r="M183" s="83">
        <v>8960</v>
      </c>
      <c r="N183" s="83">
        <f t="shared" si="55"/>
        <v>8960</v>
      </c>
      <c r="O183" s="157">
        <f t="shared" si="67"/>
        <v>277.76</v>
      </c>
      <c r="P183" s="188">
        <v>87.2</v>
      </c>
      <c r="Q183" s="83">
        <v>94.3</v>
      </c>
      <c r="R183" s="156">
        <v>200</v>
      </c>
      <c r="S183" s="83">
        <f t="shared" si="56"/>
        <v>35.499999999999972</v>
      </c>
      <c r="T183" s="157">
        <f t="shared" si="57"/>
        <v>1.1004999999999991</v>
      </c>
      <c r="U183" s="194">
        <v>2</v>
      </c>
      <c r="V183" s="83">
        <v>11.4</v>
      </c>
      <c r="W183" s="83">
        <f t="shared" si="58"/>
        <v>22.8</v>
      </c>
      <c r="X183" s="157">
        <f t="shared" si="59"/>
        <v>0.70680000000000009</v>
      </c>
      <c r="Y183" s="188">
        <v>804</v>
      </c>
      <c r="Z183" s="83">
        <f t="shared" si="60"/>
        <v>24.923999999999999</v>
      </c>
      <c r="AA183" s="148">
        <f t="shared" si="61"/>
        <v>69.144000000000005</v>
      </c>
      <c r="AB183" s="188"/>
      <c r="AC183" s="83">
        <v>10.199999999999999</v>
      </c>
      <c r="AD183" s="83">
        <f t="shared" si="62"/>
        <v>0.31619999999999998</v>
      </c>
      <c r="AE183" s="148">
        <f t="shared" si="63"/>
        <v>0.87719999999999998</v>
      </c>
      <c r="AF183" s="188">
        <f t="shared" si="64"/>
        <v>97.25153374233129</v>
      </c>
      <c r="AG183" s="157">
        <f t="shared" si="65"/>
        <v>98.947193905817173</v>
      </c>
      <c r="AH183" s="185"/>
      <c r="AI183" s="188"/>
      <c r="AJ183" s="157" t="s">
        <v>346</v>
      </c>
    </row>
    <row r="184" spans="1:36" outlineLevel="1" x14ac:dyDescent="0.25">
      <c r="A184" s="80">
        <f t="shared" si="70"/>
        <v>43271</v>
      </c>
      <c r="B184" s="361">
        <v>22</v>
      </c>
      <c r="C184" s="366">
        <v>20</v>
      </c>
      <c r="D184" s="83">
        <v>15200</v>
      </c>
      <c r="E184" s="83">
        <f t="shared" si="52"/>
        <v>304000</v>
      </c>
      <c r="F184" s="157">
        <f t="shared" si="53"/>
        <v>6688</v>
      </c>
      <c r="G184" s="188">
        <v>87.8</v>
      </c>
      <c r="H184" s="83">
        <v>108.5</v>
      </c>
      <c r="I184" s="83">
        <v>5</v>
      </c>
      <c r="J184" s="83">
        <f t="shared" si="54"/>
        <v>4140.0000000000009</v>
      </c>
      <c r="K184" s="157"/>
      <c r="L184" s="194">
        <v>1</v>
      </c>
      <c r="M184" s="83">
        <v>5350</v>
      </c>
      <c r="N184" s="83">
        <f t="shared" si="55"/>
        <v>5350</v>
      </c>
      <c r="O184" s="157">
        <f t="shared" si="67"/>
        <v>117.7</v>
      </c>
      <c r="P184" s="188">
        <v>86.7</v>
      </c>
      <c r="Q184" s="83">
        <v>101.7</v>
      </c>
      <c r="R184" s="156">
        <v>100</v>
      </c>
      <c r="S184" s="83">
        <f t="shared" si="56"/>
        <v>150</v>
      </c>
      <c r="T184" s="157">
        <f t="shared" si="57"/>
        <v>3.3</v>
      </c>
      <c r="U184" s="194">
        <v>2</v>
      </c>
      <c r="V184" s="83">
        <v>6.77</v>
      </c>
      <c r="W184" s="83">
        <f t="shared" si="58"/>
        <v>13.54</v>
      </c>
      <c r="X184" s="157">
        <f t="shared" si="59"/>
        <v>0.29787999999999998</v>
      </c>
      <c r="Y184" s="188"/>
      <c r="Z184" s="83">
        <f t="shared" si="60"/>
        <v>0</v>
      </c>
      <c r="AA184" s="148">
        <f t="shared" si="61"/>
        <v>0</v>
      </c>
      <c r="AB184" s="188"/>
      <c r="AC184" s="83"/>
      <c r="AD184" s="83">
        <f t="shared" si="62"/>
        <v>0</v>
      </c>
      <c r="AE184" s="148">
        <f t="shared" si="63"/>
        <v>0</v>
      </c>
      <c r="AF184" s="188">
        <f t="shared" si="64"/>
        <v>98.24013157894737</v>
      </c>
      <c r="AG184" s="157">
        <f t="shared" si="65"/>
        <v>96.376811594202906</v>
      </c>
      <c r="AH184" s="185"/>
      <c r="AI184" s="188" t="s">
        <v>300</v>
      </c>
      <c r="AJ184" s="157"/>
    </row>
    <row r="185" spans="1:36" outlineLevel="1" x14ac:dyDescent="0.25">
      <c r="A185" s="80">
        <f t="shared" si="70"/>
        <v>43272</v>
      </c>
      <c r="B185" s="361">
        <v>17</v>
      </c>
      <c r="C185" s="366">
        <v>20</v>
      </c>
      <c r="D185" s="83">
        <v>24200</v>
      </c>
      <c r="E185" s="83">
        <f t="shared" si="52"/>
        <v>484000</v>
      </c>
      <c r="F185" s="157">
        <f t="shared" si="53"/>
        <v>8228</v>
      </c>
      <c r="G185" s="188">
        <v>87.8</v>
      </c>
      <c r="H185" s="83">
        <v>116</v>
      </c>
      <c r="I185" s="83">
        <v>4.5890000000000004</v>
      </c>
      <c r="J185" s="83">
        <f t="shared" si="54"/>
        <v>6145.1296578775336</v>
      </c>
      <c r="K185" s="157"/>
      <c r="L185" s="194">
        <v>1</v>
      </c>
      <c r="M185" s="83">
        <v>8820</v>
      </c>
      <c r="N185" s="83">
        <f t="shared" si="55"/>
        <v>8820</v>
      </c>
      <c r="O185" s="157">
        <f t="shared" si="67"/>
        <v>149.94</v>
      </c>
      <c r="P185" s="188">
        <v>85</v>
      </c>
      <c r="Q185" s="83">
        <v>89.1</v>
      </c>
      <c r="R185" s="156">
        <v>200</v>
      </c>
      <c r="S185" s="83">
        <f t="shared" si="56"/>
        <v>20.499999999999972</v>
      </c>
      <c r="T185" s="157">
        <f t="shared" si="57"/>
        <v>0.34849999999999953</v>
      </c>
      <c r="U185" s="194">
        <v>2</v>
      </c>
      <c r="V185" s="83">
        <v>10.199999999999999</v>
      </c>
      <c r="W185" s="83">
        <f t="shared" si="58"/>
        <v>20.399999999999999</v>
      </c>
      <c r="X185" s="157">
        <f t="shared" si="59"/>
        <v>0.34679999999999994</v>
      </c>
      <c r="Y185" s="188"/>
      <c r="Z185" s="83">
        <f t="shared" si="60"/>
        <v>0</v>
      </c>
      <c r="AA185" s="148">
        <f t="shared" si="61"/>
        <v>0</v>
      </c>
      <c r="AB185" s="188"/>
      <c r="AC185" s="83"/>
      <c r="AD185" s="83">
        <f t="shared" si="62"/>
        <v>0</v>
      </c>
      <c r="AE185" s="148">
        <f t="shared" si="63"/>
        <v>0</v>
      </c>
      <c r="AF185" s="188">
        <f t="shared" si="64"/>
        <v>98.17768595041322</v>
      </c>
      <c r="AG185" s="157">
        <f t="shared" si="65"/>
        <v>99.666402482269504</v>
      </c>
      <c r="AH185" s="185"/>
      <c r="AI185" s="188"/>
      <c r="AJ185" s="157"/>
    </row>
    <row r="186" spans="1:36" outlineLevel="1" x14ac:dyDescent="0.25">
      <c r="A186" s="80">
        <f t="shared" si="70"/>
        <v>43273</v>
      </c>
      <c r="B186" s="361"/>
      <c r="C186" s="366">
        <v>20</v>
      </c>
      <c r="D186" s="83"/>
      <c r="E186" s="83">
        <f t="shared" si="52"/>
        <v>0</v>
      </c>
      <c r="F186" s="157">
        <f t="shared" si="53"/>
        <v>0</v>
      </c>
      <c r="G186" s="188"/>
      <c r="H186" s="83"/>
      <c r="I186" s="83"/>
      <c r="J186" s="83">
        <f t="shared" si="54"/>
        <v>0</v>
      </c>
      <c r="K186" s="157"/>
      <c r="L186" s="194">
        <v>1</v>
      </c>
      <c r="M186" s="83"/>
      <c r="N186" s="83">
        <f t="shared" si="55"/>
        <v>0</v>
      </c>
      <c r="O186" s="157">
        <f t="shared" si="67"/>
        <v>0</v>
      </c>
      <c r="P186" s="188"/>
      <c r="Q186" s="83"/>
      <c r="R186" s="156">
        <v>100</v>
      </c>
      <c r="S186" s="83">
        <f t="shared" si="56"/>
        <v>0</v>
      </c>
      <c r="T186" s="157">
        <f t="shared" si="57"/>
        <v>0</v>
      </c>
      <c r="U186" s="194">
        <v>2</v>
      </c>
      <c r="V186" s="83"/>
      <c r="W186" s="83">
        <f t="shared" si="58"/>
        <v>0</v>
      </c>
      <c r="X186" s="157">
        <f t="shared" si="59"/>
        <v>0</v>
      </c>
      <c r="Y186" s="188"/>
      <c r="Z186" s="83">
        <f t="shared" si="60"/>
        <v>0</v>
      </c>
      <c r="AA186" s="148">
        <f t="shared" si="61"/>
        <v>0</v>
      </c>
      <c r="AB186" s="188"/>
      <c r="AC186" s="83"/>
      <c r="AD186" s="83">
        <f t="shared" si="62"/>
        <v>0</v>
      </c>
      <c r="AE186" s="148">
        <f t="shared" si="63"/>
        <v>0</v>
      </c>
      <c r="AF186" s="188">
        <f t="shared" si="64"/>
        <v>0</v>
      </c>
      <c r="AG186" s="157">
        <f t="shared" si="65"/>
        <v>0</v>
      </c>
      <c r="AH186" s="185"/>
      <c r="AI186" s="188"/>
      <c r="AJ186" s="157"/>
    </row>
    <row r="187" spans="1:36" outlineLevel="1" x14ac:dyDescent="0.25">
      <c r="A187" s="80">
        <f t="shared" si="70"/>
        <v>43274</v>
      </c>
      <c r="B187" s="361"/>
      <c r="C187" s="366">
        <v>20</v>
      </c>
      <c r="D187" s="83"/>
      <c r="E187" s="83">
        <f t="shared" si="52"/>
        <v>0</v>
      </c>
      <c r="F187" s="157">
        <f t="shared" si="53"/>
        <v>0</v>
      </c>
      <c r="G187" s="188"/>
      <c r="H187" s="83"/>
      <c r="I187" s="83"/>
      <c r="J187" s="83">
        <f t="shared" si="54"/>
        <v>0</v>
      </c>
      <c r="K187" s="157"/>
      <c r="L187" s="194">
        <v>1</v>
      </c>
      <c r="M187" s="83"/>
      <c r="N187" s="83">
        <f t="shared" si="55"/>
        <v>0</v>
      </c>
      <c r="O187" s="157">
        <f t="shared" si="67"/>
        <v>0</v>
      </c>
      <c r="P187" s="188"/>
      <c r="Q187" s="83"/>
      <c r="R187" s="156">
        <v>100</v>
      </c>
      <c r="S187" s="83">
        <f t="shared" si="56"/>
        <v>0</v>
      </c>
      <c r="T187" s="157">
        <f t="shared" si="57"/>
        <v>0</v>
      </c>
      <c r="U187" s="194">
        <v>2</v>
      </c>
      <c r="V187" s="83"/>
      <c r="W187" s="83">
        <f t="shared" si="58"/>
        <v>0</v>
      </c>
      <c r="X187" s="157">
        <f t="shared" si="59"/>
        <v>0</v>
      </c>
      <c r="Y187" s="188"/>
      <c r="Z187" s="83">
        <f t="shared" si="60"/>
        <v>0</v>
      </c>
      <c r="AA187" s="148">
        <f t="shared" si="61"/>
        <v>0</v>
      </c>
      <c r="AB187" s="188"/>
      <c r="AC187" s="83"/>
      <c r="AD187" s="83">
        <f t="shared" si="62"/>
        <v>0</v>
      </c>
      <c r="AE187" s="148">
        <f t="shared" si="63"/>
        <v>0</v>
      </c>
      <c r="AF187" s="188">
        <f t="shared" si="64"/>
        <v>0</v>
      </c>
      <c r="AG187" s="157">
        <f t="shared" si="65"/>
        <v>0</v>
      </c>
      <c r="AH187" s="185"/>
      <c r="AI187" s="188"/>
      <c r="AJ187" s="157"/>
    </row>
    <row r="188" spans="1:36" outlineLevel="1" x14ac:dyDescent="0.25">
      <c r="A188" s="80">
        <f t="shared" si="70"/>
        <v>43275</v>
      </c>
      <c r="B188" s="361"/>
      <c r="C188" s="366">
        <v>20</v>
      </c>
      <c r="D188" s="83"/>
      <c r="E188" s="83">
        <f t="shared" si="52"/>
        <v>0</v>
      </c>
      <c r="F188" s="157">
        <f t="shared" si="53"/>
        <v>0</v>
      </c>
      <c r="G188" s="188"/>
      <c r="H188" s="83"/>
      <c r="I188" s="83"/>
      <c r="J188" s="83">
        <f t="shared" si="54"/>
        <v>0</v>
      </c>
      <c r="K188" s="157"/>
      <c r="L188" s="194">
        <v>1</v>
      </c>
      <c r="M188" s="83"/>
      <c r="N188" s="83">
        <f t="shared" si="55"/>
        <v>0</v>
      </c>
      <c r="O188" s="157">
        <f t="shared" si="67"/>
        <v>0</v>
      </c>
      <c r="P188" s="188"/>
      <c r="Q188" s="83"/>
      <c r="R188" s="156">
        <v>100</v>
      </c>
      <c r="S188" s="83">
        <f t="shared" si="56"/>
        <v>0</v>
      </c>
      <c r="T188" s="157">
        <f t="shared" si="57"/>
        <v>0</v>
      </c>
      <c r="U188" s="194">
        <v>2</v>
      </c>
      <c r="V188" s="83"/>
      <c r="W188" s="83">
        <f t="shared" si="58"/>
        <v>0</v>
      </c>
      <c r="X188" s="157">
        <f t="shared" si="59"/>
        <v>0</v>
      </c>
      <c r="Y188" s="188"/>
      <c r="Z188" s="83">
        <f t="shared" si="60"/>
        <v>0</v>
      </c>
      <c r="AA188" s="148">
        <f t="shared" si="61"/>
        <v>0</v>
      </c>
      <c r="AB188" s="188"/>
      <c r="AC188" s="83"/>
      <c r="AD188" s="83">
        <f t="shared" si="62"/>
        <v>0</v>
      </c>
      <c r="AE188" s="148">
        <f t="shared" si="63"/>
        <v>0</v>
      </c>
      <c r="AF188" s="188">
        <f t="shared" si="64"/>
        <v>0</v>
      </c>
      <c r="AG188" s="157">
        <f t="shared" si="65"/>
        <v>0</v>
      </c>
      <c r="AH188" s="185"/>
      <c r="AI188" s="188"/>
      <c r="AJ188" s="157"/>
    </row>
    <row r="189" spans="1:36" outlineLevel="1" x14ac:dyDescent="0.25">
      <c r="A189" s="80">
        <f t="shared" si="70"/>
        <v>43276</v>
      </c>
      <c r="B189" s="361">
        <v>14</v>
      </c>
      <c r="C189" s="366">
        <v>20</v>
      </c>
      <c r="D189" s="83">
        <v>3860</v>
      </c>
      <c r="E189" s="83">
        <f t="shared" si="52"/>
        <v>77200</v>
      </c>
      <c r="F189" s="157">
        <f t="shared" si="53"/>
        <v>1080.8</v>
      </c>
      <c r="G189" s="188">
        <v>86.2</v>
      </c>
      <c r="H189" s="83">
        <v>106</v>
      </c>
      <c r="I189" s="83">
        <v>9.7330000000000005</v>
      </c>
      <c r="J189" s="83">
        <f t="shared" si="54"/>
        <v>2034.3162437069757</v>
      </c>
      <c r="K189" s="157"/>
      <c r="L189" s="194">
        <v>1</v>
      </c>
      <c r="M189" s="83">
        <v>7700</v>
      </c>
      <c r="N189" s="83">
        <f t="shared" si="55"/>
        <v>7700</v>
      </c>
      <c r="O189" s="157">
        <f t="shared" si="67"/>
        <v>107.8</v>
      </c>
      <c r="P189" s="188">
        <v>85.4</v>
      </c>
      <c r="Q189" s="83">
        <v>115</v>
      </c>
      <c r="R189" s="156">
        <v>100</v>
      </c>
      <c r="S189" s="83">
        <f t="shared" si="56"/>
        <v>295.99999999999994</v>
      </c>
      <c r="T189" s="157">
        <f t="shared" si="57"/>
        <v>4.1439999999999992</v>
      </c>
      <c r="U189" s="194">
        <v>2</v>
      </c>
      <c r="V189" s="83">
        <v>11.2</v>
      </c>
      <c r="W189" s="83">
        <f t="shared" si="58"/>
        <v>22.4</v>
      </c>
      <c r="X189" s="157">
        <f t="shared" si="59"/>
        <v>0.31359999999999999</v>
      </c>
      <c r="Y189" s="188"/>
      <c r="Z189" s="83">
        <f t="shared" si="60"/>
        <v>0</v>
      </c>
      <c r="AA189" s="148">
        <f t="shared" si="61"/>
        <v>0</v>
      </c>
      <c r="AB189" s="188"/>
      <c r="AC189" s="83"/>
      <c r="AD189" s="83">
        <f t="shared" si="62"/>
        <v>0</v>
      </c>
      <c r="AE189" s="148">
        <f t="shared" si="63"/>
        <v>0</v>
      </c>
      <c r="AF189" s="188">
        <f t="shared" si="64"/>
        <v>90.025906735751292</v>
      </c>
      <c r="AG189" s="157">
        <f t="shared" si="65"/>
        <v>85.449656565656568</v>
      </c>
      <c r="AH189" s="185"/>
      <c r="AI189" s="188" t="s">
        <v>300</v>
      </c>
      <c r="AJ189" s="157"/>
    </row>
    <row r="190" spans="1:36" outlineLevel="1" x14ac:dyDescent="0.25">
      <c r="A190" s="80">
        <f t="shared" si="70"/>
        <v>43277</v>
      </c>
      <c r="B190" s="361">
        <v>32</v>
      </c>
      <c r="C190" s="366">
        <v>20</v>
      </c>
      <c r="D190" s="83">
        <v>18100</v>
      </c>
      <c r="E190" s="83">
        <f t="shared" si="52"/>
        <v>362000</v>
      </c>
      <c r="F190" s="157">
        <f t="shared" si="53"/>
        <v>11584</v>
      </c>
      <c r="G190" s="188">
        <v>88.6</v>
      </c>
      <c r="H190" s="83">
        <v>111.1</v>
      </c>
      <c r="I190" s="83">
        <v>4.9653999999999998</v>
      </c>
      <c r="J190" s="83">
        <f t="shared" si="54"/>
        <v>4531.3569903733842</v>
      </c>
      <c r="K190" s="157"/>
      <c r="L190" s="194">
        <v>1</v>
      </c>
      <c r="M190" s="83">
        <v>8410</v>
      </c>
      <c r="N190" s="83">
        <f t="shared" si="55"/>
        <v>8410</v>
      </c>
      <c r="O190" s="157">
        <f t="shared" si="67"/>
        <v>269.12</v>
      </c>
      <c r="P190" s="188">
        <v>87.3</v>
      </c>
      <c r="Q190" s="83">
        <v>91.8</v>
      </c>
      <c r="R190" s="156">
        <v>200</v>
      </c>
      <c r="S190" s="83">
        <f t="shared" si="56"/>
        <v>22.5</v>
      </c>
      <c r="T190" s="157">
        <f t="shared" si="57"/>
        <v>0.72</v>
      </c>
      <c r="U190" s="194">
        <v>2</v>
      </c>
      <c r="V190" s="83">
        <v>13.7</v>
      </c>
      <c r="W190" s="83">
        <f t="shared" si="58"/>
        <v>27.4</v>
      </c>
      <c r="X190" s="157">
        <f t="shared" si="59"/>
        <v>0.87679999999999991</v>
      </c>
      <c r="Y190" s="188">
        <v>805</v>
      </c>
      <c r="Z190" s="83">
        <f t="shared" si="60"/>
        <v>25.76</v>
      </c>
      <c r="AA190" s="148">
        <f t="shared" si="61"/>
        <v>68.424999999999997</v>
      </c>
      <c r="AB190" s="188"/>
      <c r="AC190" s="83">
        <v>22.9</v>
      </c>
      <c r="AD190" s="83">
        <f t="shared" si="62"/>
        <v>0.73280000000000001</v>
      </c>
      <c r="AE190" s="148">
        <f t="shared" si="63"/>
        <v>1.9464999999999997</v>
      </c>
      <c r="AF190" s="188">
        <f t="shared" si="64"/>
        <v>97.676795580110493</v>
      </c>
      <c r="AG190" s="157">
        <f t="shared" si="65"/>
        <v>99.503460000000004</v>
      </c>
      <c r="AH190" s="185"/>
      <c r="AI190" s="188"/>
      <c r="AJ190" s="157"/>
    </row>
    <row r="191" spans="1:36" outlineLevel="1" x14ac:dyDescent="0.25">
      <c r="A191" s="80">
        <f t="shared" si="70"/>
        <v>43278</v>
      </c>
      <c r="B191" s="361">
        <v>27</v>
      </c>
      <c r="C191" s="366">
        <v>20</v>
      </c>
      <c r="D191" s="83">
        <v>3710</v>
      </c>
      <c r="E191" s="83">
        <f t="shared" si="52"/>
        <v>74200</v>
      </c>
      <c r="F191" s="157">
        <f t="shared" si="53"/>
        <v>2003.4</v>
      </c>
      <c r="G191" s="188">
        <v>87.7</v>
      </c>
      <c r="H191" s="83">
        <v>92.6</v>
      </c>
      <c r="I191" s="83">
        <v>5.9160000000000004</v>
      </c>
      <c r="J191" s="83">
        <f t="shared" si="54"/>
        <v>828.26233941852456</v>
      </c>
      <c r="K191" s="157"/>
      <c r="L191" s="194">
        <v>1</v>
      </c>
      <c r="M191" s="83">
        <v>8400</v>
      </c>
      <c r="N191" s="83">
        <f t="shared" si="55"/>
        <v>8400</v>
      </c>
      <c r="O191" s="157">
        <f t="shared" si="67"/>
        <v>226.8</v>
      </c>
      <c r="P191" s="188">
        <v>88.1</v>
      </c>
      <c r="Q191" s="83">
        <v>95.6</v>
      </c>
      <c r="R191" s="156">
        <v>200</v>
      </c>
      <c r="S191" s="83">
        <f t="shared" si="56"/>
        <v>37.5</v>
      </c>
      <c r="T191" s="157">
        <f t="shared" si="57"/>
        <v>1.0125</v>
      </c>
      <c r="U191" s="194">
        <v>2</v>
      </c>
      <c r="V191" s="83">
        <v>14.1</v>
      </c>
      <c r="W191" s="83">
        <f t="shared" si="58"/>
        <v>28.2</v>
      </c>
      <c r="X191" s="157">
        <f t="shared" si="59"/>
        <v>0.76139999999999997</v>
      </c>
      <c r="Y191" s="188"/>
      <c r="Z191" s="83">
        <f t="shared" si="60"/>
        <v>0</v>
      </c>
      <c r="AA191" s="148">
        <f t="shared" si="61"/>
        <v>0</v>
      </c>
      <c r="AB191" s="188"/>
      <c r="AC191" s="83"/>
      <c r="AD191" s="83">
        <f t="shared" si="62"/>
        <v>0</v>
      </c>
      <c r="AE191" s="148">
        <f t="shared" si="63"/>
        <v>0</v>
      </c>
      <c r="AF191" s="188">
        <f t="shared" si="64"/>
        <v>88.679245283018872</v>
      </c>
      <c r="AG191" s="157">
        <f t="shared" si="65"/>
        <v>95.472448979591832</v>
      </c>
      <c r="AH191" s="185"/>
      <c r="AI191" s="188"/>
      <c r="AJ191" s="157"/>
    </row>
    <row r="192" spans="1:36" outlineLevel="1" x14ac:dyDescent="0.25">
      <c r="A192" s="80">
        <f t="shared" si="70"/>
        <v>43279</v>
      </c>
      <c r="B192" s="361">
        <v>29</v>
      </c>
      <c r="C192" s="366">
        <v>20</v>
      </c>
      <c r="D192" s="83">
        <v>13900</v>
      </c>
      <c r="E192" s="83">
        <f t="shared" si="52"/>
        <v>278000</v>
      </c>
      <c r="F192" s="157">
        <f t="shared" si="53"/>
        <v>8062</v>
      </c>
      <c r="G192" s="188">
        <v>87.8</v>
      </c>
      <c r="H192" s="83">
        <v>125.4</v>
      </c>
      <c r="I192" s="83">
        <v>7.0179999999999998</v>
      </c>
      <c r="J192" s="83">
        <f t="shared" si="54"/>
        <v>5357.6517526360794</v>
      </c>
      <c r="K192" s="157"/>
      <c r="L192" s="194">
        <v>1</v>
      </c>
      <c r="M192" s="83">
        <v>6490</v>
      </c>
      <c r="N192" s="83">
        <f t="shared" si="55"/>
        <v>6490</v>
      </c>
      <c r="O192" s="157">
        <f t="shared" si="67"/>
        <v>188.21</v>
      </c>
      <c r="P192" s="188">
        <v>86.4</v>
      </c>
      <c r="Q192" s="83">
        <v>88.7</v>
      </c>
      <c r="R192" s="156">
        <v>200</v>
      </c>
      <c r="S192" s="83">
        <f t="shared" si="56"/>
        <v>11.499999999999986</v>
      </c>
      <c r="T192" s="157">
        <f t="shared" si="57"/>
        <v>0.33349999999999957</v>
      </c>
      <c r="U192" s="194">
        <v>2</v>
      </c>
      <c r="V192" s="83">
        <v>9.8800000000000008</v>
      </c>
      <c r="W192" s="83">
        <f t="shared" si="58"/>
        <v>19.760000000000002</v>
      </c>
      <c r="X192" s="157">
        <f t="shared" si="59"/>
        <v>0.5730400000000001</v>
      </c>
      <c r="Y192" s="188"/>
      <c r="Z192" s="83">
        <f t="shared" si="60"/>
        <v>0</v>
      </c>
      <c r="AA192" s="148">
        <f t="shared" si="61"/>
        <v>0</v>
      </c>
      <c r="AB192" s="188"/>
      <c r="AC192" s="83"/>
      <c r="AD192" s="83">
        <f t="shared" si="62"/>
        <v>0</v>
      </c>
      <c r="AE192" s="148">
        <f t="shared" si="63"/>
        <v>0</v>
      </c>
      <c r="AF192" s="188">
        <f t="shared" si="64"/>
        <v>97.665467625899282</v>
      </c>
      <c r="AG192" s="157">
        <f t="shared" si="65"/>
        <v>99.785353723404256</v>
      </c>
      <c r="AH192" s="185"/>
      <c r="AI192" s="188"/>
      <c r="AJ192" s="157"/>
    </row>
    <row r="193" spans="1:36" outlineLevel="1" x14ac:dyDescent="0.25">
      <c r="A193" s="80">
        <f t="shared" si="70"/>
        <v>43280</v>
      </c>
      <c r="B193" s="361">
        <v>15</v>
      </c>
      <c r="C193" s="366">
        <v>20</v>
      </c>
      <c r="D193" s="83">
        <v>28900</v>
      </c>
      <c r="E193" s="83">
        <f t="shared" si="52"/>
        <v>578000</v>
      </c>
      <c r="F193" s="157">
        <f t="shared" si="53"/>
        <v>8670</v>
      </c>
      <c r="G193" s="188">
        <v>88.8</v>
      </c>
      <c r="H193" s="83">
        <v>110.5</v>
      </c>
      <c r="I193" s="83">
        <v>2.35</v>
      </c>
      <c r="J193" s="83">
        <f t="shared" si="54"/>
        <v>9234.0425531914898</v>
      </c>
      <c r="K193" s="157"/>
      <c r="L193" s="194">
        <v>1</v>
      </c>
      <c r="M193" s="83">
        <v>9040</v>
      </c>
      <c r="N193" s="83">
        <f t="shared" si="55"/>
        <v>9040</v>
      </c>
      <c r="O193" s="157">
        <f t="shared" si="67"/>
        <v>135.6</v>
      </c>
      <c r="P193" s="188">
        <v>87.6</v>
      </c>
      <c r="Q193" s="83">
        <v>90.9</v>
      </c>
      <c r="R193" s="156">
        <v>200</v>
      </c>
      <c r="S193" s="83">
        <f t="shared" si="56"/>
        <v>16.500000000000057</v>
      </c>
      <c r="T193" s="157">
        <f t="shared" si="57"/>
        <v>0.24750000000000086</v>
      </c>
      <c r="U193" s="194">
        <v>2</v>
      </c>
      <c r="V193" s="83">
        <v>12.7</v>
      </c>
      <c r="W193" s="83">
        <f t="shared" si="58"/>
        <v>25.4</v>
      </c>
      <c r="X193" s="157">
        <f t="shared" si="59"/>
        <v>0.38100000000000001</v>
      </c>
      <c r="Y193" s="188"/>
      <c r="Z193" s="83">
        <f t="shared" si="60"/>
        <v>0</v>
      </c>
      <c r="AA193" s="148">
        <f t="shared" si="61"/>
        <v>0</v>
      </c>
      <c r="AB193" s="188"/>
      <c r="AC193" s="83"/>
      <c r="AD193" s="83">
        <f t="shared" si="62"/>
        <v>0</v>
      </c>
      <c r="AE193" s="148">
        <f t="shared" si="63"/>
        <v>0</v>
      </c>
      <c r="AF193" s="188">
        <f t="shared" si="64"/>
        <v>98.435986159169559</v>
      </c>
      <c r="AG193" s="157">
        <f t="shared" si="65"/>
        <v>99.8213133640553</v>
      </c>
      <c r="AH193" s="185"/>
      <c r="AI193" s="188"/>
      <c r="AJ193" s="157"/>
    </row>
    <row r="194" spans="1:36" outlineLevel="1" x14ac:dyDescent="0.25">
      <c r="A194" s="80">
        <f t="shared" si="70"/>
        <v>43281</v>
      </c>
      <c r="B194" s="361"/>
      <c r="C194" s="366">
        <v>20</v>
      </c>
      <c r="D194" s="83"/>
      <c r="E194" s="83">
        <f t="shared" si="52"/>
        <v>0</v>
      </c>
      <c r="F194" s="157">
        <f t="shared" si="53"/>
        <v>0</v>
      </c>
      <c r="G194" s="188"/>
      <c r="H194" s="83"/>
      <c r="I194" s="83"/>
      <c r="J194" s="83">
        <f t="shared" si="54"/>
        <v>0</v>
      </c>
      <c r="K194" s="157"/>
      <c r="L194" s="194">
        <v>1</v>
      </c>
      <c r="M194" s="83"/>
      <c r="N194" s="83">
        <f t="shared" si="55"/>
        <v>0</v>
      </c>
      <c r="O194" s="157">
        <f t="shared" si="67"/>
        <v>0</v>
      </c>
      <c r="P194" s="188"/>
      <c r="Q194" s="83"/>
      <c r="R194" s="156">
        <v>100</v>
      </c>
      <c r="S194" s="83">
        <f t="shared" si="56"/>
        <v>0</v>
      </c>
      <c r="T194" s="157">
        <f t="shared" si="57"/>
        <v>0</v>
      </c>
      <c r="U194" s="194">
        <v>2</v>
      </c>
      <c r="V194" s="83"/>
      <c r="W194" s="83">
        <f t="shared" si="58"/>
        <v>0</v>
      </c>
      <c r="X194" s="157">
        <f t="shared" si="59"/>
        <v>0</v>
      </c>
      <c r="Y194" s="188"/>
      <c r="Z194" s="83">
        <f t="shared" si="60"/>
        <v>0</v>
      </c>
      <c r="AA194" s="148">
        <f t="shared" si="61"/>
        <v>0</v>
      </c>
      <c r="AB194" s="188"/>
      <c r="AC194" s="83"/>
      <c r="AD194" s="83">
        <f t="shared" si="62"/>
        <v>0</v>
      </c>
      <c r="AE194" s="148">
        <f t="shared" si="63"/>
        <v>0</v>
      </c>
      <c r="AF194" s="188">
        <f t="shared" si="64"/>
        <v>0</v>
      </c>
      <c r="AG194" s="157">
        <f t="shared" si="65"/>
        <v>0</v>
      </c>
      <c r="AH194" s="185"/>
      <c r="AI194" s="188"/>
      <c r="AJ194" s="157"/>
    </row>
    <row r="195" spans="1:36" x14ac:dyDescent="0.25">
      <c r="A195" s="80">
        <f t="shared" si="70"/>
        <v>43282</v>
      </c>
      <c r="B195" s="361"/>
      <c r="C195" s="366">
        <v>20</v>
      </c>
      <c r="D195" s="83"/>
      <c r="E195" s="83">
        <f t="shared" si="52"/>
        <v>0</v>
      </c>
      <c r="F195" s="157">
        <f t="shared" si="53"/>
        <v>0</v>
      </c>
      <c r="G195" s="188"/>
      <c r="H195" s="83"/>
      <c r="I195" s="83"/>
      <c r="J195" s="83">
        <f t="shared" si="54"/>
        <v>0</v>
      </c>
      <c r="K195" s="157"/>
      <c r="L195" s="194">
        <v>1</v>
      </c>
      <c r="M195" s="83"/>
      <c r="N195" s="83">
        <f t="shared" si="55"/>
        <v>0</v>
      </c>
      <c r="O195" s="157">
        <f t="shared" si="67"/>
        <v>0</v>
      </c>
      <c r="P195" s="188"/>
      <c r="Q195" s="83"/>
      <c r="R195" s="156">
        <v>100</v>
      </c>
      <c r="S195" s="83">
        <f t="shared" si="56"/>
        <v>0</v>
      </c>
      <c r="T195" s="157">
        <f t="shared" si="57"/>
        <v>0</v>
      </c>
      <c r="U195" s="194">
        <v>2</v>
      </c>
      <c r="V195" s="83"/>
      <c r="W195" s="83">
        <f t="shared" si="58"/>
        <v>0</v>
      </c>
      <c r="X195" s="157">
        <f t="shared" si="59"/>
        <v>0</v>
      </c>
      <c r="Y195" s="188"/>
      <c r="Z195" s="83">
        <f t="shared" si="60"/>
        <v>0</v>
      </c>
      <c r="AA195" s="148">
        <f t="shared" si="61"/>
        <v>0</v>
      </c>
      <c r="AB195" s="188"/>
      <c r="AC195" s="83"/>
      <c r="AD195" s="83">
        <f t="shared" si="62"/>
        <v>0</v>
      </c>
      <c r="AE195" s="148">
        <f t="shared" si="63"/>
        <v>0</v>
      </c>
      <c r="AF195" s="188">
        <f t="shared" si="64"/>
        <v>0</v>
      </c>
      <c r="AG195" s="157">
        <f t="shared" si="65"/>
        <v>0</v>
      </c>
      <c r="AH195" s="185"/>
      <c r="AI195" s="188"/>
      <c r="AJ195" s="157"/>
    </row>
    <row r="196" spans="1:36" outlineLevel="1" x14ac:dyDescent="0.25">
      <c r="A196" s="80">
        <f t="shared" si="70"/>
        <v>43283</v>
      </c>
      <c r="B196" s="361">
        <v>29</v>
      </c>
      <c r="C196" s="366">
        <v>20</v>
      </c>
      <c r="D196" s="83">
        <v>10600</v>
      </c>
      <c r="E196" s="83">
        <f t="shared" si="52"/>
        <v>212000</v>
      </c>
      <c r="F196" s="157">
        <f t="shared" si="53"/>
        <v>6148</v>
      </c>
      <c r="G196" s="188">
        <v>87.3</v>
      </c>
      <c r="H196" s="83">
        <v>104.7</v>
      </c>
      <c r="I196" s="83">
        <v>6.0039999999999996</v>
      </c>
      <c r="J196" s="83">
        <f t="shared" si="54"/>
        <v>2898.0679546968704</v>
      </c>
      <c r="K196" s="157"/>
      <c r="L196" s="194">
        <v>1</v>
      </c>
      <c r="M196" s="83">
        <v>8000</v>
      </c>
      <c r="N196" s="83">
        <f t="shared" si="55"/>
        <v>8000</v>
      </c>
      <c r="O196" s="157">
        <f t="shared" si="67"/>
        <v>232</v>
      </c>
      <c r="P196" s="188">
        <v>87.8</v>
      </c>
      <c r="Q196" s="83">
        <v>89.2</v>
      </c>
      <c r="R196" s="156">
        <v>600</v>
      </c>
      <c r="S196" s="83">
        <f t="shared" si="56"/>
        <v>2.3333333333333428</v>
      </c>
      <c r="T196" s="157">
        <f t="shared" si="57"/>
        <v>6.7666666666666944E-2</v>
      </c>
      <c r="U196" s="194">
        <v>2</v>
      </c>
      <c r="V196" s="83">
        <v>14.1</v>
      </c>
      <c r="W196" s="83">
        <f t="shared" si="58"/>
        <v>28.2</v>
      </c>
      <c r="X196" s="157">
        <f t="shared" si="59"/>
        <v>0.81779999999999997</v>
      </c>
      <c r="Y196" s="188"/>
      <c r="Z196" s="83">
        <f t="shared" si="60"/>
        <v>0</v>
      </c>
      <c r="AA196" s="148">
        <f t="shared" si="61"/>
        <v>0</v>
      </c>
      <c r="AB196" s="188"/>
      <c r="AC196" s="83"/>
      <c r="AD196" s="83">
        <f t="shared" si="62"/>
        <v>0</v>
      </c>
      <c r="AE196" s="148">
        <f t="shared" si="63"/>
        <v>0</v>
      </c>
      <c r="AF196" s="188">
        <f t="shared" si="64"/>
        <v>96.226415094339629</v>
      </c>
      <c r="AG196" s="157">
        <f t="shared" si="65"/>
        <v>99.919486590038304</v>
      </c>
      <c r="AH196" s="185"/>
      <c r="AI196" s="188"/>
      <c r="AJ196" s="157"/>
    </row>
    <row r="197" spans="1:36" outlineLevel="1" x14ac:dyDescent="0.25">
      <c r="A197" s="80">
        <f t="shared" si="70"/>
        <v>43284</v>
      </c>
      <c r="B197" s="361">
        <v>27</v>
      </c>
      <c r="C197" s="366">
        <v>20</v>
      </c>
      <c r="D197" s="83">
        <v>23800</v>
      </c>
      <c r="E197" s="83">
        <f t="shared" si="52"/>
        <v>476000</v>
      </c>
      <c r="F197" s="157">
        <f t="shared" si="53"/>
        <v>12852</v>
      </c>
      <c r="G197" s="188">
        <v>88.3</v>
      </c>
      <c r="H197" s="83">
        <v>122.8</v>
      </c>
      <c r="I197" s="83">
        <v>6.7525000000000004</v>
      </c>
      <c r="J197" s="83">
        <f t="shared" si="54"/>
        <v>5109.2188078489444</v>
      </c>
      <c r="K197" s="157"/>
      <c r="L197" s="194">
        <v>1</v>
      </c>
      <c r="M197" s="83">
        <v>8310</v>
      </c>
      <c r="N197" s="83">
        <f t="shared" si="55"/>
        <v>8310</v>
      </c>
      <c r="O197" s="157">
        <f t="shared" si="67"/>
        <v>224.37</v>
      </c>
      <c r="P197" s="188">
        <v>88</v>
      </c>
      <c r="Q197" s="83">
        <v>90</v>
      </c>
      <c r="R197" s="156">
        <v>200</v>
      </c>
      <c r="S197" s="83">
        <f t="shared" si="56"/>
        <v>10</v>
      </c>
      <c r="T197" s="157">
        <f t="shared" si="57"/>
        <v>0.27</v>
      </c>
      <c r="U197" s="194">
        <v>2</v>
      </c>
      <c r="V197" s="83">
        <v>16.2</v>
      </c>
      <c r="W197" s="83">
        <f t="shared" si="58"/>
        <v>32.4</v>
      </c>
      <c r="X197" s="157">
        <f t="shared" si="59"/>
        <v>0.87479999999999991</v>
      </c>
      <c r="Y197" s="188">
        <v>768</v>
      </c>
      <c r="Z197" s="83">
        <f t="shared" si="60"/>
        <v>20.736000000000001</v>
      </c>
      <c r="AA197" s="148">
        <f t="shared" si="61"/>
        <v>97.536000000000001</v>
      </c>
      <c r="AB197" s="188"/>
      <c r="AC197" s="83">
        <v>6.7</v>
      </c>
      <c r="AD197" s="83">
        <f t="shared" si="62"/>
        <v>0.18090000000000001</v>
      </c>
      <c r="AE197" s="148">
        <f t="shared" si="63"/>
        <v>0.85089999999999999</v>
      </c>
      <c r="AF197" s="188">
        <f t="shared" si="64"/>
        <v>98.254201680672267</v>
      </c>
      <c r="AG197" s="157">
        <f t="shared" si="65"/>
        <v>99.804275362318833</v>
      </c>
      <c r="AH197" s="185"/>
      <c r="AI197" s="188"/>
      <c r="AJ197" s="157" t="s">
        <v>313</v>
      </c>
    </row>
    <row r="198" spans="1:36" outlineLevel="1" x14ac:dyDescent="0.25">
      <c r="A198" s="80">
        <f t="shared" si="70"/>
        <v>43285</v>
      </c>
      <c r="B198" s="361">
        <v>17</v>
      </c>
      <c r="C198" s="366">
        <v>20</v>
      </c>
      <c r="D198" s="83">
        <v>35600</v>
      </c>
      <c r="E198" s="83">
        <f t="shared" si="52"/>
        <v>712000</v>
      </c>
      <c r="F198" s="157">
        <f t="shared" si="53"/>
        <v>12104</v>
      </c>
      <c r="G198" s="188">
        <v>86.9</v>
      </c>
      <c r="H198" s="83">
        <v>105.5</v>
      </c>
      <c r="I198" s="83">
        <v>3.2160000000000002</v>
      </c>
      <c r="J198" s="83">
        <f t="shared" si="54"/>
        <v>5783.5820895522365</v>
      </c>
      <c r="K198" s="157"/>
      <c r="L198" s="194">
        <v>1</v>
      </c>
      <c r="M198" s="83">
        <v>8310</v>
      </c>
      <c r="N198" s="83">
        <f t="shared" si="55"/>
        <v>8310</v>
      </c>
      <c r="O198" s="157">
        <f t="shared" si="67"/>
        <v>141.27000000000001</v>
      </c>
      <c r="P198" s="188">
        <v>86.9</v>
      </c>
      <c r="Q198" s="83">
        <v>90.1</v>
      </c>
      <c r="R198" s="156">
        <v>100</v>
      </c>
      <c r="S198" s="83">
        <f t="shared" si="56"/>
        <v>31.999999999999886</v>
      </c>
      <c r="T198" s="157">
        <f t="shared" si="57"/>
        <v>0.54399999999999804</v>
      </c>
      <c r="U198" s="194">
        <v>2</v>
      </c>
      <c r="V198" s="83">
        <v>18.2</v>
      </c>
      <c r="W198" s="83">
        <f t="shared" si="58"/>
        <v>36.4</v>
      </c>
      <c r="X198" s="157">
        <f t="shared" si="59"/>
        <v>0.61879999999999991</v>
      </c>
      <c r="Y198" s="188"/>
      <c r="Z198" s="83">
        <f t="shared" si="60"/>
        <v>0</v>
      </c>
      <c r="AA198" s="148">
        <f t="shared" si="61"/>
        <v>0</v>
      </c>
      <c r="AB198" s="188"/>
      <c r="AC198" s="83"/>
      <c r="AD198" s="83">
        <f t="shared" si="62"/>
        <v>0</v>
      </c>
      <c r="AE198" s="148">
        <f t="shared" si="63"/>
        <v>0</v>
      </c>
      <c r="AF198" s="188">
        <f t="shared" si="64"/>
        <v>98.832865168539328</v>
      </c>
      <c r="AG198" s="157">
        <f t="shared" si="65"/>
        <v>99.446709677419349</v>
      </c>
      <c r="AH198" s="185"/>
      <c r="AI198" s="188"/>
      <c r="AJ198" s="157"/>
    </row>
    <row r="199" spans="1:36" outlineLevel="1" x14ac:dyDescent="0.25">
      <c r="A199" s="80">
        <f t="shared" si="70"/>
        <v>43286</v>
      </c>
      <c r="B199" s="361">
        <v>15</v>
      </c>
      <c r="C199" s="366">
        <v>20</v>
      </c>
      <c r="D199" s="83">
        <v>32700</v>
      </c>
      <c r="E199" s="83">
        <f t="shared" si="52"/>
        <v>654000</v>
      </c>
      <c r="F199" s="157">
        <f t="shared" si="53"/>
        <v>9810</v>
      </c>
      <c r="G199" s="188">
        <v>86</v>
      </c>
      <c r="H199" s="83">
        <v>109.4</v>
      </c>
      <c r="I199" s="83">
        <v>4.758</v>
      </c>
      <c r="J199" s="83">
        <f t="shared" si="54"/>
        <v>4918.0327868852473</v>
      </c>
      <c r="K199" s="157"/>
      <c r="L199" s="194">
        <v>1</v>
      </c>
      <c r="M199" s="83">
        <v>7230</v>
      </c>
      <c r="N199" s="83">
        <f t="shared" si="55"/>
        <v>7230</v>
      </c>
      <c r="O199" s="157">
        <f t="shared" si="67"/>
        <v>108.45</v>
      </c>
      <c r="P199" s="188">
        <v>87.3</v>
      </c>
      <c r="Q199" s="83">
        <v>88.7</v>
      </c>
      <c r="R199" s="156">
        <v>200</v>
      </c>
      <c r="S199" s="83">
        <f t="shared" si="56"/>
        <v>7.0000000000000284</v>
      </c>
      <c r="T199" s="157">
        <f t="shared" si="57"/>
        <v>0.10500000000000043</v>
      </c>
      <c r="U199" s="194">
        <v>2</v>
      </c>
      <c r="V199" s="83">
        <v>12.9</v>
      </c>
      <c r="W199" s="83">
        <f t="shared" si="58"/>
        <v>25.8</v>
      </c>
      <c r="X199" s="157">
        <f t="shared" si="59"/>
        <v>0.38700000000000001</v>
      </c>
      <c r="Y199" s="188"/>
      <c r="Z199" s="83">
        <f t="shared" si="60"/>
        <v>0</v>
      </c>
      <c r="AA199" s="148">
        <f t="shared" si="61"/>
        <v>0</v>
      </c>
      <c r="AB199" s="188"/>
      <c r="AC199" s="83"/>
      <c r="AD199" s="83">
        <f t="shared" si="62"/>
        <v>0</v>
      </c>
      <c r="AE199" s="148">
        <f t="shared" si="63"/>
        <v>0</v>
      </c>
      <c r="AF199" s="188">
        <f t="shared" si="64"/>
        <v>98.894495412844037</v>
      </c>
      <c r="AG199" s="157">
        <f t="shared" si="65"/>
        <v>99.85766666666666</v>
      </c>
      <c r="AH199" s="185"/>
      <c r="AI199" s="188"/>
      <c r="AJ199" s="157" t="s">
        <v>315</v>
      </c>
    </row>
    <row r="200" spans="1:36" outlineLevel="1" x14ac:dyDescent="0.25">
      <c r="A200" s="80">
        <f t="shared" si="70"/>
        <v>43287</v>
      </c>
      <c r="B200" s="361"/>
      <c r="C200" s="366">
        <v>20</v>
      </c>
      <c r="D200" s="83"/>
      <c r="E200" s="83">
        <f t="shared" si="52"/>
        <v>0</v>
      </c>
      <c r="F200" s="157">
        <f t="shared" si="53"/>
        <v>0</v>
      </c>
      <c r="G200" s="188"/>
      <c r="H200" s="83"/>
      <c r="I200" s="83"/>
      <c r="J200" s="83">
        <f t="shared" si="54"/>
        <v>0</v>
      </c>
      <c r="K200" s="157"/>
      <c r="L200" s="194">
        <v>1</v>
      </c>
      <c r="M200" s="83"/>
      <c r="N200" s="83">
        <f t="shared" si="55"/>
        <v>0</v>
      </c>
      <c r="O200" s="157">
        <f t="shared" si="67"/>
        <v>0</v>
      </c>
      <c r="P200" s="188"/>
      <c r="Q200" s="83"/>
      <c r="R200" s="156">
        <v>100</v>
      </c>
      <c r="S200" s="83">
        <f t="shared" si="56"/>
        <v>0</v>
      </c>
      <c r="T200" s="157">
        <f t="shared" si="57"/>
        <v>0</v>
      </c>
      <c r="U200" s="194">
        <v>2</v>
      </c>
      <c r="V200" s="83"/>
      <c r="W200" s="83">
        <f t="shared" si="58"/>
        <v>0</v>
      </c>
      <c r="X200" s="157">
        <f t="shared" si="59"/>
        <v>0</v>
      </c>
      <c r="Y200" s="188"/>
      <c r="Z200" s="83">
        <f t="shared" si="60"/>
        <v>0</v>
      </c>
      <c r="AA200" s="148">
        <f t="shared" si="61"/>
        <v>0</v>
      </c>
      <c r="AB200" s="188"/>
      <c r="AC200" s="83"/>
      <c r="AD200" s="83">
        <f t="shared" si="62"/>
        <v>0</v>
      </c>
      <c r="AE200" s="148">
        <f t="shared" si="63"/>
        <v>0</v>
      </c>
      <c r="AF200" s="188">
        <f t="shared" si="64"/>
        <v>0</v>
      </c>
      <c r="AG200" s="157">
        <f t="shared" si="65"/>
        <v>0</v>
      </c>
      <c r="AH200" s="185"/>
      <c r="AI200" s="188"/>
      <c r="AJ200" s="157"/>
    </row>
    <row r="201" spans="1:36" outlineLevel="1" x14ac:dyDescent="0.25">
      <c r="A201" s="80">
        <f t="shared" si="70"/>
        <v>43288</v>
      </c>
      <c r="B201" s="361"/>
      <c r="C201" s="366">
        <v>20</v>
      </c>
      <c r="D201" s="83"/>
      <c r="E201" s="83">
        <f t="shared" si="52"/>
        <v>0</v>
      </c>
      <c r="F201" s="157">
        <f t="shared" si="53"/>
        <v>0</v>
      </c>
      <c r="G201" s="188"/>
      <c r="H201" s="83"/>
      <c r="I201" s="83"/>
      <c r="J201" s="83">
        <f t="shared" si="54"/>
        <v>0</v>
      </c>
      <c r="K201" s="157"/>
      <c r="L201" s="194">
        <v>1</v>
      </c>
      <c r="M201" s="83"/>
      <c r="N201" s="83">
        <f t="shared" si="55"/>
        <v>0</v>
      </c>
      <c r="O201" s="157">
        <f t="shared" si="67"/>
        <v>0</v>
      </c>
      <c r="P201" s="188"/>
      <c r="Q201" s="83"/>
      <c r="R201" s="156">
        <v>100</v>
      </c>
      <c r="S201" s="83">
        <f t="shared" si="56"/>
        <v>0</v>
      </c>
      <c r="T201" s="157">
        <f t="shared" si="57"/>
        <v>0</v>
      </c>
      <c r="U201" s="194">
        <v>2</v>
      </c>
      <c r="V201" s="83"/>
      <c r="W201" s="83">
        <f t="shared" si="58"/>
        <v>0</v>
      </c>
      <c r="X201" s="157">
        <f t="shared" si="59"/>
        <v>0</v>
      </c>
      <c r="Y201" s="188"/>
      <c r="Z201" s="83">
        <f t="shared" si="60"/>
        <v>0</v>
      </c>
      <c r="AA201" s="148">
        <f t="shared" si="61"/>
        <v>0</v>
      </c>
      <c r="AB201" s="188"/>
      <c r="AC201" s="83"/>
      <c r="AD201" s="83">
        <f t="shared" si="62"/>
        <v>0</v>
      </c>
      <c r="AE201" s="148">
        <f t="shared" si="63"/>
        <v>0</v>
      </c>
      <c r="AF201" s="188">
        <f t="shared" si="64"/>
        <v>0</v>
      </c>
      <c r="AG201" s="157">
        <f t="shared" si="65"/>
        <v>0</v>
      </c>
      <c r="AH201" s="185"/>
      <c r="AI201" s="188"/>
      <c r="AJ201" s="157"/>
    </row>
    <row r="202" spans="1:36" outlineLevel="1" x14ac:dyDescent="0.25">
      <c r="A202" s="80">
        <f t="shared" si="70"/>
        <v>43289</v>
      </c>
      <c r="B202" s="361"/>
      <c r="C202" s="366">
        <v>20</v>
      </c>
      <c r="D202" s="83"/>
      <c r="E202" s="83">
        <f t="shared" si="52"/>
        <v>0</v>
      </c>
      <c r="F202" s="157">
        <f t="shared" si="53"/>
        <v>0</v>
      </c>
      <c r="G202" s="188"/>
      <c r="H202" s="83"/>
      <c r="I202" s="83"/>
      <c r="J202" s="83">
        <f t="shared" si="54"/>
        <v>0</v>
      </c>
      <c r="K202" s="157"/>
      <c r="L202" s="194">
        <v>1</v>
      </c>
      <c r="M202" s="83"/>
      <c r="N202" s="83">
        <f t="shared" si="55"/>
        <v>0</v>
      </c>
      <c r="O202" s="157">
        <f t="shared" si="67"/>
        <v>0</v>
      </c>
      <c r="P202" s="188"/>
      <c r="Q202" s="83"/>
      <c r="R202" s="156">
        <v>100</v>
      </c>
      <c r="S202" s="83">
        <f t="shared" si="56"/>
        <v>0</v>
      </c>
      <c r="T202" s="157">
        <f t="shared" si="57"/>
        <v>0</v>
      </c>
      <c r="U202" s="194">
        <v>2</v>
      </c>
      <c r="V202" s="83"/>
      <c r="W202" s="83">
        <f t="shared" si="58"/>
        <v>0</v>
      </c>
      <c r="X202" s="157">
        <f t="shared" si="59"/>
        <v>0</v>
      </c>
      <c r="Y202" s="188"/>
      <c r="Z202" s="83">
        <f t="shared" si="60"/>
        <v>0</v>
      </c>
      <c r="AA202" s="148">
        <f t="shared" si="61"/>
        <v>0</v>
      </c>
      <c r="AB202" s="188"/>
      <c r="AC202" s="83"/>
      <c r="AD202" s="83">
        <f t="shared" si="62"/>
        <v>0</v>
      </c>
      <c r="AE202" s="148">
        <f t="shared" si="63"/>
        <v>0</v>
      </c>
      <c r="AF202" s="188">
        <f t="shared" si="64"/>
        <v>0</v>
      </c>
      <c r="AG202" s="157">
        <f t="shared" si="65"/>
        <v>0</v>
      </c>
      <c r="AH202" s="185"/>
      <c r="AI202" s="188"/>
      <c r="AJ202" s="157"/>
    </row>
    <row r="203" spans="1:36" outlineLevel="1" x14ac:dyDescent="0.25">
      <c r="A203" s="80">
        <f t="shared" si="70"/>
        <v>43290</v>
      </c>
      <c r="B203" s="361">
        <v>25</v>
      </c>
      <c r="C203" s="366">
        <v>20</v>
      </c>
      <c r="D203" s="83">
        <v>5240</v>
      </c>
      <c r="E203" s="83">
        <f t="shared" si="52"/>
        <v>104800</v>
      </c>
      <c r="F203" s="157">
        <f t="shared" si="53"/>
        <v>2620</v>
      </c>
      <c r="G203" s="188">
        <v>88.1</v>
      </c>
      <c r="H203" s="83">
        <v>95</v>
      </c>
      <c r="I203" s="83">
        <v>4.2663000000000002</v>
      </c>
      <c r="J203" s="83">
        <f t="shared" si="54"/>
        <v>1617.3264889951492</v>
      </c>
      <c r="K203" s="157"/>
      <c r="L203" s="194">
        <v>1</v>
      </c>
      <c r="M203" s="83">
        <v>7580</v>
      </c>
      <c r="N203" s="83">
        <f t="shared" si="55"/>
        <v>7580</v>
      </c>
      <c r="O203" s="157">
        <f t="shared" si="67"/>
        <v>189.5</v>
      </c>
      <c r="P203" s="188">
        <v>87</v>
      </c>
      <c r="Q203" s="83">
        <v>87.9</v>
      </c>
      <c r="R203" s="156">
        <v>200</v>
      </c>
      <c r="S203" s="83">
        <f t="shared" si="56"/>
        <v>4.5000000000000284</v>
      </c>
      <c r="T203" s="157">
        <f t="shared" si="57"/>
        <v>0.11250000000000071</v>
      </c>
      <c r="U203" s="194">
        <v>2</v>
      </c>
      <c r="V203" s="83">
        <v>14.2</v>
      </c>
      <c r="W203" s="83">
        <f t="shared" si="58"/>
        <v>28.4</v>
      </c>
      <c r="X203" s="157">
        <f t="shared" si="59"/>
        <v>0.71</v>
      </c>
      <c r="Y203" s="188"/>
      <c r="Z203" s="83">
        <f t="shared" si="60"/>
        <v>0</v>
      </c>
      <c r="AA203" s="148">
        <f t="shared" si="61"/>
        <v>0</v>
      </c>
      <c r="AB203" s="188"/>
      <c r="AC203" s="83"/>
      <c r="AD203" s="83">
        <f t="shared" si="62"/>
        <v>0</v>
      </c>
      <c r="AE203" s="148">
        <f t="shared" si="63"/>
        <v>0</v>
      </c>
      <c r="AF203" s="188">
        <f t="shared" si="64"/>
        <v>92.767175572519093</v>
      </c>
      <c r="AG203" s="157">
        <f t="shared" si="65"/>
        <v>99.721763043478262</v>
      </c>
      <c r="AH203" s="185"/>
      <c r="AI203" s="188"/>
      <c r="AJ203" s="157"/>
    </row>
    <row r="204" spans="1:36" outlineLevel="1" x14ac:dyDescent="0.25">
      <c r="A204" s="80">
        <f t="shared" si="70"/>
        <v>43291</v>
      </c>
      <c r="B204" s="361">
        <v>24</v>
      </c>
      <c r="C204" s="366">
        <v>20</v>
      </c>
      <c r="D204" s="83">
        <v>12100</v>
      </c>
      <c r="E204" s="83">
        <f t="shared" si="52"/>
        <v>242000</v>
      </c>
      <c r="F204" s="157">
        <f t="shared" si="53"/>
        <v>5808</v>
      </c>
      <c r="G204" s="188">
        <v>87.1</v>
      </c>
      <c r="H204" s="83">
        <v>107.7</v>
      </c>
      <c r="I204" s="83">
        <v>3.8149999999999999</v>
      </c>
      <c r="J204" s="83">
        <f t="shared" si="54"/>
        <v>5399.737876802099</v>
      </c>
      <c r="K204" s="157"/>
      <c r="L204" s="194">
        <v>1</v>
      </c>
      <c r="M204" s="83">
        <v>8010</v>
      </c>
      <c r="N204" s="83">
        <f t="shared" si="55"/>
        <v>8010</v>
      </c>
      <c r="O204" s="157">
        <f t="shared" si="67"/>
        <v>192.24</v>
      </c>
      <c r="P204" s="188">
        <v>87.3</v>
      </c>
      <c r="Q204" s="83">
        <v>89.1</v>
      </c>
      <c r="R204" s="156">
        <v>200</v>
      </c>
      <c r="S204" s="83">
        <f t="shared" si="56"/>
        <v>8.9999999999999858</v>
      </c>
      <c r="T204" s="157">
        <f t="shared" si="57"/>
        <v>0.21599999999999966</v>
      </c>
      <c r="U204" s="194">
        <v>4</v>
      </c>
      <c r="V204" s="83">
        <v>10.7</v>
      </c>
      <c r="W204" s="83">
        <f t="shared" si="58"/>
        <v>42.8</v>
      </c>
      <c r="X204" s="157">
        <f t="shared" si="59"/>
        <v>1.0271999999999999</v>
      </c>
      <c r="Y204" s="188">
        <v>708</v>
      </c>
      <c r="Z204" s="83">
        <f t="shared" si="60"/>
        <v>16.992000000000001</v>
      </c>
      <c r="AA204" s="148">
        <f t="shared" si="61"/>
        <v>57.347999999999999</v>
      </c>
      <c r="AB204" s="188"/>
      <c r="AC204" s="83">
        <v>9.8699999999999992</v>
      </c>
      <c r="AD204" s="83">
        <f t="shared" si="62"/>
        <v>0.23688000000000001</v>
      </c>
      <c r="AE204" s="148">
        <f t="shared" si="63"/>
        <v>0.7994699999999999</v>
      </c>
      <c r="AF204" s="188">
        <f t="shared" si="64"/>
        <v>96.690082644628092</v>
      </c>
      <c r="AG204" s="157">
        <f t="shared" si="65"/>
        <v>99.833325242718445</v>
      </c>
      <c r="AH204" s="185"/>
      <c r="AI204" s="188"/>
      <c r="AJ204" s="157"/>
    </row>
    <row r="205" spans="1:36" outlineLevel="1" x14ac:dyDescent="0.25">
      <c r="A205" s="80">
        <f t="shared" si="70"/>
        <v>43292</v>
      </c>
      <c r="B205" s="361">
        <v>15</v>
      </c>
      <c r="C205" s="366">
        <v>20</v>
      </c>
      <c r="D205" s="83">
        <v>17700</v>
      </c>
      <c r="E205" s="83">
        <f t="shared" si="52"/>
        <v>354000</v>
      </c>
      <c r="F205" s="157">
        <f t="shared" si="53"/>
        <v>5310</v>
      </c>
      <c r="G205" s="188">
        <v>87.9</v>
      </c>
      <c r="H205" s="83">
        <v>128.80000000000001</v>
      </c>
      <c r="I205" s="83">
        <v>6.3949999999999996</v>
      </c>
      <c r="J205" s="83">
        <f t="shared" si="54"/>
        <v>6395.6215793588754</v>
      </c>
      <c r="K205" s="157"/>
      <c r="L205" s="194">
        <v>1</v>
      </c>
      <c r="M205" s="83">
        <v>8880</v>
      </c>
      <c r="N205" s="83">
        <f t="shared" si="55"/>
        <v>8880</v>
      </c>
      <c r="O205" s="157">
        <f t="shared" si="67"/>
        <v>133.19999999999999</v>
      </c>
      <c r="P205" s="188">
        <v>86.8</v>
      </c>
      <c r="Q205" s="83">
        <v>88.3</v>
      </c>
      <c r="R205" s="156">
        <v>200</v>
      </c>
      <c r="S205" s="83">
        <f t="shared" si="56"/>
        <v>7.5</v>
      </c>
      <c r="T205" s="157">
        <f t="shared" si="57"/>
        <v>0.1125</v>
      </c>
      <c r="U205" s="194">
        <v>4</v>
      </c>
      <c r="V205" s="83">
        <v>10</v>
      </c>
      <c r="W205" s="83">
        <f t="shared" si="58"/>
        <v>40</v>
      </c>
      <c r="X205" s="157">
        <f t="shared" si="59"/>
        <v>0.6</v>
      </c>
      <c r="Y205" s="188"/>
      <c r="Z205" s="83">
        <f t="shared" si="60"/>
        <v>0</v>
      </c>
      <c r="AA205" s="148">
        <f t="shared" si="61"/>
        <v>0</v>
      </c>
      <c r="AB205" s="188"/>
      <c r="AC205" s="83"/>
      <c r="AD205" s="83">
        <f t="shared" si="62"/>
        <v>0</v>
      </c>
      <c r="AE205" s="148">
        <f t="shared" si="63"/>
        <v>0</v>
      </c>
      <c r="AF205" s="188">
        <f t="shared" si="64"/>
        <v>97.491525423728802</v>
      </c>
      <c r="AG205" s="157">
        <f t="shared" si="65"/>
        <v>99.882732273838627</v>
      </c>
      <c r="AH205" s="185"/>
      <c r="AI205" s="188"/>
      <c r="AJ205" s="157"/>
    </row>
    <row r="206" spans="1:36" outlineLevel="1" x14ac:dyDescent="0.25">
      <c r="A206" s="80">
        <f t="shared" si="70"/>
        <v>43293</v>
      </c>
      <c r="B206" s="361">
        <v>14.7</v>
      </c>
      <c r="C206" s="366">
        <v>20</v>
      </c>
      <c r="D206" s="83">
        <v>8600</v>
      </c>
      <c r="E206" s="83">
        <f t="shared" si="52"/>
        <v>172000</v>
      </c>
      <c r="F206" s="157">
        <f t="shared" si="53"/>
        <v>2528.4</v>
      </c>
      <c r="G206" s="188">
        <v>86.5</v>
      </c>
      <c r="H206" s="83">
        <v>113.8</v>
      </c>
      <c r="I206" s="83">
        <v>6.4329999999999998</v>
      </c>
      <c r="J206" s="83">
        <f t="shared" si="54"/>
        <v>4243.7431991294879</v>
      </c>
      <c r="K206" s="157"/>
      <c r="L206" s="194">
        <v>1</v>
      </c>
      <c r="M206" s="83">
        <v>8890</v>
      </c>
      <c r="N206" s="83">
        <f t="shared" si="55"/>
        <v>8890</v>
      </c>
      <c r="O206" s="157">
        <f t="shared" si="67"/>
        <v>130.68299999999999</v>
      </c>
      <c r="P206" s="188">
        <v>88.1</v>
      </c>
      <c r="Q206" s="83">
        <v>88.9</v>
      </c>
      <c r="R206" s="156">
        <v>100</v>
      </c>
      <c r="S206" s="83">
        <f t="shared" si="56"/>
        <v>8.0000000000001137</v>
      </c>
      <c r="T206" s="157">
        <f t="shared" si="57"/>
        <v>0.11760000000000168</v>
      </c>
      <c r="U206" s="194">
        <v>4</v>
      </c>
      <c r="V206" s="83">
        <v>3.7</v>
      </c>
      <c r="W206" s="83">
        <f t="shared" si="58"/>
        <v>14.8</v>
      </c>
      <c r="X206" s="157">
        <f t="shared" si="59"/>
        <v>0.21756</v>
      </c>
      <c r="Y206" s="188"/>
      <c r="Z206" s="83">
        <f t="shared" si="60"/>
        <v>0</v>
      </c>
      <c r="AA206" s="148">
        <f t="shared" si="61"/>
        <v>0</v>
      </c>
      <c r="AB206" s="188"/>
      <c r="AC206" s="83"/>
      <c r="AD206" s="83">
        <f t="shared" si="62"/>
        <v>0</v>
      </c>
      <c r="AE206" s="148">
        <f t="shared" si="63"/>
        <v>0</v>
      </c>
      <c r="AF206" s="188">
        <f t="shared" si="64"/>
        <v>94.831395348837205</v>
      </c>
      <c r="AG206" s="157">
        <f t="shared" si="65"/>
        <v>99.811487179487173</v>
      </c>
      <c r="AH206" s="185"/>
      <c r="AI206" s="188"/>
      <c r="AJ206" s="157"/>
    </row>
    <row r="207" spans="1:36" outlineLevel="1" x14ac:dyDescent="0.25">
      <c r="A207" s="80">
        <f t="shared" si="70"/>
        <v>43294</v>
      </c>
      <c r="B207" s="361"/>
      <c r="C207" s="366">
        <v>20</v>
      </c>
      <c r="D207" s="83">
        <v>28500</v>
      </c>
      <c r="E207" s="83">
        <f t="shared" si="52"/>
        <v>570000</v>
      </c>
      <c r="F207" s="157">
        <f t="shared" si="53"/>
        <v>0</v>
      </c>
      <c r="G207" s="188">
        <v>87.9</v>
      </c>
      <c r="H207" s="83">
        <v>96.1</v>
      </c>
      <c r="I207" s="83">
        <v>2.782</v>
      </c>
      <c r="J207" s="83">
        <f t="shared" si="54"/>
        <v>2947.5197699496725</v>
      </c>
      <c r="K207" s="157"/>
      <c r="L207" s="194">
        <v>1</v>
      </c>
      <c r="M207" s="83">
        <v>9490</v>
      </c>
      <c r="N207" s="83">
        <f t="shared" si="55"/>
        <v>9490</v>
      </c>
      <c r="O207" s="157">
        <f t="shared" si="67"/>
        <v>0</v>
      </c>
      <c r="P207" s="188">
        <v>88</v>
      </c>
      <c r="Q207" s="83">
        <v>89</v>
      </c>
      <c r="R207" s="156">
        <v>100</v>
      </c>
      <c r="S207" s="83">
        <f t="shared" si="56"/>
        <v>10</v>
      </c>
      <c r="T207" s="157">
        <f t="shared" si="57"/>
        <v>0</v>
      </c>
      <c r="U207" s="194">
        <v>4</v>
      </c>
      <c r="V207" s="83">
        <v>3.42</v>
      </c>
      <c r="W207" s="83">
        <f t="shared" si="58"/>
        <v>13.68</v>
      </c>
      <c r="X207" s="157">
        <f t="shared" si="59"/>
        <v>0</v>
      </c>
      <c r="Y207" s="188"/>
      <c r="Z207" s="83">
        <f t="shared" si="60"/>
        <v>0</v>
      </c>
      <c r="AA207" s="148">
        <f t="shared" si="61"/>
        <v>0</v>
      </c>
      <c r="AB207" s="188"/>
      <c r="AC207" s="83"/>
      <c r="AD207" s="83">
        <f t="shared" si="62"/>
        <v>0</v>
      </c>
      <c r="AE207" s="148">
        <f t="shared" si="63"/>
        <v>0</v>
      </c>
      <c r="AF207" s="188">
        <f t="shared" si="64"/>
        <v>0</v>
      </c>
      <c r="AG207" s="157">
        <f t="shared" si="65"/>
        <v>0</v>
      </c>
      <c r="AH207" s="185"/>
      <c r="AI207" s="188" t="s">
        <v>320</v>
      </c>
      <c r="AJ207" s="157"/>
    </row>
    <row r="208" spans="1:36" outlineLevel="1" x14ac:dyDescent="0.25">
      <c r="A208" s="80">
        <f t="shared" si="70"/>
        <v>43295</v>
      </c>
      <c r="B208" s="361"/>
      <c r="C208" s="366">
        <v>20</v>
      </c>
      <c r="D208" s="83"/>
      <c r="E208" s="83">
        <f t="shared" si="52"/>
        <v>0</v>
      </c>
      <c r="F208" s="157">
        <f t="shared" si="53"/>
        <v>0</v>
      </c>
      <c r="G208" s="188"/>
      <c r="H208" s="83"/>
      <c r="I208" s="83"/>
      <c r="J208" s="83">
        <f t="shared" si="54"/>
        <v>0</v>
      </c>
      <c r="K208" s="157"/>
      <c r="L208" s="194">
        <v>1</v>
      </c>
      <c r="M208" s="83"/>
      <c r="N208" s="83">
        <f t="shared" si="55"/>
        <v>0</v>
      </c>
      <c r="O208" s="157">
        <f t="shared" si="67"/>
        <v>0</v>
      </c>
      <c r="P208" s="188"/>
      <c r="Q208" s="83"/>
      <c r="R208" s="156">
        <v>100</v>
      </c>
      <c r="S208" s="83">
        <f t="shared" si="56"/>
        <v>0</v>
      </c>
      <c r="T208" s="157">
        <f t="shared" si="57"/>
        <v>0</v>
      </c>
      <c r="U208" s="194">
        <v>2</v>
      </c>
      <c r="V208" s="83"/>
      <c r="W208" s="83">
        <f t="shared" si="58"/>
        <v>0</v>
      </c>
      <c r="X208" s="157">
        <f t="shared" si="59"/>
        <v>0</v>
      </c>
      <c r="Y208" s="188"/>
      <c r="Z208" s="83">
        <f t="shared" si="60"/>
        <v>0</v>
      </c>
      <c r="AA208" s="148">
        <f t="shared" si="61"/>
        <v>0</v>
      </c>
      <c r="AB208" s="188"/>
      <c r="AC208" s="83"/>
      <c r="AD208" s="83">
        <f t="shared" si="62"/>
        <v>0</v>
      </c>
      <c r="AE208" s="148">
        <f t="shared" si="63"/>
        <v>0</v>
      </c>
      <c r="AF208" s="188">
        <f t="shared" si="64"/>
        <v>0</v>
      </c>
      <c r="AG208" s="157">
        <f t="shared" si="65"/>
        <v>0</v>
      </c>
      <c r="AH208" s="185"/>
      <c r="AI208" s="188"/>
      <c r="AJ208" s="157"/>
    </row>
    <row r="209" spans="1:36" outlineLevel="1" x14ac:dyDescent="0.25">
      <c r="A209" s="80">
        <f t="shared" si="70"/>
        <v>43296</v>
      </c>
      <c r="B209" s="361"/>
      <c r="C209" s="366">
        <v>20</v>
      </c>
      <c r="D209" s="83"/>
      <c r="E209" s="83">
        <f t="shared" si="52"/>
        <v>0</v>
      </c>
      <c r="F209" s="157">
        <f t="shared" si="53"/>
        <v>0</v>
      </c>
      <c r="G209" s="188"/>
      <c r="H209" s="83"/>
      <c r="I209" s="83"/>
      <c r="J209" s="83">
        <f t="shared" si="54"/>
        <v>0</v>
      </c>
      <c r="K209" s="157"/>
      <c r="L209" s="194">
        <v>1</v>
      </c>
      <c r="M209" s="83"/>
      <c r="N209" s="83">
        <f t="shared" si="55"/>
        <v>0</v>
      </c>
      <c r="O209" s="157">
        <f t="shared" si="67"/>
        <v>0</v>
      </c>
      <c r="P209" s="188"/>
      <c r="Q209" s="83"/>
      <c r="R209" s="156">
        <v>100</v>
      </c>
      <c r="S209" s="83">
        <f t="shared" si="56"/>
        <v>0</v>
      </c>
      <c r="T209" s="157">
        <f t="shared" si="57"/>
        <v>0</v>
      </c>
      <c r="U209" s="194">
        <v>2</v>
      </c>
      <c r="V209" s="83"/>
      <c r="W209" s="83">
        <f t="shared" si="58"/>
        <v>0</v>
      </c>
      <c r="X209" s="157">
        <f t="shared" si="59"/>
        <v>0</v>
      </c>
      <c r="Y209" s="188"/>
      <c r="Z209" s="83">
        <f t="shared" si="60"/>
        <v>0</v>
      </c>
      <c r="AA209" s="148">
        <f t="shared" si="61"/>
        <v>0</v>
      </c>
      <c r="AB209" s="188"/>
      <c r="AC209" s="83"/>
      <c r="AD209" s="83">
        <f t="shared" si="62"/>
        <v>0</v>
      </c>
      <c r="AE209" s="148">
        <f t="shared" si="63"/>
        <v>0</v>
      </c>
      <c r="AF209" s="188">
        <f t="shared" si="64"/>
        <v>0</v>
      </c>
      <c r="AG209" s="157">
        <f t="shared" si="65"/>
        <v>0</v>
      </c>
      <c r="AH209" s="185"/>
      <c r="AI209" s="188"/>
      <c r="AJ209" s="157"/>
    </row>
    <row r="210" spans="1:36" outlineLevel="1" x14ac:dyDescent="0.25">
      <c r="A210" s="80">
        <f t="shared" si="70"/>
        <v>43297</v>
      </c>
      <c r="B210" s="361">
        <v>16</v>
      </c>
      <c r="C210" s="366">
        <v>20</v>
      </c>
      <c r="D210" s="83">
        <v>7900</v>
      </c>
      <c r="E210" s="83">
        <f t="shared" si="52"/>
        <v>158000</v>
      </c>
      <c r="F210" s="157">
        <f t="shared" si="53"/>
        <v>2528</v>
      </c>
      <c r="G210" s="188">
        <v>86.3</v>
      </c>
      <c r="H210" s="83">
        <v>94.2</v>
      </c>
      <c r="I210" s="83">
        <v>4.1185</v>
      </c>
      <c r="J210" s="83">
        <f t="shared" si="54"/>
        <v>1918.17409250941</v>
      </c>
      <c r="K210" s="157"/>
      <c r="L210" s="194">
        <v>1</v>
      </c>
      <c r="M210" s="83">
        <v>9660</v>
      </c>
      <c r="N210" s="83">
        <f t="shared" si="55"/>
        <v>9660</v>
      </c>
      <c r="O210" s="157">
        <f t="shared" si="67"/>
        <v>154.56</v>
      </c>
      <c r="P210" s="188">
        <v>86.2</v>
      </c>
      <c r="Q210" s="83">
        <v>87.3</v>
      </c>
      <c r="R210" s="156">
        <v>100</v>
      </c>
      <c r="S210" s="83">
        <f t="shared" si="56"/>
        <v>10.999999999999943</v>
      </c>
      <c r="T210" s="157">
        <f t="shared" si="57"/>
        <v>0.1759999999999991</v>
      </c>
      <c r="U210" s="194">
        <v>2</v>
      </c>
      <c r="V210" s="83">
        <v>15.7</v>
      </c>
      <c r="W210" s="83">
        <f t="shared" si="58"/>
        <v>31.4</v>
      </c>
      <c r="X210" s="157">
        <f t="shared" si="59"/>
        <v>0.50239999999999996</v>
      </c>
      <c r="Y210" s="188"/>
      <c r="Z210" s="83">
        <f t="shared" si="60"/>
        <v>0</v>
      </c>
      <c r="AA210" s="148">
        <f t="shared" si="61"/>
        <v>0</v>
      </c>
      <c r="AB210" s="188"/>
      <c r="AC210" s="83"/>
      <c r="AD210" s="83">
        <f t="shared" si="62"/>
        <v>0</v>
      </c>
      <c r="AE210" s="148">
        <f t="shared" si="63"/>
        <v>0</v>
      </c>
      <c r="AF210" s="188">
        <f t="shared" si="64"/>
        <v>93.886075949367083</v>
      </c>
      <c r="AG210" s="157">
        <f t="shared" si="65"/>
        <v>99.426537974683555</v>
      </c>
      <c r="AH210" s="185"/>
      <c r="AI210" s="188"/>
      <c r="AJ210" s="157"/>
    </row>
    <row r="211" spans="1:36" outlineLevel="1" x14ac:dyDescent="0.25">
      <c r="A211" s="80">
        <f t="shared" si="70"/>
        <v>43298</v>
      </c>
      <c r="B211" s="361">
        <v>28.6</v>
      </c>
      <c r="C211" s="366">
        <v>20</v>
      </c>
      <c r="D211" s="83">
        <v>16700</v>
      </c>
      <c r="E211" s="83">
        <f t="shared" si="52"/>
        <v>334000</v>
      </c>
      <c r="F211" s="157">
        <f t="shared" si="53"/>
        <v>9552.4</v>
      </c>
      <c r="G211" s="188">
        <v>87.1</v>
      </c>
      <c r="H211" s="83">
        <v>99.8</v>
      </c>
      <c r="I211" s="83">
        <v>5.8</v>
      </c>
      <c r="J211" s="83">
        <f t="shared" si="54"/>
        <v>2189.6551724137939</v>
      </c>
      <c r="K211" s="157"/>
      <c r="L211" s="194">
        <v>1</v>
      </c>
      <c r="M211" s="83">
        <v>8230</v>
      </c>
      <c r="N211" s="83">
        <f t="shared" si="55"/>
        <v>8230</v>
      </c>
      <c r="O211" s="157">
        <f t="shared" si="67"/>
        <v>235.37799999999999</v>
      </c>
      <c r="P211" s="188">
        <v>88.9</v>
      </c>
      <c r="Q211" s="83">
        <v>90.1</v>
      </c>
      <c r="R211" s="156">
        <v>100</v>
      </c>
      <c r="S211" s="83">
        <f t="shared" si="56"/>
        <v>11.999999999999886</v>
      </c>
      <c r="T211" s="157">
        <f t="shared" si="57"/>
        <v>0.34319999999999673</v>
      </c>
      <c r="U211" s="194">
        <v>2</v>
      </c>
      <c r="V211" s="83">
        <v>11.9</v>
      </c>
      <c r="W211" s="83">
        <f t="shared" si="58"/>
        <v>23.8</v>
      </c>
      <c r="X211" s="157">
        <f t="shared" si="59"/>
        <v>0.68068000000000006</v>
      </c>
      <c r="Y211" s="188">
        <v>780</v>
      </c>
      <c r="Z211" s="83">
        <f t="shared" si="60"/>
        <v>22.308</v>
      </c>
      <c r="AA211" s="148">
        <f t="shared" si="61"/>
        <v>57.954000000000008</v>
      </c>
      <c r="AB211" s="188"/>
      <c r="AC211" s="83">
        <v>11.6</v>
      </c>
      <c r="AD211" s="83">
        <f t="shared" si="62"/>
        <v>0.33176</v>
      </c>
      <c r="AE211" s="148">
        <f t="shared" si="63"/>
        <v>0.86188000000000009</v>
      </c>
      <c r="AF211" s="188">
        <f t="shared" si="64"/>
        <v>97.535928143712582</v>
      </c>
      <c r="AG211" s="157">
        <f t="shared" si="65"/>
        <v>99.45196850393701</v>
      </c>
      <c r="AH211" s="185"/>
      <c r="AI211" s="188"/>
      <c r="AJ211" s="157"/>
    </row>
    <row r="212" spans="1:36" outlineLevel="1" x14ac:dyDescent="0.25">
      <c r="A212" s="80">
        <f t="shared" si="70"/>
        <v>43299</v>
      </c>
      <c r="B212" s="361">
        <v>19.3</v>
      </c>
      <c r="C212" s="366">
        <v>20</v>
      </c>
      <c r="D212" s="83">
        <v>22000</v>
      </c>
      <c r="E212" s="83">
        <f t="shared" si="52"/>
        <v>440000</v>
      </c>
      <c r="F212" s="157">
        <f t="shared" si="53"/>
        <v>8492</v>
      </c>
      <c r="G212" s="188">
        <v>87.1</v>
      </c>
      <c r="H212" s="83">
        <v>105.6</v>
      </c>
      <c r="I212" s="83">
        <v>6.7270000000000003</v>
      </c>
      <c r="J212" s="83">
        <f t="shared" si="54"/>
        <v>2750.111491006392</v>
      </c>
      <c r="K212" s="157"/>
      <c r="L212" s="194">
        <v>1</v>
      </c>
      <c r="M212" s="83">
        <v>10700</v>
      </c>
      <c r="N212" s="83">
        <f t="shared" si="55"/>
        <v>10700</v>
      </c>
      <c r="O212" s="157">
        <f t="shared" si="67"/>
        <v>206.51</v>
      </c>
      <c r="P212" s="188">
        <v>86.9</v>
      </c>
      <c r="Q212" s="83">
        <v>88.1</v>
      </c>
      <c r="R212" s="156">
        <v>100</v>
      </c>
      <c r="S212" s="83">
        <f t="shared" si="56"/>
        <v>11.999999999999886</v>
      </c>
      <c r="T212" s="157">
        <f t="shared" si="57"/>
        <v>0.23159999999999781</v>
      </c>
      <c r="U212" s="194">
        <v>2</v>
      </c>
      <c r="V212" s="83">
        <v>12.9</v>
      </c>
      <c r="W212" s="83">
        <f t="shared" si="58"/>
        <v>25.8</v>
      </c>
      <c r="X212" s="157">
        <f t="shared" si="59"/>
        <v>0.49794000000000005</v>
      </c>
      <c r="Y212" s="188"/>
      <c r="Z212" s="83">
        <f t="shared" si="60"/>
        <v>0</v>
      </c>
      <c r="AA212" s="148">
        <f t="shared" si="61"/>
        <v>0</v>
      </c>
      <c r="AB212" s="188"/>
      <c r="AC212" s="83"/>
      <c r="AD212" s="83">
        <f t="shared" si="62"/>
        <v>0</v>
      </c>
      <c r="AE212" s="148">
        <f t="shared" si="63"/>
        <v>0</v>
      </c>
      <c r="AF212" s="188">
        <f t="shared" si="64"/>
        <v>97.568181818181827</v>
      </c>
      <c r="AG212" s="157">
        <f t="shared" si="65"/>
        <v>99.563654054054055</v>
      </c>
      <c r="AH212" s="185"/>
      <c r="AI212" s="188"/>
      <c r="AJ212" s="157"/>
    </row>
    <row r="213" spans="1:36" outlineLevel="1" x14ac:dyDescent="0.25">
      <c r="A213" s="80">
        <f t="shared" si="70"/>
        <v>43300</v>
      </c>
      <c r="B213" s="361">
        <v>27</v>
      </c>
      <c r="C213" s="366">
        <v>20</v>
      </c>
      <c r="D213" s="83">
        <v>29200</v>
      </c>
      <c r="E213" s="83">
        <f t="shared" si="52"/>
        <v>584000</v>
      </c>
      <c r="F213" s="157">
        <f t="shared" si="53"/>
        <v>15768</v>
      </c>
      <c r="G213" s="188">
        <v>86.1</v>
      </c>
      <c r="H213" s="83">
        <v>106.2</v>
      </c>
      <c r="I213" s="83">
        <v>3.528</v>
      </c>
      <c r="J213" s="83">
        <f t="shared" si="54"/>
        <v>5697.2789115646283</v>
      </c>
      <c r="K213" s="157"/>
      <c r="L213" s="194">
        <v>1</v>
      </c>
      <c r="M213" s="83">
        <v>11300</v>
      </c>
      <c r="N213" s="83">
        <f t="shared" si="55"/>
        <v>11300</v>
      </c>
      <c r="O213" s="157">
        <f t="shared" si="67"/>
        <v>305.10000000000002</v>
      </c>
      <c r="P213" s="188">
        <v>87.2</v>
      </c>
      <c r="Q213" s="83">
        <v>87.9</v>
      </c>
      <c r="R213" s="156">
        <v>100</v>
      </c>
      <c r="S213" s="83">
        <f t="shared" si="56"/>
        <v>7.0000000000000284</v>
      </c>
      <c r="T213" s="157">
        <f t="shared" si="57"/>
        <v>0.18900000000000078</v>
      </c>
      <c r="U213" s="194">
        <v>2</v>
      </c>
      <c r="V213" s="83">
        <v>13.2</v>
      </c>
      <c r="W213" s="83">
        <f t="shared" si="58"/>
        <v>26.4</v>
      </c>
      <c r="X213" s="157">
        <f t="shared" si="59"/>
        <v>0.71279999999999999</v>
      </c>
      <c r="Y213" s="188"/>
      <c r="Z213" s="83">
        <f t="shared" si="60"/>
        <v>0</v>
      </c>
      <c r="AA213" s="148">
        <f t="shared" si="61"/>
        <v>0</v>
      </c>
      <c r="AB213" s="188"/>
      <c r="AC213" s="83"/>
      <c r="AD213" s="83">
        <f t="shared" si="62"/>
        <v>0</v>
      </c>
      <c r="AE213" s="148">
        <f t="shared" si="63"/>
        <v>0</v>
      </c>
      <c r="AF213" s="188">
        <f t="shared" si="64"/>
        <v>98.06506849315069</v>
      </c>
      <c r="AG213" s="157">
        <f t="shared" si="65"/>
        <v>99.87713432835821</v>
      </c>
      <c r="AH213" s="185"/>
      <c r="AI213" s="188"/>
      <c r="AJ213" s="157"/>
    </row>
    <row r="214" spans="1:36" outlineLevel="1" x14ac:dyDescent="0.25">
      <c r="A214" s="80">
        <f t="shared" si="70"/>
        <v>43301</v>
      </c>
      <c r="B214" s="361">
        <v>11.55</v>
      </c>
      <c r="C214" s="366">
        <v>20</v>
      </c>
      <c r="D214" s="83"/>
      <c r="E214" s="83">
        <f t="shared" si="52"/>
        <v>0</v>
      </c>
      <c r="F214" s="157">
        <f t="shared" si="53"/>
        <v>0</v>
      </c>
      <c r="G214" s="188"/>
      <c r="H214" s="83"/>
      <c r="I214" s="83"/>
      <c r="J214" s="83">
        <f t="shared" si="54"/>
        <v>0</v>
      </c>
      <c r="K214" s="157"/>
      <c r="L214" s="194">
        <v>1</v>
      </c>
      <c r="M214" s="83">
        <v>11400</v>
      </c>
      <c r="N214" s="83">
        <f t="shared" si="55"/>
        <v>11400</v>
      </c>
      <c r="O214" s="157">
        <f t="shared" si="67"/>
        <v>131.66999999999999</v>
      </c>
      <c r="P214" s="188">
        <v>87.1</v>
      </c>
      <c r="Q214" s="83">
        <v>87.6</v>
      </c>
      <c r="R214" s="156">
        <v>100</v>
      </c>
      <c r="S214" s="83">
        <f t="shared" si="56"/>
        <v>5</v>
      </c>
      <c r="T214" s="157">
        <f t="shared" si="57"/>
        <v>5.7750000000000003E-2</v>
      </c>
      <c r="U214" s="194">
        <v>4</v>
      </c>
      <c r="V214" s="83">
        <v>7.23</v>
      </c>
      <c r="W214" s="83">
        <f t="shared" si="58"/>
        <v>28.92</v>
      </c>
      <c r="X214" s="157">
        <f t="shared" si="59"/>
        <v>0.33402600000000005</v>
      </c>
      <c r="Y214" s="188"/>
      <c r="Z214" s="83">
        <f t="shared" si="60"/>
        <v>0</v>
      </c>
      <c r="AA214" s="148">
        <f t="shared" si="61"/>
        <v>0</v>
      </c>
      <c r="AB214" s="188"/>
      <c r="AC214" s="83"/>
      <c r="AD214" s="83">
        <f t="shared" si="62"/>
        <v>0</v>
      </c>
      <c r="AE214" s="148">
        <f t="shared" si="63"/>
        <v>0</v>
      </c>
      <c r="AF214" s="188">
        <f t="shared" si="64"/>
        <v>0</v>
      </c>
      <c r="AG214" s="157">
        <f t="shared" si="65"/>
        <v>0</v>
      </c>
      <c r="AH214" s="185"/>
      <c r="AI214" s="188" t="s">
        <v>328</v>
      </c>
      <c r="AJ214" s="157"/>
    </row>
    <row r="215" spans="1:36" outlineLevel="1" x14ac:dyDescent="0.25">
      <c r="A215" s="80">
        <f t="shared" si="70"/>
        <v>43302</v>
      </c>
      <c r="B215" s="361"/>
      <c r="C215" s="366">
        <v>20</v>
      </c>
      <c r="D215" s="83"/>
      <c r="E215" s="83">
        <f t="shared" si="52"/>
        <v>0</v>
      </c>
      <c r="F215" s="157">
        <f t="shared" si="53"/>
        <v>0</v>
      </c>
      <c r="G215" s="188"/>
      <c r="H215" s="83"/>
      <c r="I215" s="83"/>
      <c r="J215" s="83">
        <f t="shared" si="54"/>
        <v>0</v>
      </c>
      <c r="K215" s="157"/>
      <c r="L215" s="194">
        <v>1</v>
      </c>
      <c r="M215" s="83"/>
      <c r="N215" s="83">
        <f t="shared" si="55"/>
        <v>0</v>
      </c>
      <c r="O215" s="157">
        <f t="shared" si="67"/>
        <v>0</v>
      </c>
      <c r="P215" s="188"/>
      <c r="Q215" s="83"/>
      <c r="R215" s="156">
        <v>100</v>
      </c>
      <c r="S215" s="83">
        <f t="shared" si="56"/>
        <v>0</v>
      </c>
      <c r="T215" s="157">
        <f t="shared" si="57"/>
        <v>0</v>
      </c>
      <c r="U215" s="194">
        <v>2</v>
      </c>
      <c r="V215" s="83"/>
      <c r="W215" s="83">
        <f t="shared" si="58"/>
        <v>0</v>
      </c>
      <c r="X215" s="157">
        <f t="shared" si="59"/>
        <v>0</v>
      </c>
      <c r="Y215" s="188"/>
      <c r="Z215" s="83">
        <f t="shared" si="60"/>
        <v>0</v>
      </c>
      <c r="AA215" s="148">
        <f t="shared" si="61"/>
        <v>0</v>
      </c>
      <c r="AB215" s="188"/>
      <c r="AC215" s="83"/>
      <c r="AD215" s="83">
        <f t="shared" si="62"/>
        <v>0</v>
      </c>
      <c r="AE215" s="148">
        <f t="shared" si="63"/>
        <v>0</v>
      </c>
      <c r="AF215" s="188">
        <f t="shared" si="64"/>
        <v>0</v>
      </c>
      <c r="AG215" s="157">
        <f t="shared" si="65"/>
        <v>0</v>
      </c>
      <c r="AH215" s="185"/>
      <c r="AI215" s="188"/>
      <c r="AJ215" s="157"/>
    </row>
    <row r="216" spans="1:36" outlineLevel="1" x14ac:dyDescent="0.25">
      <c r="A216" s="80">
        <f t="shared" si="70"/>
        <v>43303</v>
      </c>
      <c r="B216" s="361"/>
      <c r="C216" s="366">
        <v>20</v>
      </c>
      <c r="D216" s="83"/>
      <c r="E216" s="83">
        <f t="shared" si="52"/>
        <v>0</v>
      </c>
      <c r="F216" s="157">
        <f t="shared" si="53"/>
        <v>0</v>
      </c>
      <c r="G216" s="188"/>
      <c r="H216" s="83"/>
      <c r="I216" s="83"/>
      <c r="J216" s="83">
        <f t="shared" si="54"/>
        <v>0</v>
      </c>
      <c r="K216" s="157"/>
      <c r="L216" s="194">
        <v>1</v>
      </c>
      <c r="M216" s="83"/>
      <c r="N216" s="83">
        <f t="shared" si="55"/>
        <v>0</v>
      </c>
      <c r="O216" s="157">
        <f t="shared" si="67"/>
        <v>0</v>
      </c>
      <c r="P216" s="188"/>
      <c r="Q216" s="83"/>
      <c r="R216" s="156">
        <v>100</v>
      </c>
      <c r="S216" s="83">
        <f t="shared" si="56"/>
        <v>0</v>
      </c>
      <c r="T216" s="157">
        <f t="shared" si="57"/>
        <v>0</v>
      </c>
      <c r="U216" s="194">
        <v>2</v>
      </c>
      <c r="V216" s="83"/>
      <c r="W216" s="83">
        <f t="shared" si="58"/>
        <v>0</v>
      </c>
      <c r="X216" s="157">
        <f t="shared" si="59"/>
        <v>0</v>
      </c>
      <c r="Y216" s="188"/>
      <c r="Z216" s="83">
        <f t="shared" si="60"/>
        <v>0</v>
      </c>
      <c r="AA216" s="148">
        <f t="shared" si="61"/>
        <v>0</v>
      </c>
      <c r="AB216" s="188"/>
      <c r="AC216" s="83"/>
      <c r="AD216" s="83">
        <f t="shared" si="62"/>
        <v>0</v>
      </c>
      <c r="AE216" s="148">
        <f t="shared" si="63"/>
        <v>0</v>
      </c>
      <c r="AF216" s="188">
        <f t="shared" si="64"/>
        <v>0</v>
      </c>
      <c r="AG216" s="157">
        <f t="shared" si="65"/>
        <v>0</v>
      </c>
      <c r="AH216" s="185"/>
      <c r="AI216" s="188"/>
      <c r="AJ216" s="157"/>
    </row>
    <row r="217" spans="1:36" outlineLevel="1" x14ac:dyDescent="0.25">
      <c r="A217" s="80">
        <f t="shared" si="70"/>
        <v>43304</v>
      </c>
      <c r="B217" s="361">
        <v>20</v>
      </c>
      <c r="C217" s="366">
        <v>20</v>
      </c>
      <c r="D217" s="83">
        <v>14900</v>
      </c>
      <c r="E217" s="83">
        <f t="shared" si="52"/>
        <v>298000</v>
      </c>
      <c r="F217" s="157">
        <f t="shared" si="53"/>
        <v>5960</v>
      </c>
      <c r="G217" s="188">
        <v>87.1</v>
      </c>
      <c r="H217" s="83">
        <v>119.9</v>
      </c>
      <c r="I217" s="83">
        <v>3.4980000000000002</v>
      </c>
      <c r="J217" s="83">
        <f t="shared" si="54"/>
        <v>9376.7867352773046</v>
      </c>
      <c r="K217" s="157"/>
      <c r="L217" s="194">
        <v>1</v>
      </c>
      <c r="M217" s="83">
        <v>10000</v>
      </c>
      <c r="N217" s="83">
        <f t="shared" si="55"/>
        <v>10000</v>
      </c>
      <c r="O217" s="157">
        <f t="shared" si="67"/>
        <v>200</v>
      </c>
      <c r="P217" s="188">
        <v>87.6</v>
      </c>
      <c r="Q217" s="83">
        <v>88.7</v>
      </c>
      <c r="R217" s="156">
        <v>200</v>
      </c>
      <c r="S217" s="83">
        <f t="shared" si="56"/>
        <v>5.5000000000000435</v>
      </c>
      <c r="T217" s="157">
        <f t="shared" si="57"/>
        <v>0.11000000000000086</v>
      </c>
      <c r="U217" s="194">
        <v>2</v>
      </c>
      <c r="V217" s="83">
        <v>17.2</v>
      </c>
      <c r="W217" s="83">
        <f t="shared" si="58"/>
        <v>34.4</v>
      </c>
      <c r="X217" s="157">
        <f t="shared" si="59"/>
        <v>0.68799999999999994</v>
      </c>
      <c r="Y217" s="188"/>
      <c r="Z217" s="83">
        <f t="shared" si="60"/>
        <v>0</v>
      </c>
      <c r="AA217" s="148">
        <f t="shared" si="61"/>
        <v>0</v>
      </c>
      <c r="AB217" s="188"/>
      <c r="AC217" s="83"/>
      <c r="AD217" s="83">
        <f t="shared" si="62"/>
        <v>0</v>
      </c>
      <c r="AE217" s="148">
        <f t="shared" si="63"/>
        <v>0</v>
      </c>
      <c r="AF217" s="188">
        <f t="shared" si="64"/>
        <v>96.644295302013433</v>
      </c>
      <c r="AG217" s="157">
        <f t="shared" si="65"/>
        <v>99.941344512195116</v>
      </c>
      <c r="AH217" s="185"/>
      <c r="AI217" s="188"/>
      <c r="AJ217" s="157"/>
    </row>
    <row r="218" spans="1:36" outlineLevel="1" x14ac:dyDescent="0.25">
      <c r="A218" s="80">
        <f t="shared" si="70"/>
        <v>43305</v>
      </c>
      <c r="B218" s="361">
        <v>20.6</v>
      </c>
      <c r="C218" s="366">
        <v>20</v>
      </c>
      <c r="D218" s="83">
        <v>17800</v>
      </c>
      <c r="E218" s="83">
        <f t="shared" si="52"/>
        <v>356000</v>
      </c>
      <c r="F218" s="157">
        <f t="shared" si="53"/>
        <v>7333.6000000000013</v>
      </c>
      <c r="G218" s="188">
        <v>86.6</v>
      </c>
      <c r="H218" s="83">
        <v>116</v>
      </c>
      <c r="I218" s="83">
        <v>4.07</v>
      </c>
      <c r="J218" s="83">
        <f t="shared" si="54"/>
        <v>7223.5872235872248</v>
      </c>
      <c r="K218" s="157"/>
      <c r="L218" s="194">
        <v>1</v>
      </c>
      <c r="M218" s="83">
        <v>10800</v>
      </c>
      <c r="N218" s="83">
        <f t="shared" si="55"/>
        <v>10800</v>
      </c>
      <c r="O218" s="157">
        <f t="shared" si="67"/>
        <v>222.48000000000002</v>
      </c>
      <c r="P218" s="188">
        <v>87.5</v>
      </c>
      <c r="Q218" s="83">
        <v>90.6</v>
      </c>
      <c r="R218" s="156">
        <v>200</v>
      </c>
      <c r="S218" s="83">
        <f t="shared" si="56"/>
        <v>15.499999999999973</v>
      </c>
      <c r="T218" s="157">
        <f t="shared" si="57"/>
        <v>0.31929999999999947</v>
      </c>
      <c r="U218" s="194">
        <v>2</v>
      </c>
      <c r="V218" s="83">
        <v>21</v>
      </c>
      <c r="W218" s="83">
        <f t="shared" si="58"/>
        <v>42</v>
      </c>
      <c r="X218" s="157">
        <f t="shared" si="59"/>
        <v>0.86520000000000008</v>
      </c>
      <c r="Y218" s="188">
        <v>755</v>
      </c>
      <c r="Z218" s="83">
        <f t="shared" si="60"/>
        <v>15.553000000000003</v>
      </c>
      <c r="AA218" s="148">
        <f t="shared" si="61"/>
        <v>74.32974999999999</v>
      </c>
      <c r="AB218" s="188"/>
      <c r="AC218" s="83">
        <v>13.4</v>
      </c>
      <c r="AD218" s="83">
        <f t="shared" si="62"/>
        <v>0.27604000000000001</v>
      </c>
      <c r="AE218" s="148">
        <f t="shared" si="63"/>
        <v>1.3192299999999997</v>
      </c>
      <c r="AF218" s="188">
        <f t="shared" si="64"/>
        <v>96.966292134831463</v>
      </c>
      <c r="AG218" s="157">
        <f t="shared" si="65"/>
        <v>99.785425170068038</v>
      </c>
      <c r="AH218" s="185"/>
      <c r="AI218" s="188"/>
      <c r="AJ218" s="157"/>
    </row>
    <row r="219" spans="1:36" outlineLevel="1" x14ac:dyDescent="0.25">
      <c r="A219" s="80">
        <f t="shared" si="70"/>
        <v>43306</v>
      </c>
      <c r="B219" s="361">
        <v>11.8</v>
      </c>
      <c r="C219" s="366">
        <v>20</v>
      </c>
      <c r="D219" s="83">
        <v>21600</v>
      </c>
      <c r="E219" s="83">
        <f t="shared" si="52"/>
        <v>432000</v>
      </c>
      <c r="F219" s="157">
        <f t="shared" si="53"/>
        <v>5097.6000000000004</v>
      </c>
      <c r="G219" s="188">
        <v>88.8</v>
      </c>
      <c r="H219" s="83">
        <v>120.4</v>
      </c>
      <c r="I219" s="83">
        <v>4.4589999999999996</v>
      </c>
      <c r="J219" s="83">
        <f t="shared" si="54"/>
        <v>7086.7907602601499</v>
      </c>
      <c r="K219" s="157"/>
      <c r="L219" s="194">
        <v>1</v>
      </c>
      <c r="M219" s="83">
        <v>11300</v>
      </c>
      <c r="N219" s="83">
        <f t="shared" si="55"/>
        <v>11300</v>
      </c>
      <c r="O219" s="157">
        <f t="shared" si="67"/>
        <v>133.34</v>
      </c>
      <c r="P219" s="188">
        <v>87.5</v>
      </c>
      <c r="Q219" s="83">
        <v>89.7</v>
      </c>
      <c r="R219" s="156">
        <v>200</v>
      </c>
      <c r="S219" s="83">
        <f t="shared" si="56"/>
        <v>11.000000000000014</v>
      </c>
      <c r="T219" s="157">
        <f t="shared" si="57"/>
        <v>0.12980000000000019</v>
      </c>
      <c r="U219" s="194">
        <v>4</v>
      </c>
      <c r="V219" s="83">
        <v>11.1</v>
      </c>
      <c r="W219" s="83">
        <f t="shared" si="58"/>
        <v>44.4</v>
      </c>
      <c r="X219" s="157">
        <f t="shared" si="59"/>
        <v>0.52391999999999994</v>
      </c>
      <c r="Y219" s="188"/>
      <c r="Z219" s="83">
        <f t="shared" si="60"/>
        <v>0</v>
      </c>
      <c r="AA219" s="148">
        <f t="shared" si="61"/>
        <v>0</v>
      </c>
      <c r="AB219" s="188"/>
      <c r="AC219" s="83"/>
      <c r="AD219" s="83">
        <f t="shared" si="62"/>
        <v>0</v>
      </c>
      <c r="AE219" s="148">
        <f t="shared" si="63"/>
        <v>0</v>
      </c>
      <c r="AF219" s="188">
        <f t="shared" si="64"/>
        <v>97.384259259259252</v>
      </c>
      <c r="AG219" s="157">
        <f t="shared" si="65"/>
        <v>99.844781645569626</v>
      </c>
      <c r="AH219" s="185"/>
      <c r="AI219" s="188"/>
      <c r="AJ219" s="157"/>
    </row>
    <row r="220" spans="1:36" outlineLevel="1" x14ac:dyDescent="0.25">
      <c r="A220" s="80">
        <f t="shared" si="70"/>
        <v>43307</v>
      </c>
      <c r="B220" s="361">
        <v>13.7</v>
      </c>
      <c r="C220" s="366">
        <v>20</v>
      </c>
      <c r="D220" s="83">
        <v>28100</v>
      </c>
      <c r="E220" s="83">
        <f t="shared" si="52"/>
        <v>562000</v>
      </c>
      <c r="F220" s="157">
        <f t="shared" si="53"/>
        <v>7699.4</v>
      </c>
      <c r="G220" s="188">
        <v>87.5</v>
      </c>
      <c r="H220" s="83">
        <v>122.6</v>
      </c>
      <c r="I220" s="83">
        <v>3.1419999999999999</v>
      </c>
      <c r="J220" s="83">
        <f t="shared" si="54"/>
        <v>11171.228516868236</v>
      </c>
      <c r="K220" s="157"/>
      <c r="L220" s="194">
        <v>1</v>
      </c>
      <c r="M220" s="83">
        <v>13500</v>
      </c>
      <c r="N220" s="83">
        <f t="shared" si="55"/>
        <v>13500</v>
      </c>
      <c r="O220" s="157">
        <f t="shared" si="67"/>
        <v>184.95</v>
      </c>
      <c r="P220" s="188">
        <v>87.2</v>
      </c>
      <c r="Q220" s="83">
        <v>95.3</v>
      </c>
      <c r="R220" s="156">
        <v>100</v>
      </c>
      <c r="S220" s="83">
        <f t="shared" si="56"/>
        <v>80.999999999999943</v>
      </c>
      <c r="T220" s="157">
        <f t="shared" si="57"/>
        <v>1.1096999999999992</v>
      </c>
      <c r="U220" s="194">
        <v>4</v>
      </c>
      <c r="V220" s="83">
        <v>10.6</v>
      </c>
      <c r="W220" s="83">
        <f t="shared" si="58"/>
        <v>42.4</v>
      </c>
      <c r="X220" s="157">
        <f t="shared" si="59"/>
        <v>0.58087999999999995</v>
      </c>
      <c r="Y220" s="188"/>
      <c r="Z220" s="83">
        <f t="shared" si="60"/>
        <v>0</v>
      </c>
      <c r="AA220" s="148">
        <f t="shared" si="61"/>
        <v>0</v>
      </c>
      <c r="AB220" s="188"/>
      <c r="AC220" s="83"/>
      <c r="AD220" s="83">
        <f t="shared" si="62"/>
        <v>0</v>
      </c>
      <c r="AE220" s="148">
        <f t="shared" si="63"/>
        <v>0</v>
      </c>
      <c r="AF220" s="188">
        <f t="shared" si="64"/>
        <v>97.59786476868328</v>
      </c>
      <c r="AG220" s="157">
        <f t="shared" si="65"/>
        <v>99.274923076923073</v>
      </c>
      <c r="AH220" s="185"/>
      <c r="AI220" s="188"/>
      <c r="AJ220" s="157"/>
    </row>
    <row r="221" spans="1:36" outlineLevel="1" x14ac:dyDescent="0.25">
      <c r="A221" s="80">
        <f t="shared" si="70"/>
        <v>43308</v>
      </c>
      <c r="B221" s="361">
        <v>6.5</v>
      </c>
      <c r="C221" s="366">
        <v>20</v>
      </c>
      <c r="D221" s="83">
        <v>27400</v>
      </c>
      <c r="E221" s="83">
        <f>IF(D221=0,0,(D221*C221))</f>
        <v>548000</v>
      </c>
      <c r="F221" s="157">
        <f t="shared" si="53"/>
        <v>3562</v>
      </c>
      <c r="G221" s="188">
        <v>88.4</v>
      </c>
      <c r="H221" s="83">
        <v>137.69999999999999</v>
      </c>
      <c r="I221" s="83">
        <v>3.536</v>
      </c>
      <c r="J221" s="83">
        <f t="shared" si="54"/>
        <v>13942.307692307688</v>
      </c>
      <c r="K221" s="157"/>
      <c r="L221" s="194">
        <v>1</v>
      </c>
      <c r="M221" s="83">
        <v>13000</v>
      </c>
      <c r="N221" s="83">
        <f t="shared" si="55"/>
        <v>13000</v>
      </c>
      <c r="O221" s="157">
        <f t="shared" si="67"/>
        <v>84.5</v>
      </c>
      <c r="P221" s="188">
        <v>87.2</v>
      </c>
      <c r="Q221" s="83">
        <v>89.5</v>
      </c>
      <c r="R221" s="156">
        <v>100</v>
      </c>
      <c r="S221" s="83">
        <f t="shared" si="56"/>
        <v>22.999999999999972</v>
      </c>
      <c r="T221" s="157">
        <f t="shared" si="57"/>
        <v>0.14949999999999983</v>
      </c>
      <c r="U221" s="194">
        <v>4</v>
      </c>
      <c r="V221" s="83">
        <v>11.4</v>
      </c>
      <c r="W221" s="83">
        <f t="shared" si="58"/>
        <v>45.6</v>
      </c>
      <c r="X221" s="157">
        <f t="shared" si="59"/>
        <v>0.29640000000000005</v>
      </c>
      <c r="Y221" s="188"/>
      <c r="Z221" s="83">
        <f t="shared" si="60"/>
        <v>0</v>
      </c>
      <c r="AA221" s="148">
        <f t="shared" si="61"/>
        <v>0</v>
      </c>
      <c r="AB221" s="188"/>
      <c r="AC221" s="83"/>
      <c r="AD221" s="83">
        <f t="shared" si="62"/>
        <v>0</v>
      </c>
      <c r="AE221" s="148">
        <f t="shared" si="63"/>
        <v>0</v>
      </c>
      <c r="AF221" s="188">
        <f t="shared" si="64"/>
        <v>97.627737226277361</v>
      </c>
      <c r="AG221" s="157">
        <f t="shared" si="65"/>
        <v>99.835034482758616</v>
      </c>
      <c r="AH221" s="185"/>
      <c r="AI221" s="188"/>
      <c r="AJ221" s="157"/>
    </row>
    <row r="222" spans="1:36" outlineLevel="1" x14ac:dyDescent="0.25">
      <c r="A222" s="80">
        <f t="shared" si="70"/>
        <v>43309</v>
      </c>
      <c r="B222" s="361"/>
      <c r="C222" s="366">
        <v>20</v>
      </c>
      <c r="D222" s="83">
        <v>28900</v>
      </c>
      <c r="E222" s="83">
        <f t="shared" ref="E222:E285" si="71">IF(D222=0,0,(D222*C222))</f>
        <v>578000</v>
      </c>
      <c r="F222" s="157">
        <f t="shared" ref="F222:F285" si="72">IF(E222=0,0,IF(B222=0,0,E222*B222/1000))</f>
        <v>0</v>
      </c>
      <c r="G222" s="188">
        <v>86</v>
      </c>
      <c r="H222" s="83">
        <v>130.80000000000001</v>
      </c>
      <c r="I222" s="83">
        <v>3.9540000000000002</v>
      </c>
      <c r="J222" s="83">
        <f t="shared" ref="J222:J285" si="73">IF(H222=0,0,(H222-G222)*1000/I222)</f>
        <v>11330.298431967631</v>
      </c>
      <c r="K222" s="157"/>
      <c r="L222" s="194">
        <v>1</v>
      </c>
      <c r="M222" s="83">
        <v>12100</v>
      </c>
      <c r="N222" s="83">
        <f t="shared" ref="N222:N285" si="74">IF(M222=0,0,(M222*L222))</f>
        <v>12100</v>
      </c>
      <c r="O222" s="157">
        <f t="shared" ref="O222:O285" si="75">IF(N222=0,0,IF(B222=0,0,N222*B222/1000))</f>
        <v>0</v>
      </c>
      <c r="P222" s="188">
        <v>88.5</v>
      </c>
      <c r="Q222" s="83">
        <v>90.4</v>
      </c>
      <c r="R222" s="156">
        <v>100</v>
      </c>
      <c r="S222" s="83">
        <f t="shared" ref="S222:S285" si="76">IF(Q222=0,0,(Q222-P222)*1000/R222)</f>
        <v>19.000000000000057</v>
      </c>
      <c r="T222" s="157">
        <f t="shared" ref="T222:T285" si="77">IF(S222=0,0,IF(B222=0,0,S222*B222/1000))</f>
        <v>0</v>
      </c>
      <c r="U222" s="194">
        <v>4</v>
      </c>
      <c r="V222" s="83">
        <v>11.3</v>
      </c>
      <c r="W222" s="83">
        <f t="shared" ref="W222:W285" si="78">IF(V222=0,0,(V222*U222))</f>
        <v>45.2</v>
      </c>
      <c r="X222" s="157">
        <f t="shared" ref="X222:X285" si="79">IF(W222=0,0,IF(B222=0,0,W222*B222/1000))</f>
        <v>0</v>
      </c>
      <c r="Y222" s="188"/>
      <c r="Z222" s="83">
        <f t="shared" ref="Z222:Z285" si="80">IF(Y222=0,0,IF(B222=0,0,Y222*B222/1000))</f>
        <v>0</v>
      </c>
      <c r="AA222" s="148">
        <f t="shared" ref="AA222:AA285" si="81">IF(Y222=0,0,(SUM(B216:B222)*Y222/1000))</f>
        <v>0</v>
      </c>
      <c r="AB222" s="188"/>
      <c r="AC222" s="83"/>
      <c r="AD222" s="83">
        <f t="shared" ref="AD222:AD285" si="82">IF(AC222=0,0,IF(B222=0,0,AC222*B222/1000))</f>
        <v>0</v>
      </c>
      <c r="AE222" s="148">
        <f t="shared" ref="AE222:AE285" si="83">IF(AC222=0,0,(SUM(B216:B222)*AC222/1000))</f>
        <v>0</v>
      </c>
      <c r="AF222" s="188">
        <f t="shared" ref="AF222:AF285" si="84">IF(B222=0,0,IF(E222&gt;0,SUM((E222-N222)/(E222))*100,0))</f>
        <v>0</v>
      </c>
      <c r="AG222" s="157">
        <f t="shared" ref="AG222:AG285" si="85">IF(B222=0,0,IF(J222&gt;0,SUM((J222-S222)/(J222))*100,0))</f>
        <v>0</v>
      </c>
      <c r="AH222" s="185"/>
      <c r="AI222" s="188" t="s">
        <v>334</v>
      </c>
      <c r="AJ222" s="157"/>
    </row>
    <row r="223" spans="1:36" outlineLevel="1" x14ac:dyDescent="0.25">
      <c r="A223" s="80">
        <f t="shared" si="70"/>
        <v>43310</v>
      </c>
      <c r="B223" s="361"/>
      <c r="C223" s="366">
        <v>20</v>
      </c>
      <c r="D223" s="83"/>
      <c r="E223" s="83">
        <f t="shared" si="71"/>
        <v>0</v>
      </c>
      <c r="F223" s="157">
        <f t="shared" si="72"/>
        <v>0</v>
      </c>
      <c r="G223" s="188"/>
      <c r="H223" s="83"/>
      <c r="I223" s="83"/>
      <c r="J223" s="83">
        <f t="shared" si="73"/>
        <v>0</v>
      </c>
      <c r="K223" s="157"/>
      <c r="L223" s="194">
        <v>1</v>
      </c>
      <c r="M223" s="83"/>
      <c r="N223" s="83">
        <f t="shared" si="74"/>
        <v>0</v>
      </c>
      <c r="O223" s="157">
        <f t="shared" si="75"/>
        <v>0</v>
      </c>
      <c r="P223" s="188"/>
      <c r="Q223" s="83"/>
      <c r="R223" s="156">
        <v>100</v>
      </c>
      <c r="S223" s="83">
        <f t="shared" si="76"/>
        <v>0</v>
      </c>
      <c r="T223" s="157">
        <f t="shared" si="77"/>
        <v>0</v>
      </c>
      <c r="U223" s="194">
        <v>2</v>
      </c>
      <c r="V223" s="83"/>
      <c r="W223" s="83">
        <f t="shared" si="78"/>
        <v>0</v>
      </c>
      <c r="X223" s="157">
        <f t="shared" si="79"/>
        <v>0</v>
      </c>
      <c r="Y223" s="188"/>
      <c r="Z223" s="83">
        <f t="shared" si="80"/>
        <v>0</v>
      </c>
      <c r="AA223" s="148">
        <f t="shared" si="81"/>
        <v>0</v>
      </c>
      <c r="AB223" s="188"/>
      <c r="AC223" s="83"/>
      <c r="AD223" s="83">
        <f t="shared" si="82"/>
        <v>0</v>
      </c>
      <c r="AE223" s="148">
        <f t="shared" si="83"/>
        <v>0</v>
      </c>
      <c r="AF223" s="188">
        <f t="shared" si="84"/>
        <v>0</v>
      </c>
      <c r="AG223" s="157">
        <f t="shared" si="85"/>
        <v>0</v>
      </c>
      <c r="AH223" s="185"/>
      <c r="AI223" s="188"/>
      <c r="AJ223" s="157"/>
    </row>
    <row r="224" spans="1:36" outlineLevel="1" x14ac:dyDescent="0.25">
      <c r="A224" s="80">
        <f t="shared" si="70"/>
        <v>43311</v>
      </c>
      <c r="B224" s="361">
        <v>16.8</v>
      </c>
      <c r="C224" s="366">
        <v>20</v>
      </c>
      <c r="D224" s="83">
        <v>9890</v>
      </c>
      <c r="E224" s="83">
        <f t="shared" si="71"/>
        <v>197800</v>
      </c>
      <c r="F224" s="157">
        <f t="shared" si="72"/>
        <v>3323.04</v>
      </c>
      <c r="G224" s="188">
        <v>86.9</v>
      </c>
      <c r="H224" s="83">
        <v>102</v>
      </c>
      <c r="I224" s="83">
        <v>4.4969999999999999</v>
      </c>
      <c r="J224" s="83">
        <f t="shared" si="73"/>
        <v>3357.7940849455181</v>
      </c>
      <c r="K224" s="157"/>
      <c r="L224" s="194">
        <v>1</v>
      </c>
      <c r="M224" s="83">
        <v>9960</v>
      </c>
      <c r="N224" s="83">
        <f t="shared" si="74"/>
        <v>9960</v>
      </c>
      <c r="O224" s="157">
        <f t="shared" si="75"/>
        <v>167.328</v>
      </c>
      <c r="P224" s="188">
        <v>85</v>
      </c>
      <c r="Q224" s="83">
        <v>85.5</v>
      </c>
      <c r="R224" s="156">
        <v>200</v>
      </c>
      <c r="S224" s="83">
        <f t="shared" si="76"/>
        <v>2.5</v>
      </c>
      <c r="T224" s="157">
        <f t="shared" si="77"/>
        <v>4.2000000000000003E-2</v>
      </c>
      <c r="U224" s="194">
        <v>2</v>
      </c>
      <c r="V224" s="83">
        <v>20.3</v>
      </c>
      <c r="W224" s="83">
        <f t="shared" si="78"/>
        <v>40.6</v>
      </c>
      <c r="X224" s="157">
        <f t="shared" si="79"/>
        <v>0.68208000000000002</v>
      </c>
      <c r="Y224" s="188"/>
      <c r="Z224" s="83">
        <f t="shared" si="80"/>
        <v>0</v>
      </c>
      <c r="AA224" s="148">
        <f t="shared" si="81"/>
        <v>0</v>
      </c>
      <c r="AB224" s="188"/>
      <c r="AC224" s="83"/>
      <c r="AD224" s="83">
        <f t="shared" si="82"/>
        <v>0</v>
      </c>
      <c r="AE224" s="148">
        <f t="shared" si="83"/>
        <v>0</v>
      </c>
      <c r="AF224" s="188">
        <f t="shared" si="84"/>
        <v>94.964610717896875</v>
      </c>
      <c r="AG224" s="157">
        <f t="shared" si="85"/>
        <v>99.925546357615886</v>
      </c>
      <c r="AH224" s="185"/>
      <c r="AI224" s="188"/>
      <c r="AJ224" s="157"/>
    </row>
    <row r="225" spans="1:36" outlineLevel="1" x14ac:dyDescent="0.25">
      <c r="A225" s="80">
        <f t="shared" si="70"/>
        <v>43312</v>
      </c>
      <c r="B225" s="361">
        <v>12.7</v>
      </c>
      <c r="C225" s="366">
        <v>20</v>
      </c>
      <c r="D225" s="83">
        <v>9950</v>
      </c>
      <c r="E225" s="83">
        <f t="shared" si="71"/>
        <v>199000</v>
      </c>
      <c r="F225" s="157">
        <f t="shared" si="72"/>
        <v>2527.3000000000002</v>
      </c>
      <c r="G225" s="188">
        <v>86.3</v>
      </c>
      <c r="H225" s="83">
        <v>101.4</v>
      </c>
      <c r="I225" s="83">
        <v>3.8010000000000002</v>
      </c>
      <c r="J225" s="83">
        <f t="shared" si="73"/>
        <v>3972.638779268616</v>
      </c>
      <c r="K225" s="157"/>
      <c r="L225" s="194">
        <v>1</v>
      </c>
      <c r="M225" s="83">
        <v>10700</v>
      </c>
      <c r="N225" s="83">
        <f t="shared" si="74"/>
        <v>10700</v>
      </c>
      <c r="O225" s="157">
        <f t="shared" si="75"/>
        <v>135.88999999999999</v>
      </c>
      <c r="P225" s="188">
        <v>86.6</v>
      </c>
      <c r="Q225" s="83">
        <v>87.9</v>
      </c>
      <c r="R225" s="156">
        <v>200</v>
      </c>
      <c r="S225" s="83">
        <f t="shared" si="76"/>
        <v>6.5000000000000568</v>
      </c>
      <c r="T225" s="157">
        <f t="shared" si="77"/>
        <v>8.255000000000072E-2</v>
      </c>
      <c r="U225" s="194">
        <v>4</v>
      </c>
      <c r="V225" s="83">
        <v>12.2</v>
      </c>
      <c r="W225" s="83">
        <f t="shared" si="78"/>
        <v>48.8</v>
      </c>
      <c r="X225" s="157">
        <f t="shared" si="79"/>
        <v>0.61975999999999987</v>
      </c>
      <c r="Y225" s="188">
        <v>785</v>
      </c>
      <c r="Z225" s="83">
        <f t="shared" si="80"/>
        <v>9.9695</v>
      </c>
      <c r="AA225" s="148">
        <f t="shared" si="81"/>
        <v>48.277500000000003</v>
      </c>
      <c r="AB225" s="188"/>
      <c r="AC225" s="83">
        <v>14.5</v>
      </c>
      <c r="AD225" s="83">
        <f t="shared" si="82"/>
        <v>0.18414999999999998</v>
      </c>
      <c r="AE225" s="148">
        <f t="shared" si="83"/>
        <v>0.89175000000000004</v>
      </c>
      <c r="AF225" s="188">
        <f t="shared" si="84"/>
        <v>94.62311557788945</v>
      </c>
      <c r="AG225" s="157">
        <f t="shared" si="85"/>
        <v>99.836380794701981</v>
      </c>
      <c r="AH225" s="185"/>
      <c r="AI225" s="188"/>
      <c r="AJ225" s="157"/>
    </row>
    <row r="226" spans="1:36" x14ac:dyDescent="0.25">
      <c r="A226" s="80">
        <f t="shared" si="70"/>
        <v>43313</v>
      </c>
      <c r="B226" s="361">
        <v>11.2</v>
      </c>
      <c r="C226" s="366">
        <v>20</v>
      </c>
      <c r="D226" s="83">
        <v>15100</v>
      </c>
      <c r="E226" s="83">
        <f t="shared" si="71"/>
        <v>302000</v>
      </c>
      <c r="F226" s="157">
        <f t="shared" si="72"/>
        <v>3382.4</v>
      </c>
      <c r="G226" s="188">
        <v>87</v>
      </c>
      <c r="H226" s="83">
        <v>107.9</v>
      </c>
      <c r="I226" s="83">
        <v>3.5720000000000001</v>
      </c>
      <c r="J226" s="83">
        <f t="shared" si="73"/>
        <v>5851.0638297872356</v>
      </c>
      <c r="K226" s="157"/>
      <c r="L226" s="194">
        <v>1</v>
      </c>
      <c r="M226" s="83">
        <v>10500</v>
      </c>
      <c r="N226" s="83">
        <f t="shared" si="74"/>
        <v>10500</v>
      </c>
      <c r="O226" s="157">
        <f t="shared" si="75"/>
        <v>117.59999999999998</v>
      </c>
      <c r="P226" s="188">
        <v>85.8</v>
      </c>
      <c r="Q226" s="83">
        <v>86.2</v>
      </c>
      <c r="R226" s="156">
        <v>200</v>
      </c>
      <c r="S226" s="83">
        <f t="shared" si="76"/>
        <v>2.0000000000000284</v>
      </c>
      <c r="T226" s="157">
        <f t="shared" si="77"/>
        <v>2.2400000000000319E-2</v>
      </c>
      <c r="U226" s="194">
        <v>4</v>
      </c>
      <c r="V226" s="83">
        <v>12.6</v>
      </c>
      <c r="W226" s="83">
        <f t="shared" si="78"/>
        <v>50.4</v>
      </c>
      <c r="X226" s="157">
        <f t="shared" si="79"/>
        <v>0.56447999999999987</v>
      </c>
      <c r="Y226" s="188"/>
      <c r="Z226" s="83">
        <f t="shared" si="80"/>
        <v>0</v>
      </c>
      <c r="AA226" s="148">
        <f t="shared" si="81"/>
        <v>0</v>
      </c>
      <c r="AB226" s="188"/>
      <c r="AC226" s="83"/>
      <c r="AD226" s="83">
        <f t="shared" si="82"/>
        <v>0</v>
      </c>
      <c r="AE226" s="148">
        <f t="shared" si="83"/>
        <v>0</v>
      </c>
      <c r="AF226" s="188">
        <f t="shared" si="84"/>
        <v>96.523178807947019</v>
      </c>
      <c r="AG226" s="157">
        <f t="shared" si="85"/>
        <v>99.965818181818179</v>
      </c>
      <c r="AH226" s="185"/>
      <c r="AI226" s="188"/>
      <c r="AJ226" s="157"/>
    </row>
    <row r="227" spans="1:36" outlineLevel="1" x14ac:dyDescent="0.25">
      <c r="A227" s="80">
        <f t="shared" si="70"/>
        <v>43314</v>
      </c>
      <c r="B227" s="361">
        <v>15.1</v>
      </c>
      <c r="C227" s="366">
        <v>20</v>
      </c>
      <c r="D227" s="83">
        <v>18400</v>
      </c>
      <c r="E227" s="83">
        <f t="shared" si="71"/>
        <v>368000</v>
      </c>
      <c r="F227" s="157">
        <f t="shared" si="72"/>
        <v>5556.8</v>
      </c>
      <c r="G227" s="188">
        <v>86.4</v>
      </c>
      <c r="H227" s="83">
        <v>122.5</v>
      </c>
      <c r="I227" s="83">
        <v>4.5540000000000003</v>
      </c>
      <c r="J227" s="83">
        <f t="shared" si="73"/>
        <v>7927.0970575318379</v>
      </c>
      <c r="K227" s="157"/>
      <c r="L227" s="194">
        <v>1</v>
      </c>
      <c r="M227" s="83">
        <v>11200</v>
      </c>
      <c r="N227" s="83">
        <f t="shared" si="74"/>
        <v>11200</v>
      </c>
      <c r="O227" s="157">
        <f t="shared" si="75"/>
        <v>169.12</v>
      </c>
      <c r="P227" s="188">
        <v>86.7</v>
      </c>
      <c r="Q227" s="83">
        <v>88.2</v>
      </c>
      <c r="R227" s="156">
        <v>400</v>
      </c>
      <c r="S227" s="83">
        <f t="shared" si="76"/>
        <v>3.75</v>
      </c>
      <c r="T227" s="157">
        <f t="shared" si="77"/>
        <v>5.6625000000000002E-2</v>
      </c>
      <c r="U227" s="194">
        <v>4</v>
      </c>
      <c r="V227" s="83">
        <v>12.4</v>
      </c>
      <c r="W227" s="83">
        <f t="shared" si="78"/>
        <v>49.6</v>
      </c>
      <c r="X227" s="157">
        <f t="shared" si="79"/>
        <v>0.74896000000000007</v>
      </c>
      <c r="Y227" s="188"/>
      <c r="Z227" s="83">
        <f t="shared" si="80"/>
        <v>0</v>
      </c>
      <c r="AA227" s="148">
        <f t="shared" si="81"/>
        <v>0</v>
      </c>
      <c r="AB227" s="188"/>
      <c r="AC227" s="83"/>
      <c r="AD227" s="83">
        <f t="shared" si="82"/>
        <v>0</v>
      </c>
      <c r="AE227" s="148">
        <f t="shared" si="83"/>
        <v>0</v>
      </c>
      <c r="AF227" s="188">
        <f t="shared" si="84"/>
        <v>96.956521739130437</v>
      </c>
      <c r="AG227" s="157">
        <f t="shared" si="85"/>
        <v>99.952693905817171</v>
      </c>
      <c r="AH227" s="185"/>
      <c r="AI227" s="188"/>
      <c r="AJ227" s="157"/>
    </row>
    <row r="228" spans="1:36" outlineLevel="1" x14ac:dyDescent="0.25">
      <c r="A228" s="80">
        <f t="shared" si="70"/>
        <v>43315</v>
      </c>
      <c r="B228" s="361">
        <v>7.2</v>
      </c>
      <c r="C228" s="366">
        <v>20</v>
      </c>
      <c r="D228" s="83">
        <v>24200</v>
      </c>
      <c r="E228" s="83">
        <f t="shared" si="71"/>
        <v>484000</v>
      </c>
      <c r="F228" s="157">
        <f t="shared" si="72"/>
        <v>3484.8</v>
      </c>
      <c r="G228" s="188">
        <v>86.1</v>
      </c>
      <c r="H228" s="83">
        <v>108.4</v>
      </c>
      <c r="I228" s="83">
        <v>2.3330000000000002</v>
      </c>
      <c r="J228" s="83">
        <f t="shared" si="73"/>
        <v>9558.5083583369087</v>
      </c>
      <c r="K228" s="157"/>
      <c r="L228" s="194">
        <v>1</v>
      </c>
      <c r="M228" s="83">
        <v>11800</v>
      </c>
      <c r="N228" s="83">
        <f t="shared" si="74"/>
        <v>11800</v>
      </c>
      <c r="O228" s="157">
        <f t="shared" si="75"/>
        <v>84.96</v>
      </c>
      <c r="P228" s="188">
        <v>87.6</v>
      </c>
      <c r="Q228" s="83">
        <v>88.2</v>
      </c>
      <c r="R228" s="156">
        <v>400</v>
      </c>
      <c r="S228" s="83">
        <f t="shared" si="76"/>
        <v>1.5000000000000213</v>
      </c>
      <c r="T228" s="157">
        <f t="shared" si="77"/>
        <v>1.0800000000000153E-2</v>
      </c>
      <c r="U228" s="194">
        <v>4</v>
      </c>
      <c r="V228" s="83">
        <v>12.4</v>
      </c>
      <c r="W228" s="83">
        <f t="shared" si="78"/>
        <v>49.6</v>
      </c>
      <c r="X228" s="157">
        <f t="shared" si="79"/>
        <v>0.35711999999999999</v>
      </c>
      <c r="Y228" s="188"/>
      <c r="Z228" s="83">
        <f t="shared" si="80"/>
        <v>0</v>
      </c>
      <c r="AA228" s="148">
        <f t="shared" si="81"/>
        <v>0</v>
      </c>
      <c r="AB228" s="188"/>
      <c r="AC228" s="83"/>
      <c r="AD228" s="83">
        <f t="shared" si="82"/>
        <v>0</v>
      </c>
      <c r="AE228" s="148">
        <f t="shared" si="83"/>
        <v>0</v>
      </c>
      <c r="AF228" s="188">
        <f t="shared" si="84"/>
        <v>97.56198347107437</v>
      </c>
      <c r="AG228" s="157">
        <f t="shared" si="85"/>
        <v>99.984307174887888</v>
      </c>
      <c r="AH228" s="185"/>
      <c r="AI228" s="188"/>
      <c r="AJ228" s="157"/>
    </row>
    <row r="229" spans="1:36" outlineLevel="1" x14ac:dyDescent="0.25">
      <c r="A229" s="80">
        <f t="shared" si="70"/>
        <v>43316</v>
      </c>
      <c r="B229" s="361"/>
      <c r="C229" s="366">
        <v>20</v>
      </c>
      <c r="D229" s="83"/>
      <c r="E229" s="83">
        <f t="shared" si="71"/>
        <v>0</v>
      </c>
      <c r="F229" s="157">
        <f t="shared" si="72"/>
        <v>0</v>
      </c>
      <c r="G229" s="188"/>
      <c r="H229" s="83"/>
      <c r="I229" s="83"/>
      <c r="J229" s="83">
        <f t="shared" si="73"/>
        <v>0</v>
      </c>
      <c r="K229" s="157"/>
      <c r="L229" s="194">
        <v>1</v>
      </c>
      <c r="M229" s="83"/>
      <c r="N229" s="83">
        <f t="shared" si="74"/>
        <v>0</v>
      </c>
      <c r="O229" s="157">
        <f t="shared" si="75"/>
        <v>0</v>
      </c>
      <c r="P229" s="188"/>
      <c r="Q229" s="83"/>
      <c r="R229" s="156">
        <v>100</v>
      </c>
      <c r="S229" s="83">
        <f t="shared" si="76"/>
        <v>0</v>
      </c>
      <c r="T229" s="157">
        <f t="shared" si="77"/>
        <v>0</v>
      </c>
      <c r="U229" s="194">
        <v>2</v>
      </c>
      <c r="V229" s="83"/>
      <c r="W229" s="83">
        <f t="shared" si="78"/>
        <v>0</v>
      </c>
      <c r="X229" s="157">
        <f t="shared" si="79"/>
        <v>0</v>
      </c>
      <c r="Y229" s="188"/>
      <c r="Z229" s="83">
        <f t="shared" si="80"/>
        <v>0</v>
      </c>
      <c r="AA229" s="148">
        <f t="shared" si="81"/>
        <v>0</v>
      </c>
      <c r="AB229" s="188"/>
      <c r="AC229" s="83"/>
      <c r="AD229" s="83">
        <f t="shared" si="82"/>
        <v>0</v>
      </c>
      <c r="AE229" s="148">
        <f t="shared" si="83"/>
        <v>0</v>
      </c>
      <c r="AF229" s="188">
        <f t="shared" si="84"/>
        <v>0</v>
      </c>
      <c r="AG229" s="157">
        <f t="shared" si="85"/>
        <v>0</v>
      </c>
      <c r="AH229" s="185"/>
      <c r="AI229" s="188"/>
      <c r="AJ229" s="157"/>
    </row>
    <row r="230" spans="1:36" outlineLevel="1" x14ac:dyDescent="0.25">
      <c r="A230" s="80">
        <f t="shared" si="70"/>
        <v>43317</v>
      </c>
      <c r="B230" s="361"/>
      <c r="C230" s="366">
        <v>20</v>
      </c>
      <c r="D230" s="83"/>
      <c r="E230" s="83">
        <f t="shared" si="71"/>
        <v>0</v>
      </c>
      <c r="F230" s="157">
        <f t="shared" si="72"/>
        <v>0</v>
      </c>
      <c r="G230" s="188"/>
      <c r="H230" s="83"/>
      <c r="I230" s="83"/>
      <c r="J230" s="83">
        <f t="shared" si="73"/>
        <v>0</v>
      </c>
      <c r="K230" s="157"/>
      <c r="L230" s="194">
        <v>1</v>
      </c>
      <c r="M230" s="83"/>
      <c r="N230" s="83">
        <f t="shared" si="74"/>
        <v>0</v>
      </c>
      <c r="O230" s="157">
        <f t="shared" si="75"/>
        <v>0</v>
      </c>
      <c r="P230" s="188"/>
      <c r="Q230" s="83"/>
      <c r="R230" s="156">
        <v>100</v>
      </c>
      <c r="S230" s="83">
        <f t="shared" si="76"/>
        <v>0</v>
      </c>
      <c r="T230" s="157">
        <f t="shared" si="77"/>
        <v>0</v>
      </c>
      <c r="U230" s="194">
        <v>2</v>
      </c>
      <c r="V230" s="83"/>
      <c r="W230" s="83">
        <f t="shared" si="78"/>
        <v>0</v>
      </c>
      <c r="X230" s="157">
        <f t="shared" si="79"/>
        <v>0</v>
      </c>
      <c r="Y230" s="188"/>
      <c r="Z230" s="83">
        <f t="shared" si="80"/>
        <v>0</v>
      </c>
      <c r="AA230" s="148">
        <f t="shared" si="81"/>
        <v>0</v>
      </c>
      <c r="AB230" s="188"/>
      <c r="AC230" s="83"/>
      <c r="AD230" s="83">
        <f t="shared" si="82"/>
        <v>0</v>
      </c>
      <c r="AE230" s="148">
        <f t="shared" si="83"/>
        <v>0</v>
      </c>
      <c r="AF230" s="188">
        <f t="shared" si="84"/>
        <v>0</v>
      </c>
      <c r="AG230" s="157">
        <f t="shared" si="85"/>
        <v>0</v>
      </c>
      <c r="AH230" s="185"/>
      <c r="AI230" s="188"/>
      <c r="AJ230" s="157"/>
    </row>
    <row r="231" spans="1:36" outlineLevel="1" x14ac:dyDescent="0.25">
      <c r="A231" s="80">
        <f t="shared" si="70"/>
        <v>43318</v>
      </c>
      <c r="B231" s="361">
        <v>10.199999999999999</v>
      </c>
      <c r="C231" s="366">
        <v>20</v>
      </c>
      <c r="D231" s="83">
        <v>5010</v>
      </c>
      <c r="E231" s="83">
        <f t="shared" si="71"/>
        <v>100200</v>
      </c>
      <c r="F231" s="157">
        <f t="shared" si="72"/>
        <v>1022.0399999999998</v>
      </c>
      <c r="G231" s="188">
        <v>86.4</v>
      </c>
      <c r="H231" s="83">
        <v>95.9</v>
      </c>
      <c r="I231" s="83">
        <v>4.0350000000000001</v>
      </c>
      <c r="J231" s="83">
        <f t="shared" si="73"/>
        <v>2354.3990086741014</v>
      </c>
      <c r="K231" s="157"/>
      <c r="L231" s="194">
        <v>1</v>
      </c>
      <c r="M231" s="83">
        <v>10800</v>
      </c>
      <c r="N231" s="83">
        <f t="shared" si="74"/>
        <v>10800</v>
      </c>
      <c r="O231" s="157">
        <f t="shared" si="75"/>
        <v>110.15999999999998</v>
      </c>
      <c r="P231" s="188">
        <v>87.3</v>
      </c>
      <c r="Q231" s="83">
        <v>90.6</v>
      </c>
      <c r="R231" s="156">
        <v>400</v>
      </c>
      <c r="S231" s="83">
        <f t="shared" si="76"/>
        <v>8.2499999999999929</v>
      </c>
      <c r="T231" s="157">
        <f t="shared" si="77"/>
        <v>8.4149999999999919E-2</v>
      </c>
      <c r="U231" s="194">
        <v>4</v>
      </c>
      <c r="V231" s="83">
        <v>11</v>
      </c>
      <c r="W231" s="83">
        <f t="shared" si="78"/>
        <v>44</v>
      </c>
      <c r="X231" s="157">
        <f t="shared" si="79"/>
        <v>0.44879999999999998</v>
      </c>
      <c r="Y231" s="188"/>
      <c r="Z231" s="83">
        <f t="shared" si="80"/>
        <v>0</v>
      </c>
      <c r="AA231" s="148">
        <f t="shared" si="81"/>
        <v>0</v>
      </c>
      <c r="AB231" s="188"/>
      <c r="AC231" s="83"/>
      <c r="AD231" s="83">
        <f t="shared" si="82"/>
        <v>0</v>
      </c>
      <c r="AE231" s="148">
        <f t="shared" si="83"/>
        <v>0</v>
      </c>
      <c r="AF231" s="188">
        <f t="shared" si="84"/>
        <v>89.221556886227546</v>
      </c>
      <c r="AG231" s="157">
        <f t="shared" si="85"/>
        <v>99.649592105263167</v>
      </c>
      <c r="AH231" s="185"/>
      <c r="AI231" s="188"/>
      <c r="AJ231" s="157"/>
    </row>
    <row r="232" spans="1:36" outlineLevel="1" x14ac:dyDescent="0.25">
      <c r="A232" s="80">
        <f t="shared" si="70"/>
        <v>43319</v>
      </c>
      <c r="B232" s="361">
        <v>11.7</v>
      </c>
      <c r="C232" s="366">
        <v>20</v>
      </c>
      <c r="D232" s="83">
        <v>11900</v>
      </c>
      <c r="E232" s="83">
        <f t="shared" si="71"/>
        <v>238000</v>
      </c>
      <c r="F232" s="157">
        <f t="shared" si="72"/>
        <v>2784.6</v>
      </c>
      <c r="G232" s="188">
        <v>87.3</v>
      </c>
      <c r="H232" s="83">
        <v>107.8</v>
      </c>
      <c r="I232" s="83">
        <v>4.7729999999999997</v>
      </c>
      <c r="J232" s="83">
        <f t="shared" si="73"/>
        <v>4294.9926670856903</v>
      </c>
      <c r="K232" s="157"/>
      <c r="L232" s="194">
        <v>1</v>
      </c>
      <c r="M232" s="83">
        <v>11700</v>
      </c>
      <c r="N232" s="83">
        <f t="shared" si="74"/>
        <v>11700</v>
      </c>
      <c r="O232" s="157">
        <f t="shared" si="75"/>
        <v>136.88999999999999</v>
      </c>
      <c r="P232" s="188">
        <v>87.5</v>
      </c>
      <c r="Q232" s="83">
        <v>88.7</v>
      </c>
      <c r="R232" s="156">
        <v>300</v>
      </c>
      <c r="S232" s="83">
        <f t="shared" si="76"/>
        <v>4.0000000000000089</v>
      </c>
      <c r="T232" s="157">
        <f t="shared" si="77"/>
        <v>4.6800000000000105E-2</v>
      </c>
      <c r="U232" s="194">
        <v>4</v>
      </c>
      <c r="V232" s="83">
        <v>10.5</v>
      </c>
      <c r="W232" s="83">
        <f t="shared" si="78"/>
        <v>42</v>
      </c>
      <c r="X232" s="157">
        <f t="shared" si="79"/>
        <v>0.4914</v>
      </c>
      <c r="Y232" s="188">
        <v>925</v>
      </c>
      <c r="Z232" s="83">
        <f t="shared" si="80"/>
        <v>10.8225</v>
      </c>
      <c r="AA232" s="148">
        <f t="shared" si="81"/>
        <v>51.245000000000005</v>
      </c>
      <c r="AB232" s="188"/>
      <c r="AC232" s="83">
        <v>10.1</v>
      </c>
      <c r="AD232" s="83">
        <f t="shared" si="82"/>
        <v>0.11816999999999998</v>
      </c>
      <c r="AE232" s="148">
        <f t="shared" si="83"/>
        <v>0.55954000000000004</v>
      </c>
      <c r="AF232" s="188">
        <f t="shared" si="84"/>
        <v>95.084033613445371</v>
      </c>
      <c r="AG232" s="157">
        <f t="shared" si="85"/>
        <v>99.90686829268293</v>
      </c>
      <c r="AH232" s="185"/>
      <c r="AI232" s="188"/>
      <c r="AJ232" s="157"/>
    </row>
    <row r="233" spans="1:36" outlineLevel="1" x14ac:dyDescent="0.25">
      <c r="A233" s="80">
        <f t="shared" ref="A233:A296" si="86">A232+1</f>
        <v>43320</v>
      </c>
      <c r="B233" s="361">
        <v>20</v>
      </c>
      <c r="C233" s="366">
        <v>20</v>
      </c>
      <c r="D233" s="83">
        <v>23700</v>
      </c>
      <c r="E233" s="83">
        <f t="shared" si="71"/>
        <v>474000</v>
      </c>
      <c r="F233" s="157">
        <f t="shared" si="72"/>
        <v>9480</v>
      </c>
      <c r="G233" s="188">
        <v>87.9</v>
      </c>
      <c r="H233" s="83">
        <v>126.8</v>
      </c>
      <c r="I233" s="83">
        <v>2.3105000000000002</v>
      </c>
      <c r="J233" s="83">
        <f t="shared" si="73"/>
        <v>16836.182644449247</v>
      </c>
      <c r="K233" s="157"/>
      <c r="L233" s="194">
        <v>1</v>
      </c>
      <c r="M233" s="83">
        <v>11500</v>
      </c>
      <c r="N233" s="83">
        <f t="shared" si="74"/>
        <v>11500</v>
      </c>
      <c r="O233" s="157">
        <f t="shared" si="75"/>
        <v>230</v>
      </c>
      <c r="P233" s="188">
        <v>88.4</v>
      </c>
      <c r="Q233" s="83">
        <v>89.3</v>
      </c>
      <c r="R233" s="156">
        <v>400</v>
      </c>
      <c r="S233" s="83">
        <f t="shared" si="76"/>
        <v>2.2499999999999787</v>
      </c>
      <c r="T233" s="157">
        <f t="shared" si="77"/>
        <v>4.4999999999999575E-2</v>
      </c>
      <c r="U233" s="194">
        <v>4</v>
      </c>
      <c r="V233" s="83">
        <v>10.9</v>
      </c>
      <c r="W233" s="83">
        <f t="shared" si="78"/>
        <v>43.6</v>
      </c>
      <c r="X233" s="157">
        <f t="shared" si="79"/>
        <v>0.872</v>
      </c>
      <c r="Y233" s="188"/>
      <c r="Z233" s="83">
        <f t="shared" si="80"/>
        <v>0</v>
      </c>
      <c r="AA233" s="148">
        <f t="shared" si="81"/>
        <v>0</v>
      </c>
      <c r="AB233" s="188"/>
      <c r="AC233" s="83"/>
      <c r="AD233" s="83">
        <f t="shared" si="82"/>
        <v>0</v>
      </c>
      <c r="AE233" s="148">
        <f t="shared" si="83"/>
        <v>0</v>
      </c>
      <c r="AF233" s="188">
        <f t="shared" si="84"/>
        <v>97.573839662447256</v>
      </c>
      <c r="AG233" s="157">
        <f t="shared" si="85"/>
        <v>99.986635925449875</v>
      </c>
      <c r="AH233" s="185"/>
      <c r="AI233" s="188"/>
      <c r="AJ233" s="157"/>
    </row>
    <row r="234" spans="1:36" outlineLevel="1" x14ac:dyDescent="0.25">
      <c r="A234" s="80">
        <f t="shared" si="86"/>
        <v>43321</v>
      </c>
      <c r="B234" s="361">
        <v>0</v>
      </c>
      <c r="C234" s="366">
        <v>20</v>
      </c>
      <c r="D234" s="83">
        <v>24900</v>
      </c>
      <c r="E234" s="83">
        <f t="shared" si="71"/>
        <v>498000</v>
      </c>
      <c r="F234" s="157">
        <f t="shared" si="72"/>
        <v>0</v>
      </c>
      <c r="G234" s="188">
        <v>85.1</v>
      </c>
      <c r="H234" s="83">
        <v>151.1</v>
      </c>
      <c r="I234" s="83">
        <v>2.7530000000000001</v>
      </c>
      <c r="J234" s="83">
        <f t="shared" si="73"/>
        <v>23973.846712677077</v>
      </c>
      <c r="K234" s="157"/>
      <c r="L234" s="194">
        <v>1</v>
      </c>
      <c r="M234" s="83">
        <v>12900</v>
      </c>
      <c r="N234" s="83">
        <f t="shared" si="74"/>
        <v>12900</v>
      </c>
      <c r="O234" s="157">
        <f t="shared" si="75"/>
        <v>0</v>
      </c>
      <c r="P234" s="188">
        <v>88.3</v>
      </c>
      <c r="Q234" s="83">
        <v>90.8</v>
      </c>
      <c r="R234" s="156">
        <v>1000</v>
      </c>
      <c r="S234" s="83">
        <f t="shared" si="76"/>
        <v>2.5</v>
      </c>
      <c r="T234" s="157">
        <f t="shared" si="77"/>
        <v>0</v>
      </c>
      <c r="U234" s="194">
        <v>4</v>
      </c>
      <c r="V234" s="83">
        <v>10.8</v>
      </c>
      <c r="W234" s="83">
        <f t="shared" si="78"/>
        <v>43.2</v>
      </c>
      <c r="X234" s="157">
        <f t="shared" si="79"/>
        <v>0</v>
      </c>
      <c r="Y234" s="188"/>
      <c r="Z234" s="83">
        <f t="shared" si="80"/>
        <v>0</v>
      </c>
      <c r="AA234" s="148">
        <f t="shared" si="81"/>
        <v>0</v>
      </c>
      <c r="AB234" s="188"/>
      <c r="AC234" s="83"/>
      <c r="AD234" s="83">
        <f t="shared" si="82"/>
        <v>0</v>
      </c>
      <c r="AE234" s="148">
        <f t="shared" si="83"/>
        <v>0</v>
      </c>
      <c r="AF234" s="188">
        <f t="shared" si="84"/>
        <v>0</v>
      </c>
      <c r="AG234" s="157">
        <f t="shared" si="85"/>
        <v>0</v>
      </c>
      <c r="AH234" s="185"/>
      <c r="AI234" s="188"/>
      <c r="AJ234" s="157"/>
    </row>
    <row r="235" spans="1:36" outlineLevel="1" x14ac:dyDescent="0.25">
      <c r="A235" s="80">
        <f t="shared" si="86"/>
        <v>43322</v>
      </c>
      <c r="B235" s="361"/>
      <c r="C235" s="366">
        <v>20</v>
      </c>
      <c r="D235" s="83">
        <v>27300</v>
      </c>
      <c r="E235" s="83">
        <f t="shared" si="71"/>
        <v>546000</v>
      </c>
      <c r="F235" s="157">
        <f t="shared" si="72"/>
        <v>0</v>
      </c>
      <c r="G235" s="188">
        <v>86.4</v>
      </c>
      <c r="H235" s="83">
        <v>125.2</v>
      </c>
      <c r="I235" s="83">
        <v>0.71499999999999997</v>
      </c>
      <c r="J235" s="83">
        <f t="shared" si="73"/>
        <v>54265.734265734267</v>
      </c>
      <c r="K235" s="157"/>
      <c r="L235" s="194">
        <v>1</v>
      </c>
      <c r="M235" s="83">
        <v>12400</v>
      </c>
      <c r="N235" s="83">
        <f t="shared" si="74"/>
        <v>12400</v>
      </c>
      <c r="O235" s="157">
        <f t="shared" si="75"/>
        <v>0</v>
      </c>
      <c r="P235" s="188">
        <v>88.4</v>
      </c>
      <c r="Q235" s="83">
        <v>89.8</v>
      </c>
      <c r="R235" s="156">
        <v>300</v>
      </c>
      <c r="S235" s="83">
        <f t="shared" si="76"/>
        <v>4.6666666666666377</v>
      </c>
      <c r="T235" s="157">
        <f t="shared" si="77"/>
        <v>0</v>
      </c>
      <c r="U235" s="194">
        <v>4</v>
      </c>
      <c r="V235" s="83">
        <v>12</v>
      </c>
      <c r="W235" s="83">
        <f t="shared" si="78"/>
        <v>48</v>
      </c>
      <c r="X235" s="157">
        <f t="shared" si="79"/>
        <v>0</v>
      </c>
      <c r="Y235" s="188"/>
      <c r="Z235" s="83">
        <f t="shared" si="80"/>
        <v>0</v>
      </c>
      <c r="AA235" s="148">
        <f t="shared" si="81"/>
        <v>0</v>
      </c>
      <c r="AB235" s="188"/>
      <c r="AC235" s="83"/>
      <c r="AD235" s="83">
        <f t="shared" si="82"/>
        <v>0</v>
      </c>
      <c r="AE235" s="148">
        <f t="shared" si="83"/>
        <v>0</v>
      </c>
      <c r="AF235" s="188">
        <f t="shared" si="84"/>
        <v>0</v>
      </c>
      <c r="AG235" s="157">
        <f t="shared" si="85"/>
        <v>0</v>
      </c>
      <c r="AH235" s="185"/>
      <c r="AI235" s="188"/>
      <c r="AJ235" s="157"/>
    </row>
    <row r="236" spans="1:36" outlineLevel="1" x14ac:dyDescent="0.25">
      <c r="A236" s="80">
        <f t="shared" si="86"/>
        <v>43323</v>
      </c>
      <c r="B236" s="361"/>
      <c r="C236" s="366">
        <v>20</v>
      </c>
      <c r="D236" s="83"/>
      <c r="E236" s="83">
        <f t="shared" si="71"/>
        <v>0</v>
      </c>
      <c r="F236" s="157">
        <f t="shared" si="72"/>
        <v>0</v>
      </c>
      <c r="G236" s="188"/>
      <c r="H236" s="83"/>
      <c r="I236" s="83"/>
      <c r="J236" s="83">
        <f t="shared" si="73"/>
        <v>0</v>
      </c>
      <c r="K236" s="157"/>
      <c r="L236" s="194">
        <v>1</v>
      </c>
      <c r="M236" s="83"/>
      <c r="N236" s="83">
        <f t="shared" si="74"/>
        <v>0</v>
      </c>
      <c r="O236" s="157">
        <f t="shared" si="75"/>
        <v>0</v>
      </c>
      <c r="P236" s="188"/>
      <c r="Q236" s="83"/>
      <c r="R236" s="156">
        <v>100</v>
      </c>
      <c r="S236" s="83">
        <f t="shared" si="76"/>
        <v>0</v>
      </c>
      <c r="T236" s="157">
        <f t="shared" si="77"/>
        <v>0</v>
      </c>
      <c r="U236" s="194">
        <v>2</v>
      </c>
      <c r="V236" s="83"/>
      <c r="W236" s="83">
        <f t="shared" si="78"/>
        <v>0</v>
      </c>
      <c r="X236" s="157">
        <f t="shared" si="79"/>
        <v>0</v>
      </c>
      <c r="Y236" s="188"/>
      <c r="Z236" s="83">
        <f t="shared" si="80"/>
        <v>0</v>
      </c>
      <c r="AA236" s="148">
        <f t="shared" si="81"/>
        <v>0</v>
      </c>
      <c r="AB236" s="188"/>
      <c r="AC236" s="83"/>
      <c r="AD236" s="83">
        <f t="shared" si="82"/>
        <v>0</v>
      </c>
      <c r="AE236" s="148">
        <f t="shared" si="83"/>
        <v>0</v>
      </c>
      <c r="AF236" s="188">
        <f t="shared" si="84"/>
        <v>0</v>
      </c>
      <c r="AG236" s="157">
        <f t="shared" si="85"/>
        <v>0</v>
      </c>
      <c r="AH236" s="185"/>
      <c r="AI236" s="188"/>
      <c r="AJ236" s="157"/>
    </row>
    <row r="237" spans="1:36" outlineLevel="1" x14ac:dyDescent="0.25">
      <c r="A237" s="80">
        <f t="shared" si="86"/>
        <v>43324</v>
      </c>
      <c r="B237" s="361"/>
      <c r="C237" s="366">
        <v>20</v>
      </c>
      <c r="D237" s="83"/>
      <c r="E237" s="83">
        <f t="shared" si="71"/>
        <v>0</v>
      </c>
      <c r="F237" s="157">
        <f t="shared" si="72"/>
        <v>0</v>
      </c>
      <c r="G237" s="188"/>
      <c r="H237" s="83"/>
      <c r="I237" s="83"/>
      <c r="J237" s="83">
        <f t="shared" si="73"/>
        <v>0</v>
      </c>
      <c r="K237" s="157"/>
      <c r="L237" s="194">
        <v>1</v>
      </c>
      <c r="M237" s="83"/>
      <c r="N237" s="83">
        <f t="shared" si="74"/>
        <v>0</v>
      </c>
      <c r="O237" s="157">
        <f t="shared" si="75"/>
        <v>0</v>
      </c>
      <c r="P237" s="188"/>
      <c r="Q237" s="83"/>
      <c r="R237" s="156">
        <v>100</v>
      </c>
      <c r="S237" s="83">
        <f t="shared" si="76"/>
        <v>0</v>
      </c>
      <c r="T237" s="157">
        <f t="shared" si="77"/>
        <v>0</v>
      </c>
      <c r="U237" s="194">
        <v>2</v>
      </c>
      <c r="V237" s="83"/>
      <c r="W237" s="83">
        <f t="shared" si="78"/>
        <v>0</v>
      </c>
      <c r="X237" s="157">
        <f t="shared" si="79"/>
        <v>0</v>
      </c>
      <c r="Y237" s="188"/>
      <c r="Z237" s="83">
        <f t="shared" si="80"/>
        <v>0</v>
      </c>
      <c r="AA237" s="148">
        <f t="shared" si="81"/>
        <v>0</v>
      </c>
      <c r="AB237" s="188"/>
      <c r="AC237" s="83"/>
      <c r="AD237" s="83">
        <f t="shared" si="82"/>
        <v>0</v>
      </c>
      <c r="AE237" s="148">
        <f t="shared" si="83"/>
        <v>0</v>
      </c>
      <c r="AF237" s="188">
        <f t="shared" si="84"/>
        <v>0</v>
      </c>
      <c r="AG237" s="157">
        <f t="shared" si="85"/>
        <v>0</v>
      </c>
      <c r="AH237" s="185"/>
      <c r="AI237" s="188"/>
      <c r="AJ237" s="157"/>
    </row>
    <row r="238" spans="1:36" outlineLevel="1" x14ac:dyDescent="0.25">
      <c r="A238" s="80">
        <f t="shared" si="86"/>
        <v>43325</v>
      </c>
      <c r="B238" s="361"/>
      <c r="C238" s="366">
        <v>20</v>
      </c>
      <c r="D238" s="83"/>
      <c r="E238" s="83">
        <f t="shared" si="71"/>
        <v>0</v>
      </c>
      <c r="F238" s="157">
        <f t="shared" si="72"/>
        <v>0</v>
      </c>
      <c r="G238" s="188"/>
      <c r="H238" s="83"/>
      <c r="I238" s="83"/>
      <c r="J238" s="83">
        <f t="shared" si="73"/>
        <v>0</v>
      </c>
      <c r="K238" s="157"/>
      <c r="L238" s="194">
        <v>1</v>
      </c>
      <c r="M238" s="83"/>
      <c r="N238" s="83">
        <f t="shared" si="74"/>
        <v>0</v>
      </c>
      <c r="O238" s="157">
        <f t="shared" si="75"/>
        <v>0</v>
      </c>
      <c r="P238" s="188"/>
      <c r="Q238" s="83"/>
      <c r="R238" s="156">
        <v>100</v>
      </c>
      <c r="S238" s="83">
        <f t="shared" si="76"/>
        <v>0</v>
      </c>
      <c r="T238" s="157">
        <f t="shared" si="77"/>
        <v>0</v>
      </c>
      <c r="U238" s="194">
        <v>2</v>
      </c>
      <c r="V238" s="83"/>
      <c r="W238" s="83">
        <f t="shared" si="78"/>
        <v>0</v>
      </c>
      <c r="X238" s="157">
        <f t="shared" si="79"/>
        <v>0</v>
      </c>
      <c r="Y238" s="188"/>
      <c r="Z238" s="83">
        <f t="shared" si="80"/>
        <v>0</v>
      </c>
      <c r="AA238" s="148">
        <f t="shared" si="81"/>
        <v>0</v>
      </c>
      <c r="AB238" s="188"/>
      <c r="AC238" s="83"/>
      <c r="AD238" s="83">
        <f t="shared" si="82"/>
        <v>0</v>
      </c>
      <c r="AE238" s="148">
        <f t="shared" si="83"/>
        <v>0</v>
      </c>
      <c r="AF238" s="188">
        <f t="shared" si="84"/>
        <v>0</v>
      </c>
      <c r="AG238" s="157">
        <f t="shared" si="85"/>
        <v>0</v>
      </c>
      <c r="AH238" s="185"/>
      <c r="AI238" s="188"/>
      <c r="AJ238" s="157"/>
    </row>
    <row r="239" spans="1:36" outlineLevel="1" x14ac:dyDescent="0.25">
      <c r="A239" s="80">
        <f t="shared" si="86"/>
        <v>43326</v>
      </c>
      <c r="B239" s="361"/>
      <c r="C239" s="366">
        <v>20</v>
      </c>
      <c r="D239" s="83"/>
      <c r="E239" s="83">
        <f t="shared" si="71"/>
        <v>0</v>
      </c>
      <c r="F239" s="157">
        <f t="shared" si="72"/>
        <v>0</v>
      </c>
      <c r="G239" s="188"/>
      <c r="H239" s="83"/>
      <c r="I239" s="83"/>
      <c r="J239" s="83">
        <f t="shared" si="73"/>
        <v>0</v>
      </c>
      <c r="K239" s="157"/>
      <c r="L239" s="194">
        <v>1</v>
      </c>
      <c r="M239" s="83"/>
      <c r="N239" s="83">
        <f t="shared" si="74"/>
        <v>0</v>
      </c>
      <c r="O239" s="157">
        <f t="shared" si="75"/>
        <v>0</v>
      </c>
      <c r="P239" s="188"/>
      <c r="Q239" s="83"/>
      <c r="R239" s="156">
        <v>100</v>
      </c>
      <c r="S239" s="83">
        <f t="shared" si="76"/>
        <v>0</v>
      </c>
      <c r="T239" s="157">
        <f t="shared" si="77"/>
        <v>0</v>
      </c>
      <c r="U239" s="194">
        <v>2</v>
      </c>
      <c r="V239" s="83"/>
      <c r="W239" s="83">
        <f t="shared" si="78"/>
        <v>0</v>
      </c>
      <c r="X239" s="157">
        <f t="shared" si="79"/>
        <v>0</v>
      </c>
      <c r="Y239" s="188"/>
      <c r="Z239" s="83">
        <f t="shared" si="80"/>
        <v>0</v>
      </c>
      <c r="AA239" s="148">
        <f t="shared" si="81"/>
        <v>0</v>
      </c>
      <c r="AB239" s="188"/>
      <c r="AC239" s="83"/>
      <c r="AD239" s="83">
        <f t="shared" si="82"/>
        <v>0</v>
      </c>
      <c r="AE239" s="148">
        <f t="shared" si="83"/>
        <v>0</v>
      </c>
      <c r="AF239" s="188">
        <f t="shared" si="84"/>
        <v>0</v>
      </c>
      <c r="AG239" s="157">
        <f t="shared" si="85"/>
        <v>0</v>
      </c>
      <c r="AH239" s="185"/>
      <c r="AI239" s="188"/>
      <c r="AJ239" s="157"/>
    </row>
    <row r="240" spans="1:36" outlineLevel="1" x14ac:dyDescent="0.25">
      <c r="A240" s="80">
        <f t="shared" si="86"/>
        <v>43327</v>
      </c>
      <c r="B240" s="361"/>
      <c r="C240" s="366">
        <v>20</v>
      </c>
      <c r="D240" s="83"/>
      <c r="E240" s="83">
        <f t="shared" si="71"/>
        <v>0</v>
      </c>
      <c r="F240" s="157">
        <f t="shared" si="72"/>
        <v>0</v>
      </c>
      <c r="G240" s="188"/>
      <c r="H240" s="83"/>
      <c r="I240" s="83"/>
      <c r="J240" s="83">
        <f t="shared" si="73"/>
        <v>0</v>
      </c>
      <c r="K240" s="157"/>
      <c r="L240" s="194">
        <v>1</v>
      </c>
      <c r="M240" s="83"/>
      <c r="N240" s="83">
        <f t="shared" si="74"/>
        <v>0</v>
      </c>
      <c r="O240" s="157">
        <f t="shared" si="75"/>
        <v>0</v>
      </c>
      <c r="P240" s="188"/>
      <c r="Q240" s="83"/>
      <c r="R240" s="156">
        <v>100</v>
      </c>
      <c r="S240" s="83">
        <f t="shared" si="76"/>
        <v>0</v>
      </c>
      <c r="T240" s="157">
        <f t="shared" si="77"/>
        <v>0</v>
      </c>
      <c r="U240" s="194">
        <v>2</v>
      </c>
      <c r="V240" s="83"/>
      <c r="W240" s="83">
        <f t="shared" si="78"/>
        <v>0</v>
      </c>
      <c r="X240" s="157">
        <f t="shared" si="79"/>
        <v>0</v>
      </c>
      <c r="Y240" s="188"/>
      <c r="Z240" s="83">
        <f t="shared" si="80"/>
        <v>0</v>
      </c>
      <c r="AA240" s="148">
        <f t="shared" si="81"/>
        <v>0</v>
      </c>
      <c r="AB240" s="188"/>
      <c r="AC240" s="83"/>
      <c r="AD240" s="83">
        <f t="shared" si="82"/>
        <v>0</v>
      </c>
      <c r="AE240" s="148">
        <f t="shared" si="83"/>
        <v>0</v>
      </c>
      <c r="AF240" s="188">
        <f t="shared" si="84"/>
        <v>0</v>
      </c>
      <c r="AG240" s="157">
        <f t="shared" si="85"/>
        <v>0</v>
      </c>
      <c r="AH240" s="185"/>
      <c r="AI240" s="188"/>
      <c r="AJ240" s="157"/>
    </row>
    <row r="241" spans="1:36" outlineLevel="1" x14ac:dyDescent="0.25">
      <c r="A241" s="80">
        <f t="shared" si="86"/>
        <v>43328</v>
      </c>
      <c r="B241" s="361"/>
      <c r="C241" s="366">
        <v>20</v>
      </c>
      <c r="D241" s="83"/>
      <c r="E241" s="83">
        <f t="shared" si="71"/>
        <v>0</v>
      </c>
      <c r="F241" s="157">
        <f t="shared" si="72"/>
        <v>0</v>
      </c>
      <c r="G241" s="188"/>
      <c r="H241" s="83"/>
      <c r="I241" s="83"/>
      <c r="J241" s="83">
        <f t="shared" si="73"/>
        <v>0</v>
      </c>
      <c r="K241" s="157"/>
      <c r="L241" s="194">
        <v>1</v>
      </c>
      <c r="M241" s="83"/>
      <c r="N241" s="83">
        <f t="shared" si="74"/>
        <v>0</v>
      </c>
      <c r="O241" s="157">
        <f t="shared" si="75"/>
        <v>0</v>
      </c>
      <c r="P241" s="188"/>
      <c r="Q241" s="83"/>
      <c r="R241" s="156">
        <v>100</v>
      </c>
      <c r="S241" s="83">
        <f t="shared" si="76"/>
        <v>0</v>
      </c>
      <c r="T241" s="157">
        <f t="shared" si="77"/>
        <v>0</v>
      </c>
      <c r="U241" s="194">
        <v>2</v>
      </c>
      <c r="V241" s="83"/>
      <c r="W241" s="83">
        <f t="shared" si="78"/>
        <v>0</v>
      </c>
      <c r="X241" s="157">
        <f t="shared" si="79"/>
        <v>0</v>
      </c>
      <c r="Y241" s="188"/>
      <c r="Z241" s="83">
        <f t="shared" si="80"/>
        <v>0</v>
      </c>
      <c r="AA241" s="148">
        <f t="shared" si="81"/>
        <v>0</v>
      </c>
      <c r="AB241" s="188"/>
      <c r="AC241" s="83"/>
      <c r="AD241" s="83">
        <f t="shared" si="82"/>
        <v>0</v>
      </c>
      <c r="AE241" s="148">
        <f t="shared" si="83"/>
        <v>0</v>
      </c>
      <c r="AF241" s="188">
        <f t="shared" si="84"/>
        <v>0</v>
      </c>
      <c r="AG241" s="157">
        <f t="shared" si="85"/>
        <v>0</v>
      </c>
      <c r="AH241" s="185"/>
      <c r="AI241" s="188"/>
      <c r="AJ241" s="157"/>
    </row>
    <row r="242" spans="1:36" outlineLevel="1" x14ac:dyDescent="0.25">
      <c r="A242" s="80">
        <f t="shared" si="86"/>
        <v>43329</v>
      </c>
      <c r="B242" s="361"/>
      <c r="C242" s="366">
        <v>20</v>
      </c>
      <c r="D242" s="83"/>
      <c r="E242" s="83">
        <f t="shared" si="71"/>
        <v>0</v>
      </c>
      <c r="F242" s="157">
        <f t="shared" si="72"/>
        <v>0</v>
      </c>
      <c r="G242" s="188"/>
      <c r="H242" s="83"/>
      <c r="I242" s="83"/>
      <c r="J242" s="83">
        <f t="shared" si="73"/>
        <v>0</v>
      </c>
      <c r="K242" s="157"/>
      <c r="L242" s="194">
        <v>1</v>
      </c>
      <c r="M242" s="83"/>
      <c r="N242" s="83">
        <f t="shared" si="74"/>
        <v>0</v>
      </c>
      <c r="O242" s="157">
        <f t="shared" si="75"/>
        <v>0</v>
      </c>
      <c r="P242" s="188"/>
      <c r="Q242" s="83"/>
      <c r="R242" s="156">
        <v>100</v>
      </c>
      <c r="S242" s="83">
        <f t="shared" si="76"/>
        <v>0</v>
      </c>
      <c r="T242" s="157">
        <f t="shared" si="77"/>
        <v>0</v>
      </c>
      <c r="U242" s="194">
        <v>2</v>
      </c>
      <c r="V242" s="83"/>
      <c r="W242" s="83">
        <f t="shared" si="78"/>
        <v>0</v>
      </c>
      <c r="X242" s="157">
        <f t="shared" si="79"/>
        <v>0</v>
      </c>
      <c r="Y242" s="188"/>
      <c r="Z242" s="83">
        <f t="shared" si="80"/>
        <v>0</v>
      </c>
      <c r="AA242" s="148">
        <f t="shared" si="81"/>
        <v>0</v>
      </c>
      <c r="AB242" s="188"/>
      <c r="AC242" s="83"/>
      <c r="AD242" s="83">
        <f t="shared" si="82"/>
        <v>0</v>
      </c>
      <c r="AE242" s="148">
        <f t="shared" si="83"/>
        <v>0</v>
      </c>
      <c r="AF242" s="188">
        <f t="shared" si="84"/>
        <v>0</v>
      </c>
      <c r="AG242" s="157">
        <f t="shared" si="85"/>
        <v>0</v>
      </c>
      <c r="AH242" s="185"/>
      <c r="AI242" s="188"/>
      <c r="AJ242" s="157"/>
    </row>
    <row r="243" spans="1:36" outlineLevel="1" x14ac:dyDescent="0.25">
      <c r="A243" s="80">
        <f t="shared" si="86"/>
        <v>43330</v>
      </c>
      <c r="B243" s="361"/>
      <c r="C243" s="366">
        <v>20</v>
      </c>
      <c r="D243" s="83"/>
      <c r="E243" s="83">
        <f t="shared" si="71"/>
        <v>0</v>
      </c>
      <c r="F243" s="157">
        <f t="shared" si="72"/>
        <v>0</v>
      </c>
      <c r="G243" s="188"/>
      <c r="H243" s="83"/>
      <c r="I243" s="83"/>
      <c r="J243" s="83">
        <f t="shared" si="73"/>
        <v>0</v>
      </c>
      <c r="K243" s="157"/>
      <c r="L243" s="194">
        <v>1</v>
      </c>
      <c r="M243" s="83"/>
      <c r="N243" s="83">
        <f t="shared" si="74"/>
        <v>0</v>
      </c>
      <c r="O243" s="157">
        <f t="shared" si="75"/>
        <v>0</v>
      </c>
      <c r="P243" s="188"/>
      <c r="Q243" s="83"/>
      <c r="R243" s="156">
        <v>100</v>
      </c>
      <c r="S243" s="83">
        <f t="shared" si="76"/>
        <v>0</v>
      </c>
      <c r="T243" s="157">
        <f t="shared" si="77"/>
        <v>0</v>
      </c>
      <c r="U243" s="194">
        <v>2</v>
      </c>
      <c r="V243" s="83"/>
      <c r="W243" s="83">
        <f t="shared" si="78"/>
        <v>0</v>
      </c>
      <c r="X243" s="157">
        <f t="shared" si="79"/>
        <v>0</v>
      </c>
      <c r="Y243" s="188"/>
      <c r="Z243" s="83">
        <f t="shared" si="80"/>
        <v>0</v>
      </c>
      <c r="AA243" s="148">
        <f t="shared" si="81"/>
        <v>0</v>
      </c>
      <c r="AB243" s="188"/>
      <c r="AC243" s="83"/>
      <c r="AD243" s="83">
        <f t="shared" si="82"/>
        <v>0</v>
      </c>
      <c r="AE243" s="148">
        <f t="shared" si="83"/>
        <v>0</v>
      </c>
      <c r="AF243" s="188">
        <f t="shared" si="84"/>
        <v>0</v>
      </c>
      <c r="AG243" s="157">
        <f t="shared" si="85"/>
        <v>0</v>
      </c>
      <c r="AH243" s="185"/>
      <c r="AI243" s="188"/>
      <c r="AJ243" s="157"/>
    </row>
    <row r="244" spans="1:36" outlineLevel="1" x14ac:dyDescent="0.25">
      <c r="A244" s="80">
        <f t="shared" si="86"/>
        <v>43331</v>
      </c>
      <c r="B244" s="361"/>
      <c r="C244" s="366">
        <v>20</v>
      </c>
      <c r="D244" s="83"/>
      <c r="E244" s="83">
        <f t="shared" si="71"/>
        <v>0</v>
      </c>
      <c r="F244" s="157">
        <f t="shared" si="72"/>
        <v>0</v>
      </c>
      <c r="G244" s="188"/>
      <c r="H244" s="83"/>
      <c r="I244" s="83"/>
      <c r="J244" s="83">
        <f t="shared" si="73"/>
        <v>0</v>
      </c>
      <c r="K244" s="157"/>
      <c r="L244" s="194">
        <v>1</v>
      </c>
      <c r="M244" s="83"/>
      <c r="N244" s="83">
        <f t="shared" si="74"/>
        <v>0</v>
      </c>
      <c r="O244" s="157">
        <f t="shared" si="75"/>
        <v>0</v>
      </c>
      <c r="P244" s="188"/>
      <c r="Q244" s="83"/>
      <c r="R244" s="156">
        <v>100</v>
      </c>
      <c r="S244" s="83">
        <f t="shared" si="76"/>
        <v>0</v>
      </c>
      <c r="T244" s="157">
        <f t="shared" si="77"/>
        <v>0</v>
      </c>
      <c r="U244" s="194">
        <v>2</v>
      </c>
      <c r="V244" s="83"/>
      <c r="W244" s="83">
        <f t="shared" si="78"/>
        <v>0</v>
      </c>
      <c r="X244" s="157">
        <f t="shared" si="79"/>
        <v>0</v>
      </c>
      <c r="Y244" s="188"/>
      <c r="Z244" s="83">
        <f t="shared" si="80"/>
        <v>0</v>
      </c>
      <c r="AA244" s="148">
        <f t="shared" si="81"/>
        <v>0</v>
      </c>
      <c r="AB244" s="188"/>
      <c r="AC244" s="83"/>
      <c r="AD244" s="83">
        <f t="shared" si="82"/>
        <v>0</v>
      </c>
      <c r="AE244" s="148">
        <f t="shared" si="83"/>
        <v>0</v>
      </c>
      <c r="AF244" s="188">
        <f t="shared" si="84"/>
        <v>0</v>
      </c>
      <c r="AG244" s="157">
        <f t="shared" si="85"/>
        <v>0</v>
      </c>
      <c r="AH244" s="185"/>
      <c r="AI244" s="188"/>
      <c r="AJ244" s="157"/>
    </row>
    <row r="245" spans="1:36" outlineLevel="1" x14ac:dyDescent="0.25">
      <c r="A245" s="80">
        <f t="shared" si="86"/>
        <v>43332</v>
      </c>
      <c r="B245" s="361">
        <v>14.4</v>
      </c>
      <c r="C245" s="366">
        <v>20</v>
      </c>
      <c r="D245" s="83">
        <v>9890</v>
      </c>
      <c r="E245" s="83">
        <f t="shared" si="71"/>
        <v>197800</v>
      </c>
      <c r="F245" s="157">
        <f t="shared" si="72"/>
        <v>2848.32</v>
      </c>
      <c r="G245" s="188">
        <v>86.7</v>
      </c>
      <c r="H245" s="83">
        <v>117.7</v>
      </c>
      <c r="I245" s="83">
        <v>1.86</v>
      </c>
      <c r="J245" s="83">
        <f t="shared" si="73"/>
        <v>16666.666666666664</v>
      </c>
      <c r="K245" s="157"/>
      <c r="L245" s="194">
        <v>1</v>
      </c>
      <c r="M245" s="83">
        <v>11500</v>
      </c>
      <c r="N245" s="83">
        <f t="shared" si="74"/>
        <v>11500</v>
      </c>
      <c r="O245" s="157">
        <f t="shared" si="75"/>
        <v>165.6</v>
      </c>
      <c r="P245" s="188">
        <v>88.8</v>
      </c>
      <c r="Q245" s="83">
        <v>89.5</v>
      </c>
      <c r="R245" s="156">
        <v>200</v>
      </c>
      <c r="S245" s="83">
        <f t="shared" si="76"/>
        <v>3.5000000000000142</v>
      </c>
      <c r="T245" s="157">
        <f t="shared" si="77"/>
        <v>5.0400000000000202E-2</v>
      </c>
      <c r="U245" s="194">
        <v>4</v>
      </c>
      <c r="V245" s="83">
        <v>8.5500000000000007</v>
      </c>
      <c r="W245" s="83">
        <f t="shared" si="78"/>
        <v>34.200000000000003</v>
      </c>
      <c r="X245" s="157">
        <f t="shared" si="79"/>
        <v>0.49248000000000008</v>
      </c>
      <c r="Y245" s="188"/>
      <c r="Z245" s="83">
        <f t="shared" si="80"/>
        <v>0</v>
      </c>
      <c r="AA245" s="148">
        <f t="shared" si="81"/>
        <v>0</v>
      </c>
      <c r="AB245" s="188"/>
      <c r="AC245" s="83"/>
      <c r="AD245" s="83">
        <f t="shared" si="82"/>
        <v>0</v>
      </c>
      <c r="AE245" s="148">
        <f t="shared" si="83"/>
        <v>0</v>
      </c>
      <c r="AF245" s="188">
        <f t="shared" si="84"/>
        <v>94.186046511627907</v>
      </c>
      <c r="AG245" s="157">
        <f t="shared" si="85"/>
        <v>99.978999999999999</v>
      </c>
      <c r="AH245" s="185"/>
      <c r="AI245" s="188"/>
      <c r="AJ245" s="157"/>
    </row>
    <row r="246" spans="1:36" outlineLevel="1" x14ac:dyDescent="0.25">
      <c r="A246" s="80">
        <f t="shared" si="86"/>
        <v>43333</v>
      </c>
      <c r="B246" s="361">
        <v>21.1</v>
      </c>
      <c r="C246" s="366">
        <v>20</v>
      </c>
      <c r="D246" s="83">
        <v>9400</v>
      </c>
      <c r="E246" s="83">
        <f t="shared" si="71"/>
        <v>188000</v>
      </c>
      <c r="F246" s="157">
        <f t="shared" si="72"/>
        <v>3966.8000000000006</v>
      </c>
      <c r="G246" s="188">
        <v>87.8</v>
      </c>
      <c r="H246" s="83">
        <v>95.2</v>
      </c>
      <c r="I246" s="83">
        <v>1.9259999999999999</v>
      </c>
      <c r="J246" s="83">
        <f t="shared" si="73"/>
        <v>3842.1599169262749</v>
      </c>
      <c r="K246" s="157"/>
      <c r="L246" s="194">
        <v>1</v>
      </c>
      <c r="M246" s="83">
        <v>10200</v>
      </c>
      <c r="N246" s="83">
        <f t="shared" si="74"/>
        <v>10200</v>
      </c>
      <c r="O246" s="157">
        <f t="shared" si="75"/>
        <v>215.22</v>
      </c>
      <c r="P246" s="188">
        <v>86.6</v>
      </c>
      <c r="Q246" s="83">
        <v>90.3</v>
      </c>
      <c r="R246" s="156">
        <v>200</v>
      </c>
      <c r="S246" s="83">
        <f t="shared" si="76"/>
        <v>18.500000000000014</v>
      </c>
      <c r="T246" s="157">
        <f t="shared" si="77"/>
        <v>0.39035000000000031</v>
      </c>
      <c r="U246" s="194">
        <v>2</v>
      </c>
      <c r="V246" s="83">
        <v>17.2</v>
      </c>
      <c r="W246" s="83">
        <f t="shared" si="78"/>
        <v>34.4</v>
      </c>
      <c r="X246" s="157">
        <f t="shared" si="79"/>
        <v>0.72584000000000004</v>
      </c>
      <c r="Y246" s="188">
        <v>900</v>
      </c>
      <c r="Z246" s="83">
        <f t="shared" si="80"/>
        <v>18.989999999999998</v>
      </c>
      <c r="AA246" s="148">
        <f t="shared" si="81"/>
        <v>31.95</v>
      </c>
      <c r="AB246" s="188"/>
      <c r="AC246" s="83">
        <v>3.67</v>
      </c>
      <c r="AD246" s="83">
        <f t="shared" si="82"/>
        <v>7.7436999999999992E-2</v>
      </c>
      <c r="AE246" s="148">
        <f t="shared" si="83"/>
        <v>0.13028499999999998</v>
      </c>
      <c r="AF246" s="188">
        <f t="shared" si="84"/>
        <v>94.574468085106375</v>
      </c>
      <c r="AG246" s="157">
        <f t="shared" si="85"/>
        <v>99.518500000000003</v>
      </c>
      <c r="AH246" s="185"/>
      <c r="AI246" s="188"/>
      <c r="AJ246" s="157"/>
    </row>
    <row r="247" spans="1:36" outlineLevel="1" x14ac:dyDescent="0.25">
      <c r="A247" s="80">
        <f t="shared" si="86"/>
        <v>43334</v>
      </c>
      <c r="B247" s="361">
        <v>26.4</v>
      </c>
      <c r="C247" s="366">
        <v>20</v>
      </c>
      <c r="D247" s="83">
        <v>18900</v>
      </c>
      <c r="E247" s="83">
        <f t="shared" si="71"/>
        <v>378000</v>
      </c>
      <c r="F247" s="157">
        <f t="shared" si="72"/>
        <v>9979.2000000000007</v>
      </c>
      <c r="G247" s="188">
        <v>89.1</v>
      </c>
      <c r="H247" s="83">
        <v>120.5</v>
      </c>
      <c r="I247" s="83">
        <v>1.9259999999999999</v>
      </c>
      <c r="J247" s="83">
        <f t="shared" si="73"/>
        <v>16303.219106957429</v>
      </c>
      <c r="K247" s="157"/>
      <c r="L247" s="194">
        <v>1</v>
      </c>
      <c r="M247" s="83">
        <v>10600</v>
      </c>
      <c r="N247" s="83">
        <f t="shared" si="74"/>
        <v>10600</v>
      </c>
      <c r="O247" s="157">
        <f t="shared" si="75"/>
        <v>279.83999999999997</v>
      </c>
      <c r="P247" s="188">
        <v>86.4</v>
      </c>
      <c r="Q247" s="83">
        <v>93.8</v>
      </c>
      <c r="R247" s="156">
        <v>200</v>
      </c>
      <c r="S247" s="83">
        <f t="shared" si="76"/>
        <v>36.999999999999957</v>
      </c>
      <c r="T247" s="157">
        <f t="shared" si="77"/>
        <v>0.97679999999999878</v>
      </c>
      <c r="U247" s="194">
        <v>2</v>
      </c>
      <c r="V247" s="83">
        <v>20.3</v>
      </c>
      <c r="W247" s="83">
        <f t="shared" si="78"/>
        <v>40.6</v>
      </c>
      <c r="X247" s="157">
        <f t="shared" si="79"/>
        <v>1.0718399999999999</v>
      </c>
      <c r="Y247" s="188"/>
      <c r="Z247" s="83">
        <f t="shared" si="80"/>
        <v>0</v>
      </c>
      <c r="AA247" s="148">
        <f t="shared" si="81"/>
        <v>0</v>
      </c>
      <c r="AB247" s="188"/>
      <c r="AC247" s="83"/>
      <c r="AD247" s="83">
        <f t="shared" si="82"/>
        <v>0</v>
      </c>
      <c r="AE247" s="148">
        <f t="shared" si="83"/>
        <v>0</v>
      </c>
      <c r="AF247" s="188">
        <f t="shared" si="84"/>
        <v>97.195767195767189</v>
      </c>
      <c r="AG247" s="157">
        <f t="shared" si="85"/>
        <v>99.773050955414007</v>
      </c>
      <c r="AH247" s="185"/>
      <c r="AI247" s="188"/>
      <c r="AJ247" s="157"/>
    </row>
    <row r="248" spans="1:36" outlineLevel="1" x14ac:dyDescent="0.25">
      <c r="A248" s="80">
        <f t="shared" si="86"/>
        <v>43335</v>
      </c>
      <c r="B248" s="361">
        <v>26</v>
      </c>
      <c r="C248" s="366">
        <v>20</v>
      </c>
      <c r="D248" s="83">
        <v>33500</v>
      </c>
      <c r="E248" s="83">
        <f t="shared" si="71"/>
        <v>670000</v>
      </c>
      <c r="F248" s="157">
        <f t="shared" si="72"/>
        <v>17420</v>
      </c>
      <c r="G248" s="188">
        <v>86.4</v>
      </c>
      <c r="H248" s="83">
        <v>123.3</v>
      </c>
      <c r="I248" s="83">
        <v>3.036</v>
      </c>
      <c r="J248" s="83">
        <f t="shared" si="73"/>
        <v>12154.150197628456</v>
      </c>
      <c r="K248" s="157"/>
      <c r="L248" s="194">
        <v>1</v>
      </c>
      <c r="M248" s="83">
        <v>9950</v>
      </c>
      <c r="N248" s="83">
        <f t="shared" si="74"/>
        <v>9950</v>
      </c>
      <c r="O248" s="157">
        <f t="shared" si="75"/>
        <v>258.7</v>
      </c>
      <c r="P248" s="188">
        <v>87.3</v>
      </c>
      <c r="Q248" s="83">
        <v>91.8</v>
      </c>
      <c r="R248" s="156">
        <v>300</v>
      </c>
      <c r="S248" s="83">
        <f t="shared" si="76"/>
        <v>15</v>
      </c>
      <c r="T248" s="157">
        <f t="shared" si="77"/>
        <v>0.39</v>
      </c>
      <c r="U248" s="194">
        <v>4</v>
      </c>
      <c r="V248" s="83">
        <v>12.3</v>
      </c>
      <c r="W248" s="83">
        <f t="shared" si="78"/>
        <v>49.2</v>
      </c>
      <c r="X248" s="157">
        <f t="shared" si="79"/>
        <v>1.2792000000000001</v>
      </c>
      <c r="Y248" s="188"/>
      <c r="Z248" s="83">
        <f t="shared" si="80"/>
        <v>0</v>
      </c>
      <c r="AA248" s="148">
        <f t="shared" si="81"/>
        <v>0</v>
      </c>
      <c r="AB248" s="188"/>
      <c r="AC248" s="83"/>
      <c r="AD248" s="83">
        <f t="shared" si="82"/>
        <v>0</v>
      </c>
      <c r="AE248" s="148">
        <f t="shared" si="83"/>
        <v>0</v>
      </c>
      <c r="AF248" s="188">
        <f t="shared" si="84"/>
        <v>98.514925373134332</v>
      </c>
      <c r="AG248" s="157">
        <f t="shared" si="85"/>
        <v>99.876585365853657</v>
      </c>
      <c r="AH248" s="185"/>
      <c r="AI248" s="188"/>
      <c r="AJ248" s="157"/>
    </row>
    <row r="249" spans="1:36" outlineLevel="1" x14ac:dyDescent="0.25">
      <c r="A249" s="80">
        <f t="shared" si="86"/>
        <v>43336</v>
      </c>
      <c r="B249" s="361">
        <v>14.6</v>
      </c>
      <c r="C249" s="366">
        <v>20</v>
      </c>
      <c r="D249" s="83">
        <v>27700</v>
      </c>
      <c r="E249" s="83">
        <f t="shared" si="71"/>
        <v>554000</v>
      </c>
      <c r="F249" s="157">
        <f t="shared" si="72"/>
        <v>8088.4</v>
      </c>
      <c r="G249" s="188">
        <v>86.7</v>
      </c>
      <c r="H249" s="83">
        <v>121.9</v>
      </c>
      <c r="I249" s="83">
        <v>1.903</v>
      </c>
      <c r="J249" s="83">
        <f t="shared" si="73"/>
        <v>18497.109826589596</v>
      </c>
      <c r="K249" s="157"/>
      <c r="L249" s="194">
        <v>1</v>
      </c>
      <c r="M249" s="83">
        <v>10600</v>
      </c>
      <c r="N249" s="83">
        <f t="shared" si="74"/>
        <v>10600</v>
      </c>
      <c r="O249" s="157">
        <f t="shared" si="75"/>
        <v>154.76</v>
      </c>
      <c r="P249" s="188">
        <v>88</v>
      </c>
      <c r="Q249" s="83">
        <v>96.7</v>
      </c>
      <c r="R249" s="156">
        <v>100</v>
      </c>
      <c r="S249" s="83">
        <f t="shared" si="76"/>
        <v>87.000000000000043</v>
      </c>
      <c r="T249" s="157">
        <f t="shared" si="77"/>
        <v>1.2702000000000004</v>
      </c>
      <c r="U249" s="194">
        <v>4</v>
      </c>
      <c r="V249" s="83">
        <v>13</v>
      </c>
      <c r="W249" s="83">
        <f t="shared" si="78"/>
        <v>52</v>
      </c>
      <c r="X249" s="157">
        <f t="shared" si="79"/>
        <v>0.75919999999999999</v>
      </c>
      <c r="Y249" s="188"/>
      <c r="Z249" s="83">
        <f t="shared" si="80"/>
        <v>0</v>
      </c>
      <c r="AA249" s="148">
        <f t="shared" si="81"/>
        <v>0</v>
      </c>
      <c r="AB249" s="188"/>
      <c r="AC249" s="83"/>
      <c r="AD249" s="83">
        <f t="shared" si="82"/>
        <v>0</v>
      </c>
      <c r="AE249" s="148">
        <f t="shared" si="83"/>
        <v>0</v>
      </c>
      <c r="AF249" s="188">
        <v>52.84</v>
      </c>
      <c r="AG249" s="157">
        <f t="shared" si="85"/>
        <v>99.529656250000002</v>
      </c>
      <c r="AH249" s="185"/>
      <c r="AI249" s="188"/>
      <c r="AJ249" s="157"/>
    </row>
    <row r="250" spans="1:36" outlineLevel="1" x14ac:dyDescent="0.25">
      <c r="A250" s="80">
        <f t="shared" si="86"/>
        <v>43337</v>
      </c>
      <c r="B250" s="361"/>
      <c r="C250" s="366">
        <v>20</v>
      </c>
      <c r="D250" s="83"/>
      <c r="E250" s="83">
        <f t="shared" si="71"/>
        <v>0</v>
      </c>
      <c r="F250" s="157">
        <f t="shared" si="72"/>
        <v>0</v>
      </c>
      <c r="G250" s="188"/>
      <c r="H250" s="83"/>
      <c r="I250" s="83"/>
      <c r="J250" s="83">
        <f t="shared" si="73"/>
        <v>0</v>
      </c>
      <c r="K250" s="157"/>
      <c r="L250" s="194">
        <v>1</v>
      </c>
      <c r="M250" s="83"/>
      <c r="N250" s="83">
        <f t="shared" si="74"/>
        <v>0</v>
      </c>
      <c r="O250" s="157">
        <f t="shared" si="75"/>
        <v>0</v>
      </c>
      <c r="P250" s="188"/>
      <c r="Q250" s="83"/>
      <c r="R250" s="156">
        <v>100</v>
      </c>
      <c r="S250" s="83">
        <f t="shared" si="76"/>
        <v>0</v>
      </c>
      <c r="T250" s="157">
        <f t="shared" si="77"/>
        <v>0</v>
      </c>
      <c r="U250" s="194">
        <v>2</v>
      </c>
      <c r="V250" s="83"/>
      <c r="W250" s="83">
        <f t="shared" si="78"/>
        <v>0</v>
      </c>
      <c r="X250" s="157">
        <f t="shared" si="79"/>
        <v>0</v>
      </c>
      <c r="Y250" s="188"/>
      <c r="Z250" s="83">
        <f t="shared" si="80"/>
        <v>0</v>
      </c>
      <c r="AA250" s="148">
        <f t="shared" si="81"/>
        <v>0</v>
      </c>
      <c r="AB250" s="188"/>
      <c r="AC250" s="83"/>
      <c r="AD250" s="83">
        <f t="shared" si="82"/>
        <v>0</v>
      </c>
      <c r="AE250" s="148">
        <f t="shared" si="83"/>
        <v>0</v>
      </c>
      <c r="AF250" s="188">
        <v>54.8</v>
      </c>
      <c r="AG250" s="157">
        <f t="shared" si="85"/>
        <v>0</v>
      </c>
      <c r="AH250" s="185"/>
      <c r="AI250" s="188"/>
      <c r="AJ250" s="157"/>
    </row>
    <row r="251" spans="1:36" outlineLevel="1" x14ac:dyDescent="0.25">
      <c r="A251" s="80">
        <f t="shared" si="86"/>
        <v>43338</v>
      </c>
      <c r="B251" s="361"/>
      <c r="C251" s="366">
        <v>20</v>
      </c>
      <c r="D251" s="83"/>
      <c r="E251" s="83">
        <f t="shared" si="71"/>
        <v>0</v>
      </c>
      <c r="F251" s="157">
        <f t="shared" si="72"/>
        <v>0</v>
      </c>
      <c r="G251" s="188"/>
      <c r="H251" s="83"/>
      <c r="I251" s="83"/>
      <c r="J251" s="83">
        <f t="shared" si="73"/>
        <v>0</v>
      </c>
      <c r="K251" s="157"/>
      <c r="L251" s="194">
        <v>1</v>
      </c>
      <c r="M251" s="83"/>
      <c r="N251" s="83">
        <f t="shared" si="74"/>
        <v>0</v>
      </c>
      <c r="O251" s="157">
        <f t="shared" si="75"/>
        <v>0</v>
      </c>
      <c r="P251" s="188"/>
      <c r="Q251" s="83"/>
      <c r="R251" s="156">
        <v>100</v>
      </c>
      <c r="S251" s="83">
        <f t="shared" si="76"/>
        <v>0</v>
      </c>
      <c r="T251" s="157">
        <f t="shared" si="77"/>
        <v>0</v>
      </c>
      <c r="U251" s="194">
        <v>2</v>
      </c>
      <c r="V251" s="83"/>
      <c r="W251" s="83">
        <f t="shared" si="78"/>
        <v>0</v>
      </c>
      <c r="X251" s="157">
        <f t="shared" si="79"/>
        <v>0</v>
      </c>
      <c r="Y251" s="188"/>
      <c r="Z251" s="83">
        <f t="shared" si="80"/>
        <v>0</v>
      </c>
      <c r="AA251" s="148">
        <f t="shared" si="81"/>
        <v>0</v>
      </c>
      <c r="AB251" s="188"/>
      <c r="AC251" s="83"/>
      <c r="AD251" s="83">
        <f t="shared" si="82"/>
        <v>0</v>
      </c>
      <c r="AE251" s="148">
        <f t="shared" si="83"/>
        <v>0</v>
      </c>
      <c r="AF251" s="188">
        <f t="shared" si="84"/>
        <v>0</v>
      </c>
      <c r="AG251" s="157">
        <f t="shared" si="85"/>
        <v>0</v>
      </c>
      <c r="AH251" s="185"/>
      <c r="AI251" s="188"/>
      <c r="AJ251" s="157"/>
    </row>
    <row r="252" spans="1:36" outlineLevel="1" x14ac:dyDescent="0.25">
      <c r="A252" s="80">
        <f t="shared" si="86"/>
        <v>43339</v>
      </c>
      <c r="B252" s="361">
        <v>24.6</v>
      </c>
      <c r="C252" s="366">
        <v>20</v>
      </c>
      <c r="D252" s="83">
        <v>7970</v>
      </c>
      <c r="E252" s="83">
        <f t="shared" si="71"/>
        <v>159400</v>
      </c>
      <c r="F252" s="157">
        <f t="shared" si="72"/>
        <v>3921.24</v>
      </c>
      <c r="G252" s="188">
        <v>86.6</v>
      </c>
      <c r="H252" s="83">
        <v>95.6</v>
      </c>
      <c r="I252" s="83">
        <v>3.84</v>
      </c>
      <c r="J252" s="83">
        <f t="shared" si="73"/>
        <v>2343.75</v>
      </c>
      <c r="K252" s="157"/>
      <c r="L252" s="194">
        <v>1</v>
      </c>
      <c r="M252" s="83">
        <v>10100</v>
      </c>
      <c r="N252" s="83">
        <f t="shared" si="74"/>
        <v>10100</v>
      </c>
      <c r="O252" s="157">
        <f t="shared" si="75"/>
        <v>248.46</v>
      </c>
      <c r="P252" s="188">
        <v>87.1</v>
      </c>
      <c r="Q252" s="83">
        <v>88.2</v>
      </c>
      <c r="R252" s="156">
        <v>300</v>
      </c>
      <c r="S252" s="83">
        <f t="shared" si="76"/>
        <v>3.6666666666666954</v>
      </c>
      <c r="T252" s="157">
        <f t="shared" si="77"/>
        <v>9.020000000000071E-2</v>
      </c>
      <c r="U252" s="194">
        <v>4</v>
      </c>
      <c r="V252" s="83">
        <v>11.1</v>
      </c>
      <c r="W252" s="83">
        <f t="shared" si="78"/>
        <v>44.4</v>
      </c>
      <c r="X252" s="157">
        <f t="shared" si="79"/>
        <v>1.0922400000000001</v>
      </c>
      <c r="Y252" s="188"/>
      <c r="Z252" s="83">
        <f t="shared" si="80"/>
        <v>0</v>
      </c>
      <c r="AA252" s="148">
        <f t="shared" si="81"/>
        <v>0</v>
      </c>
      <c r="AB252" s="188"/>
      <c r="AC252" s="83"/>
      <c r="AD252" s="83">
        <f t="shared" si="82"/>
        <v>0</v>
      </c>
      <c r="AE252" s="148">
        <f t="shared" si="83"/>
        <v>0</v>
      </c>
      <c r="AF252" s="188">
        <f t="shared" si="84"/>
        <v>93.663739021329988</v>
      </c>
      <c r="AG252" s="157">
        <f t="shared" si="85"/>
        <v>99.843555555555568</v>
      </c>
      <c r="AH252" s="185"/>
      <c r="AI252" s="188"/>
      <c r="AJ252" s="157"/>
    </row>
    <row r="253" spans="1:36" outlineLevel="1" x14ac:dyDescent="0.25">
      <c r="A253" s="80">
        <f t="shared" si="86"/>
        <v>43340</v>
      </c>
      <c r="B253" s="361">
        <v>29.5</v>
      </c>
      <c r="C253" s="366">
        <v>20</v>
      </c>
      <c r="D253" s="83">
        <v>21700</v>
      </c>
      <c r="E253" s="83">
        <f t="shared" si="71"/>
        <v>434000</v>
      </c>
      <c r="F253" s="157">
        <f t="shared" si="72"/>
        <v>12803</v>
      </c>
      <c r="G253" s="188">
        <v>85.9</v>
      </c>
      <c r="H253" s="83">
        <v>118.8</v>
      </c>
      <c r="I253" s="83">
        <v>3.1</v>
      </c>
      <c r="J253" s="83">
        <f t="shared" si="73"/>
        <v>10612.903225806449</v>
      </c>
      <c r="K253" s="157"/>
      <c r="L253" s="194">
        <v>1</v>
      </c>
      <c r="M253" s="83">
        <v>10800</v>
      </c>
      <c r="N253" s="83">
        <f t="shared" si="74"/>
        <v>10800</v>
      </c>
      <c r="O253" s="157">
        <f t="shared" si="75"/>
        <v>318.60000000000002</v>
      </c>
      <c r="P253" s="188">
        <v>85.7</v>
      </c>
      <c r="Q253" s="83">
        <v>92.8</v>
      </c>
      <c r="R253" s="156">
        <v>200</v>
      </c>
      <c r="S253" s="83">
        <f t="shared" si="76"/>
        <v>35.499999999999972</v>
      </c>
      <c r="T253" s="157">
        <f t="shared" si="77"/>
        <v>1.0472499999999991</v>
      </c>
      <c r="U253" s="194">
        <v>4</v>
      </c>
      <c r="V253" s="83">
        <v>11.7</v>
      </c>
      <c r="W253" s="83">
        <f t="shared" si="78"/>
        <v>46.8</v>
      </c>
      <c r="X253" s="157">
        <f t="shared" si="79"/>
        <v>1.3805999999999998</v>
      </c>
      <c r="Y253" s="188">
        <v>885</v>
      </c>
      <c r="Z253" s="83">
        <f t="shared" si="80"/>
        <v>26.107500000000002</v>
      </c>
      <c r="AA253" s="148">
        <f t="shared" si="81"/>
        <v>107.1735</v>
      </c>
      <c r="AB253" s="188"/>
      <c r="AC253" s="83">
        <v>1.28</v>
      </c>
      <c r="AD253" s="83">
        <f t="shared" si="82"/>
        <v>3.7759999999999995E-2</v>
      </c>
      <c r="AE253" s="148">
        <f t="shared" si="83"/>
        <v>0.15500800000000001</v>
      </c>
      <c r="AF253" s="188">
        <f t="shared" si="84"/>
        <v>97.511520737327189</v>
      </c>
      <c r="AG253" s="157">
        <f t="shared" si="85"/>
        <v>99.665501519756845</v>
      </c>
      <c r="AH253" s="185"/>
      <c r="AI253" s="188"/>
      <c r="AJ253" s="157"/>
    </row>
    <row r="254" spans="1:36" outlineLevel="1" x14ac:dyDescent="0.25">
      <c r="A254" s="80">
        <f t="shared" si="86"/>
        <v>43341</v>
      </c>
      <c r="B254" s="361">
        <v>29</v>
      </c>
      <c r="C254" s="366">
        <v>20</v>
      </c>
      <c r="D254" s="83">
        <v>16100</v>
      </c>
      <c r="E254" s="83">
        <f t="shared" si="71"/>
        <v>322000</v>
      </c>
      <c r="F254" s="157">
        <f t="shared" si="72"/>
        <v>9338</v>
      </c>
      <c r="G254" s="188">
        <v>87.5</v>
      </c>
      <c r="H254" s="83">
        <v>119.9</v>
      </c>
      <c r="I254" s="83">
        <v>4.1399999999999997</v>
      </c>
      <c r="J254" s="83">
        <f t="shared" si="73"/>
        <v>7826.0869565217417</v>
      </c>
      <c r="K254" s="157"/>
      <c r="L254" s="194">
        <v>1</v>
      </c>
      <c r="M254" s="83">
        <v>10600</v>
      </c>
      <c r="N254" s="83">
        <f t="shared" si="74"/>
        <v>10600</v>
      </c>
      <c r="O254" s="157">
        <f t="shared" si="75"/>
        <v>307.39999999999998</v>
      </c>
      <c r="P254" s="188">
        <v>87.5</v>
      </c>
      <c r="Q254" s="83">
        <v>88.9</v>
      </c>
      <c r="R254" s="156">
        <v>300</v>
      </c>
      <c r="S254" s="83">
        <f t="shared" si="76"/>
        <v>4.6666666666666856</v>
      </c>
      <c r="T254" s="157">
        <f t="shared" si="77"/>
        <v>0.13533333333333389</v>
      </c>
      <c r="U254" s="194">
        <v>4</v>
      </c>
      <c r="V254" s="83">
        <v>9.59</v>
      </c>
      <c r="W254" s="83">
        <f t="shared" si="78"/>
        <v>38.36</v>
      </c>
      <c r="X254" s="157">
        <f t="shared" si="79"/>
        <v>1.1124400000000001</v>
      </c>
      <c r="Y254" s="188"/>
      <c r="Z254" s="83">
        <f t="shared" si="80"/>
        <v>0</v>
      </c>
      <c r="AA254" s="148">
        <f t="shared" si="81"/>
        <v>0</v>
      </c>
      <c r="AB254" s="188"/>
      <c r="AC254" s="83"/>
      <c r="AD254" s="83">
        <f t="shared" si="82"/>
        <v>0</v>
      </c>
      <c r="AE254" s="148">
        <f t="shared" si="83"/>
        <v>0</v>
      </c>
      <c r="AF254" s="188">
        <f t="shared" si="84"/>
        <v>96.708074534161497</v>
      </c>
      <c r="AG254" s="157">
        <f t="shared" si="85"/>
        <v>99.940370370370374</v>
      </c>
      <c r="AH254" s="185"/>
      <c r="AI254" s="188"/>
      <c r="AJ254" s="157"/>
    </row>
    <row r="255" spans="1:36" outlineLevel="1" x14ac:dyDescent="0.25">
      <c r="A255" s="80">
        <f t="shared" si="86"/>
        <v>43342</v>
      </c>
      <c r="B255" s="361">
        <v>26</v>
      </c>
      <c r="C255" s="366">
        <v>20</v>
      </c>
      <c r="D255" s="83">
        <v>18800</v>
      </c>
      <c r="E255" s="83">
        <f t="shared" si="71"/>
        <v>376000</v>
      </c>
      <c r="F255" s="157">
        <f t="shared" si="72"/>
        <v>9776</v>
      </c>
      <c r="G255" s="188">
        <v>86</v>
      </c>
      <c r="H255" s="83">
        <v>118.3</v>
      </c>
      <c r="I255" s="83">
        <v>4.2460000000000004</v>
      </c>
      <c r="J255" s="83">
        <f t="shared" si="73"/>
        <v>7607.1596796985377</v>
      </c>
      <c r="K255" s="157"/>
      <c r="L255" s="194">
        <v>1</v>
      </c>
      <c r="M255" s="83">
        <v>11200</v>
      </c>
      <c r="N255" s="83">
        <f t="shared" si="74"/>
        <v>11200</v>
      </c>
      <c r="O255" s="157">
        <f t="shared" si="75"/>
        <v>291.2</v>
      </c>
      <c r="P255" s="188">
        <v>87.8</v>
      </c>
      <c r="Q255" s="83">
        <v>89.3</v>
      </c>
      <c r="R255" s="156">
        <v>300</v>
      </c>
      <c r="S255" s="83">
        <f t="shared" si="76"/>
        <v>5</v>
      </c>
      <c r="T255" s="157">
        <f t="shared" si="77"/>
        <v>0.13</v>
      </c>
      <c r="U255" s="194">
        <v>2</v>
      </c>
      <c r="V255" s="83">
        <v>10.6</v>
      </c>
      <c r="W255" s="83">
        <f t="shared" si="78"/>
        <v>21.2</v>
      </c>
      <c r="X255" s="157">
        <f t="shared" si="79"/>
        <v>0.55119999999999991</v>
      </c>
      <c r="Y255" s="188"/>
      <c r="Z255" s="83">
        <f t="shared" si="80"/>
        <v>0</v>
      </c>
      <c r="AA255" s="148">
        <f t="shared" si="81"/>
        <v>0</v>
      </c>
      <c r="AB255" s="188"/>
      <c r="AC255" s="83"/>
      <c r="AD255" s="83">
        <f t="shared" si="82"/>
        <v>0</v>
      </c>
      <c r="AE255" s="148">
        <f t="shared" si="83"/>
        <v>0</v>
      </c>
      <c r="AF255" s="188">
        <f t="shared" si="84"/>
        <v>97.021276595744681</v>
      </c>
      <c r="AG255" s="157">
        <f t="shared" si="85"/>
        <v>99.93427244582044</v>
      </c>
      <c r="AH255" s="185"/>
      <c r="AI255" s="188"/>
      <c r="AJ255" s="157"/>
    </row>
    <row r="256" spans="1:36" outlineLevel="1" x14ac:dyDescent="0.25">
      <c r="A256" s="80">
        <f t="shared" si="86"/>
        <v>43343</v>
      </c>
      <c r="B256" s="361">
        <v>12</v>
      </c>
      <c r="C256" s="366">
        <v>20</v>
      </c>
      <c r="D256" s="83">
        <v>38300</v>
      </c>
      <c r="E256" s="83">
        <f t="shared" si="71"/>
        <v>766000</v>
      </c>
      <c r="F256" s="157">
        <f t="shared" si="72"/>
        <v>9192</v>
      </c>
      <c r="G256" s="188">
        <v>85.7</v>
      </c>
      <c r="H256" s="83">
        <v>130.9</v>
      </c>
      <c r="I256" s="83">
        <v>1.623</v>
      </c>
      <c r="J256" s="83">
        <f t="shared" si="73"/>
        <v>27849.661121380159</v>
      </c>
      <c r="K256" s="157"/>
      <c r="L256" s="194">
        <v>1</v>
      </c>
      <c r="M256" s="83">
        <v>11000</v>
      </c>
      <c r="N256" s="83">
        <f t="shared" si="74"/>
        <v>11000</v>
      </c>
      <c r="O256" s="157">
        <f t="shared" si="75"/>
        <v>132</v>
      </c>
      <c r="P256" s="188">
        <v>86.4</v>
      </c>
      <c r="Q256" s="83">
        <v>87.5</v>
      </c>
      <c r="R256" s="156">
        <v>200</v>
      </c>
      <c r="S256" s="83">
        <f t="shared" si="76"/>
        <v>5.4999999999999716</v>
      </c>
      <c r="T256" s="157">
        <f t="shared" si="77"/>
        <v>6.5999999999999656E-2</v>
      </c>
      <c r="U256" s="194">
        <v>4</v>
      </c>
      <c r="V256" s="83">
        <v>7.21</v>
      </c>
      <c r="W256" s="83">
        <f t="shared" si="78"/>
        <v>28.84</v>
      </c>
      <c r="X256" s="157">
        <f t="shared" si="79"/>
        <v>0.34608</v>
      </c>
      <c r="Y256" s="188"/>
      <c r="Z256" s="83">
        <f t="shared" si="80"/>
        <v>0</v>
      </c>
      <c r="AA256" s="148">
        <f t="shared" si="81"/>
        <v>0</v>
      </c>
      <c r="AB256" s="188"/>
      <c r="AC256" s="83"/>
      <c r="AD256" s="83">
        <f t="shared" si="82"/>
        <v>0</v>
      </c>
      <c r="AE256" s="148">
        <f t="shared" si="83"/>
        <v>0</v>
      </c>
      <c r="AF256" s="188">
        <f t="shared" si="84"/>
        <v>98.563968668407313</v>
      </c>
      <c r="AG256" s="157">
        <f t="shared" si="85"/>
        <v>99.9802511061947</v>
      </c>
      <c r="AH256" s="185"/>
      <c r="AI256" s="188"/>
      <c r="AJ256" s="157"/>
    </row>
    <row r="257" spans="1:36" x14ac:dyDescent="0.25">
      <c r="A257" s="80">
        <f t="shared" si="86"/>
        <v>43344</v>
      </c>
      <c r="B257" s="361"/>
      <c r="C257" s="366">
        <v>20</v>
      </c>
      <c r="D257" s="83"/>
      <c r="E257" s="83">
        <f t="shared" si="71"/>
        <v>0</v>
      </c>
      <c r="F257" s="157">
        <f t="shared" si="72"/>
        <v>0</v>
      </c>
      <c r="G257" s="188"/>
      <c r="H257" s="83"/>
      <c r="I257" s="83"/>
      <c r="J257" s="83">
        <f t="shared" si="73"/>
        <v>0</v>
      </c>
      <c r="K257" s="157"/>
      <c r="L257" s="194">
        <v>1</v>
      </c>
      <c r="M257" s="83"/>
      <c r="N257" s="83">
        <f t="shared" si="74"/>
        <v>0</v>
      </c>
      <c r="O257" s="157">
        <f t="shared" si="75"/>
        <v>0</v>
      </c>
      <c r="P257" s="188"/>
      <c r="Q257" s="83"/>
      <c r="R257" s="156">
        <v>100</v>
      </c>
      <c r="S257" s="83">
        <f t="shared" si="76"/>
        <v>0</v>
      </c>
      <c r="T257" s="157">
        <f t="shared" si="77"/>
        <v>0</v>
      </c>
      <c r="U257" s="194">
        <v>2</v>
      </c>
      <c r="V257" s="83"/>
      <c r="W257" s="83">
        <f t="shared" si="78"/>
        <v>0</v>
      </c>
      <c r="X257" s="157">
        <f t="shared" si="79"/>
        <v>0</v>
      </c>
      <c r="Y257" s="188"/>
      <c r="Z257" s="83">
        <f t="shared" si="80"/>
        <v>0</v>
      </c>
      <c r="AA257" s="148">
        <f t="shared" si="81"/>
        <v>0</v>
      </c>
      <c r="AB257" s="188"/>
      <c r="AC257" s="83"/>
      <c r="AD257" s="83">
        <f t="shared" si="82"/>
        <v>0</v>
      </c>
      <c r="AE257" s="148">
        <f t="shared" si="83"/>
        <v>0</v>
      </c>
      <c r="AF257" s="188">
        <f t="shared" si="84"/>
        <v>0</v>
      </c>
      <c r="AG257" s="157">
        <f t="shared" si="85"/>
        <v>0</v>
      </c>
      <c r="AH257" s="185"/>
      <c r="AI257" s="188"/>
      <c r="AJ257" s="157"/>
    </row>
    <row r="258" spans="1:36" outlineLevel="1" x14ac:dyDescent="0.25">
      <c r="A258" s="80">
        <f t="shared" si="86"/>
        <v>43345</v>
      </c>
      <c r="B258" s="361"/>
      <c r="C258" s="366">
        <v>20</v>
      </c>
      <c r="D258" s="83"/>
      <c r="E258" s="83">
        <f t="shared" si="71"/>
        <v>0</v>
      </c>
      <c r="F258" s="157">
        <f t="shared" si="72"/>
        <v>0</v>
      </c>
      <c r="G258" s="188"/>
      <c r="H258" s="83"/>
      <c r="I258" s="83"/>
      <c r="J258" s="83">
        <f t="shared" si="73"/>
        <v>0</v>
      </c>
      <c r="K258" s="157"/>
      <c r="L258" s="194">
        <v>1</v>
      </c>
      <c r="M258" s="83"/>
      <c r="N258" s="83">
        <f t="shared" si="74"/>
        <v>0</v>
      </c>
      <c r="O258" s="157">
        <f t="shared" si="75"/>
        <v>0</v>
      </c>
      <c r="P258" s="188"/>
      <c r="Q258" s="83"/>
      <c r="R258" s="156">
        <v>100</v>
      </c>
      <c r="S258" s="83">
        <f t="shared" si="76"/>
        <v>0</v>
      </c>
      <c r="T258" s="157">
        <f t="shared" si="77"/>
        <v>0</v>
      </c>
      <c r="U258" s="194">
        <v>2</v>
      </c>
      <c r="V258" s="83"/>
      <c r="W258" s="83">
        <f t="shared" si="78"/>
        <v>0</v>
      </c>
      <c r="X258" s="157">
        <f t="shared" si="79"/>
        <v>0</v>
      </c>
      <c r="Y258" s="188"/>
      <c r="Z258" s="83">
        <f t="shared" si="80"/>
        <v>0</v>
      </c>
      <c r="AA258" s="148">
        <f t="shared" si="81"/>
        <v>0</v>
      </c>
      <c r="AB258" s="188"/>
      <c r="AC258" s="83"/>
      <c r="AD258" s="83">
        <f t="shared" si="82"/>
        <v>0</v>
      </c>
      <c r="AE258" s="148">
        <f t="shared" si="83"/>
        <v>0</v>
      </c>
      <c r="AF258" s="188">
        <f t="shared" si="84"/>
        <v>0</v>
      </c>
      <c r="AG258" s="157">
        <f t="shared" si="85"/>
        <v>0</v>
      </c>
      <c r="AH258" s="185"/>
      <c r="AI258" s="188"/>
      <c r="AJ258" s="157"/>
    </row>
    <row r="259" spans="1:36" outlineLevel="1" x14ac:dyDescent="0.25">
      <c r="A259" s="80">
        <f t="shared" si="86"/>
        <v>43346</v>
      </c>
      <c r="B259" s="361">
        <v>15.8</v>
      </c>
      <c r="C259" s="366">
        <v>20</v>
      </c>
      <c r="D259" s="83">
        <v>6660</v>
      </c>
      <c r="E259" s="83">
        <f t="shared" si="71"/>
        <v>133200</v>
      </c>
      <c r="F259" s="157">
        <f t="shared" si="72"/>
        <v>2104.56</v>
      </c>
      <c r="G259" s="188">
        <v>87.3</v>
      </c>
      <c r="H259" s="83">
        <v>113.1</v>
      </c>
      <c r="I259" s="83">
        <v>6.1280000000000001</v>
      </c>
      <c r="J259" s="83">
        <f t="shared" si="73"/>
        <v>4210.18276762402</v>
      </c>
      <c r="K259" s="157"/>
      <c r="L259" s="194">
        <v>1</v>
      </c>
      <c r="M259" s="83">
        <v>9790</v>
      </c>
      <c r="N259" s="83">
        <f t="shared" si="74"/>
        <v>9790</v>
      </c>
      <c r="O259" s="157">
        <f t="shared" si="75"/>
        <v>154.68199999999999</v>
      </c>
      <c r="P259" s="188">
        <v>87.6</v>
      </c>
      <c r="Q259" s="83">
        <v>91.7</v>
      </c>
      <c r="R259" s="156">
        <v>300</v>
      </c>
      <c r="S259" s="83">
        <f t="shared" si="76"/>
        <v>13.666666666666694</v>
      </c>
      <c r="T259" s="157">
        <f t="shared" si="77"/>
        <v>0.21593333333333378</v>
      </c>
      <c r="U259" s="194">
        <v>2</v>
      </c>
      <c r="V259" s="83">
        <v>15.3</v>
      </c>
      <c r="W259" s="83">
        <f t="shared" si="78"/>
        <v>30.6</v>
      </c>
      <c r="X259" s="157">
        <f t="shared" si="79"/>
        <v>0.48348000000000002</v>
      </c>
      <c r="Y259" s="188"/>
      <c r="Z259" s="83">
        <f t="shared" si="80"/>
        <v>0</v>
      </c>
      <c r="AA259" s="148">
        <f t="shared" si="81"/>
        <v>0</v>
      </c>
      <c r="AB259" s="188"/>
      <c r="AC259" s="83"/>
      <c r="AD259" s="83">
        <f t="shared" si="82"/>
        <v>0</v>
      </c>
      <c r="AE259" s="148">
        <f t="shared" si="83"/>
        <v>0</v>
      </c>
      <c r="AF259" s="188">
        <f t="shared" si="84"/>
        <v>92.650150150150139</v>
      </c>
      <c r="AG259" s="157">
        <f t="shared" si="85"/>
        <v>99.675390180878537</v>
      </c>
      <c r="AH259" s="185"/>
      <c r="AI259" s="188"/>
      <c r="AJ259" s="157"/>
    </row>
    <row r="260" spans="1:36" outlineLevel="1" x14ac:dyDescent="0.25">
      <c r="A260" s="80">
        <f t="shared" si="86"/>
        <v>43347</v>
      </c>
      <c r="B260" s="361">
        <v>51.7</v>
      </c>
      <c r="C260" s="366">
        <v>20</v>
      </c>
      <c r="D260" s="83">
        <v>9510</v>
      </c>
      <c r="E260" s="83">
        <f t="shared" si="71"/>
        <v>190200</v>
      </c>
      <c r="F260" s="157">
        <f t="shared" si="72"/>
        <v>9833.34</v>
      </c>
      <c r="G260" s="188">
        <v>87.2</v>
      </c>
      <c r="H260" s="83">
        <v>101.5</v>
      </c>
      <c r="I260" s="83">
        <v>3.698</v>
      </c>
      <c r="J260" s="83">
        <f t="shared" si="73"/>
        <v>3866.9551108707401</v>
      </c>
      <c r="K260" s="157"/>
      <c r="L260" s="194">
        <v>1</v>
      </c>
      <c r="M260" s="83">
        <v>9510</v>
      </c>
      <c r="N260" s="83">
        <f t="shared" si="74"/>
        <v>9510</v>
      </c>
      <c r="O260" s="157">
        <f t="shared" si="75"/>
        <v>491.66699999999997</v>
      </c>
      <c r="P260" s="188">
        <v>86.4</v>
      </c>
      <c r="Q260" s="83">
        <v>89.6</v>
      </c>
      <c r="R260" s="156">
        <v>200</v>
      </c>
      <c r="S260" s="83">
        <f t="shared" si="76"/>
        <v>15.999999999999943</v>
      </c>
      <c r="T260" s="157">
        <f t="shared" si="77"/>
        <v>0.82719999999999705</v>
      </c>
      <c r="U260" s="194">
        <v>2</v>
      </c>
      <c r="V260" s="83">
        <v>19.3</v>
      </c>
      <c r="W260" s="83">
        <f t="shared" si="78"/>
        <v>38.6</v>
      </c>
      <c r="X260" s="157">
        <f t="shared" si="79"/>
        <v>1.9956200000000002</v>
      </c>
      <c r="Y260" s="188">
        <v>760</v>
      </c>
      <c r="Z260" s="83">
        <f t="shared" si="80"/>
        <v>39.292000000000002</v>
      </c>
      <c r="AA260" s="148">
        <f t="shared" si="81"/>
        <v>102.22</v>
      </c>
      <c r="AB260" s="188"/>
      <c r="AC260" s="83">
        <v>0.76</v>
      </c>
      <c r="AD260" s="83">
        <f t="shared" si="82"/>
        <v>3.9292000000000001E-2</v>
      </c>
      <c r="AE260" s="148">
        <f t="shared" si="83"/>
        <v>0.10222000000000001</v>
      </c>
      <c r="AF260" s="188">
        <f t="shared" si="84"/>
        <v>95</v>
      </c>
      <c r="AG260" s="157">
        <f t="shared" si="85"/>
        <v>99.586237762237758</v>
      </c>
      <c r="AH260" s="185"/>
      <c r="AI260" s="188"/>
      <c r="AJ260" s="157"/>
    </row>
    <row r="261" spans="1:36" outlineLevel="1" x14ac:dyDescent="0.25">
      <c r="A261" s="80">
        <f t="shared" si="86"/>
        <v>43348</v>
      </c>
      <c r="B261" s="361">
        <v>19.8</v>
      </c>
      <c r="C261" s="366">
        <v>20</v>
      </c>
      <c r="D261" s="83">
        <v>10600</v>
      </c>
      <c r="E261" s="83">
        <f t="shared" si="71"/>
        <v>212000</v>
      </c>
      <c r="F261" s="157">
        <f t="shared" si="72"/>
        <v>4197.6000000000004</v>
      </c>
      <c r="G261" s="188">
        <v>87.2</v>
      </c>
      <c r="H261" s="83">
        <v>109.7</v>
      </c>
      <c r="I261" s="83">
        <v>3.1219999999999999</v>
      </c>
      <c r="J261" s="83">
        <f t="shared" si="73"/>
        <v>7206.9186418962208</v>
      </c>
      <c r="K261" s="157"/>
      <c r="L261" s="194">
        <v>1</v>
      </c>
      <c r="M261" s="83">
        <v>10100</v>
      </c>
      <c r="N261" s="83">
        <f t="shared" si="74"/>
        <v>10100</v>
      </c>
      <c r="O261" s="157">
        <f t="shared" si="75"/>
        <v>199.98</v>
      </c>
      <c r="P261" s="188">
        <v>86.8</v>
      </c>
      <c r="Q261" s="83">
        <v>91.4</v>
      </c>
      <c r="R261" s="156">
        <v>100</v>
      </c>
      <c r="S261" s="83">
        <f t="shared" si="76"/>
        <v>46.000000000000085</v>
      </c>
      <c r="T261" s="157">
        <f t="shared" si="77"/>
        <v>0.91080000000000172</v>
      </c>
      <c r="U261" s="194">
        <v>4</v>
      </c>
      <c r="V261" s="83">
        <v>11.4</v>
      </c>
      <c r="W261" s="83">
        <f t="shared" si="78"/>
        <v>45.6</v>
      </c>
      <c r="X261" s="157">
        <f t="shared" si="79"/>
        <v>0.90288000000000013</v>
      </c>
      <c r="Y261" s="188"/>
      <c r="Z261" s="83">
        <f t="shared" si="80"/>
        <v>0</v>
      </c>
      <c r="AA261" s="148">
        <f t="shared" si="81"/>
        <v>0</v>
      </c>
      <c r="AB261" s="188"/>
      <c r="AC261" s="83"/>
      <c r="AD261" s="83">
        <f t="shared" si="82"/>
        <v>0</v>
      </c>
      <c r="AE261" s="148">
        <f t="shared" si="83"/>
        <v>0</v>
      </c>
      <c r="AF261" s="188">
        <f t="shared" si="84"/>
        <v>95.235849056603769</v>
      </c>
      <c r="AG261" s="157">
        <f t="shared" si="85"/>
        <v>99.361724444444448</v>
      </c>
      <c r="AH261" s="185"/>
      <c r="AI261" s="188"/>
      <c r="AJ261" s="157"/>
    </row>
    <row r="262" spans="1:36" outlineLevel="1" x14ac:dyDescent="0.25">
      <c r="A262" s="80">
        <f t="shared" si="86"/>
        <v>43349</v>
      </c>
      <c r="B262" s="361">
        <v>14.7</v>
      </c>
      <c r="C262" s="366">
        <v>20</v>
      </c>
      <c r="D262" s="83">
        <v>11800</v>
      </c>
      <c r="E262" s="83">
        <f t="shared" si="71"/>
        <v>236000</v>
      </c>
      <c r="F262" s="157">
        <f t="shared" si="72"/>
        <v>3469.2</v>
      </c>
      <c r="G262" s="188">
        <v>87</v>
      </c>
      <c r="H262" s="83">
        <v>113.8</v>
      </c>
      <c r="I262" s="83">
        <v>6.1619999999999999</v>
      </c>
      <c r="J262" s="83">
        <f t="shared" si="73"/>
        <v>4349.2372606296649</v>
      </c>
      <c r="K262" s="157"/>
      <c r="L262" s="194">
        <v>1</v>
      </c>
      <c r="M262" s="83">
        <v>9950</v>
      </c>
      <c r="N262" s="83">
        <f t="shared" si="74"/>
        <v>9950</v>
      </c>
      <c r="O262" s="157">
        <f t="shared" si="75"/>
        <v>146.26499999999999</v>
      </c>
      <c r="P262" s="188">
        <v>86.9</v>
      </c>
      <c r="Q262" s="83">
        <v>90</v>
      </c>
      <c r="R262" s="156">
        <v>98</v>
      </c>
      <c r="S262" s="83">
        <f t="shared" si="76"/>
        <v>31.632653061224435</v>
      </c>
      <c r="T262" s="157">
        <f t="shared" si="77"/>
        <v>0.46499999999999914</v>
      </c>
      <c r="U262" s="194">
        <v>4</v>
      </c>
      <c r="V262" s="83">
        <v>12.5</v>
      </c>
      <c r="W262" s="83">
        <f t="shared" si="78"/>
        <v>50</v>
      </c>
      <c r="X262" s="157">
        <f t="shared" si="79"/>
        <v>0.73499999999999999</v>
      </c>
      <c r="Y262" s="188"/>
      <c r="Z262" s="83">
        <f t="shared" si="80"/>
        <v>0</v>
      </c>
      <c r="AA262" s="148">
        <f t="shared" si="81"/>
        <v>0</v>
      </c>
      <c r="AB262" s="188"/>
      <c r="AC262" s="83"/>
      <c r="AD262" s="83">
        <f t="shared" si="82"/>
        <v>0</v>
      </c>
      <c r="AE262" s="148">
        <f t="shared" si="83"/>
        <v>0</v>
      </c>
      <c r="AF262" s="188">
        <f t="shared" si="84"/>
        <v>95.783898305084747</v>
      </c>
      <c r="AG262" s="157">
        <f t="shared" si="85"/>
        <v>99.272685044166934</v>
      </c>
      <c r="AH262" s="185"/>
      <c r="AI262" s="188"/>
      <c r="AJ262" s="157"/>
    </row>
    <row r="263" spans="1:36" outlineLevel="1" x14ac:dyDescent="0.25">
      <c r="A263" s="80">
        <f t="shared" si="86"/>
        <v>43350</v>
      </c>
      <c r="B263" s="361"/>
      <c r="C263" s="366">
        <v>20</v>
      </c>
      <c r="D263" s="83">
        <v>17000</v>
      </c>
      <c r="E263" s="83">
        <f t="shared" si="71"/>
        <v>340000</v>
      </c>
      <c r="F263" s="157">
        <f t="shared" si="72"/>
        <v>0</v>
      </c>
      <c r="G263" s="188">
        <v>86.7</v>
      </c>
      <c r="H263" s="83">
        <v>102.7</v>
      </c>
      <c r="I263" s="83">
        <v>4.7220000000000004</v>
      </c>
      <c r="J263" s="83">
        <f t="shared" si="73"/>
        <v>3388.3947479881404</v>
      </c>
      <c r="K263" s="157"/>
      <c r="L263" s="194">
        <v>1</v>
      </c>
      <c r="M263" s="83">
        <v>10200</v>
      </c>
      <c r="N263" s="83">
        <f t="shared" si="74"/>
        <v>10200</v>
      </c>
      <c r="O263" s="157">
        <f t="shared" si="75"/>
        <v>0</v>
      </c>
      <c r="P263" s="188">
        <v>87</v>
      </c>
      <c r="Q263" s="83">
        <v>89.1</v>
      </c>
      <c r="R263" s="156">
        <v>100</v>
      </c>
      <c r="S263" s="83">
        <f t="shared" si="76"/>
        <v>20.999999999999947</v>
      </c>
      <c r="T263" s="157">
        <f t="shared" si="77"/>
        <v>0</v>
      </c>
      <c r="U263" s="194">
        <v>4</v>
      </c>
      <c r="V263" s="83">
        <v>12.4</v>
      </c>
      <c r="W263" s="83">
        <f t="shared" si="78"/>
        <v>49.6</v>
      </c>
      <c r="X263" s="157">
        <f t="shared" si="79"/>
        <v>0</v>
      </c>
      <c r="Y263" s="188"/>
      <c r="Z263" s="83">
        <f t="shared" si="80"/>
        <v>0</v>
      </c>
      <c r="AA263" s="148">
        <f t="shared" si="81"/>
        <v>0</v>
      </c>
      <c r="AB263" s="188"/>
      <c r="AC263" s="83"/>
      <c r="AD263" s="83">
        <f t="shared" si="82"/>
        <v>0</v>
      </c>
      <c r="AE263" s="148">
        <f t="shared" si="83"/>
        <v>0</v>
      </c>
      <c r="AF263" s="188">
        <f t="shared" si="84"/>
        <v>0</v>
      </c>
      <c r="AG263" s="157">
        <f t="shared" si="85"/>
        <v>0</v>
      </c>
      <c r="AH263" s="185"/>
      <c r="AI263" s="188" t="s">
        <v>362</v>
      </c>
      <c r="AJ263" s="157"/>
    </row>
    <row r="264" spans="1:36" outlineLevel="1" x14ac:dyDescent="0.25">
      <c r="A264" s="80">
        <f t="shared" si="86"/>
        <v>43351</v>
      </c>
      <c r="B264" s="361"/>
      <c r="C264" s="366">
        <v>20</v>
      </c>
      <c r="D264" s="83"/>
      <c r="E264" s="83">
        <f t="shared" si="71"/>
        <v>0</v>
      </c>
      <c r="F264" s="157">
        <f t="shared" si="72"/>
        <v>0</v>
      </c>
      <c r="G264" s="188"/>
      <c r="H264" s="83"/>
      <c r="I264" s="83"/>
      <c r="J264" s="83">
        <f t="shared" si="73"/>
        <v>0</v>
      </c>
      <c r="K264" s="157"/>
      <c r="L264" s="194">
        <v>1</v>
      </c>
      <c r="M264" s="83"/>
      <c r="N264" s="83">
        <f t="shared" si="74"/>
        <v>0</v>
      </c>
      <c r="O264" s="157">
        <f t="shared" si="75"/>
        <v>0</v>
      </c>
      <c r="P264" s="188"/>
      <c r="Q264" s="83"/>
      <c r="R264" s="156">
        <v>100</v>
      </c>
      <c r="S264" s="83">
        <f t="shared" si="76"/>
        <v>0</v>
      </c>
      <c r="T264" s="157">
        <f t="shared" si="77"/>
        <v>0</v>
      </c>
      <c r="U264" s="194">
        <v>2</v>
      </c>
      <c r="V264" s="83"/>
      <c r="W264" s="83">
        <f t="shared" si="78"/>
        <v>0</v>
      </c>
      <c r="X264" s="157">
        <f t="shared" si="79"/>
        <v>0</v>
      </c>
      <c r="Y264" s="188"/>
      <c r="Z264" s="83">
        <f t="shared" si="80"/>
        <v>0</v>
      </c>
      <c r="AA264" s="148">
        <f t="shared" si="81"/>
        <v>0</v>
      </c>
      <c r="AB264" s="188"/>
      <c r="AC264" s="83"/>
      <c r="AD264" s="83">
        <f t="shared" si="82"/>
        <v>0</v>
      </c>
      <c r="AE264" s="148">
        <f t="shared" si="83"/>
        <v>0</v>
      </c>
      <c r="AF264" s="188">
        <f t="shared" si="84"/>
        <v>0</v>
      </c>
      <c r="AG264" s="157">
        <f t="shared" si="85"/>
        <v>0</v>
      </c>
      <c r="AH264" s="185"/>
      <c r="AI264" s="188"/>
      <c r="AJ264" s="157"/>
    </row>
    <row r="265" spans="1:36" outlineLevel="1" x14ac:dyDescent="0.25">
      <c r="A265" s="80">
        <f t="shared" si="86"/>
        <v>43352</v>
      </c>
      <c r="B265" s="361"/>
      <c r="C265" s="366">
        <v>20</v>
      </c>
      <c r="D265" s="83"/>
      <c r="E265" s="83">
        <f t="shared" si="71"/>
        <v>0</v>
      </c>
      <c r="F265" s="157">
        <f t="shared" si="72"/>
        <v>0</v>
      </c>
      <c r="G265" s="188"/>
      <c r="H265" s="83"/>
      <c r="I265" s="83"/>
      <c r="J265" s="83">
        <f t="shared" si="73"/>
        <v>0</v>
      </c>
      <c r="K265" s="157"/>
      <c r="L265" s="194">
        <v>1</v>
      </c>
      <c r="M265" s="83"/>
      <c r="N265" s="83">
        <f t="shared" si="74"/>
        <v>0</v>
      </c>
      <c r="O265" s="157">
        <f t="shared" si="75"/>
        <v>0</v>
      </c>
      <c r="P265" s="188"/>
      <c r="Q265" s="83"/>
      <c r="R265" s="156">
        <v>100</v>
      </c>
      <c r="S265" s="83">
        <f t="shared" si="76"/>
        <v>0</v>
      </c>
      <c r="T265" s="157">
        <f t="shared" si="77"/>
        <v>0</v>
      </c>
      <c r="U265" s="194">
        <v>2</v>
      </c>
      <c r="V265" s="83"/>
      <c r="W265" s="83">
        <f t="shared" si="78"/>
        <v>0</v>
      </c>
      <c r="X265" s="157">
        <f t="shared" si="79"/>
        <v>0</v>
      </c>
      <c r="Y265" s="188"/>
      <c r="Z265" s="83">
        <f t="shared" si="80"/>
        <v>0</v>
      </c>
      <c r="AA265" s="148">
        <f t="shared" si="81"/>
        <v>0</v>
      </c>
      <c r="AB265" s="188"/>
      <c r="AC265" s="83"/>
      <c r="AD265" s="83">
        <f t="shared" si="82"/>
        <v>0</v>
      </c>
      <c r="AE265" s="148">
        <f t="shared" si="83"/>
        <v>0</v>
      </c>
      <c r="AF265" s="188">
        <f t="shared" si="84"/>
        <v>0</v>
      </c>
      <c r="AG265" s="157">
        <f t="shared" si="85"/>
        <v>0</v>
      </c>
      <c r="AH265" s="185"/>
      <c r="AI265" s="188"/>
      <c r="AJ265" s="157"/>
    </row>
    <row r="266" spans="1:36" outlineLevel="1" x14ac:dyDescent="0.25">
      <c r="A266" s="80">
        <f t="shared" si="86"/>
        <v>43353</v>
      </c>
      <c r="B266" s="361">
        <v>15</v>
      </c>
      <c r="C266" s="366">
        <v>20</v>
      </c>
      <c r="D266" s="83">
        <v>6720</v>
      </c>
      <c r="E266" s="83">
        <f t="shared" si="71"/>
        <v>134400</v>
      </c>
      <c r="F266" s="157">
        <f t="shared" si="72"/>
        <v>2016</v>
      </c>
      <c r="G266" s="188">
        <v>86.5</v>
      </c>
      <c r="H266" s="83">
        <v>103.3</v>
      </c>
      <c r="I266" s="83">
        <v>5.1870000000000003</v>
      </c>
      <c r="J266" s="83">
        <f t="shared" si="73"/>
        <v>3238.8663967611328</v>
      </c>
      <c r="K266" s="157"/>
      <c r="L266" s="194">
        <v>1</v>
      </c>
      <c r="M266" s="83">
        <v>9000</v>
      </c>
      <c r="N266" s="83">
        <f t="shared" si="74"/>
        <v>9000</v>
      </c>
      <c r="O266" s="157">
        <f t="shared" si="75"/>
        <v>135</v>
      </c>
      <c r="P266" s="188">
        <v>86.4</v>
      </c>
      <c r="Q266" s="83">
        <v>89.2</v>
      </c>
      <c r="R266" s="156">
        <v>200</v>
      </c>
      <c r="S266" s="83">
        <f t="shared" si="76"/>
        <v>13.999999999999986</v>
      </c>
      <c r="T266" s="157">
        <f t="shared" si="77"/>
        <v>0.20999999999999977</v>
      </c>
      <c r="U266" s="194">
        <v>4</v>
      </c>
      <c r="V266" s="83">
        <v>9.39</v>
      </c>
      <c r="W266" s="83">
        <f t="shared" si="78"/>
        <v>37.56</v>
      </c>
      <c r="X266" s="157">
        <f t="shared" si="79"/>
        <v>0.56340000000000012</v>
      </c>
      <c r="Y266" s="188"/>
      <c r="Z266" s="83">
        <f t="shared" si="80"/>
        <v>0</v>
      </c>
      <c r="AA266" s="148">
        <f t="shared" si="81"/>
        <v>0</v>
      </c>
      <c r="AB266" s="188"/>
      <c r="AC266" s="83"/>
      <c r="AD266" s="83">
        <f t="shared" si="82"/>
        <v>0</v>
      </c>
      <c r="AE266" s="148">
        <f t="shared" si="83"/>
        <v>0</v>
      </c>
      <c r="AF266" s="188">
        <f t="shared" si="84"/>
        <v>93.303571428571431</v>
      </c>
      <c r="AG266" s="157">
        <f t="shared" si="85"/>
        <v>99.567750000000004</v>
      </c>
      <c r="AH266" s="185"/>
      <c r="AI266" s="188"/>
      <c r="AJ266" s="157"/>
    </row>
    <row r="267" spans="1:36" outlineLevel="1" x14ac:dyDescent="0.25">
      <c r="A267" s="80">
        <f t="shared" si="86"/>
        <v>43354</v>
      </c>
      <c r="B267" s="361">
        <v>26</v>
      </c>
      <c r="C267" s="366">
        <v>20</v>
      </c>
      <c r="D267" s="83">
        <v>16400</v>
      </c>
      <c r="E267" s="83">
        <f t="shared" si="71"/>
        <v>328000</v>
      </c>
      <c r="F267" s="157">
        <f t="shared" si="72"/>
        <v>8528</v>
      </c>
      <c r="G267" s="188">
        <v>88</v>
      </c>
      <c r="H267" s="83">
        <v>100</v>
      </c>
      <c r="I267" s="83">
        <v>2.056</v>
      </c>
      <c r="J267" s="83">
        <f t="shared" si="73"/>
        <v>5836.5758754863809</v>
      </c>
      <c r="K267" s="157"/>
      <c r="L267" s="194">
        <v>1</v>
      </c>
      <c r="M267" s="83">
        <v>8820</v>
      </c>
      <c r="N267" s="83">
        <f t="shared" si="74"/>
        <v>8820</v>
      </c>
      <c r="O267" s="157">
        <f t="shared" si="75"/>
        <v>229.32</v>
      </c>
      <c r="P267" s="188">
        <v>86.7</v>
      </c>
      <c r="Q267" s="83">
        <v>88.4</v>
      </c>
      <c r="R267" s="156">
        <v>93</v>
      </c>
      <c r="S267" s="83">
        <f t="shared" si="76"/>
        <v>18.279569892473148</v>
      </c>
      <c r="T267" s="157">
        <f t="shared" si="77"/>
        <v>0.47526881720430186</v>
      </c>
      <c r="U267" s="194">
        <v>4</v>
      </c>
      <c r="V267" s="83">
        <v>13.5</v>
      </c>
      <c r="W267" s="83">
        <f t="shared" si="78"/>
        <v>54</v>
      </c>
      <c r="X267" s="157">
        <f t="shared" si="79"/>
        <v>1.4039999999999999</v>
      </c>
      <c r="Y267" s="188">
        <v>855</v>
      </c>
      <c r="Z267" s="83">
        <f t="shared" si="80"/>
        <v>22.23</v>
      </c>
      <c r="AA267" s="148">
        <f t="shared" si="81"/>
        <v>64.552499999999995</v>
      </c>
      <c r="AB267" s="188"/>
      <c r="AC267" s="83">
        <v>34.1</v>
      </c>
      <c r="AD267" s="83">
        <f t="shared" si="82"/>
        <v>0.88660000000000005</v>
      </c>
      <c r="AE267" s="148">
        <f t="shared" si="83"/>
        <v>2.5745500000000003</v>
      </c>
      <c r="AF267" s="188">
        <f t="shared" si="84"/>
        <v>97.310975609756099</v>
      </c>
      <c r="AG267" s="157">
        <f t="shared" si="85"/>
        <v>99.686810035842299</v>
      </c>
      <c r="AH267" s="185"/>
      <c r="AI267" s="188"/>
      <c r="AJ267" s="157"/>
    </row>
    <row r="268" spans="1:36" outlineLevel="1" x14ac:dyDescent="0.25">
      <c r="A268" s="80">
        <f t="shared" si="86"/>
        <v>43355</v>
      </c>
      <c r="B268" s="361">
        <v>28</v>
      </c>
      <c r="C268" s="366">
        <v>20</v>
      </c>
      <c r="D268" s="83">
        <v>10200</v>
      </c>
      <c r="E268" s="83">
        <f t="shared" si="71"/>
        <v>204000</v>
      </c>
      <c r="F268" s="157">
        <f t="shared" si="72"/>
        <v>5712</v>
      </c>
      <c r="G268" s="188">
        <v>88.3</v>
      </c>
      <c r="H268" s="83">
        <v>97.1</v>
      </c>
      <c r="I268" s="83">
        <v>2.016</v>
      </c>
      <c r="J268" s="83">
        <f t="shared" si="73"/>
        <v>4365.079365079363</v>
      </c>
      <c r="K268" s="157"/>
      <c r="L268" s="194">
        <v>1</v>
      </c>
      <c r="M268" s="83">
        <v>8870</v>
      </c>
      <c r="N268" s="83">
        <f t="shared" si="74"/>
        <v>8870</v>
      </c>
      <c r="O268" s="157">
        <f t="shared" si="75"/>
        <v>248.36</v>
      </c>
      <c r="P268" s="188">
        <v>87.1</v>
      </c>
      <c r="Q268" s="83">
        <v>87.8</v>
      </c>
      <c r="R268" s="156">
        <v>94.5</v>
      </c>
      <c r="S268" s="83">
        <f t="shared" si="76"/>
        <v>7.4074074074074376</v>
      </c>
      <c r="T268" s="157">
        <f t="shared" si="77"/>
        <v>0.20740740740740823</v>
      </c>
      <c r="U268" s="194">
        <v>4</v>
      </c>
      <c r="V268" s="83">
        <v>18.5</v>
      </c>
      <c r="W268" s="83">
        <f t="shared" si="78"/>
        <v>74</v>
      </c>
      <c r="X268" s="157">
        <f t="shared" si="79"/>
        <v>2.0720000000000001</v>
      </c>
      <c r="Y268" s="188"/>
      <c r="Z268" s="83">
        <f t="shared" si="80"/>
        <v>0</v>
      </c>
      <c r="AA268" s="148">
        <f t="shared" si="81"/>
        <v>0</v>
      </c>
      <c r="AB268" s="188"/>
      <c r="AC268" s="83"/>
      <c r="AD268" s="83">
        <f t="shared" si="82"/>
        <v>0</v>
      </c>
      <c r="AE268" s="148">
        <f t="shared" si="83"/>
        <v>0</v>
      </c>
      <c r="AF268" s="188">
        <f t="shared" si="84"/>
        <v>95.651960784313729</v>
      </c>
      <c r="AG268" s="157">
        <f t="shared" si="85"/>
        <v>99.830303030303028</v>
      </c>
      <c r="AH268" s="185"/>
      <c r="AI268" s="188"/>
      <c r="AJ268" s="157"/>
    </row>
    <row r="269" spans="1:36" outlineLevel="1" x14ac:dyDescent="0.25">
      <c r="A269" s="80">
        <f t="shared" si="86"/>
        <v>43356</v>
      </c>
      <c r="B269" s="361">
        <v>9</v>
      </c>
      <c r="C269" s="366">
        <v>20</v>
      </c>
      <c r="D269" s="83">
        <v>14100</v>
      </c>
      <c r="E269" s="83">
        <f t="shared" si="71"/>
        <v>282000</v>
      </c>
      <c r="F269" s="157">
        <f t="shared" si="72"/>
        <v>2538</v>
      </c>
      <c r="G269" s="188">
        <v>87.7</v>
      </c>
      <c r="H269" s="83">
        <v>93</v>
      </c>
      <c r="I269" s="83">
        <v>1.2949999999999999</v>
      </c>
      <c r="J269" s="83">
        <f t="shared" si="73"/>
        <v>4092.6640926640907</v>
      </c>
      <c r="K269" s="157"/>
      <c r="L269" s="194">
        <v>1</v>
      </c>
      <c r="M269" s="83">
        <v>8480</v>
      </c>
      <c r="N269" s="83">
        <f t="shared" si="74"/>
        <v>8480</v>
      </c>
      <c r="O269" s="157">
        <f t="shared" si="75"/>
        <v>76.319999999999993</v>
      </c>
      <c r="P269" s="188">
        <v>87.8</v>
      </c>
      <c r="Q269" s="83">
        <v>88.6</v>
      </c>
      <c r="R269" s="156">
        <v>91</v>
      </c>
      <c r="S269" s="83">
        <f t="shared" si="76"/>
        <v>8.79120879120876</v>
      </c>
      <c r="T269" s="157">
        <f t="shared" si="77"/>
        <v>7.912087912087884E-2</v>
      </c>
      <c r="U269" s="194">
        <v>4</v>
      </c>
      <c r="V269" s="83">
        <v>19</v>
      </c>
      <c r="W269" s="83">
        <f t="shared" si="78"/>
        <v>76</v>
      </c>
      <c r="X269" s="157">
        <f t="shared" si="79"/>
        <v>0.68400000000000005</v>
      </c>
      <c r="Y269" s="188"/>
      <c r="Z269" s="83">
        <f t="shared" si="80"/>
        <v>0</v>
      </c>
      <c r="AA269" s="148">
        <f t="shared" si="81"/>
        <v>0</v>
      </c>
      <c r="AB269" s="188"/>
      <c r="AC269" s="83"/>
      <c r="AD269" s="83">
        <f t="shared" si="82"/>
        <v>0</v>
      </c>
      <c r="AE269" s="148">
        <f t="shared" si="83"/>
        <v>0</v>
      </c>
      <c r="AF269" s="188">
        <f t="shared" si="84"/>
        <v>96.99290780141844</v>
      </c>
      <c r="AG269" s="157">
        <f t="shared" si="85"/>
        <v>99.785195936139331</v>
      </c>
      <c r="AH269" s="185"/>
      <c r="AI269" s="188"/>
      <c r="AJ269" s="157"/>
    </row>
    <row r="270" spans="1:36" outlineLevel="1" x14ac:dyDescent="0.25">
      <c r="A270" s="80">
        <f t="shared" si="86"/>
        <v>43357</v>
      </c>
      <c r="B270" s="361"/>
      <c r="C270" s="366">
        <v>20</v>
      </c>
      <c r="D270" s="83"/>
      <c r="E270" s="83">
        <f t="shared" si="71"/>
        <v>0</v>
      </c>
      <c r="F270" s="157">
        <f t="shared" si="72"/>
        <v>0</v>
      </c>
      <c r="G270" s="188"/>
      <c r="H270" s="83"/>
      <c r="I270" s="83"/>
      <c r="J270" s="83">
        <f t="shared" si="73"/>
        <v>0</v>
      </c>
      <c r="K270" s="157"/>
      <c r="L270" s="194">
        <v>1</v>
      </c>
      <c r="M270" s="83"/>
      <c r="N270" s="83">
        <f t="shared" si="74"/>
        <v>0</v>
      </c>
      <c r="O270" s="157">
        <f t="shared" si="75"/>
        <v>0</v>
      </c>
      <c r="P270" s="188"/>
      <c r="Q270" s="83"/>
      <c r="R270" s="156">
        <v>100</v>
      </c>
      <c r="S270" s="83">
        <f t="shared" si="76"/>
        <v>0</v>
      </c>
      <c r="T270" s="157">
        <f t="shared" si="77"/>
        <v>0</v>
      </c>
      <c r="U270" s="194">
        <v>2</v>
      </c>
      <c r="V270" s="83"/>
      <c r="W270" s="83">
        <f t="shared" si="78"/>
        <v>0</v>
      </c>
      <c r="X270" s="157">
        <f t="shared" si="79"/>
        <v>0</v>
      </c>
      <c r="Y270" s="188"/>
      <c r="Z270" s="83">
        <f t="shared" si="80"/>
        <v>0</v>
      </c>
      <c r="AA270" s="148">
        <f t="shared" si="81"/>
        <v>0</v>
      </c>
      <c r="AB270" s="188"/>
      <c r="AC270" s="83"/>
      <c r="AD270" s="83">
        <f t="shared" si="82"/>
        <v>0</v>
      </c>
      <c r="AE270" s="148">
        <f t="shared" si="83"/>
        <v>0</v>
      </c>
      <c r="AF270" s="188">
        <f t="shared" si="84"/>
        <v>0</v>
      </c>
      <c r="AG270" s="157">
        <f t="shared" si="85"/>
        <v>0</v>
      </c>
      <c r="AH270" s="185"/>
      <c r="AI270" s="188"/>
      <c r="AJ270" s="157"/>
    </row>
    <row r="271" spans="1:36" outlineLevel="1" x14ac:dyDescent="0.25">
      <c r="A271" s="80">
        <f t="shared" si="86"/>
        <v>43358</v>
      </c>
      <c r="B271" s="361"/>
      <c r="C271" s="366">
        <v>20</v>
      </c>
      <c r="D271" s="83"/>
      <c r="E271" s="83">
        <f t="shared" si="71"/>
        <v>0</v>
      </c>
      <c r="F271" s="157">
        <f t="shared" si="72"/>
        <v>0</v>
      </c>
      <c r="G271" s="188"/>
      <c r="H271" s="83"/>
      <c r="I271" s="83"/>
      <c r="J271" s="83">
        <f t="shared" si="73"/>
        <v>0</v>
      </c>
      <c r="K271" s="157"/>
      <c r="L271" s="194">
        <v>1</v>
      </c>
      <c r="M271" s="83"/>
      <c r="N271" s="83">
        <f t="shared" si="74"/>
        <v>0</v>
      </c>
      <c r="O271" s="157">
        <f t="shared" si="75"/>
        <v>0</v>
      </c>
      <c r="P271" s="188"/>
      <c r="Q271" s="83"/>
      <c r="R271" s="156">
        <v>100</v>
      </c>
      <c r="S271" s="83">
        <f t="shared" si="76"/>
        <v>0</v>
      </c>
      <c r="T271" s="157">
        <f t="shared" si="77"/>
        <v>0</v>
      </c>
      <c r="U271" s="194">
        <v>2</v>
      </c>
      <c r="V271" s="83"/>
      <c r="W271" s="83">
        <f t="shared" si="78"/>
        <v>0</v>
      </c>
      <c r="X271" s="157">
        <f t="shared" si="79"/>
        <v>0</v>
      </c>
      <c r="Y271" s="188"/>
      <c r="Z271" s="83">
        <f t="shared" si="80"/>
        <v>0</v>
      </c>
      <c r="AA271" s="148">
        <f t="shared" si="81"/>
        <v>0</v>
      </c>
      <c r="AB271" s="188"/>
      <c r="AC271" s="83"/>
      <c r="AD271" s="83">
        <f t="shared" si="82"/>
        <v>0</v>
      </c>
      <c r="AE271" s="148">
        <f t="shared" si="83"/>
        <v>0</v>
      </c>
      <c r="AF271" s="188">
        <f t="shared" si="84"/>
        <v>0</v>
      </c>
      <c r="AG271" s="157">
        <f t="shared" si="85"/>
        <v>0</v>
      </c>
      <c r="AH271" s="185"/>
      <c r="AI271" s="188"/>
      <c r="AJ271" s="157"/>
    </row>
    <row r="272" spans="1:36" outlineLevel="1" x14ac:dyDescent="0.25">
      <c r="A272" s="80">
        <f t="shared" si="86"/>
        <v>43359</v>
      </c>
      <c r="B272" s="361"/>
      <c r="C272" s="366">
        <v>20</v>
      </c>
      <c r="D272" s="83"/>
      <c r="E272" s="83">
        <f t="shared" si="71"/>
        <v>0</v>
      </c>
      <c r="F272" s="157">
        <f t="shared" si="72"/>
        <v>0</v>
      </c>
      <c r="G272" s="188"/>
      <c r="H272" s="83"/>
      <c r="I272" s="83"/>
      <c r="J272" s="83">
        <f t="shared" si="73"/>
        <v>0</v>
      </c>
      <c r="K272" s="157"/>
      <c r="L272" s="194">
        <v>1</v>
      </c>
      <c r="M272" s="83"/>
      <c r="N272" s="83">
        <f t="shared" si="74"/>
        <v>0</v>
      </c>
      <c r="O272" s="157">
        <f t="shared" si="75"/>
        <v>0</v>
      </c>
      <c r="P272" s="188"/>
      <c r="Q272" s="83"/>
      <c r="R272" s="156">
        <v>100</v>
      </c>
      <c r="S272" s="83">
        <f t="shared" si="76"/>
        <v>0</v>
      </c>
      <c r="T272" s="157">
        <f t="shared" si="77"/>
        <v>0</v>
      </c>
      <c r="U272" s="194">
        <v>2</v>
      </c>
      <c r="V272" s="83"/>
      <c r="W272" s="83">
        <f t="shared" si="78"/>
        <v>0</v>
      </c>
      <c r="X272" s="157">
        <f t="shared" si="79"/>
        <v>0</v>
      </c>
      <c r="Y272" s="188"/>
      <c r="Z272" s="83">
        <f t="shared" si="80"/>
        <v>0</v>
      </c>
      <c r="AA272" s="148">
        <f t="shared" si="81"/>
        <v>0</v>
      </c>
      <c r="AB272" s="188"/>
      <c r="AC272" s="83"/>
      <c r="AD272" s="83">
        <f t="shared" si="82"/>
        <v>0</v>
      </c>
      <c r="AE272" s="148">
        <f t="shared" si="83"/>
        <v>0</v>
      </c>
      <c r="AF272" s="188">
        <f t="shared" si="84"/>
        <v>0</v>
      </c>
      <c r="AG272" s="157">
        <f t="shared" si="85"/>
        <v>0</v>
      </c>
      <c r="AH272" s="185"/>
      <c r="AI272" s="188"/>
      <c r="AJ272" s="157"/>
    </row>
    <row r="273" spans="1:36" outlineLevel="1" x14ac:dyDescent="0.25">
      <c r="A273" s="80">
        <f t="shared" si="86"/>
        <v>43360</v>
      </c>
      <c r="B273" s="361">
        <v>11.1</v>
      </c>
      <c r="C273" s="366">
        <v>20</v>
      </c>
      <c r="D273" s="83">
        <v>12700</v>
      </c>
      <c r="E273" s="83">
        <f t="shared" si="71"/>
        <v>254000</v>
      </c>
      <c r="F273" s="157">
        <f t="shared" si="72"/>
        <v>2819.4</v>
      </c>
      <c r="G273" s="188">
        <v>88.8</v>
      </c>
      <c r="H273" s="83">
        <v>132.4</v>
      </c>
      <c r="I273" s="83">
        <v>4.319</v>
      </c>
      <c r="J273" s="83">
        <f t="shared" si="73"/>
        <v>10094.929381801345</v>
      </c>
      <c r="K273" s="157"/>
      <c r="L273" s="194">
        <v>1</v>
      </c>
      <c r="M273" s="83">
        <v>7260</v>
      </c>
      <c r="N273" s="83">
        <f t="shared" si="74"/>
        <v>7260</v>
      </c>
      <c r="O273" s="157">
        <f t="shared" si="75"/>
        <v>80.585999999999999</v>
      </c>
      <c r="P273" s="188">
        <v>89.3</v>
      </c>
      <c r="Q273" s="83">
        <v>92.4</v>
      </c>
      <c r="R273" s="156">
        <v>300</v>
      </c>
      <c r="S273" s="83">
        <f t="shared" si="76"/>
        <v>10.333333333333362</v>
      </c>
      <c r="T273" s="157">
        <f t="shared" si="77"/>
        <v>0.11470000000000032</v>
      </c>
      <c r="U273" s="194">
        <v>5</v>
      </c>
      <c r="V273" s="83">
        <v>17.5</v>
      </c>
      <c r="W273" s="83">
        <f t="shared" si="78"/>
        <v>87.5</v>
      </c>
      <c r="X273" s="157">
        <f t="shared" si="79"/>
        <v>0.97124999999999995</v>
      </c>
      <c r="Y273" s="188"/>
      <c r="Z273" s="83">
        <f t="shared" si="80"/>
        <v>0</v>
      </c>
      <c r="AA273" s="148">
        <f t="shared" si="81"/>
        <v>0</v>
      </c>
      <c r="AB273" s="188"/>
      <c r="AC273" s="83"/>
      <c r="AD273" s="83">
        <f t="shared" si="82"/>
        <v>0</v>
      </c>
      <c r="AE273" s="148">
        <f t="shared" si="83"/>
        <v>0</v>
      </c>
      <c r="AF273" s="188">
        <f t="shared" si="84"/>
        <v>97.141732283464563</v>
      </c>
      <c r="AG273" s="157">
        <f t="shared" si="85"/>
        <v>99.897638379204892</v>
      </c>
      <c r="AH273" s="185"/>
      <c r="AI273" s="188"/>
      <c r="AJ273" s="157"/>
    </row>
    <row r="274" spans="1:36" outlineLevel="1" x14ac:dyDescent="0.25">
      <c r="A274" s="80">
        <f t="shared" si="86"/>
        <v>43361</v>
      </c>
      <c r="B274" s="361">
        <v>21.4</v>
      </c>
      <c r="C274" s="366">
        <v>20</v>
      </c>
      <c r="D274" s="83">
        <v>16200</v>
      </c>
      <c r="E274" s="83">
        <f t="shared" si="71"/>
        <v>324000</v>
      </c>
      <c r="F274" s="157">
        <f t="shared" si="72"/>
        <v>6933.6</v>
      </c>
      <c r="G274" s="188">
        <v>87.3</v>
      </c>
      <c r="H274" s="83">
        <v>118.7</v>
      </c>
      <c r="I274" s="83">
        <v>1.855</v>
      </c>
      <c r="J274" s="83">
        <f t="shared" si="73"/>
        <v>16927.223719676553</v>
      </c>
      <c r="K274" s="157"/>
      <c r="L274" s="194">
        <v>1</v>
      </c>
      <c r="M274" s="83">
        <v>8130</v>
      </c>
      <c r="N274" s="83">
        <f t="shared" si="74"/>
        <v>8130</v>
      </c>
      <c r="O274" s="157">
        <f t="shared" si="75"/>
        <v>173.982</v>
      </c>
      <c r="P274" s="188">
        <v>88</v>
      </c>
      <c r="Q274" s="83">
        <v>90.7</v>
      </c>
      <c r="R274" s="156">
        <v>200</v>
      </c>
      <c r="S274" s="83">
        <f t="shared" si="76"/>
        <v>13.500000000000014</v>
      </c>
      <c r="T274" s="157">
        <f t="shared" si="77"/>
        <v>0.28890000000000027</v>
      </c>
      <c r="U274" s="194">
        <v>10</v>
      </c>
      <c r="V274" s="83">
        <v>11.3</v>
      </c>
      <c r="W274" s="83">
        <f t="shared" si="78"/>
        <v>113</v>
      </c>
      <c r="X274" s="157">
        <f t="shared" si="79"/>
        <v>2.4181999999999997</v>
      </c>
      <c r="Y274" s="188">
        <v>735</v>
      </c>
      <c r="Z274" s="83">
        <f t="shared" si="80"/>
        <v>15.728999999999997</v>
      </c>
      <c r="AA274" s="148">
        <f t="shared" si="81"/>
        <v>51.082500000000003</v>
      </c>
      <c r="AB274" s="188"/>
      <c r="AC274" s="83">
        <v>28.5</v>
      </c>
      <c r="AD274" s="83">
        <f t="shared" si="82"/>
        <v>0.6099</v>
      </c>
      <c r="AE274" s="148">
        <f t="shared" si="83"/>
        <v>1.98075</v>
      </c>
      <c r="AF274" s="188">
        <f t="shared" si="84"/>
        <v>97.490740740740748</v>
      </c>
      <c r="AG274" s="157">
        <f t="shared" si="85"/>
        <v>99.920246815286632</v>
      </c>
      <c r="AH274" s="185"/>
      <c r="AI274" s="188"/>
      <c r="AJ274" s="157"/>
    </row>
    <row r="275" spans="1:36" outlineLevel="1" x14ac:dyDescent="0.25">
      <c r="A275" s="80">
        <f t="shared" si="86"/>
        <v>43362</v>
      </c>
      <c r="B275" s="361">
        <v>14</v>
      </c>
      <c r="C275" s="366">
        <v>20</v>
      </c>
      <c r="D275" s="83">
        <v>25900</v>
      </c>
      <c r="E275" s="83">
        <f t="shared" si="71"/>
        <v>518000</v>
      </c>
      <c r="F275" s="157">
        <f t="shared" si="72"/>
        <v>7252</v>
      </c>
      <c r="G275" s="188">
        <v>87.9</v>
      </c>
      <c r="H275" s="83">
        <v>118.2</v>
      </c>
      <c r="I275" s="83">
        <v>1.2669999999999999</v>
      </c>
      <c r="J275" s="83">
        <f t="shared" si="73"/>
        <v>23914.759273875294</v>
      </c>
      <c r="K275" s="157"/>
      <c r="L275" s="194">
        <v>1</v>
      </c>
      <c r="M275" s="83">
        <v>8240</v>
      </c>
      <c r="N275" s="83">
        <f t="shared" si="74"/>
        <v>8240</v>
      </c>
      <c r="O275" s="157">
        <f t="shared" si="75"/>
        <v>115.36</v>
      </c>
      <c r="P275" s="188">
        <v>87.2</v>
      </c>
      <c r="Q275" s="83">
        <v>88.2</v>
      </c>
      <c r="R275" s="156">
        <v>200</v>
      </c>
      <c r="S275" s="83">
        <f t="shared" si="76"/>
        <v>5</v>
      </c>
      <c r="T275" s="157">
        <f t="shared" si="77"/>
        <v>7.0000000000000007E-2</v>
      </c>
      <c r="U275" s="194">
        <v>10</v>
      </c>
      <c r="V275" s="83">
        <v>9.67</v>
      </c>
      <c r="W275" s="83">
        <f t="shared" si="78"/>
        <v>96.7</v>
      </c>
      <c r="X275" s="157">
        <f t="shared" si="79"/>
        <v>1.3537999999999999</v>
      </c>
      <c r="Y275" s="188"/>
      <c r="Z275" s="83">
        <f t="shared" si="80"/>
        <v>0</v>
      </c>
      <c r="AA275" s="148">
        <f t="shared" si="81"/>
        <v>0</v>
      </c>
      <c r="AB275" s="188"/>
      <c r="AC275" s="83"/>
      <c r="AD275" s="83">
        <f t="shared" si="82"/>
        <v>0</v>
      </c>
      <c r="AE275" s="148">
        <f t="shared" si="83"/>
        <v>0</v>
      </c>
      <c r="AF275" s="188">
        <f t="shared" si="84"/>
        <v>98.409266409266408</v>
      </c>
      <c r="AG275" s="157">
        <f t="shared" si="85"/>
        <v>99.97909240924092</v>
      </c>
      <c r="AH275" s="185"/>
      <c r="AI275" s="188"/>
      <c r="AJ275" s="157"/>
    </row>
    <row r="276" spans="1:36" outlineLevel="1" x14ac:dyDescent="0.25">
      <c r="A276" s="80">
        <f t="shared" si="86"/>
        <v>43363</v>
      </c>
      <c r="B276" s="361">
        <v>18</v>
      </c>
      <c r="C276" s="366">
        <v>20</v>
      </c>
      <c r="D276" s="83">
        <v>30500</v>
      </c>
      <c r="E276" s="83">
        <f t="shared" si="71"/>
        <v>610000</v>
      </c>
      <c r="F276" s="157">
        <f t="shared" si="72"/>
        <v>10980</v>
      </c>
      <c r="G276" s="188">
        <v>85.6</v>
      </c>
      <c r="H276" s="83">
        <v>94.1</v>
      </c>
      <c r="I276" s="83">
        <v>0.71</v>
      </c>
      <c r="J276" s="83">
        <f t="shared" si="73"/>
        <v>11971.830985915494</v>
      </c>
      <c r="K276" s="157"/>
      <c r="L276" s="194">
        <v>1</v>
      </c>
      <c r="M276" s="83">
        <v>8100</v>
      </c>
      <c r="N276" s="83">
        <f t="shared" si="74"/>
        <v>8100</v>
      </c>
      <c r="O276" s="157">
        <f t="shared" si="75"/>
        <v>145.80000000000001</v>
      </c>
      <c r="P276" s="188">
        <v>86.5</v>
      </c>
      <c r="Q276" s="83">
        <v>88.8</v>
      </c>
      <c r="R276" s="156">
        <v>400</v>
      </c>
      <c r="S276" s="83">
        <f t="shared" si="76"/>
        <v>5.7499999999999929</v>
      </c>
      <c r="T276" s="157">
        <f t="shared" si="77"/>
        <v>0.10349999999999987</v>
      </c>
      <c r="U276" s="194">
        <v>5</v>
      </c>
      <c r="V276" s="83">
        <v>19.7</v>
      </c>
      <c r="W276" s="83">
        <f t="shared" si="78"/>
        <v>98.5</v>
      </c>
      <c r="X276" s="157">
        <f t="shared" si="79"/>
        <v>1.7729999999999999</v>
      </c>
      <c r="Y276" s="188"/>
      <c r="Z276" s="83">
        <f t="shared" si="80"/>
        <v>0</v>
      </c>
      <c r="AA276" s="148">
        <f t="shared" si="81"/>
        <v>0</v>
      </c>
      <c r="AB276" s="188"/>
      <c r="AC276" s="83"/>
      <c r="AD276" s="83">
        <f t="shared" si="82"/>
        <v>0</v>
      </c>
      <c r="AE276" s="148">
        <f t="shared" si="83"/>
        <v>0</v>
      </c>
      <c r="AF276" s="188">
        <f t="shared" si="84"/>
        <v>98.672131147540981</v>
      </c>
      <c r="AG276" s="157">
        <f t="shared" si="85"/>
        <v>99.951970588235298</v>
      </c>
      <c r="AH276" s="185"/>
      <c r="AI276" s="188"/>
      <c r="AJ276" s="157"/>
    </row>
    <row r="277" spans="1:36" outlineLevel="1" x14ac:dyDescent="0.25">
      <c r="A277" s="80">
        <f t="shared" si="86"/>
        <v>43364</v>
      </c>
      <c r="B277" s="361"/>
      <c r="C277" s="366">
        <v>20</v>
      </c>
      <c r="D277" s="83"/>
      <c r="E277" s="83">
        <f t="shared" si="71"/>
        <v>0</v>
      </c>
      <c r="F277" s="157">
        <f t="shared" si="72"/>
        <v>0</v>
      </c>
      <c r="G277" s="188"/>
      <c r="H277" s="83"/>
      <c r="I277" s="83"/>
      <c r="J277" s="83">
        <f t="shared" si="73"/>
        <v>0</v>
      </c>
      <c r="K277" s="157"/>
      <c r="L277" s="194">
        <v>1</v>
      </c>
      <c r="M277" s="83"/>
      <c r="N277" s="83">
        <f t="shared" si="74"/>
        <v>0</v>
      </c>
      <c r="O277" s="157">
        <f t="shared" si="75"/>
        <v>0</v>
      </c>
      <c r="P277" s="188"/>
      <c r="Q277" s="83"/>
      <c r="R277" s="156">
        <v>100</v>
      </c>
      <c r="S277" s="83">
        <f t="shared" si="76"/>
        <v>0</v>
      </c>
      <c r="T277" s="157">
        <f t="shared" si="77"/>
        <v>0</v>
      </c>
      <c r="U277" s="194">
        <v>2</v>
      </c>
      <c r="V277" s="83"/>
      <c r="W277" s="83">
        <f t="shared" si="78"/>
        <v>0</v>
      </c>
      <c r="X277" s="157">
        <f t="shared" si="79"/>
        <v>0</v>
      </c>
      <c r="Y277" s="188"/>
      <c r="Z277" s="83">
        <f t="shared" si="80"/>
        <v>0</v>
      </c>
      <c r="AA277" s="148">
        <f t="shared" si="81"/>
        <v>0</v>
      </c>
      <c r="AB277" s="188"/>
      <c r="AC277" s="83"/>
      <c r="AD277" s="83">
        <f t="shared" si="82"/>
        <v>0</v>
      </c>
      <c r="AE277" s="148">
        <f t="shared" si="83"/>
        <v>0</v>
      </c>
      <c r="AF277" s="188">
        <f t="shared" si="84"/>
        <v>0</v>
      </c>
      <c r="AG277" s="157">
        <f t="shared" si="85"/>
        <v>0</v>
      </c>
      <c r="AH277" s="185"/>
      <c r="AI277" s="188"/>
      <c r="AJ277" s="157"/>
    </row>
    <row r="278" spans="1:36" outlineLevel="1" x14ac:dyDescent="0.25">
      <c r="A278" s="80">
        <f t="shared" si="86"/>
        <v>43365</v>
      </c>
      <c r="B278" s="361"/>
      <c r="C278" s="366">
        <v>20</v>
      </c>
      <c r="D278" s="83"/>
      <c r="E278" s="83">
        <f t="shared" si="71"/>
        <v>0</v>
      </c>
      <c r="F278" s="157">
        <f t="shared" si="72"/>
        <v>0</v>
      </c>
      <c r="G278" s="188"/>
      <c r="H278" s="83"/>
      <c r="I278" s="83"/>
      <c r="J278" s="83">
        <f t="shared" si="73"/>
        <v>0</v>
      </c>
      <c r="K278" s="157"/>
      <c r="L278" s="194">
        <v>1</v>
      </c>
      <c r="M278" s="83"/>
      <c r="N278" s="83">
        <f t="shared" si="74"/>
        <v>0</v>
      </c>
      <c r="O278" s="157">
        <f t="shared" si="75"/>
        <v>0</v>
      </c>
      <c r="P278" s="188"/>
      <c r="Q278" s="83"/>
      <c r="R278" s="156">
        <v>100</v>
      </c>
      <c r="S278" s="83">
        <f t="shared" si="76"/>
        <v>0</v>
      </c>
      <c r="T278" s="157">
        <f t="shared" si="77"/>
        <v>0</v>
      </c>
      <c r="U278" s="194">
        <v>2</v>
      </c>
      <c r="V278" s="83"/>
      <c r="W278" s="83">
        <f t="shared" si="78"/>
        <v>0</v>
      </c>
      <c r="X278" s="157">
        <f t="shared" si="79"/>
        <v>0</v>
      </c>
      <c r="Y278" s="188"/>
      <c r="Z278" s="83">
        <f t="shared" si="80"/>
        <v>0</v>
      </c>
      <c r="AA278" s="148">
        <f t="shared" si="81"/>
        <v>0</v>
      </c>
      <c r="AB278" s="188"/>
      <c r="AC278" s="83"/>
      <c r="AD278" s="83">
        <f t="shared" si="82"/>
        <v>0</v>
      </c>
      <c r="AE278" s="148">
        <f t="shared" si="83"/>
        <v>0</v>
      </c>
      <c r="AF278" s="188">
        <f t="shared" si="84"/>
        <v>0</v>
      </c>
      <c r="AG278" s="157">
        <f t="shared" si="85"/>
        <v>0</v>
      </c>
      <c r="AH278" s="185"/>
      <c r="AI278" s="188"/>
      <c r="AJ278" s="157"/>
    </row>
    <row r="279" spans="1:36" outlineLevel="1" x14ac:dyDescent="0.25">
      <c r="A279" s="80">
        <f t="shared" si="86"/>
        <v>43366</v>
      </c>
      <c r="B279" s="361"/>
      <c r="C279" s="366">
        <v>20</v>
      </c>
      <c r="D279" s="83"/>
      <c r="E279" s="83">
        <f t="shared" si="71"/>
        <v>0</v>
      </c>
      <c r="F279" s="157">
        <f t="shared" si="72"/>
        <v>0</v>
      </c>
      <c r="G279" s="188"/>
      <c r="H279" s="83"/>
      <c r="I279" s="83"/>
      <c r="J279" s="83">
        <f t="shared" si="73"/>
        <v>0</v>
      </c>
      <c r="K279" s="157"/>
      <c r="L279" s="194">
        <v>1</v>
      </c>
      <c r="M279" s="83"/>
      <c r="N279" s="83">
        <f t="shared" si="74"/>
        <v>0</v>
      </c>
      <c r="O279" s="157">
        <f t="shared" si="75"/>
        <v>0</v>
      </c>
      <c r="P279" s="188"/>
      <c r="Q279" s="83"/>
      <c r="R279" s="156">
        <v>100</v>
      </c>
      <c r="S279" s="83">
        <f t="shared" si="76"/>
        <v>0</v>
      </c>
      <c r="T279" s="157">
        <f t="shared" si="77"/>
        <v>0</v>
      </c>
      <c r="U279" s="194">
        <v>2</v>
      </c>
      <c r="V279" s="83"/>
      <c r="W279" s="83">
        <f t="shared" si="78"/>
        <v>0</v>
      </c>
      <c r="X279" s="157">
        <f t="shared" si="79"/>
        <v>0</v>
      </c>
      <c r="Y279" s="188"/>
      <c r="Z279" s="83">
        <f t="shared" si="80"/>
        <v>0</v>
      </c>
      <c r="AA279" s="148">
        <f t="shared" si="81"/>
        <v>0</v>
      </c>
      <c r="AB279" s="188"/>
      <c r="AC279" s="83"/>
      <c r="AD279" s="83">
        <f t="shared" si="82"/>
        <v>0</v>
      </c>
      <c r="AE279" s="148">
        <f t="shared" si="83"/>
        <v>0</v>
      </c>
      <c r="AF279" s="188">
        <f t="shared" si="84"/>
        <v>0</v>
      </c>
      <c r="AG279" s="157">
        <f t="shared" si="85"/>
        <v>0</v>
      </c>
      <c r="AH279" s="185"/>
      <c r="AI279" s="188"/>
      <c r="AJ279" s="157"/>
    </row>
    <row r="280" spans="1:36" outlineLevel="1" x14ac:dyDescent="0.25">
      <c r="A280" s="80">
        <f t="shared" si="86"/>
        <v>43367</v>
      </c>
      <c r="B280" s="361">
        <v>26</v>
      </c>
      <c r="C280" s="366">
        <v>20</v>
      </c>
      <c r="D280" s="83">
        <v>4810</v>
      </c>
      <c r="E280" s="83">
        <f t="shared" si="71"/>
        <v>96200</v>
      </c>
      <c r="F280" s="157">
        <f t="shared" si="72"/>
        <v>2501.1999999999998</v>
      </c>
      <c r="G280" s="188">
        <v>87.7</v>
      </c>
      <c r="H280" s="83">
        <v>103.9</v>
      </c>
      <c r="I280" s="83">
        <v>7.38</v>
      </c>
      <c r="J280" s="83">
        <f t="shared" si="73"/>
        <v>2195.1219512195125</v>
      </c>
      <c r="K280" s="157"/>
      <c r="L280" s="194">
        <v>1</v>
      </c>
      <c r="M280" s="83">
        <v>7026</v>
      </c>
      <c r="N280" s="83">
        <f t="shared" si="74"/>
        <v>7026</v>
      </c>
      <c r="O280" s="157">
        <f t="shared" si="75"/>
        <v>182.67599999999999</v>
      </c>
      <c r="P280" s="188">
        <v>86.1</v>
      </c>
      <c r="Q280" s="83">
        <v>90.4</v>
      </c>
      <c r="R280" s="156">
        <v>200</v>
      </c>
      <c r="S280" s="83">
        <f t="shared" si="76"/>
        <v>21.500000000000053</v>
      </c>
      <c r="T280" s="157">
        <f t="shared" si="77"/>
        <v>0.55900000000000138</v>
      </c>
      <c r="U280" s="194">
        <v>5</v>
      </c>
      <c r="V280" s="83">
        <v>19.2</v>
      </c>
      <c r="W280" s="83">
        <f t="shared" si="78"/>
        <v>96</v>
      </c>
      <c r="X280" s="157">
        <f t="shared" si="79"/>
        <v>2.496</v>
      </c>
      <c r="Y280" s="188"/>
      <c r="Z280" s="83">
        <f t="shared" si="80"/>
        <v>0</v>
      </c>
      <c r="AA280" s="148">
        <f t="shared" si="81"/>
        <v>0</v>
      </c>
      <c r="AB280" s="188"/>
      <c r="AC280" s="83"/>
      <c r="AD280" s="83">
        <f t="shared" si="82"/>
        <v>0</v>
      </c>
      <c r="AE280" s="148">
        <f t="shared" si="83"/>
        <v>0</v>
      </c>
      <c r="AF280" s="188">
        <f t="shared" si="84"/>
        <v>92.696465696465708</v>
      </c>
      <c r="AG280" s="157">
        <f t="shared" si="85"/>
        <v>99.020555555555561</v>
      </c>
      <c r="AH280" s="185"/>
      <c r="AI280" s="188"/>
      <c r="AJ280" s="157"/>
    </row>
    <row r="281" spans="1:36" outlineLevel="1" x14ac:dyDescent="0.25">
      <c r="A281" s="80">
        <f t="shared" si="86"/>
        <v>43368</v>
      </c>
      <c r="B281" s="361">
        <v>30</v>
      </c>
      <c r="C281" s="366">
        <v>20</v>
      </c>
      <c r="D281" s="83">
        <v>7790</v>
      </c>
      <c r="E281" s="83">
        <f t="shared" si="71"/>
        <v>155800</v>
      </c>
      <c r="F281" s="157">
        <f t="shared" si="72"/>
        <v>4674</v>
      </c>
      <c r="G281" s="188">
        <v>87.9</v>
      </c>
      <c r="H281" s="83">
        <v>100.6</v>
      </c>
      <c r="I281" s="83">
        <v>3.5640000000000001</v>
      </c>
      <c r="J281" s="83">
        <f t="shared" si="73"/>
        <v>3563.4118967452268</v>
      </c>
      <c r="K281" s="157"/>
      <c r="L281" s="194">
        <v>1</v>
      </c>
      <c r="M281" s="83">
        <v>7770</v>
      </c>
      <c r="N281" s="83">
        <f t="shared" si="74"/>
        <v>7770</v>
      </c>
      <c r="O281" s="157">
        <f t="shared" si="75"/>
        <v>233.1</v>
      </c>
      <c r="P281" s="188">
        <v>87.7</v>
      </c>
      <c r="Q281" s="83">
        <v>97.4</v>
      </c>
      <c r="R281" s="156">
        <v>200</v>
      </c>
      <c r="S281" s="83">
        <f t="shared" si="76"/>
        <v>48.500000000000021</v>
      </c>
      <c r="T281" s="157">
        <f t="shared" si="77"/>
        <v>1.4550000000000007</v>
      </c>
      <c r="U281" s="194">
        <v>10</v>
      </c>
      <c r="V281" s="83">
        <v>15.1</v>
      </c>
      <c r="W281" s="83">
        <f t="shared" si="78"/>
        <v>151</v>
      </c>
      <c r="X281" s="157">
        <f t="shared" si="79"/>
        <v>4.53</v>
      </c>
      <c r="Y281" s="188">
        <v>730</v>
      </c>
      <c r="Z281" s="83">
        <f t="shared" si="80"/>
        <v>21.9</v>
      </c>
      <c r="AA281" s="148">
        <f t="shared" si="81"/>
        <v>64.239999999999995</v>
      </c>
      <c r="AB281" s="188"/>
      <c r="AC281" s="83">
        <v>1</v>
      </c>
      <c r="AD281" s="83">
        <f t="shared" si="82"/>
        <v>0.03</v>
      </c>
      <c r="AE281" s="148">
        <f t="shared" si="83"/>
        <v>8.7999999999999995E-2</v>
      </c>
      <c r="AF281" s="188">
        <f t="shared" si="84"/>
        <v>95.012836970474964</v>
      </c>
      <c r="AG281" s="157">
        <f t="shared" si="85"/>
        <v>98.63894488188977</v>
      </c>
      <c r="AH281" s="185"/>
      <c r="AI281" s="188"/>
      <c r="AJ281" s="157"/>
    </row>
    <row r="282" spans="1:36" outlineLevel="1" x14ac:dyDescent="0.25">
      <c r="A282" s="80">
        <f t="shared" si="86"/>
        <v>43369</v>
      </c>
      <c r="B282" s="361">
        <v>30</v>
      </c>
      <c r="C282" s="366">
        <v>20</v>
      </c>
      <c r="D282" s="83">
        <v>7120</v>
      </c>
      <c r="E282" s="83">
        <f t="shared" si="71"/>
        <v>142400</v>
      </c>
      <c r="F282" s="157">
        <f t="shared" si="72"/>
        <v>4272</v>
      </c>
      <c r="G282" s="188">
        <v>87.6</v>
      </c>
      <c r="H282" s="83">
        <v>100.9</v>
      </c>
      <c r="I282" s="83">
        <v>4.4169999999999998</v>
      </c>
      <c r="J282" s="83">
        <f t="shared" si="73"/>
        <v>3011.0935023771817</v>
      </c>
      <c r="K282" s="157"/>
      <c r="L282" s="194">
        <v>1</v>
      </c>
      <c r="M282" s="83">
        <v>7920</v>
      </c>
      <c r="N282" s="83">
        <f t="shared" si="74"/>
        <v>7920</v>
      </c>
      <c r="O282" s="157">
        <f t="shared" si="75"/>
        <v>237.6</v>
      </c>
      <c r="P282" s="188">
        <v>87.5</v>
      </c>
      <c r="Q282" s="83">
        <v>95.4</v>
      </c>
      <c r="R282" s="156">
        <v>200</v>
      </c>
      <c r="S282" s="83">
        <f t="shared" si="76"/>
        <v>39.500000000000028</v>
      </c>
      <c r="T282" s="157">
        <f t="shared" si="77"/>
        <v>1.1850000000000009</v>
      </c>
      <c r="U282" s="194">
        <v>10</v>
      </c>
      <c r="V282" s="83">
        <v>11.8</v>
      </c>
      <c r="W282" s="83">
        <f t="shared" si="78"/>
        <v>118</v>
      </c>
      <c r="X282" s="157">
        <f t="shared" si="79"/>
        <v>3.54</v>
      </c>
      <c r="Y282" s="188"/>
      <c r="Z282" s="83">
        <f t="shared" si="80"/>
        <v>0</v>
      </c>
      <c r="AA282" s="148">
        <f t="shared" si="81"/>
        <v>0</v>
      </c>
      <c r="AB282" s="188"/>
      <c r="AC282" s="83"/>
      <c r="AD282" s="83">
        <f t="shared" si="82"/>
        <v>0</v>
      </c>
      <c r="AE282" s="148">
        <f t="shared" si="83"/>
        <v>0</v>
      </c>
      <c r="AF282" s="188">
        <f t="shared" si="84"/>
        <v>94.438202247191015</v>
      </c>
      <c r="AG282" s="157">
        <f t="shared" si="85"/>
        <v>98.688184210526316</v>
      </c>
      <c r="AH282" s="185"/>
      <c r="AI282" s="188"/>
      <c r="AJ282" s="157"/>
    </row>
    <row r="283" spans="1:36" outlineLevel="1" x14ac:dyDescent="0.25">
      <c r="A283" s="80">
        <f t="shared" si="86"/>
        <v>43370</v>
      </c>
      <c r="B283" s="361">
        <v>23</v>
      </c>
      <c r="C283" s="366">
        <v>20</v>
      </c>
      <c r="D283" s="83">
        <v>12200</v>
      </c>
      <c r="E283" s="83">
        <f t="shared" si="71"/>
        <v>244000</v>
      </c>
      <c r="F283" s="157">
        <f t="shared" si="72"/>
        <v>5612</v>
      </c>
      <c r="G283" s="188">
        <v>87.4</v>
      </c>
      <c r="H283" s="83">
        <v>98.1</v>
      </c>
      <c r="I283" s="83">
        <v>1.7645</v>
      </c>
      <c r="J283" s="83">
        <f t="shared" si="73"/>
        <v>6064.0408047605497</v>
      </c>
      <c r="K283" s="157"/>
      <c r="L283" s="194">
        <v>1</v>
      </c>
      <c r="M283" s="83">
        <v>8050</v>
      </c>
      <c r="N283" s="83">
        <f t="shared" si="74"/>
        <v>8050</v>
      </c>
      <c r="O283" s="157">
        <f t="shared" si="75"/>
        <v>185.15</v>
      </c>
      <c r="P283" s="188">
        <v>87.5</v>
      </c>
      <c r="Q283" s="83">
        <v>94.4</v>
      </c>
      <c r="R283" s="156">
        <v>200</v>
      </c>
      <c r="S283" s="83">
        <f t="shared" si="76"/>
        <v>34.500000000000028</v>
      </c>
      <c r="T283" s="157">
        <f t="shared" si="77"/>
        <v>0.79350000000000065</v>
      </c>
      <c r="U283" s="194">
        <v>10</v>
      </c>
      <c r="V283" s="83">
        <v>12.8</v>
      </c>
      <c r="W283" s="83">
        <f t="shared" si="78"/>
        <v>128</v>
      </c>
      <c r="X283" s="157">
        <f t="shared" si="79"/>
        <v>2.944</v>
      </c>
      <c r="Y283" s="188"/>
      <c r="Z283" s="83">
        <f t="shared" si="80"/>
        <v>0</v>
      </c>
      <c r="AA283" s="148">
        <f t="shared" si="81"/>
        <v>0</v>
      </c>
      <c r="AB283" s="188"/>
      <c r="AC283" s="83"/>
      <c r="AD283" s="83">
        <f t="shared" si="82"/>
        <v>0</v>
      </c>
      <c r="AE283" s="148">
        <f t="shared" si="83"/>
        <v>0</v>
      </c>
      <c r="AF283" s="188">
        <f t="shared" si="84"/>
        <v>96.700819672131146</v>
      </c>
      <c r="AG283" s="157">
        <f t="shared" si="85"/>
        <v>99.431072429906536</v>
      </c>
      <c r="AH283" s="185"/>
      <c r="AI283" s="188"/>
      <c r="AJ283" s="157" t="s">
        <v>379</v>
      </c>
    </row>
    <row r="284" spans="1:36" outlineLevel="1" x14ac:dyDescent="0.25">
      <c r="A284" s="80">
        <f t="shared" si="86"/>
        <v>43371</v>
      </c>
      <c r="B284" s="361"/>
      <c r="C284" s="366">
        <v>20</v>
      </c>
      <c r="D284" s="83">
        <v>25700</v>
      </c>
      <c r="E284" s="83">
        <f t="shared" si="71"/>
        <v>514000</v>
      </c>
      <c r="F284" s="157">
        <f t="shared" si="72"/>
        <v>0</v>
      </c>
      <c r="G284" s="188">
        <v>88.3</v>
      </c>
      <c r="H284" s="83">
        <v>96</v>
      </c>
      <c r="I284" s="83">
        <v>0.4536</v>
      </c>
      <c r="J284" s="83">
        <f t="shared" si="73"/>
        <v>16975.308641975316</v>
      </c>
      <c r="K284" s="157"/>
      <c r="L284" s="194">
        <v>1</v>
      </c>
      <c r="M284" s="83">
        <v>7920</v>
      </c>
      <c r="N284" s="83">
        <f t="shared" si="74"/>
        <v>7920</v>
      </c>
      <c r="O284" s="157">
        <f t="shared" si="75"/>
        <v>0</v>
      </c>
      <c r="P284" s="188">
        <v>88.2</v>
      </c>
      <c r="Q284" s="83">
        <v>96.7</v>
      </c>
      <c r="R284" s="156">
        <v>200</v>
      </c>
      <c r="S284" s="83">
        <f t="shared" si="76"/>
        <v>42.5</v>
      </c>
      <c r="T284" s="157">
        <f t="shared" si="77"/>
        <v>0</v>
      </c>
      <c r="U284" s="194">
        <v>10</v>
      </c>
      <c r="V284" s="83">
        <v>11.1</v>
      </c>
      <c r="W284" s="83">
        <f t="shared" si="78"/>
        <v>111</v>
      </c>
      <c r="X284" s="157">
        <f t="shared" si="79"/>
        <v>0</v>
      </c>
      <c r="Y284" s="188"/>
      <c r="Z284" s="83">
        <f t="shared" si="80"/>
        <v>0</v>
      </c>
      <c r="AA284" s="148">
        <f t="shared" si="81"/>
        <v>0</v>
      </c>
      <c r="AB284" s="188"/>
      <c r="AC284" s="83"/>
      <c r="AD284" s="83">
        <f t="shared" si="82"/>
        <v>0</v>
      </c>
      <c r="AE284" s="148">
        <f t="shared" si="83"/>
        <v>0</v>
      </c>
      <c r="AF284" s="188">
        <f t="shared" si="84"/>
        <v>0</v>
      </c>
      <c r="AG284" s="157">
        <f t="shared" si="85"/>
        <v>0</v>
      </c>
      <c r="AH284" s="185"/>
      <c r="AI284" s="188"/>
      <c r="AJ284" s="157"/>
    </row>
    <row r="285" spans="1:36" outlineLevel="1" x14ac:dyDescent="0.25">
      <c r="A285" s="80">
        <f t="shared" si="86"/>
        <v>43372</v>
      </c>
      <c r="B285" s="361"/>
      <c r="C285" s="366">
        <v>20</v>
      </c>
      <c r="D285" s="83"/>
      <c r="E285" s="83">
        <f t="shared" si="71"/>
        <v>0</v>
      </c>
      <c r="F285" s="157">
        <f t="shared" si="72"/>
        <v>0</v>
      </c>
      <c r="G285" s="188"/>
      <c r="H285" s="83"/>
      <c r="I285" s="83"/>
      <c r="J285" s="83">
        <f t="shared" si="73"/>
        <v>0</v>
      </c>
      <c r="K285" s="157"/>
      <c r="L285" s="194">
        <v>1</v>
      </c>
      <c r="M285" s="83"/>
      <c r="N285" s="83">
        <f t="shared" si="74"/>
        <v>0</v>
      </c>
      <c r="O285" s="157">
        <f t="shared" si="75"/>
        <v>0</v>
      </c>
      <c r="P285" s="188"/>
      <c r="Q285" s="83"/>
      <c r="R285" s="156">
        <v>100</v>
      </c>
      <c r="S285" s="83">
        <f t="shared" si="76"/>
        <v>0</v>
      </c>
      <c r="T285" s="157">
        <f t="shared" si="77"/>
        <v>0</v>
      </c>
      <c r="U285" s="194">
        <v>2</v>
      </c>
      <c r="V285" s="83"/>
      <c r="W285" s="83">
        <f t="shared" si="78"/>
        <v>0</v>
      </c>
      <c r="X285" s="157">
        <f t="shared" si="79"/>
        <v>0</v>
      </c>
      <c r="Y285" s="188"/>
      <c r="Z285" s="83">
        <f t="shared" si="80"/>
        <v>0</v>
      </c>
      <c r="AA285" s="148">
        <f t="shared" si="81"/>
        <v>0</v>
      </c>
      <c r="AB285" s="188"/>
      <c r="AC285" s="83"/>
      <c r="AD285" s="83">
        <f t="shared" si="82"/>
        <v>0</v>
      </c>
      <c r="AE285" s="148">
        <f t="shared" si="83"/>
        <v>0</v>
      </c>
      <c r="AF285" s="188">
        <f t="shared" si="84"/>
        <v>0</v>
      </c>
      <c r="AG285" s="157">
        <f t="shared" si="85"/>
        <v>0</v>
      </c>
      <c r="AH285" s="185"/>
      <c r="AI285" s="188"/>
      <c r="AJ285" s="157"/>
    </row>
    <row r="286" spans="1:36" outlineLevel="1" x14ac:dyDescent="0.25">
      <c r="A286" s="80">
        <f t="shared" si="86"/>
        <v>43373</v>
      </c>
      <c r="B286" s="361"/>
      <c r="C286" s="366">
        <v>20</v>
      </c>
      <c r="D286" s="83"/>
      <c r="E286" s="83">
        <f t="shared" ref="E286:E348" si="87">IF(D286=0,0,(D286*C286))</f>
        <v>0</v>
      </c>
      <c r="F286" s="157">
        <f t="shared" ref="F286:F348" si="88">IF(E286=0,0,IF(B286=0,0,E286*B286/1000))</f>
        <v>0</v>
      </c>
      <c r="G286" s="188"/>
      <c r="H286" s="83"/>
      <c r="I286" s="83"/>
      <c r="J286" s="83">
        <f t="shared" ref="J286:J348" si="89">IF(H286=0,0,(H286-G286)*1000/I286)</f>
        <v>0</v>
      </c>
      <c r="K286" s="157"/>
      <c r="L286" s="194">
        <v>1</v>
      </c>
      <c r="M286" s="83"/>
      <c r="N286" s="83">
        <f t="shared" ref="N286:N348" si="90">IF(M286=0,0,(M286*L286))</f>
        <v>0</v>
      </c>
      <c r="O286" s="157">
        <f t="shared" ref="O286:O348" si="91">IF(N286=0,0,IF(B286=0,0,N286*B286/1000))</f>
        <v>0</v>
      </c>
      <c r="P286" s="188"/>
      <c r="Q286" s="83"/>
      <c r="R286" s="156">
        <v>100</v>
      </c>
      <c r="S286" s="83">
        <f t="shared" ref="S286:S348" si="92">IF(Q286=0,0,(Q286-P286)*1000/R286)</f>
        <v>0</v>
      </c>
      <c r="T286" s="157">
        <f t="shared" ref="T286:T348" si="93">IF(S286=0,0,IF(B286=0,0,S286*B286/1000))</f>
        <v>0</v>
      </c>
      <c r="U286" s="194">
        <v>2</v>
      </c>
      <c r="V286" s="83"/>
      <c r="W286" s="83">
        <f t="shared" ref="W286:W348" si="94">IF(V286=0,0,(V286*U286))</f>
        <v>0</v>
      </c>
      <c r="X286" s="157">
        <f t="shared" ref="X286:X348" si="95">IF(W286=0,0,IF(B286=0,0,W286*B286/1000))</f>
        <v>0</v>
      </c>
      <c r="Y286" s="188"/>
      <c r="Z286" s="83">
        <f t="shared" ref="Z286:Z348" si="96">IF(Y286=0,0,IF(B286=0,0,Y286*B286/1000))</f>
        <v>0</v>
      </c>
      <c r="AA286" s="148">
        <f t="shared" ref="AA286:AA348" si="97">IF(Y286=0,0,(SUM(B280:B286)*Y286/1000))</f>
        <v>0</v>
      </c>
      <c r="AB286" s="188"/>
      <c r="AC286" s="83"/>
      <c r="AD286" s="83">
        <f t="shared" ref="AD286:AD348" si="98">IF(AC286=0,0,IF(B286=0,0,AC286*B286/1000))</f>
        <v>0</v>
      </c>
      <c r="AE286" s="148">
        <f t="shared" ref="AE286:AE348" si="99">IF(AC286=0,0,(SUM(B280:B286)*AC286/1000))</f>
        <v>0</v>
      </c>
      <c r="AF286" s="188">
        <f t="shared" ref="AF286:AF348" si="100">IF(B286=0,0,IF(E286&gt;0,SUM((E286-N286)/(E286))*100,0))</f>
        <v>0</v>
      </c>
      <c r="AG286" s="157">
        <f t="shared" ref="AG286:AG348" si="101">IF(B286=0,0,IF(J286&gt;0,SUM((J286-S286)/(J286))*100,0))</f>
        <v>0</v>
      </c>
      <c r="AH286" s="185"/>
      <c r="AI286" s="188"/>
      <c r="AJ286" s="157"/>
    </row>
    <row r="287" spans="1:36" x14ac:dyDescent="0.25">
      <c r="A287" s="80">
        <f t="shared" si="86"/>
        <v>43374</v>
      </c>
      <c r="B287" s="361">
        <v>22</v>
      </c>
      <c r="C287" s="366">
        <v>20</v>
      </c>
      <c r="D287" s="83">
        <v>5010</v>
      </c>
      <c r="E287" s="83">
        <f t="shared" si="87"/>
        <v>100200</v>
      </c>
      <c r="F287" s="157">
        <f t="shared" si="88"/>
        <v>2204.4</v>
      </c>
      <c r="G287" s="188">
        <v>87.7</v>
      </c>
      <c r="H287" s="83">
        <v>106.9</v>
      </c>
      <c r="I287" s="83">
        <v>4.274</v>
      </c>
      <c r="J287" s="83">
        <f t="shared" si="89"/>
        <v>4492.2788956481054</v>
      </c>
      <c r="K287" s="157"/>
      <c r="L287" s="194">
        <v>1</v>
      </c>
      <c r="M287" s="83">
        <v>6860</v>
      </c>
      <c r="N287" s="83">
        <f t="shared" si="90"/>
        <v>6860</v>
      </c>
      <c r="O287" s="157">
        <f t="shared" si="91"/>
        <v>150.91999999999999</v>
      </c>
      <c r="P287" s="188">
        <v>87.5</v>
      </c>
      <c r="Q287" s="83">
        <v>89.8</v>
      </c>
      <c r="R287" s="156">
        <v>400</v>
      </c>
      <c r="S287" s="83">
        <f t="shared" si="92"/>
        <v>5.7499999999999929</v>
      </c>
      <c r="T287" s="157">
        <f t="shared" si="93"/>
        <v>0.12649999999999983</v>
      </c>
      <c r="U287" s="194">
        <v>8</v>
      </c>
      <c r="V287" s="83">
        <v>10.8</v>
      </c>
      <c r="W287" s="83">
        <f t="shared" si="94"/>
        <v>86.4</v>
      </c>
      <c r="X287" s="157">
        <f t="shared" si="95"/>
        <v>1.9008000000000003</v>
      </c>
      <c r="Y287" s="188"/>
      <c r="Z287" s="83">
        <f t="shared" si="96"/>
        <v>0</v>
      </c>
      <c r="AA287" s="148">
        <f t="shared" si="97"/>
        <v>0</v>
      </c>
      <c r="AB287" s="188"/>
      <c r="AC287" s="83"/>
      <c r="AD287" s="83">
        <f t="shared" si="98"/>
        <v>0</v>
      </c>
      <c r="AE287" s="148">
        <f t="shared" si="99"/>
        <v>0</v>
      </c>
      <c r="AF287" s="188">
        <f t="shared" si="100"/>
        <v>93.153692614770449</v>
      </c>
      <c r="AG287" s="157">
        <f t="shared" si="101"/>
        <v>99.872002604166667</v>
      </c>
      <c r="AH287" s="185"/>
      <c r="AI287" s="188"/>
      <c r="AJ287" s="157"/>
    </row>
    <row r="288" spans="1:36" outlineLevel="1" x14ac:dyDescent="0.25">
      <c r="A288" s="80">
        <f t="shared" si="86"/>
        <v>43375</v>
      </c>
      <c r="B288" s="361">
        <v>31.8</v>
      </c>
      <c r="C288" s="366">
        <v>20</v>
      </c>
      <c r="D288" s="83">
        <v>4370</v>
      </c>
      <c r="E288" s="83">
        <f t="shared" si="87"/>
        <v>87400</v>
      </c>
      <c r="F288" s="157">
        <f t="shared" si="88"/>
        <v>2779.32</v>
      </c>
      <c r="G288" s="188">
        <v>86.6</v>
      </c>
      <c r="H288" s="83">
        <v>102.9</v>
      </c>
      <c r="I288" s="83">
        <v>3.218</v>
      </c>
      <c r="J288" s="83">
        <f t="shared" si="89"/>
        <v>5065.2579241765106</v>
      </c>
      <c r="K288" s="157"/>
      <c r="L288" s="194">
        <v>1</v>
      </c>
      <c r="M288" s="83">
        <v>8070</v>
      </c>
      <c r="N288" s="83">
        <f t="shared" si="90"/>
        <v>8070</v>
      </c>
      <c r="O288" s="157">
        <f t="shared" si="91"/>
        <v>256.62599999999998</v>
      </c>
      <c r="P288" s="188">
        <v>87.4</v>
      </c>
      <c r="Q288" s="83">
        <v>88.4</v>
      </c>
      <c r="R288" s="156">
        <v>300</v>
      </c>
      <c r="S288" s="83">
        <f t="shared" si="92"/>
        <v>3.3333333333333335</v>
      </c>
      <c r="T288" s="157">
        <f t="shared" si="93"/>
        <v>0.106</v>
      </c>
      <c r="U288" s="194">
        <v>5</v>
      </c>
      <c r="V288" s="83">
        <v>20.399999999999999</v>
      </c>
      <c r="W288" s="83">
        <f t="shared" si="94"/>
        <v>102</v>
      </c>
      <c r="X288" s="157">
        <f t="shared" si="95"/>
        <v>3.2435999999999998</v>
      </c>
      <c r="Y288" s="188">
        <v>620</v>
      </c>
      <c r="Z288" s="83">
        <f t="shared" si="96"/>
        <v>19.716000000000001</v>
      </c>
      <c r="AA288" s="148">
        <f t="shared" si="97"/>
        <v>66.215999999999994</v>
      </c>
      <c r="AB288" s="188"/>
      <c r="AC288" s="83">
        <v>32.200000000000003</v>
      </c>
      <c r="AD288" s="83">
        <f t="shared" si="98"/>
        <v>1.0239600000000002</v>
      </c>
      <c r="AE288" s="148">
        <f t="shared" si="99"/>
        <v>3.4389600000000002</v>
      </c>
      <c r="AF288" s="188">
        <f t="shared" si="100"/>
        <v>90.766590389016017</v>
      </c>
      <c r="AG288" s="157">
        <f t="shared" si="101"/>
        <v>99.934192229038871</v>
      </c>
      <c r="AH288" s="185"/>
      <c r="AI288" s="188"/>
      <c r="AJ288" s="157"/>
    </row>
    <row r="289" spans="1:36" outlineLevel="1" x14ac:dyDescent="0.25">
      <c r="A289" s="80">
        <f t="shared" si="86"/>
        <v>43376</v>
      </c>
      <c r="B289" s="361">
        <v>22.8</v>
      </c>
      <c r="C289" s="366">
        <v>20</v>
      </c>
      <c r="D289" s="83">
        <v>9560</v>
      </c>
      <c r="E289" s="83">
        <f t="shared" si="87"/>
        <v>191200</v>
      </c>
      <c r="F289" s="157">
        <f t="shared" si="88"/>
        <v>4359.3599999999997</v>
      </c>
      <c r="G289" s="188">
        <v>89.5</v>
      </c>
      <c r="H289" s="83">
        <v>104.5</v>
      </c>
      <c r="I289" s="83">
        <v>2.3940000000000001</v>
      </c>
      <c r="J289" s="83">
        <f t="shared" si="89"/>
        <v>6265.6641604010019</v>
      </c>
      <c r="K289" s="157"/>
      <c r="L289" s="194">
        <v>1</v>
      </c>
      <c r="M289" s="83">
        <v>8330</v>
      </c>
      <c r="N289" s="83">
        <f t="shared" si="90"/>
        <v>8330</v>
      </c>
      <c r="O289" s="157">
        <f t="shared" si="91"/>
        <v>189.92400000000001</v>
      </c>
      <c r="P289" s="188">
        <v>88.1</v>
      </c>
      <c r="Q289" s="83">
        <v>88.7</v>
      </c>
      <c r="R289" s="156">
        <v>300</v>
      </c>
      <c r="S289" s="83">
        <f t="shared" si="92"/>
        <v>2.0000000000000284</v>
      </c>
      <c r="T289" s="157">
        <f t="shared" si="93"/>
        <v>4.5600000000000647E-2</v>
      </c>
      <c r="U289" s="194">
        <f>400/60</f>
        <v>6.666666666666667</v>
      </c>
      <c r="V289" s="83">
        <v>15.5</v>
      </c>
      <c r="W289" s="83">
        <f t="shared" si="94"/>
        <v>103.33333333333334</v>
      </c>
      <c r="X289" s="157">
        <f t="shared" si="95"/>
        <v>2.3560000000000003</v>
      </c>
      <c r="Y289" s="188"/>
      <c r="Z289" s="83">
        <f t="shared" si="96"/>
        <v>0</v>
      </c>
      <c r="AA289" s="148">
        <f t="shared" si="97"/>
        <v>0</v>
      </c>
      <c r="AB289" s="188"/>
      <c r="AC289" s="83"/>
      <c r="AD289" s="83">
        <f t="shared" si="98"/>
        <v>0</v>
      </c>
      <c r="AE289" s="148">
        <f t="shared" si="99"/>
        <v>0</v>
      </c>
      <c r="AF289" s="188">
        <f t="shared" si="100"/>
        <v>95.643305439330533</v>
      </c>
      <c r="AG289" s="157">
        <f t="shared" si="101"/>
        <v>99.96808</v>
      </c>
      <c r="AH289" s="185"/>
      <c r="AI289" s="188"/>
      <c r="AJ289" s="157"/>
    </row>
    <row r="290" spans="1:36" outlineLevel="1" x14ac:dyDescent="0.25">
      <c r="A290" s="80">
        <f t="shared" si="86"/>
        <v>43377</v>
      </c>
      <c r="B290" s="361">
        <v>1.8</v>
      </c>
      <c r="C290" s="366">
        <v>20</v>
      </c>
      <c r="D290" s="83">
        <v>31100</v>
      </c>
      <c r="E290" s="83">
        <f t="shared" si="87"/>
        <v>622000</v>
      </c>
      <c r="F290" s="157">
        <f t="shared" si="88"/>
        <v>1119.5999999999999</v>
      </c>
      <c r="G290" s="188">
        <v>87.6</v>
      </c>
      <c r="H290" s="83">
        <v>113.2</v>
      </c>
      <c r="I290" s="83">
        <v>1.196</v>
      </c>
      <c r="J290" s="83">
        <f t="shared" si="89"/>
        <v>21404.682274247498</v>
      </c>
      <c r="K290" s="157"/>
      <c r="L290" s="194">
        <v>1</v>
      </c>
      <c r="M290" s="83">
        <v>9170</v>
      </c>
      <c r="N290" s="83">
        <f t="shared" si="90"/>
        <v>9170</v>
      </c>
      <c r="O290" s="157">
        <f t="shared" si="91"/>
        <v>16.506</v>
      </c>
      <c r="P290" s="188">
        <v>86</v>
      </c>
      <c r="Q290" s="83">
        <v>86.7</v>
      </c>
      <c r="R290" s="156">
        <v>300</v>
      </c>
      <c r="S290" s="83">
        <f t="shared" si="92"/>
        <v>2.3333333333333428</v>
      </c>
      <c r="T290" s="157">
        <f t="shared" si="93"/>
        <v>4.2000000000000171E-3</v>
      </c>
      <c r="U290" s="194">
        <f>400/60</f>
        <v>6.666666666666667</v>
      </c>
      <c r="V290" s="83">
        <v>16.3</v>
      </c>
      <c r="W290" s="83">
        <f t="shared" si="94"/>
        <v>108.66666666666667</v>
      </c>
      <c r="X290" s="157">
        <f t="shared" si="95"/>
        <v>0.19560000000000002</v>
      </c>
      <c r="Y290" s="188"/>
      <c r="Z290" s="83">
        <f t="shared" si="96"/>
        <v>0</v>
      </c>
      <c r="AA290" s="148">
        <f t="shared" si="97"/>
        <v>0</v>
      </c>
      <c r="AB290" s="188"/>
      <c r="AC290" s="83"/>
      <c r="AD290" s="83">
        <f t="shared" si="98"/>
        <v>0</v>
      </c>
      <c r="AE290" s="148">
        <f t="shared" si="99"/>
        <v>0</v>
      </c>
      <c r="AF290" s="188">
        <f t="shared" si="100"/>
        <v>98.525723472668815</v>
      </c>
      <c r="AG290" s="157">
        <f t="shared" si="101"/>
        <v>99.989098958333344</v>
      </c>
      <c r="AH290" s="185"/>
      <c r="AI290" s="188"/>
      <c r="AJ290" s="157" t="s">
        <v>388</v>
      </c>
    </row>
    <row r="291" spans="1:36" outlineLevel="1" x14ac:dyDescent="0.25">
      <c r="A291" s="80">
        <f t="shared" si="86"/>
        <v>43378</v>
      </c>
      <c r="B291" s="361"/>
      <c r="C291" s="366">
        <v>20</v>
      </c>
      <c r="D291" s="83"/>
      <c r="E291" s="83">
        <f t="shared" si="87"/>
        <v>0</v>
      </c>
      <c r="F291" s="157">
        <f t="shared" si="88"/>
        <v>0</v>
      </c>
      <c r="G291" s="188"/>
      <c r="H291" s="83"/>
      <c r="I291" s="83"/>
      <c r="J291" s="83">
        <f t="shared" si="89"/>
        <v>0</v>
      </c>
      <c r="K291" s="157"/>
      <c r="L291" s="194">
        <v>1</v>
      </c>
      <c r="M291" s="83"/>
      <c r="N291" s="83">
        <f t="shared" si="90"/>
        <v>0</v>
      </c>
      <c r="O291" s="157">
        <f t="shared" si="91"/>
        <v>0</v>
      </c>
      <c r="P291" s="188"/>
      <c r="Q291" s="83"/>
      <c r="R291" s="156">
        <v>100</v>
      </c>
      <c r="S291" s="83">
        <f t="shared" si="92"/>
        <v>0</v>
      </c>
      <c r="T291" s="157">
        <f t="shared" si="93"/>
        <v>0</v>
      </c>
      <c r="U291" s="194">
        <v>2</v>
      </c>
      <c r="V291" s="83"/>
      <c r="W291" s="83">
        <f t="shared" si="94"/>
        <v>0</v>
      </c>
      <c r="X291" s="157">
        <f t="shared" si="95"/>
        <v>0</v>
      </c>
      <c r="Y291" s="188"/>
      <c r="Z291" s="83">
        <f t="shared" si="96"/>
        <v>0</v>
      </c>
      <c r="AA291" s="148">
        <f t="shared" si="97"/>
        <v>0</v>
      </c>
      <c r="AB291" s="188"/>
      <c r="AC291" s="83"/>
      <c r="AD291" s="83">
        <f t="shared" si="98"/>
        <v>0</v>
      </c>
      <c r="AE291" s="148">
        <f t="shared" si="99"/>
        <v>0</v>
      </c>
      <c r="AF291" s="188">
        <f t="shared" si="100"/>
        <v>0</v>
      </c>
      <c r="AG291" s="157">
        <f t="shared" si="101"/>
        <v>0</v>
      </c>
      <c r="AH291" s="185"/>
      <c r="AI291" s="188"/>
      <c r="AJ291" s="157"/>
    </row>
    <row r="292" spans="1:36" outlineLevel="1" x14ac:dyDescent="0.25">
      <c r="A292" s="80">
        <f t="shared" si="86"/>
        <v>43379</v>
      </c>
      <c r="B292" s="361"/>
      <c r="C292" s="366">
        <v>20</v>
      </c>
      <c r="D292" s="83"/>
      <c r="E292" s="83">
        <f t="shared" si="87"/>
        <v>0</v>
      </c>
      <c r="F292" s="157">
        <f t="shared" si="88"/>
        <v>0</v>
      </c>
      <c r="G292" s="188"/>
      <c r="H292" s="83"/>
      <c r="I292" s="83"/>
      <c r="J292" s="83">
        <f t="shared" si="89"/>
        <v>0</v>
      </c>
      <c r="K292" s="157"/>
      <c r="L292" s="194">
        <v>1</v>
      </c>
      <c r="M292" s="83"/>
      <c r="N292" s="83">
        <f t="shared" si="90"/>
        <v>0</v>
      </c>
      <c r="O292" s="157">
        <f t="shared" si="91"/>
        <v>0</v>
      </c>
      <c r="P292" s="188"/>
      <c r="Q292" s="83"/>
      <c r="R292" s="156">
        <v>100</v>
      </c>
      <c r="S292" s="83">
        <f t="shared" si="92"/>
        <v>0</v>
      </c>
      <c r="T292" s="157">
        <f t="shared" si="93"/>
        <v>0</v>
      </c>
      <c r="U292" s="194">
        <v>2</v>
      </c>
      <c r="V292" s="83"/>
      <c r="W292" s="83">
        <f t="shared" si="94"/>
        <v>0</v>
      </c>
      <c r="X292" s="157">
        <f t="shared" si="95"/>
        <v>0</v>
      </c>
      <c r="Y292" s="188"/>
      <c r="Z292" s="83">
        <f t="shared" si="96"/>
        <v>0</v>
      </c>
      <c r="AA292" s="148">
        <f t="shared" si="97"/>
        <v>0</v>
      </c>
      <c r="AB292" s="188"/>
      <c r="AC292" s="83"/>
      <c r="AD292" s="83">
        <f t="shared" si="98"/>
        <v>0</v>
      </c>
      <c r="AE292" s="148">
        <f t="shared" si="99"/>
        <v>0</v>
      </c>
      <c r="AF292" s="188">
        <f t="shared" si="100"/>
        <v>0</v>
      </c>
      <c r="AG292" s="157">
        <f t="shared" si="101"/>
        <v>0</v>
      </c>
      <c r="AH292" s="185"/>
      <c r="AI292" s="188"/>
      <c r="AJ292" s="157"/>
    </row>
    <row r="293" spans="1:36" outlineLevel="1" x14ac:dyDescent="0.25">
      <c r="A293" s="80">
        <f t="shared" si="86"/>
        <v>43380</v>
      </c>
      <c r="B293" s="361"/>
      <c r="C293" s="366">
        <v>20</v>
      </c>
      <c r="D293" s="83"/>
      <c r="E293" s="83">
        <f t="shared" si="87"/>
        <v>0</v>
      </c>
      <c r="F293" s="157">
        <f t="shared" si="88"/>
        <v>0</v>
      </c>
      <c r="G293" s="188"/>
      <c r="H293" s="83"/>
      <c r="I293" s="83"/>
      <c r="J293" s="83">
        <f t="shared" si="89"/>
        <v>0</v>
      </c>
      <c r="K293" s="157"/>
      <c r="L293" s="194">
        <v>1</v>
      </c>
      <c r="M293" s="83"/>
      <c r="N293" s="83">
        <f t="shared" si="90"/>
        <v>0</v>
      </c>
      <c r="O293" s="157">
        <f t="shared" si="91"/>
        <v>0</v>
      </c>
      <c r="P293" s="188"/>
      <c r="Q293" s="83"/>
      <c r="R293" s="156">
        <v>100</v>
      </c>
      <c r="S293" s="83">
        <f t="shared" si="92"/>
        <v>0</v>
      </c>
      <c r="T293" s="157">
        <f t="shared" si="93"/>
        <v>0</v>
      </c>
      <c r="U293" s="194">
        <v>2</v>
      </c>
      <c r="V293" s="83"/>
      <c r="W293" s="83">
        <f t="shared" si="94"/>
        <v>0</v>
      </c>
      <c r="X293" s="157">
        <f t="shared" si="95"/>
        <v>0</v>
      </c>
      <c r="Y293" s="188"/>
      <c r="Z293" s="83">
        <f t="shared" si="96"/>
        <v>0</v>
      </c>
      <c r="AA293" s="148">
        <f t="shared" si="97"/>
        <v>0</v>
      </c>
      <c r="AB293" s="188"/>
      <c r="AC293" s="83"/>
      <c r="AD293" s="83">
        <f t="shared" si="98"/>
        <v>0</v>
      </c>
      <c r="AE293" s="148">
        <f t="shared" si="99"/>
        <v>0</v>
      </c>
      <c r="AF293" s="188">
        <f t="shared" si="100"/>
        <v>0</v>
      </c>
      <c r="AG293" s="157">
        <f t="shared" si="101"/>
        <v>0</v>
      </c>
      <c r="AH293" s="185"/>
      <c r="AI293" s="188"/>
      <c r="AJ293" s="157"/>
    </row>
    <row r="294" spans="1:36" outlineLevel="1" x14ac:dyDescent="0.25">
      <c r="A294" s="80">
        <f t="shared" si="86"/>
        <v>43381</v>
      </c>
      <c r="B294" s="361">
        <v>17</v>
      </c>
      <c r="C294" s="366">
        <v>20</v>
      </c>
      <c r="D294" s="83">
        <v>5910</v>
      </c>
      <c r="E294" s="83">
        <f t="shared" si="87"/>
        <v>118200</v>
      </c>
      <c r="F294" s="157">
        <f t="shared" si="88"/>
        <v>2009.4</v>
      </c>
      <c r="G294" s="188">
        <v>86.9</v>
      </c>
      <c r="H294" s="83">
        <v>110.1</v>
      </c>
      <c r="I294" s="83">
        <v>5.0526</v>
      </c>
      <c r="J294" s="83">
        <f t="shared" si="89"/>
        <v>4591.6953647626942</v>
      </c>
      <c r="K294" s="157"/>
      <c r="L294" s="194">
        <v>1</v>
      </c>
      <c r="M294" s="83">
        <v>7920</v>
      </c>
      <c r="N294" s="83">
        <f t="shared" si="90"/>
        <v>7920</v>
      </c>
      <c r="O294" s="157">
        <f t="shared" si="91"/>
        <v>134.63999999999999</v>
      </c>
      <c r="P294" s="188">
        <v>87.3</v>
      </c>
      <c r="Q294" s="83">
        <v>89.3</v>
      </c>
      <c r="R294" s="156">
        <v>400</v>
      </c>
      <c r="S294" s="83">
        <f t="shared" si="92"/>
        <v>5</v>
      </c>
      <c r="T294" s="157">
        <f t="shared" si="93"/>
        <v>8.5000000000000006E-2</v>
      </c>
      <c r="U294" s="194">
        <v>5</v>
      </c>
      <c r="V294" s="83">
        <v>18.2</v>
      </c>
      <c r="W294" s="83">
        <f t="shared" si="94"/>
        <v>91</v>
      </c>
      <c r="X294" s="157">
        <f t="shared" si="95"/>
        <v>1.5469999999999999</v>
      </c>
      <c r="Y294" s="188"/>
      <c r="Z294" s="83">
        <f t="shared" si="96"/>
        <v>0</v>
      </c>
      <c r="AA294" s="148">
        <f t="shared" si="97"/>
        <v>0</v>
      </c>
      <c r="AB294" s="188"/>
      <c r="AC294" s="83"/>
      <c r="AD294" s="83">
        <f t="shared" si="98"/>
        <v>0</v>
      </c>
      <c r="AE294" s="148">
        <f t="shared" si="99"/>
        <v>0</v>
      </c>
      <c r="AF294" s="188">
        <f t="shared" si="100"/>
        <v>93.299492385786792</v>
      </c>
      <c r="AG294" s="157">
        <f t="shared" si="101"/>
        <v>99.891107758620691</v>
      </c>
      <c r="AH294" s="185"/>
      <c r="AI294" s="188"/>
      <c r="AJ294" s="25" t="s">
        <v>389</v>
      </c>
    </row>
    <row r="295" spans="1:36" outlineLevel="1" x14ac:dyDescent="0.25">
      <c r="A295" s="80">
        <f t="shared" si="86"/>
        <v>43382</v>
      </c>
      <c r="B295" s="361">
        <v>32</v>
      </c>
      <c r="C295" s="366">
        <v>20</v>
      </c>
      <c r="D295" s="83">
        <v>8600</v>
      </c>
      <c r="E295" s="83">
        <f t="shared" si="87"/>
        <v>172000</v>
      </c>
      <c r="F295" s="157">
        <f t="shared" si="88"/>
        <v>5504</v>
      </c>
      <c r="G295" s="188">
        <v>87.1</v>
      </c>
      <c r="H295" s="83">
        <v>110.8</v>
      </c>
      <c r="I295" s="83">
        <v>3.2530000000000001</v>
      </c>
      <c r="J295" s="83">
        <f t="shared" si="89"/>
        <v>7285.58253919459</v>
      </c>
      <c r="K295" s="157"/>
      <c r="L295" s="194">
        <v>1</v>
      </c>
      <c r="M295" s="83">
        <v>7890</v>
      </c>
      <c r="N295" s="83">
        <f t="shared" si="90"/>
        <v>7890</v>
      </c>
      <c r="O295" s="157">
        <f t="shared" si="91"/>
        <v>252.48</v>
      </c>
      <c r="P295" s="188">
        <v>88.1</v>
      </c>
      <c r="Q295" s="83">
        <v>92.4</v>
      </c>
      <c r="R295" s="156">
        <v>400</v>
      </c>
      <c r="S295" s="83">
        <f t="shared" si="92"/>
        <v>10.750000000000027</v>
      </c>
      <c r="T295" s="157">
        <f t="shared" si="93"/>
        <v>0.34400000000000086</v>
      </c>
      <c r="U295" s="194">
        <v>5</v>
      </c>
      <c r="V295" s="83">
        <v>19.8</v>
      </c>
      <c r="W295" s="83">
        <f t="shared" si="94"/>
        <v>99</v>
      </c>
      <c r="X295" s="157">
        <f t="shared" si="95"/>
        <v>3.1680000000000001</v>
      </c>
      <c r="Y295" s="188">
        <v>1060</v>
      </c>
      <c r="Z295" s="83">
        <f t="shared" si="96"/>
        <v>33.92</v>
      </c>
      <c r="AA295" s="148">
        <f t="shared" si="97"/>
        <v>78.016000000000005</v>
      </c>
      <c r="AB295" s="188"/>
      <c r="AC295" s="83">
        <v>44.4</v>
      </c>
      <c r="AD295" s="83">
        <f t="shared" si="98"/>
        <v>1.4208000000000001</v>
      </c>
      <c r="AE295" s="148">
        <f t="shared" si="99"/>
        <v>3.2678399999999996</v>
      </c>
      <c r="AF295" s="188">
        <f t="shared" si="100"/>
        <v>95.412790697674424</v>
      </c>
      <c r="AG295" s="157">
        <f t="shared" si="101"/>
        <v>99.852448312236291</v>
      </c>
      <c r="AH295" s="185"/>
      <c r="AI295" s="188"/>
      <c r="AJ295" s="157"/>
    </row>
    <row r="296" spans="1:36" outlineLevel="1" x14ac:dyDescent="0.25">
      <c r="A296" s="80">
        <f t="shared" si="86"/>
        <v>43383</v>
      </c>
      <c r="B296" s="361">
        <v>27</v>
      </c>
      <c r="C296" s="366">
        <v>20</v>
      </c>
      <c r="D296" s="83">
        <v>11000</v>
      </c>
      <c r="E296" s="83">
        <f t="shared" si="87"/>
        <v>220000</v>
      </c>
      <c r="F296" s="157">
        <f t="shared" si="88"/>
        <v>5940</v>
      </c>
      <c r="G296" s="188">
        <v>87.7</v>
      </c>
      <c r="H296" s="83">
        <v>126.4</v>
      </c>
      <c r="I296" s="83">
        <v>4.1740000000000004</v>
      </c>
      <c r="J296" s="83">
        <f t="shared" si="89"/>
        <v>9271.6818399616659</v>
      </c>
      <c r="K296" s="157"/>
      <c r="L296" s="194">
        <v>1</v>
      </c>
      <c r="M296" s="83">
        <v>7960</v>
      </c>
      <c r="N296" s="83">
        <f t="shared" si="90"/>
        <v>7960</v>
      </c>
      <c r="O296" s="157">
        <f t="shared" si="91"/>
        <v>214.92</v>
      </c>
      <c r="P296" s="188">
        <v>87.7</v>
      </c>
      <c r="Q296" s="83">
        <v>92.2</v>
      </c>
      <c r="R296" s="156">
        <v>300</v>
      </c>
      <c r="S296" s="83">
        <f t="shared" si="92"/>
        <v>15</v>
      </c>
      <c r="T296" s="157">
        <f t="shared" si="93"/>
        <v>0.40500000000000003</v>
      </c>
      <c r="U296" s="194">
        <v>5</v>
      </c>
      <c r="V296" s="83">
        <v>19.2</v>
      </c>
      <c r="W296" s="83">
        <f t="shared" si="94"/>
        <v>96</v>
      </c>
      <c r="X296" s="157">
        <f t="shared" si="95"/>
        <v>2.5920000000000001</v>
      </c>
      <c r="Y296" s="188"/>
      <c r="Z296" s="83">
        <f t="shared" si="96"/>
        <v>0</v>
      </c>
      <c r="AA296" s="148">
        <f t="shared" si="97"/>
        <v>0</v>
      </c>
      <c r="AB296" s="188"/>
      <c r="AC296" s="83"/>
      <c r="AD296" s="83">
        <f t="shared" si="98"/>
        <v>0</v>
      </c>
      <c r="AE296" s="148">
        <f t="shared" si="99"/>
        <v>0</v>
      </c>
      <c r="AF296" s="188">
        <f t="shared" si="100"/>
        <v>96.381818181818176</v>
      </c>
      <c r="AG296" s="157">
        <f t="shared" si="101"/>
        <v>99.838217054263566</v>
      </c>
      <c r="AH296" s="185"/>
      <c r="AI296" s="188"/>
      <c r="AJ296" s="157"/>
    </row>
    <row r="297" spans="1:36" outlineLevel="1" x14ac:dyDescent="0.25">
      <c r="A297" s="80">
        <f t="shared" ref="A297:A360" si="102">A296+1</f>
        <v>43384</v>
      </c>
      <c r="B297" s="361">
        <v>10</v>
      </c>
      <c r="C297" s="366">
        <v>20</v>
      </c>
      <c r="D297" s="83">
        <v>27300</v>
      </c>
      <c r="E297" s="83">
        <f t="shared" si="87"/>
        <v>546000</v>
      </c>
      <c r="F297" s="157">
        <f t="shared" si="88"/>
        <v>5460</v>
      </c>
      <c r="G297" s="188">
        <v>87.8</v>
      </c>
      <c r="H297" s="83">
        <v>175.6</v>
      </c>
      <c r="I297" s="83">
        <v>3.2454000000000001</v>
      </c>
      <c r="J297" s="83">
        <f t="shared" si="89"/>
        <v>27053.675972145189</v>
      </c>
      <c r="K297" s="157"/>
      <c r="L297" s="194">
        <v>1</v>
      </c>
      <c r="M297" s="83">
        <v>8720</v>
      </c>
      <c r="N297" s="83">
        <f t="shared" si="90"/>
        <v>8720</v>
      </c>
      <c r="O297" s="157">
        <f t="shared" si="91"/>
        <v>87.2</v>
      </c>
      <c r="P297" s="188">
        <v>86.9</v>
      </c>
      <c r="Q297" s="83">
        <v>89.4</v>
      </c>
      <c r="R297" s="156">
        <v>600</v>
      </c>
      <c r="S297" s="83">
        <f t="shared" si="92"/>
        <v>4.166666666666667</v>
      </c>
      <c r="T297" s="157">
        <f t="shared" si="93"/>
        <v>4.1666666666666671E-2</v>
      </c>
      <c r="U297" s="194">
        <v>8</v>
      </c>
      <c r="V297" s="83">
        <v>12.2</v>
      </c>
      <c r="W297" s="83">
        <f t="shared" si="94"/>
        <v>97.6</v>
      </c>
      <c r="X297" s="157">
        <f t="shared" si="95"/>
        <v>0.97599999999999998</v>
      </c>
      <c r="Y297" s="188"/>
      <c r="Z297" s="83">
        <f t="shared" si="96"/>
        <v>0</v>
      </c>
      <c r="AA297" s="148">
        <f t="shared" si="97"/>
        <v>0</v>
      </c>
      <c r="AB297" s="188"/>
      <c r="AC297" s="83"/>
      <c r="AD297" s="83">
        <f t="shared" si="98"/>
        <v>0</v>
      </c>
      <c r="AE297" s="148">
        <f t="shared" si="99"/>
        <v>0</v>
      </c>
      <c r="AF297" s="188">
        <f t="shared" si="100"/>
        <v>98.402930402930394</v>
      </c>
      <c r="AG297" s="157">
        <f t="shared" si="101"/>
        <v>99.98459851936218</v>
      </c>
      <c r="AH297" s="185"/>
      <c r="AI297" s="188"/>
      <c r="AJ297" s="157"/>
    </row>
    <row r="298" spans="1:36" outlineLevel="1" x14ac:dyDescent="0.25">
      <c r="A298" s="80">
        <f t="shared" si="102"/>
        <v>43385</v>
      </c>
      <c r="B298" s="361"/>
      <c r="C298" s="366">
        <v>20</v>
      </c>
      <c r="D298" s="83">
        <v>19900</v>
      </c>
      <c r="E298" s="83">
        <f t="shared" si="87"/>
        <v>398000</v>
      </c>
      <c r="F298" s="157">
        <f t="shared" si="88"/>
        <v>0</v>
      </c>
      <c r="G298" s="188">
        <v>87.8</v>
      </c>
      <c r="H298" s="83">
        <v>195</v>
      </c>
      <c r="I298" s="83">
        <v>3.7069999999999999</v>
      </c>
      <c r="J298" s="83">
        <f t="shared" si="89"/>
        <v>28918.262746155924</v>
      </c>
      <c r="K298" s="157"/>
      <c r="L298" s="194">
        <v>1</v>
      </c>
      <c r="M298" s="83">
        <v>8160</v>
      </c>
      <c r="N298" s="83">
        <f t="shared" si="90"/>
        <v>8160</v>
      </c>
      <c r="O298" s="157">
        <f t="shared" si="91"/>
        <v>0</v>
      </c>
      <c r="P298" s="188">
        <v>87.5</v>
      </c>
      <c r="Q298" s="83">
        <v>91.8</v>
      </c>
      <c r="R298" s="156">
        <v>300</v>
      </c>
      <c r="S298" s="83">
        <f t="shared" si="92"/>
        <v>14.333333333333325</v>
      </c>
      <c r="T298" s="157">
        <f t="shared" si="93"/>
        <v>0</v>
      </c>
      <c r="U298" s="194">
        <v>5</v>
      </c>
      <c r="V298" s="83">
        <v>18.399999999999999</v>
      </c>
      <c r="W298" s="83">
        <f t="shared" si="94"/>
        <v>92</v>
      </c>
      <c r="X298" s="157">
        <f t="shared" si="95"/>
        <v>0</v>
      </c>
      <c r="Y298" s="188"/>
      <c r="Z298" s="83">
        <f t="shared" si="96"/>
        <v>0</v>
      </c>
      <c r="AA298" s="148">
        <f t="shared" si="97"/>
        <v>0</v>
      </c>
      <c r="AB298" s="188"/>
      <c r="AC298" s="83"/>
      <c r="AD298" s="83">
        <f t="shared" si="98"/>
        <v>0</v>
      </c>
      <c r="AE298" s="148">
        <f t="shared" si="99"/>
        <v>0</v>
      </c>
      <c r="AF298" s="188">
        <f t="shared" si="100"/>
        <v>0</v>
      </c>
      <c r="AG298" s="157">
        <f t="shared" si="101"/>
        <v>0</v>
      </c>
      <c r="AH298" s="185"/>
      <c r="AI298" s="188"/>
      <c r="AJ298" s="157" t="s">
        <v>392</v>
      </c>
    </row>
    <row r="299" spans="1:36" outlineLevel="1" x14ac:dyDescent="0.25">
      <c r="A299" s="80">
        <f t="shared" si="102"/>
        <v>43386</v>
      </c>
      <c r="B299" s="361"/>
      <c r="C299" s="366">
        <v>20</v>
      </c>
      <c r="D299" s="83"/>
      <c r="E299" s="83">
        <f t="shared" si="87"/>
        <v>0</v>
      </c>
      <c r="F299" s="157">
        <f t="shared" si="88"/>
        <v>0</v>
      </c>
      <c r="G299" s="188"/>
      <c r="H299" s="83"/>
      <c r="I299" s="83"/>
      <c r="J299" s="83">
        <f t="shared" si="89"/>
        <v>0</v>
      </c>
      <c r="K299" s="157"/>
      <c r="L299" s="194">
        <v>1</v>
      </c>
      <c r="M299" s="83"/>
      <c r="N299" s="83">
        <f t="shared" si="90"/>
        <v>0</v>
      </c>
      <c r="O299" s="157">
        <f t="shared" si="91"/>
        <v>0</v>
      </c>
      <c r="P299" s="188"/>
      <c r="Q299" s="83"/>
      <c r="R299" s="156">
        <v>100</v>
      </c>
      <c r="S299" s="83">
        <f t="shared" si="92"/>
        <v>0</v>
      </c>
      <c r="T299" s="157">
        <f t="shared" si="93"/>
        <v>0</v>
      </c>
      <c r="U299" s="194">
        <v>2</v>
      </c>
      <c r="V299" s="83"/>
      <c r="W299" s="83">
        <f t="shared" si="94"/>
        <v>0</v>
      </c>
      <c r="X299" s="157">
        <f t="shared" si="95"/>
        <v>0</v>
      </c>
      <c r="Y299" s="188"/>
      <c r="Z299" s="83">
        <f t="shared" si="96"/>
        <v>0</v>
      </c>
      <c r="AA299" s="148">
        <f t="shared" si="97"/>
        <v>0</v>
      </c>
      <c r="AB299" s="188"/>
      <c r="AC299" s="83"/>
      <c r="AD299" s="83">
        <f t="shared" si="98"/>
        <v>0</v>
      </c>
      <c r="AE299" s="148">
        <f t="shared" si="99"/>
        <v>0</v>
      </c>
      <c r="AF299" s="188">
        <f t="shared" si="100"/>
        <v>0</v>
      </c>
      <c r="AG299" s="157">
        <f t="shared" si="101"/>
        <v>0</v>
      </c>
      <c r="AH299" s="185"/>
      <c r="AI299" s="188"/>
      <c r="AJ299" s="157"/>
    </row>
    <row r="300" spans="1:36" outlineLevel="1" x14ac:dyDescent="0.25">
      <c r="A300" s="80">
        <f t="shared" si="102"/>
        <v>43387</v>
      </c>
      <c r="B300" s="361"/>
      <c r="C300" s="366">
        <v>20</v>
      </c>
      <c r="D300" s="83"/>
      <c r="E300" s="83">
        <f t="shared" si="87"/>
        <v>0</v>
      </c>
      <c r="F300" s="157">
        <f t="shared" si="88"/>
        <v>0</v>
      </c>
      <c r="G300" s="188"/>
      <c r="H300" s="83"/>
      <c r="I300" s="83"/>
      <c r="J300" s="83">
        <f t="shared" si="89"/>
        <v>0</v>
      </c>
      <c r="K300" s="157"/>
      <c r="L300" s="194">
        <v>1</v>
      </c>
      <c r="M300" s="83"/>
      <c r="N300" s="83">
        <f t="shared" si="90"/>
        <v>0</v>
      </c>
      <c r="O300" s="157">
        <f t="shared" si="91"/>
        <v>0</v>
      </c>
      <c r="P300" s="188"/>
      <c r="Q300" s="83"/>
      <c r="R300" s="156">
        <v>100</v>
      </c>
      <c r="S300" s="83">
        <f t="shared" si="92"/>
        <v>0</v>
      </c>
      <c r="T300" s="157">
        <f t="shared" si="93"/>
        <v>0</v>
      </c>
      <c r="U300" s="194">
        <v>2</v>
      </c>
      <c r="V300" s="83"/>
      <c r="W300" s="83">
        <f t="shared" si="94"/>
        <v>0</v>
      </c>
      <c r="X300" s="157">
        <f t="shared" si="95"/>
        <v>0</v>
      </c>
      <c r="Y300" s="188"/>
      <c r="Z300" s="83">
        <f t="shared" si="96"/>
        <v>0</v>
      </c>
      <c r="AA300" s="148">
        <f t="shared" si="97"/>
        <v>0</v>
      </c>
      <c r="AB300" s="188"/>
      <c r="AC300" s="83"/>
      <c r="AD300" s="83">
        <f t="shared" si="98"/>
        <v>0</v>
      </c>
      <c r="AE300" s="148">
        <f t="shared" si="99"/>
        <v>0</v>
      </c>
      <c r="AF300" s="188">
        <f t="shared" si="100"/>
        <v>0</v>
      </c>
      <c r="AG300" s="157">
        <f t="shared" si="101"/>
        <v>0</v>
      </c>
      <c r="AH300" s="185"/>
      <c r="AI300" s="188"/>
      <c r="AJ300" s="157"/>
    </row>
    <row r="301" spans="1:36" outlineLevel="1" x14ac:dyDescent="0.25">
      <c r="A301" s="80">
        <f t="shared" si="102"/>
        <v>43388</v>
      </c>
      <c r="B301" s="361">
        <v>24</v>
      </c>
      <c r="C301" s="366">
        <v>20</v>
      </c>
      <c r="D301" s="83">
        <v>5090</v>
      </c>
      <c r="E301" s="83">
        <f t="shared" si="87"/>
        <v>101800</v>
      </c>
      <c r="F301" s="157">
        <f t="shared" si="88"/>
        <v>2443.1999999999998</v>
      </c>
      <c r="G301" s="188">
        <v>87.8</v>
      </c>
      <c r="H301" s="83">
        <v>105.3</v>
      </c>
      <c r="I301" s="83">
        <v>6.3719999999999999</v>
      </c>
      <c r="J301" s="83">
        <f t="shared" si="89"/>
        <v>2746.3904582548653</v>
      </c>
      <c r="K301" s="157"/>
      <c r="L301" s="194">
        <v>1</v>
      </c>
      <c r="M301" s="83">
        <v>7690</v>
      </c>
      <c r="N301" s="83">
        <f t="shared" si="90"/>
        <v>7690</v>
      </c>
      <c r="O301" s="157">
        <f t="shared" si="91"/>
        <v>184.56</v>
      </c>
      <c r="P301" s="188">
        <v>87.8</v>
      </c>
      <c r="Q301" s="83">
        <v>89.4</v>
      </c>
      <c r="R301" s="156">
        <v>300</v>
      </c>
      <c r="S301" s="83">
        <f t="shared" si="92"/>
        <v>5.3333333333333623</v>
      </c>
      <c r="T301" s="157">
        <f t="shared" si="93"/>
        <v>0.12800000000000067</v>
      </c>
      <c r="U301" s="194">
        <v>5</v>
      </c>
      <c r="V301" s="83">
        <v>12</v>
      </c>
      <c r="W301" s="83">
        <f t="shared" si="94"/>
        <v>60</v>
      </c>
      <c r="X301" s="157">
        <f t="shared" si="95"/>
        <v>1.44</v>
      </c>
      <c r="Y301" s="188"/>
      <c r="Z301" s="83">
        <f t="shared" si="96"/>
        <v>0</v>
      </c>
      <c r="AA301" s="148">
        <f t="shared" si="97"/>
        <v>0</v>
      </c>
      <c r="AB301" s="188"/>
      <c r="AC301" s="83"/>
      <c r="AD301" s="83">
        <f t="shared" si="98"/>
        <v>0</v>
      </c>
      <c r="AE301" s="148">
        <f t="shared" si="99"/>
        <v>0</v>
      </c>
      <c r="AF301" s="188">
        <f t="shared" si="100"/>
        <v>92.445972495088412</v>
      </c>
      <c r="AG301" s="157">
        <f t="shared" si="101"/>
        <v>99.805805714285711</v>
      </c>
      <c r="AH301" s="185"/>
      <c r="AI301" s="188"/>
      <c r="AJ301" s="157"/>
    </row>
    <row r="302" spans="1:36" outlineLevel="1" x14ac:dyDescent="0.25">
      <c r="A302" s="80">
        <f t="shared" si="102"/>
        <v>43389</v>
      </c>
      <c r="B302" s="361">
        <v>52</v>
      </c>
      <c r="C302" s="366">
        <v>20</v>
      </c>
      <c r="D302" s="83"/>
      <c r="E302" s="83">
        <f t="shared" si="87"/>
        <v>0</v>
      </c>
      <c r="F302" s="157">
        <f t="shared" si="88"/>
        <v>0</v>
      </c>
      <c r="G302" s="188"/>
      <c r="H302" s="83"/>
      <c r="I302" s="83"/>
      <c r="J302" s="83">
        <f t="shared" si="89"/>
        <v>0</v>
      </c>
      <c r="K302" s="157"/>
      <c r="L302" s="194">
        <v>1</v>
      </c>
      <c r="M302" s="83"/>
      <c r="N302" s="83">
        <f t="shared" si="90"/>
        <v>0</v>
      </c>
      <c r="O302" s="157">
        <f t="shared" si="91"/>
        <v>0</v>
      </c>
      <c r="P302" s="188"/>
      <c r="Q302" s="83"/>
      <c r="R302" s="156">
        <v>100</v>
      </c>
      <c r="S302" s="83">
        <f t="shared" si="92"/>
        <v>0</v>
      </c>
      <c r="T302" s="157">
        <f t="shared" si="93"/>
        <v>0</v>
      </c>
      <c r="U302" s="194">
        <v>2</v>
      </c>
      <c r="V302" s="83"/>
      <c r="W302" s="83">
        <f t="shared" si="94"/>
        <v>0</v>
      </c>
      <c r="X302" s="157">
        <f t="shared" si="95"/>
        <v>0</v>
      </c>
      <c r="Y302" s="188"/>
      <c r="Z302" s="83">
        <f t="shared" si="96"/>
        <v>0</v>
      </c>
      <c r="AA302" s="148">
        <f t="shared" si="97"/>
        <v>0</v>
      </c>
      <c r="AB302" s="188"/>
      <c r="AC302" s="83"/>
      <c r="AD302" s="83">
        <f t="shared" si="98"/>
        <v>0</v>
      </c>
      <c r="AE302" s="148">
        <f t="shared" si="99"/>
        <v>0</v>
      </c>
      <c r="AF302" s="188">
        <f t="shared" si="100"/>
        <v>0</v>
      </c>
      <c r="AG302" s="157">
        <f t="shared" si="101"/>
        <v>0</v>
      </c>
      <c r="AH302" s="185"/>
      <c r="AI302" s="188"/>
      <c r="AJ302" s="157"/>
    </row>
    <row r="303" spans="1:36" outlineLevel="1" x14ac:dyDescent="0.25">
      <c r="A303" s="80">
        <f t="shared" si="102"/>
        <v>43390</v>
      </c>
      <c r="B303" s="361"/>
      <c r="C303" s="366">
        <v>20</v>
      </c>
      <c r="D303" s="83"/>
      <c r="E303" s="83">
        <f t="shared" si="87"/>
        <v>0</v>
      </c>
      <c r="F303" s="157">
        <f t="shared" si="88"/>
        <v>0</v>
      </c>
      <c r="G303" s="188"/>
      <c r="H303" s="83"/>
      <c r="I303" s="83"/>
      <c r="J303" s="83">
        <f t="shared" si="89"/>
        <v>0</v>
      </c>
      <c r="K303" s="157"/>
      <c r="L303" s="194">
        <v>1</v>
      </c>
      <c r="M303" s="83"/>
      <c r="N303" s="83">
        <f t="shared" si="90"/>
        <v>0</v>
      </c>
      <c r="O303" s="157">
        <f t="shared" si="91"/>
        <v>0</v>
      </c>
      <c r="P303" s="188"/>
      <c r="Q303" s="83"/>
      <c r="R303" s="156">
        <v>100</v>
      </c>
      <c r="S303" s="83">
        <f t="shared" si="92"/>
        <v>0</v>
      </c>
      <c r="T303" s="157">
        <f t="shared" si="93"/>
        <v>0</v>
      </c>
      <c r="U303" s="194">
        <v>2</v>
      </c>
      <c r="V303" s="83"/>
      <c r="W303" s="83">
        <f t="shared" si="94"/>
        <v>0</v>
      </c>
      <c r="X303" s="157">
        <f t="shared" si="95"/>
        <v>0</v>
      </c>
      <c r="Y303" s="188"/>
      <c r="Z303" s="83">
        <f t="shared" si="96"/>
        <v>0</v>
      </c>
      <c r="AA303" s="148">
        <f t="shared" si="97"/>
        <v>0</v>
      </c>
      <c r="AB303" s="188"/>
      <c r="AC303" s="83"/>
      <c r="AD303" s="83">
        <f t="shared" si="98"/>
        <v>0</v>
      </c>
      <c r="AE303" s="148">
        <f t="shared" si="99"/>
        <v>0</v>
      </c>
      <c r="AF303" s="188">
        <f t="shared" si="100"/>
        <v>0</v>
      </c>
      <c r="AG303" s="157">
        <f t="shared" si="101"/>
        <v>0</v>
      </c>
      <c r="AH303" s="185"/>
      <c r="AI303" s="188"/>
      <c r="AJ303" s="157"/>
    </row>
    <row r="304" spans="1:36" outlineLevel="1" x14ac:dyDescent="0.25">
      <c r="A304" s="80">
        <f t="shared" si="102"/>
        <v>43391</v>
      </c>
      <c r="B304" s="361"/>
      <c r="C304" s="366">
        <v>20</v>
      </c>
      <c r="D304" s="83"/>
      <c r="E304" s="83">
        <f t="shared" si="87"/>
        <v>0</v>
      </c>
      <c r="F304" s="157">
        <f t="shared" si="88"/>
        <v>0</v>
      </c>
      <c r="G304" s="188"/>
      <c r="H304" s="83"/>
      <c r="I304" s="83"/>
      <c r="J304" s="83">
        <f t="shared" si="89"/>
        <v>0</v>
      </c>
      <c r="K304" s="157"/>
      <c r="L304" s="194">
        <v>1</v>
      </c>
      <c r="M304" s="83"/>
      <c r="N304" s="83">
        <f t="shared" si="90"/>
        <v>0</v>
      </c>
      <c r="O304" s="157">
        <f t="shared" si="91"/>
        <v>0</v>
      </c>
      <c r="P304" s="188"/>
      <c r="Q304" s="83"/>
      <c r="R304" s="156">
        <v>100</v>
      </c>
      <c r="S304" s="83">
        <f t="shared" si="92"/>
        <v>0</v>
      </c>
      <c r="T304" s="157">
        <f t="shared" si="93"/>
        <v>0</v>
      </c>
      <c r="U304" s="194">
        <v>2</v>
      </c>
      <c r="V304" s="83"/>
      <c r="W304" s="83">
        <f t="shared" si="94"/>
        <v>0</v>
      </c>
      <c r="X304" s="157">
        <f t="shared" si="95"/>
        <v>0</v>
      </c>
      <c r="Y304" s="188"/>
      <c r="Z304" s="83">
        <f t="shared" si="96"/>
        <v>0</v>
      </c>
      <c r="AA304" s="148">
        <f t="shared" si="97"/>
        <v>0</v>
      </c>
      <c r="AB304" s="188"/>
      <c r="AC304" s="83"/>
      <c r="AD304" s="83">
        <f t="shared" si="98"/>
        <v>0</v>
      </c>
      <c r="AE304" s="148">
        <f t="shared" si="99"/>
        <v>0</v>
      </c>
      <c r="AF304" s="188">
        <f t="shared" si="100"/>
        <v>0</v>
      </c>
      <c r="AG304" s="157">
        <f t="shared" si="101"/>
        <v>0</v>
      </c>
      <c r="AH304" s="185"/>
      <c r="AI304" s="188"/>
      <c r="AJ304" s="157"/>
    </row>
    <row r="305" spans="1:36" outlineLevel="1" x14ac:dyDescent="0.25">
      <c r="A305" s="80">
        <f t="shared" si="102"/>
        <v>43392</v>
      </c>
      <c r="B305" s="361"/>
      <c r="C305" s="366">
        <v>20</v>
      </c>
      <c r="D305" s="83"/>
      <c r="E305" s="83">
        <f t="shared" si="87"/>
        <v>0</v>
      </c>
      <c r="F305" s="157">
        <f t="shared" si="88"/>
        <v>0</v>
      </c>
      <c r="G305" s="188"/>
      <c r="H305" s="83"/>
      <c r="I305" s="83"/>
      <c r="J305" s="83">
        <f t="shared" si="89"/>
        <v>0</v>
      </c>
      <c r="K305" s="157"/>
      <c r="L305" s="194">
        <v>1</v>
      </c>
      <c r="M305" s="83"/>
      <c r="N305" s="83">
        <f t="shared" si="90"/>
        <v>0</v>
      </c>
      <c r="O305" s="157">
        <f t="shared" si="91"/>
        <v>0</v>
      </c>
      <c r="P305" s="188"/>
      <c r="Q305" s="83"/>
      <c r="R305" s="156">
        <v>100</v>
      </c>
      <c r="S305" s="83">
        <f t="shared" si="92"/>
        <v>0</v>
      </c>
      <c r="T305" s="157">
        <f t="shared" si="93"/>
        <v>0</v>
      </c>
      <c r="U305" s="194">
        <v>2</v>
      </c>
      <c r="V305" s="83"/>
      <c r="W305" s="83">
        <f t="shared" si="94"/>
        <v>0</v>
      </c>
      <c r="X305" s="157">
        <f t="shared" si="95"/>
        <v>0</v>
      </c>
      <c r="Y305" s="188"/>
      <c r="Z305" s="83">
        <f t="shared" si="96"/>
        <v>0</v>
      </c>
      <c r="AA305" s="148">
        <f t="shared" si="97"/>
        <v>0</v>
      </c>
      <c r="AB305" s="188"/>
      <c r="AC305" s="83"/>
      <c r="AD305" s="83">
        <f t="shared" si="98"/>
        <v>0</v>
      </c>
      <c r="AE305" s="148">
        <f t="shared" si="99"/>
        <v>0</v>
      </c>
      <c r="AF305" s="188">
        <f t="shared" si="100"/>
        <v>0</v>
      </c>
      <c r="AG305" s="157">
        <f t="shared" si="101"/>
        <v>0</v>
      </c>
      <c r="AH305" s="185"/>
      <c r="AI305" s="188"/>
      <c r="AJ305" s="157"/>
    </row>
    <row r="306" spans="1:36" outlineLevel="1" x14ac:dyDescent="0.25">
      <c r="A306" s="80">
        <f t="shared" si="102"/>
        <v>43393</v>
      </c>
      <c r="B306" s="361"/>
      <c r="C306" s="366">
        <v>20</v>
      </c>
      <c r="D306" s="83"/>
      <c r="E306" s="83">
        <f t="shared" si="87"/>
        <v>0</v>
      </c>
      <c r="F306" s="157">
        <f t="shared" si="88"/>
        <v>0</v>
      </c>
      <c r="G306" s="188"/>
      <c r="H306" s="83"/>
      <c r="I306" s="83"/>
      <c r="J306" s="83">
        <f t="shared" si="89"/>
        <v>0</v>
      </c>
      <c r="K306" s="157"/>
      <c r="L306" s="194">
        <v>1</v>
      </c>
      <c r="M306" s="83"/>
      <c r="N306" s="83">
        <f t="shared" si="90"/>
        <v>0</v>
      </c>
      <c r="O306" s="157">
        <f t="shared" si="91"/>
        <v>0</v>
      </c>
      <c r="P306" s="188"/>
      <c r="Q306" s="83"/>
      <c r="R306" s="156">
        <v>100</v>
      </c>
      <c r="S306" s="83">
        <f t="shared" si="92"/>
        <v>0</v>
      </c>
      <c r="T306" s="157">
        <f t="shared" si="93"/>
        <v>0</v>
      </c>
      <c r="U306" s="194">
        <v>2</v>
      </c>
      <c r="V306" s="83"/>
      <c r="W306" s="83">
        <f t="shared" si="94"/>
        <v>0</v>
      </c>
      <c r="X306" s="157">
        <f t="shared" si="95"/>
        <v>0</v>
      </c>
      <c r="Y306" s="188"/>
      <c r="Z306" s="83">
        <f t="shared" si="96"/>
        <v>0</v>
      </c>
      <c r="AA306" s="148">
        <f t="shared" si="97"/>
        <v>0</v>
      </c>
      <c r="AB306" s="188"/>
      <c r="AC306" s="83"/>
      <c r="AD306" s="83">
        <f t="shared" si="98"/>
        <v>0</v>
      </c>
      <c r="AE306" s="148">
        <f t="shared" si="99"/>
        <v>0</v>
      </c>
      <c r="AF306" s="188">
        <f t="shared" si="100"/>
        <v>0</v>
      </c>
      <c r="AG306" s="157">
        <f t="shared" si="101"/>
        <v>0</v>
      </c>
      <c r="AH306" s="185"/>
      <c r="AI306" s="188"/>
      <c r="AJ306" s="157"/>
    </row>
    <row r="307" spans="1:36" outlineLevel="1" x14ac:dyDescent="0.25">
      <c r="A307" s="80">
        <f t="shared" si="102"/>
        <v>43394</v>
      </c>
      <c r="B307" s="361"/>
      <c r="C307" s="366">
        <v>20</v>
      </c>
      <c r="D307" s="83"/>
      <c r="E307" s="83">
        <f t="shared" si="87"/>
        <v>0</v>
      </c>
      <c r="F307" s="157">
        <f t="shared" si="88"/>
        <v>0</v>
      </c>
      <c r="G307" s="188"/>
      <c r="H307" s="83"/>
      <c r="I307" s="83"/>
      <c r="J307" s="83">
        <f t="shared" si="89"/>
        <v>0</v>
      </c>
      <c r="K307" s="157"/>
      <c r="L307" s="194">
        <v>1</v>
      </c>
      <c r="M307" s="83"/>
      <c r="N307" s="83">
        <f t="shared" si="90"/>
        <v>0</v>
      </c>
      <c r="O307" s="157">
        <f t="shared" si="91"/>
        <v>0</v>
      </c>
      <c r="P307" s="188"/>
      <c r="Q307" s="83"/>
      <c r="R307" s="156">
        <v>100</v>
      </c>
      <c r="S307" s="83">
        <f t="shared" si="92"/>
        <v>0</v>
      </c>
      <c r="T307" s="157">
        <f t="shared" si="93"/>
        <v>0</v>
      </c>
      <c r="U307" s="194">
        <v>2</v>
      </c>
      <c r="V307" s="83"/>
      <c r="W307" s="83">
        <f t="shared" si="94"/>
        <v>0</v>
      </c>
      <c r="X307" s="157">
        <f t="shared" si="95"/>
        <v>0</v>
      </c>
      <c r="Y307" s="188"/>
      <c r="Z307" s="83">
        <f t="shared" si="96"/>
        <v>0</v>
      </c>
      <c r="AA307" s="148">
        <f t="shared" si="97"/>
        <v>0</v>
      </c>
      <c r="AB307" s="188"/>
      <c r="AC307" s="83"/>
      <c r="AD307" s="83">
        <f t="shared" si="98"/>
        <v>0</v>
      </c>
      <c r="AE307" s="148">
        <f t="shared" si="99"/>
        <v>0</v>
      </c>
      <c r="AF307" s="188">
        <f t="shared" si="100"/>
        <v>0</v>
      </c>
      <c r="AG307" s="157">
        <f t="shared" si="101"/>
        <v>0</v>
      </c>
      <c r="AH307" s="185"/>
      <c r="AI307" s="188"/>
      <c r="AJ307" s="157"/>
    </row>
    <row r="308" spans="1:36" outlineLevel="1" x14ac:dyDescent="0.25">
      <c r="A308" s="80">
        <f t="shared" si="102"/>
        <v>43395</v>
      </c>
      <c r="B308" s="361">
        <v>19</v>
      </c>
      <c r="C308" s="366">
        <v>20</v>
      </c>
      <c r="D308" s="83">
        <v>7260</v>
      </c>
      <c r="E308" s="83">
        <f t="shared" si="87"/>
        <v>145200</v>
      </c>
      <c r="F308" s="157">
        <f t="shared" si="88"/>
        <v>2758.8</v>
      </c>
      <c r="G308" s="188">
        <v>88.1</v>
      </c>
      <c r="H308" s="83">
        <v>110</v>
      </c>
      <c r="I308" s="83">
        <v>4.5599999999999996</v>
      </c>
      <c r="J308" s="83">
        <f t="shared" si="89"/>
        <v>4802.6315789473701</v>
      </c>
      <c r="K308" s="157"/>
      <c r="L308" s="194">
        <v>1</v>
      </c>
      <c r="M308" s="83">
        <v>7950</v>
      </c>
      <c r="N308" s="83">
        <f t="shared" si="90"/>
        <v>7950</v>
      </c>
      <c r="O308" s="157">
        <f t="shared" si="91"/>
        <v>151.05000000000001</v>
      </c>
      <c r="P308" s="188">
        <v>88.9</v>
      </c>
      <c r="Q308" s="83">
        <v>98.7</v>
      </c>
      <c r="R308" s="156">
        <v>300</v>
      </c>
      <c r="S308" s="83">
        <f t="shared" si="92"/>
        <v>32.666666666666657</v>
      </c>
      <c r="T308" s="157">
        <f t="shared" si="93"/>
        <v>0.62066666666666648</v>
      </c>
      <c r="U308" s="194">
        <v>5</v>
      </c>
      <c r="V308" s="83">
        <v>17.100000000000001</v>
      </c>
      <c r="W308" s="83">
        <f t="shared" si="94"/>
        <v>85.5</v>
      </c>
      <c r="X308" s="157">
        <f t="shared" si="95"/>
        <v>1.6245000000000001</v>
      </c>
      <c r="Y308" s="188"/>
      <c r="Z308" s="83">
        <f t="shared" si="96"/>
        <v>0</v>
      </c>
      <c r="AA308" s="148">
        <f t="shared" si="97"/>
        <v>0</v>
      </c>
      <c r="AB308" s="188"/>
      <c r="AC308" s="83"/>
      <c r="AD308" s="83">
        <f t="shared" si="98"/>
        <v>0</v>
      </c>
      <c r="AE308" s="148">
        <f t="shared" si="99"/>
        <v>0</v>
      </c>
      <c r="AF308" s="188">
        <f t="shared" si="100"/>
        <v>94.524793388429757</v>
      </c>
      <c r="AG308" s="157">
        <f t="shared" si="101"/>
        <v>99.319817351598175</v>
      </c>
      <c r="AH308" s="185"/>
      <c r="AI308" s="188"/>
      <c r="AJ308" s="157"/>
    </row>
    <row r="309" spans="1:36" outlineLevel="1" x14ac:dyDescent="0.25">
      <c r="A309" s="80">
        <f t="shared" si="102"/>
        <v>43396</v>
      </c>
      <c r="B309" s="361">
        <v>32</v>
      </c>
      <c r="C309" s="366">
        <v>20</v>
      </c>
      <c r="D309" s="83">
        <v>10100</v>
      </c>
      <c r="E309" s="83">
        <f t="shared" si="87"/>
        <v>202000</v>
      </c>
      <c r="F309" s="157">
        <f t="shared" si="88"/>
        <v>6464</v>
      </c>
      <c r="G309" s="188">
        <v>89.3</v>
      </c>
      <c r="H309" s="83">
        <v>113.5</v>
      </c>
      <c r="I309" s="83">
        <v>4.3869999999999996</v>
      </c>
      <c r="J309" s="83">
        <f t="shared" si="89"/>
        <v>5516.2981536357429</v>
      </c>
      <c r="K309" s="157"/>
      <c r="L309" s="194">
        <v>1</v>
      </c>
      <c r="M309" s="83">
        <v>8300</v>
      </c>
      <c r="N309" s="83">
        <f t="shared" si="90"/>
        <v>8300</v>
      </c>
      <c r="O309" s="157">
        <f t="shared" si="91"/>
        <v>265.60000000000002</v>
      </c>
      <c r="P309" s="188">
        <v>88.8</v>
      </c>
      <c r="Q309" s="83">
        <v>90.1</v>
      </c>
      <c r="R309" s="156">
        <v>300</v>
      </c>
      <c r="S309" s="83">
        <f t="shared" si="92"/>
        <v>4.3333333333333242</v>
      </c>
      <c r="T309" s="157">
        <f t="shared" si="93"/>
        <v>0.13866666666666638</v>
      </c>
      <c r="U309" s="194">
        <v>5</v>
      </c>
      <c r="V309" s="83">
        <v>17.600000000000001</v>
      </c>
      <c r="W309" s="83">
        <f t="shared" si="94"/>
        <v>88</v>
      </c>
      <c r="X309" s="157">
        <f t="shared" si="95"/>
        <v>2.8159999999999998</v>
      </c>
      <c r="Y309" s="188">
        <v>770</v>
      </c>
      <c r="Z309" s="83">
        <f t="shared" si="96"/>
        <v>24.64</v>
      </c>
      <c r="AA309" s="148">
        <f t="shared" si="97"/>
        <v>39.270000000000003</v>
      </c>
      <c r="AB309" s="188"/>
      <c r="AC309" s="83">
        <v>0.49</v>
      </c>
      <c r="AD309" s="83">
        <f t="shared" si="98"/>
        <v>1.5679999999999999E-2</v>
      </c>
      <c r="AE309" s="148">
        <f t="shared" si="99"/>
        <v>2.4989999999999998E-2</v>
      </c>
      <c r="AF309" s="188">
        <f t="shared" si="100"/>
        <v>95.89108910891089</v>
      </c>
      <c r="AG309" s="157">
        <f t="shared" si="101"/>
        <v>99.921444903581275</v>
      </c>
      <c r="AH309" s="185"/>
      <c r="AI309" s="188"/>
      <c r="AJ309" s="157"/>
    </row>
    <row r="310" spans="1:36" outlineLevel="1" x14ac:dyDescent="0.25">
      <c r="A310" s="80">
        <f t="shared" si="102"/>
        <v>43397</v>
      </c>
      <c r="B310" s="361">
        <v>25</v>
      </c>
      <c r="C310" s="366">
        <v>50</v>
      </c>
      <c r="D310" s="83">
        <v>5700</v>
      </c>
      <c r="E310" s="83">
        <f t="shared" si="87"/>
        <v>285000</v>
      </c>
      <c r="F310" s="157">
        <f t="shared" si="88"/>
        <v>7125</v>
      </c>
      <c r="G310" s="188">
        <v>88.4</v>
      </c>
      <c r="H310" s="83">
        <v>113.8</v>
      </c>
      <c r="I310" s="83">
        <v>2.2589999999999999</v>
      </c>
      <c r="J310" s="83">
        <f t="shared" si="89"/>
        <v>11243.913235945105</v>
      </c>
      <c r="K310" s="157"/>
      <c r="L310" s="194">
        <v>1</v>
      </c>
      <c r="M310" s="83">
        <v>8770</v>
      </c>
      <c r="N310" s="83">
        <f t="shared" si="90"/>
        <v>8770</v>
      </c>
      <c r="O310" s="157">
        <f t="shared" si="91"/>
        <v>219.25</v>
      </c>
      <c r="P310" s="188">
        <v>87.7</v>
      </c>
      <c r="Q310" s="83">
        <v>89.1</v>
      </c>
      <c r="R310" s="156">
        <v>300</v>
      </c>
      <c r="S310" s="83">
        <f t="shared" si="92"/>
        <v>4.6666666666666377</v>
      </c>
      <c r="T310" s="157">
        <f t="shared" si="93"/>
        <v>0.11666666666666595</v>
      </c>
      <c r="U310" s="194">
        <v>5</v>
      </c>
      <c r="V310" s="83">
        <v>16.8</v>
      </c>
      <c r="W310" s="83">
        <f t="shared" si="94"/>
        <v>84</v>
      </c>
      <c r="X310" s="157">
        <f t="shared" si="95"/>
        <v>2.1</v>
      </c>
      <c r="Y310" s="188"/>
      <c r="Z310" s="83">
        <f t="shared" si="96"/>
        <v>0</v>
      </c>
      <c r="AA310" s="148">
        <f t="shared" si="97"/>
        <v>0</v>
      </c>
      <c r="AB310" s="188"/>
      <c r="AC310" s="83"/>
      <c r="AD310" s="83">
        <f t="shared" si="98"/>
        <v>0</v>
      </c>
      <c r="AE310" s="148">
        <f t="shared" si="99"/>
        <v>0</v>
      </c>
      <c r="AF310" s="188">
        <f t="shared" si="100"/>
        <v>96.92280701754386</v>
      </c>
      <c r="AG310" s="157">
        <f t="shared" si="101"/>
        <v>99.958496062992126</v>
      </c>
      <c r="AH310" s="185"/>
      <c r="AI310" s="188"/>
      <c r="AJ310" s="157"/>
    </row>
    <row r="311" spans="1:36" outlineLevel="1" x14ac:dyDescent="0.25">
      <c r="A311" s="80">
        <f t="shared" si="102"/>
        <v>43398</v>
      </c>
      <c r="B311" s="361">
        <v>13</v>
      </c>
      <c r="C311" s="366">
        <v>20</v>
      </c>
      <c r="D311" s="83">
        <v>31600</v>
      </c>
      <c r="E311" s="83">
        <f t="shared" si="87"/>
        <v>632000</v>
      </c>
      <c r="F311" s="157">
        <f t="shared" si="88"/>
        <v>8216</v>
      </c>
      <c r="G311" s="188">
        <v>88.7</v>
      </c>
      <c r="H311" s="83">
        <v>113.5</v>
      </c>
      <c r="I311" s="83">
        <v>0.89600000000000002</v>
      </c>
      <c r="J311" s="83">
        <f t="shared" si="89"/>
        <v>27678.571428571424</v>
      </c>
      <c r="K311" s="157"/>
      <c r="L311" s="194">
        <v>1</v>
      </c>
      <c r="M311" s="83">
        <v>7290</v>
      </c>
      <c r="N311" s="83">
        <f t="shared" si="90"/>
        <v>7290</v>
      </c>
      <c r="O311" s="157">
        <f t="shared" si="91"/>
        <v>94.77</v>
      </c>
      <c r="P311" s="188">
        <v>86.9</v>
      </c>
      <c r="Q311" s="83">
        <v>91.2</v>
      </c>
      <c r="R311" s="156">
        <v>800</v>
      </c>
      <c r="S311" s="83">
        <f t="shared" si="92"/>
        <v>5.3749999999999964</v>
      </c>
      <c r="T311" s="157">
        <f t="shared" si="93"/>
        <v>6.9874999999999951E-2</v>
      </c>
      <c r="U311" s="194">
        <v>5</v>
      </c>
      <c r="V311" s="83">
        <v>13.2</v>
      </c>
      <c r="W311" s="83">
        <f t="shared" si="94"/>
        <v>66</v>
      </c>
      <c r="X311" s="157">
        <f t="shared" si="95"/>
        <v>0.85799999999999998</v>
      </c>
      <c r="Y311" s="188"/>
      <c r="Z311" s="83">
        <f t="shared" si="96"/>
        <v>0</v>
      </c>
      <c r="AA311" s="148">
        <f t="shared" si="97"/>
        <v>0</v>
      </c>
      <c r="AB311" s="188"/>
      <c r="AC311" s="83"/>
      <c r="AD311" s="83">
        <f t="shared" si="98"/>
        <v>0</v>
      </c>
      <c r="AE311" s="148">
        <f t="shared" si="99"/>
        <v>0</v>
      </c>
      <c r="AF311" s="188">
        <f t="shared" si="100"/>
        <v>98.846518987341767</v>
      </c>
      <c r="AG311" s="157">
        <f t="shared" si="101"/>
        <v>99.980580645161282</v>
      </c>
      <c r="AH311" s="185"/>
      <c r="AI311" s="188"/>
      <c r="AJ311" s="157"/>
    </row>
    <row r="312" spans="1:36" outlineLevel="1" x14ac:dyDescent="0.25">
      <c r="A312" s="80">
        <f t="shared" si="102"/>
        <v>43399</v>
      </c>
      <c r="B312" s="361"/>
      <c r="C312" s="366">
        <v>20</v>
      </c>
      <c r="D312" s="83"/>
      <c r="E312" s="83">
        <f t="shared" si="87"/>
        <v>0</v>
      </c>
      <c r="F312" s="157">
        <f t="shared" si="88"/>
        <v>0</v>
      </c>
      <c r="G312" s="188"/>
      <c r="H312" s="83"/>
      <c r="I312" s="83"/>
      <c r="J312" s="83">
        <f t="shared" si="89"/>
        <v>0</v>
      </c>
      <c r="K312" s="157"/>
      <c r="L312" s="194">
        <v>1</v>
      </c>
      <c r="M312" s="83"/>
      <c r="N312" s="83">
        <f t="shared" si="90"/>
        <v>0</v>
      </c>
      <c r="O312" s="157">
        <f t="shared" si="91"/>
        <v>0</v>
      </c>
      <c r="P312" s="188"/>
      <c r="Q312" s="83"/>
      <c r="R312" s="156">
        <v>100</v>
      </c>
      <c r="S312" s="83">
        <f t="shared" si="92"/>
        <v>0</v>
      </c>
      <c r="T312" s="157">
        <f t="shared" si="93"/>
        <v>0</v>
      </c>
      <c r="U312" s="194">
        <v>2</v>
      </c>
      <c r="V312" s="83"/>
      <c r="W312" s="83">
        <f t="shared" si="94"/>
        <v>0</v>
      </c>
      <c r="X312" s="157">
        <f t="shared" si="95"/>
        <v>0</v>
      </c>
      <c r="Y312" s="188"/>
      <c r="Z312" s="83">
        <f t="shared" si="96"/>
        <v>0</v>
      </c>
      <c r="AA312" s="148">
        <f t="shared" si="97"/>
        <v>0</v>
      </c>
      <c r="AB312" s="188"/>
      <c r="AC312" s="83"/>
      <c r="AD312" s="83">
        <f t="shared" si="98"/>
        <v>0</v>
      </c>
      <c r="AE312" s="148">
        <f t="shared" si="99"/>
        <v>0</v>
      </c>
      <c r="AF312" s="188">
        <f t="shared" si="100"/>
        <v>0</v>
      </c>
      <c r="AG312" s="157">
        <f t="shared" si="101"/>
        <v>0</v>
      </c>
      <c r="AH312" s="185"/>
      <c r="AI312" s="188"/>
      <c r="AJ312" s="157"/>
    </row>
    <row r="313" spans="1:36" outlineLevel="1" x14ac:dyDescent="0.25">
      <c r="A313" s="80">
        <f t="shared" si="102"/>
        <v>43400</v>
      </c>
      <c r="B313" s="361"/>
      <c r="C313" s="366">
        <v>20</v>
      </c>
      <c r="D313" s="83"/>
      <c r="E313" s="83">
        <f t="shared" si="87"/>
        <v>0</v>
      </c>
      <c r="F313" s="157">
        <f t="shared" si="88"/>
        <v>0</v>
      </c>
      <c r="G313" s="188"/>
      <c r="H313" s="83"/>
      <c r="I313" s="83"/>
      <c r="J313" s="83">
        <f t="shared" si="89"/>
        <v>0</v>
      </c>
      <c r="K313" s="157"/>
      <c r="L313" s="194">
        <v>1</v>
      </c>
      <c r="M313" s="83"/>
      <c r="N313" s="83">
        <f t="shared" si="90"/>
        <v>0</v>
      </c>
      <c r="O313" s="157">
        <f t="shared" si="91"/>
        <v>0</v>
      </c>
      <c r="P313" s="188"/>
      <c r="Q313" s="83"/>
      <c r="R313" s="156">
        <v>100</v>
      </c>
      <c r="S313" s="83">
        <f t="shared" si="92"/>
        <v>0</v>
      </c>
      <c r="T313" s="157">
        <f t="shared" si="93"/>
        <v>0</v>
      </c>
      <c r="U313" s="194">
        <v>2</v>
      </c>
      <c r="V313" s="83"/>
      <c r="W313" s="83">
        <f t="shared" si="94"/>
        <v>0</v>
      </c>
      <c r="X313" s="157">
        <f t="shared" si="95"/>
        <v>0</v>
      </c>
      <c r="Y313" s="188"/>
      <c r="Z313" s="83">
        <f t="shared" si="96"/>
        <v>0</v>
      </c>
      <c r="AA313" s="148">
        <f t="shared" si="97"/>
        <v>0</v>
      </c>
      <c r="AB313" s="188"/>
      <c r="AC313" s="83"/>
      <c r="AD313" s="83">
        <f t="shared" si="98"/>
        <v>0</v>
      </c>
      <c r="AE313" s="148">
        <f t="shared" si="99"/>
        <v>0</v>
      </c>
      <c r="AF313" s="188">
        <f t="shared" si="100"/>
        <v>0</v>
      </c>
      <c r="AG313" s="157">
        <f t="shared" si="101"/>
        <v>0</v>
      </c>
      <c r="AH313" s="185"/>
      <c r="AI313" s="188"/>
      <c r="AJ313" s="157"/>
    </row>
    <row r="314" spans="1:36" outlineLevel="1" x14ac:dyDescent="0.25">
      <c r="A314" s="80">
        <f t="shared" si="102"/>
        <v>43401</v>
      </c>
      <c r="B314" s="361"/>
      <c r="C314" s="366">
        <v>20</v>
      </c>
      <c r="D314" s="83"/>
      <c r="E314" s="83">
        <f t="shared" si="87"/>
        <v>0</v>
      </c>
      <c r="F314" s="157">
        <f t="shared" si="88"/>
        <v>0</v>
      </c>
      <c r="G314" s="188"/>
      <c r="H314" s="83"/>
      <c r="I314" s="83"/>
      <c r="J314" s="83">
        <f t="shared" si="89"/>
        <v>0</v>
      </c>
      <c r="K314" s="157"/>
      <c r="L314" s="194">
        <v>1</v>
      </c>
      <c r="M314" s="83"/>
      <c r="N314" s="83">
        <f t="shared" si="90"/>
        <v>0</v>
      </c>
      <c r="O314" s="157">
        <f t="shared" si="91"/>
        <v>0</v>
      </c>
      <c r="P314" s="188"/>
      <c r="Q314" s="83"/>
      <c r="R314" s="156">
        <v>100</v>
      </c>
      <c r="S314" s="83">
        <f t="shared" si="92"/>
        <v>0</v>
      </c>
      <c r="T314" s="157">
        <f t="shared" si="93"/>
        <v>0</v>
      </c>
      <c r="U314" s="194">
        <v>2</v>
      </c>
      <c r="V314" s="83"/>
      <c r="W314" s="83">
        <f t="shared" si="94"/>
        <v>0</v>
      </c>
      <c r="X314" s="157">
        <f t="shared" si="95"/>
        <v>0</v>
      </c>
      <c r="Y314" s="188"/>
      <c r="Z314" s="83">
        <f t="shared" si="96"/>
        <v>0</v>
      </c>
      <c r="AA314" s="148">
        <f t="shared" si="97"/>
        <v>0</v>
      </c>
      <c r="AB314" s="188"/>
      <c r="AC314" s="83"/>
      <c r="AD314" s="83">
        <f t="shared" si="98"/>
        <v>0</v>
      </c>
      <c r="AE314" s="148">
        <f t="shared" si="99"/>
        <v>0</v>
      </c>
      <c r="AF314" s="188">
        <f t="shared" si="100"/>
        <v>0</v>
      </c>
      <c r="AG314" s="157">
        <f t="shared" si="101"/>
        <v>0</v>
      </c>
      <c r="AH314" s="185"/>
      <c r="AI314" s="188"/>
      <c r="AJ314" s="157"/>
    </row>
    <row r="315" spans="1:36" outlineLevel="1" x14ac:dyDescent="0.25">
      <c r="A315" s="80">
        <f t="shared" si="102"/>
        <v>43402</v>
      </c>
      <c r="B315" s="361">
        <v>16.5</v>
      </c>
      <c r="C315" s="366">
        <v>20</v>
      </c>
      <c r="D315" s="83">
        <v>6850</v>
      </c>
      <c r="E315" s="83">
        <f t="shared" si="87"/>
        <v>137000</v>
      </c>
      <c r="F315" s="157">
        <f t="shared" si="88"/>
        <v>2260.5</v>
      </c>
      <c r="G315" s="188">
        <v>86.9</v>
      </c>
      <c r="H315" s="83">
        <v>102.4</v>
      </c>
      <c r="I315" s="83">
        <v>4.3520000000000003</v>
      </c>
      <c r="J315" s="83">
        <f t="shared" si="89"/>
        <v>3561.580882352941</v>
      </c>
      <c r="K315" s="157"/>
      <c r="L315" s="194">
        <v>1</v>
      </c>
      <c r="M315" s="83">
        <v>7920</v>
      </c>
      <c r="N315" s="83">
        <f t="shared" si="90"/>
        <v>7920</v>
      </c>
      <c r="O315" s="157">
        <f t="shared" si="91"/>
        <v>130.68</v>
      </c>
      <c r="P315" s="188">
        <v>88.8</v>
      </c>
      <c r="Q315" s="83">
        <v>90.1</v>
      </c>
      <c r="R315" s="156">
        <v>300</v>
      </c>
      <c r="S315" s="83">
        <f t="shared" si="92"/>
        <v>4.3333333333333242</v>
      </c>
      <c r="T315" s="157">
        <f t="shared" si="93"/>
        <v>7.1499999999999841E-2</v>
      </c>
      <c r="U315" s="194">
        <v>5</v>
      </c>
      <c r="V315" s="83">
        <v>13.5</v>
      </c>
      <c r="W315" s="83">
        <f t="shared" si="94"/>
        <v>67.5</v>
      </c>
      <c r="X315" s="157">
        <f t="shared" si="95"/>
        <v>1.11375</v>
      </c>
      <c r="Y315" s="188"/>
      <c r="Z315" s="83">
        <f t="shared" si="96"/>
        <v>0</v>
      </c>
      <c r="AA315" s="148">
        <f t="shared" si="97"/>
        <v>0</v>
      </c>
      <c r="AB315" s="188"/>
      <c r="AC315" s="83"/>
      <c r="AD315" s="83">
        <f t="shared" si="98"/>
        <v>0</v>
      </c>
      <c r="AE315" s="148">
        <f t="shared" si="99"/>
        <v>0</v>
      </c>
      <c r="AF315" s="188">
        <f t="shared" si="100"/>
        <v>94.21897810218978</v>
      </c>
      <c r="AG315" s="157">
        <f t="shared" si="101"/>
        <v>99.878331182795705</v>
      </c>
      <c r="AH315" s="185"/>
      <c r="AI315" s="188"/>
      <c r="AJ315" s="157"/>
    </row>
    <row r="316" spans="1:36" outlineLevel="1" x14ac:dyDescent="0.25">
      <c r="A316" s="80">
        <f t="shared" si="102"/>
        <v>43403</v>
      </c>
      <c r="B316" s="361">
        <v>28</v>
      </c>
      <c r="C316" s="366">
        <v>20</v>
      </c>
      <c r="D316" s="83">
        <v>14400</v>
      </c>
      <c r="E316" s="83">
        <f t="shared" si="87"/>
        <v>288000</v>
      </c>
      <c r="F316" s="157">
        <f t="shared" si="88"/>
        <v>8064</v>
      </c>
      <c r="G316" s="188">
        <v>87.2</v>
      </c>
      <c r="H316" s="83">
        <v>123.2</v>
      </c>
      <c r="I316" s="83">
        <v>3.6629999999999998</v>
      </c>
      <c r="J316" s="83">
        <f t="shared" si="89"/>
        <v>9828.0098280098282</v>
      </c>
      <c r="K316" s="157"/>
      <c r="L316" s="194">
        <v>1</v>
      </c>
      <c r="M316" s="83">
        <v>8410</v>
      </c>
      <c r="N316" s="83">
        <f t="shared" si="90"/>
        <v>8410</v>
      </c>
      <c r="O316" s="157">
        <f t="shared" si="91"/>
        <v>235.48</v>
      </c>
      <c r="P316" s="188">
        <v>88.1</v>
      </c>
      <c r="Q316" s="83">
        <v>89.9</v>
      </c>
      <c r="R316" s="156">
        <v>300</v>
      </c>
      <c r="S316" s="83">
        <f t="shared" si="92"/>
        <v>6.0000000000000382</v>
      </c>
      <c r="T316" s="157">
        <f t="shared" si="93"/>
        <v>0.16800000000000109</v>
      </c>
      <c r="U316" s="194">
        <v>5</v>
      </c>
      <c r="V316" s="83">
        <v>15.1</v>
      </c>
      <c r="W316" s="83">
        <f t="shared" si="94"/>
        <v>75.5</v>
      </c>
      <c r="X316" s="157">
        <f t="shared" si="95"/>
        <v>2.1139999999999999</v>
      </c>
      <c r="Y316" s="188">
        <v>775</v>
      </c>
      <c r="Z316" s="83">
        <f t="shared" si="96"/>
        <v>21.7</v>
      </c>
      <c r="AA316" s="148">
        <f t="shared" si="97"/>
        <v>63.9375</v>
      </c>
      <c r="AB316" s="188"/>
      <c r="AC316" s="83">
        <v>23.4</v>
      </c>
      <c r="AD316" s="83">
        <f t="shared" si="98"/>
        <v>0.65519999999999989</v>
      </c>
      <c r="AE316" s="148">
        <f t="shared" si="99"/>
        <v>1.9304999999999999</v>
      </c>
      <c r="AF316" s="188">
        <f t="shared" si="100"/>
        <v>97.079861111111114</v>
      </c>
      <c r="AG316" s="157">
        <f t="shared" si="101"/>
        <v>99.938950000000006</v>
      </c>
      <c r="AH316" s="185"/>
      <c r="AI316" s="188"/>
      <c r="AJ316" s="157"/>
    </row>
    <row r="317" spans="1:36" outlineLevel="1" x14ac:dyDescent="0.25">
      <c r="A317" s="80">
        <f t="shared" si="102"/>
        <v>43404</v>
      </c>
      <c r="B317" s="361">
        <v>12.4</v>
      </c>
      <c r="C317" s="366">
        <v>20</v>
      </c>
      <c r="D317" s="83">
        <v>35400</v>
      </c>
      <c r="E317" s="83">
        <f t="shared" si="87"/>
        <v>708000</v>
      </c>
      <c r="F317" s="157">
        <f t="shared" si="88"/>
        <v>8779.2000000000007</v>
      </c>
      <c r="G317" s="188">
        <v>85.6</v>
      </c>
      <c r="H317" s="83">
        <v>103.2</v>
      </c>
      <c r="I317" s="83">
        <v>0.95</v>
      </c>
      <c r="J317" s="83">
        <f t="shared" si="89"/>
        <v>18526.315789473694</v>
      </c>
      <c r="K317" s="157"/>
      <c r="L317" s="194">
        <v>1</v>
      </c>
      <c r="M317" s="83">
        <v>8640</v>
      </c>
      <c r="N317" s="83">
        <f t="shared" si="90"/>
        <v>8640</v>
      </c>
      <c r="O317" s="157">
        <f t="shared" si="91"/>
        <v>107.136</v>
      </c>
      <c r="P317" s="188">
        <v>87.5</v>
      </c>
      <c r="Q317" s="83">
        <v>88</v>
      </c>
      <c r="R317" s="156">
        <v>300</v>
      </c>
      <c r="S317" s="83">
        <f t="shared" si="92"/>
        <v>1.6666666666666667</v>
      </c>
      <c r="T317" s="157">
        <f t="shared" si="93"/>
        <v>2.0666666666666667E-2</v>
      </c>
      <c r="U317" s="194">
        <v>5</v>
      </c>
      <c r="V317" s="83">
        <v>1.94</v>
      </c>
      <c r="W317" s="83">
        <f t="shared" si="94"/>
        <v>9.6999999999999993</v>
      </c>
      <c r="X317" s="157">
        <f t="shared" si="95"/>
        <v>0.12028</v>
      </c>
      <c r="Y317" s="188"/>
      <c r="Z317" s="83">
        <f t="shared" si="96"/>
        <v>0</v>
      </c>
      <c r="AA317" s="148">
        <f t="shared" si="97"/>
        <v>0</v>
      </c>
      <c r="AB317" s="188"/>
      <c r="AC317" s="83"/>
      <c r="AD317" s="83">
        <f t="shared" si="98"/>
        <v>0</v>
      </c>
      <c r="AE317" s="148">
        <f t="shared" si="99"/>
        <v>0</v>
      </c>
      <c r="AF317" s="188">
        <f t="shared" si="100"/>
        <v>98.779661016949149</v>
      </c>
      <c r="AG317" s="157">
        <f t="shared" si="101"/>
        <v>99.991003787878782</v>
      </c>
      <c r="AH317" s="185"/>
      <c r="AI317" s="188"/>
      <c r="AJ317" s="157"/>
    </row>
    <row r="318" spans="1:36" x14ac:dyDescent="0.25">
      <c r="A318" s="80">
        <f t="shared" si="102"/>
        <v>43405</v>
      </c>
      <c r="B318" s="361"/>
      <c r="C318" s="366">
        <v>20</v>
      </c>
      <c r="D318" s="83"/>
      <c r="E318" s="83">
        <f t="shared" si="87"/>
        <v>0</v>
      </c>
      <c r="F318" s="157">
        <f t="shared" si="88"/>
        <v>0</v>
      </c>
      <c r="G318" s="188"/>
      <c r="H318" s="83"/>
      <c r="I318" s="83"/>
      <c r="J318" s="83">
        <f t="shared" si="89"/>
        <v>0</v>
      </c>
      <c r="K318" s="157"/>
      <c r="L318" s="194">
        <v>1</v>
      </c>
      <c r="M318" s="83"/>
      <c r="N318" s="83">
        <f t="shared" si="90"/>
        <v>0</v>
      </c>
      <c r="O318" s="157">
        <f t="shared" si="91"/>
        <v>0</v>
      </c>
      <c r="P318" s="188"/>
      <c r="Q318" s="83"/>
      <c r="R318" s="156">
        <v>100</v>
      </c>
      <c r="S318" s="83">
        <f t="shared" si="92"/>
        <v>0</v>
      </c>
      <c r="T318" s="157">
        <f t="shared" si="93"/>
        <v>0</v>
      </c>
      <c r="U318" s="194">
        <v>2</v>
      </c>
      <c r="V318" s="83"/>
      <c r="W318" s="83">
        <f t="shared" si="94"/>
        <v>0</v>
      </c>
      <c r="X318" s="157">
        <f t="shared" si="95"/>
        <v>0</v>
      </c>
      <c r="Y318" s="188"/>
      <c r="Z318" s="83">
        <f t="shared" si="96"/>
        <v>0</v>
      </c>
      <c r="AA318" s="148">
        <f t="shared" si="97"/>
        <v>0</v>
      </c>
      <c r="AB318" s="188"/>
      <c r="AC318" s="83"/>
      <c r="AD318" s="83">
        <f t="shared" si="98"/>
        <v>0</v>
      </c>
      <c r="AE318" s="148">
        <f t="shared" si="99"/>
        <v>0</v>
      </c>
      <c r="AF318" s="188">
        <f t="shared" si="100"/>
        <v>0</v>
      </c>
      <c r="AG318" s="157">
        <f t="shared" si="101"/>
        <v>0</v>
      </c>
      <c r="AH318" s="185"/>
      <c r="AI318" s="188"/>
      <c r="AJ318" s="157"/>
    </row>
    <row r="319" spans="1:36" outlineLevel="1" x14ac:dyDescent="0.25">
      <c r="A319" s="80">
        <f t="shared" si="102"/>
        <v>43406</v>
      </c>
      <c r="B319" s="361"/>
      <c r="C319" s="366">
        <v>20</v>
      </c>
      <c r="D319" s="83"/>
      <c r="E319" s="83">
        <f t="shared" si="87"/>
        <v>0</v>
      </c>
      <c r="F319" s="157">
        <f t="shared" si="88"/>
        <v>0</v>
      </c>
      <c r="G319" s="188"/>
      <c r="H319" s="83"/>
      <c r="I319" s="83"/>
      <c r="J319" s="83">
        <f t="shared" si="89"/>
        <v>0</v>
      </c>
      <c r="K319" s="157"/>
      <c r="L319" s="194">
        <v>1</v>
      </c>
      <c r="M319" s="83"/>
      <c r="N319" s="83">
        <f t="shared" si="90"/>
        <v>0</v>
      </c>
      <c r="O319" s="157">
        <f t="shared" si="91"/>
        <v>0</v>
      </c>
      <c r="P319" s="188"/>
      <c r="Q319" s="83"/>
      <c r="R319" s="156">
        <v>100</v>
      </c>
      <c r="S319" s="83">
        <f t="shared" si="92"/>
        <v>0</v>
      </c>
      <c r="T319" s="157">
        <f t="shared" si="93"/>
        <v>0</v>
      </c>
      <c r="U319" s="194">
        <v>2</v>
      </c>
      <c r="V319" s="83"/>
      <c r="W319" s="83">
        <f t="shared" si="94"/>
        <v>0</v>
      </c>
      <c r="X319" s="157">
        <f t="shared" si="95"/>
        <v>0</v>
      </c>
      <c r="Y319" s="188"/>
      <c r="Z319" s="83">
        <f t="shared" si="96"/>
        <v>0</v>
      </c>
      <c r="AA319" s="148">
        <f t="shared" si="97"/>
        <v>0</v>
      </c>
      <c r="AB319" s="188"/>
      <c r="AC319" s="83"/>
      <c r="AD319" s="83">
        <f t="shared" si="98"/>
        <v>0</v>
      </c>
      <c r="AE319" s="148">
        <f t="shared" si="99"/>
        <v>0</v>
      </c>
      <c r="AF319" s="188">
        <f t="shared" si="100"/>
        <v>0</v>
      </c>
      <c r="AG319" s="157">
        <f t="shared" si="101"/>
        <v>0</v>
      </c>
      <c r="AH319" s="185"/>
      <c r="AI319" s="188"/>
      <c r="AJ319" s="157"/>
    </row>
    <row r="320" spans="1:36" outlineLevel="1" x14ac:dyDescent="0.25">
      <c r="A320" s="80">
        <f t="shared" si="102"/>
        <v>43407</v>
      </c>
      <c r="B320" s="361"/>
      <c r="C320" s="366">
        <v>20</v>
      </c>
      <c r="D320" s="83"/>
      <c r="E320" s="83">
        <f t="shared" si="87"/>
        <v>0</v>
      </c>
      <c r="F320" s="157">
        <f t="shared" si="88"/>
        <v>0</v>
      </c>
      <c r="G320" s="188"/>
      <c r="H320" s="83"/>
      <c r="I320" s="83"/>
      <c r="J320" s="83">
        <f t="shared" si="89"/>
        <v>0</v>
      </c>
      <c r="K320" s="157"/>
      <c r="L320" s="194">
        <v>1</v>
      </c>
      <c r="M320" s="83"/>
      <c r="N320" s="83">
        <f t="shared" si="90"/>
        <v>0</v>
      </c>
      <c r="O320" s="157">
        <f t="shared" si="91"/>
        <v>0</v>
      </c>
      <c r="P320" s="188"/>
      <c r="Q320" s="83"/>
      <c r="R320" s="156">
        <v>100</v>
      </c>
      <c r="S320" s="83">
        <f t="shared" si="92"/>
        <v>0</v>
      </c>
      <c r="T320" s="157">
        <f t="shared" si="93"/>
        <v>0</v>
      </c>
      <c r="U320" s="194">
        <v>2</v>
      </c>
      <c r="V320" s="83"/>
      <c r="W320" s="83">
        <f t="shared" si="94"/>
        <v>0</v>
      </c>
      <c r="X320" s="157">
        <f t="shared" si="95"/>
        <v>0</v>
      </c>
      <c r="Y320" s="188"/>
      <c r="Z320" s="83">
        <f t="shared" si="96"/>
        <v>0</v>
      </c>
      <c r="AA320" s="148">
        <f t="shared" si="97"/>
        <v>0</v>
      </c>
      <c r="AB320" s="188"/>
      <c r="AC320" s="83"/>
      <c r="AD320" s="83">
        <f t="shared" si="98"/>
        <v>0</v>
      </c>
      <c r="AE320" s="148">
        <f t="shared" si="99"/>
        <v>0</v>
      </c>
      <c r="AF320" s="188">
        <f t="shared" si="100"/>
        <v>0</v>
      </c>
      <c r="AG320" s="157">
        <f t="shared" si="101"/>
        <v>0</v>
      </c>
      <c r="AH320" s="185"/>
      <c r="AI320" s="188"/>
      <c r="AJ320" s="157"/>
    </row>
    <row r="321" spans="1:36" outlineLevel="1" x14ac:dyDescent="0.25">
      <c r="A321" s="80">
        <f t="shared" si="102"/>
        <v>43408</v>
      </c>
      <c r="B321" s="361"/>
      <c r="C321" s="366">
        <v>20</v>
      </c>
      <c r="D321" s="83"/>
      <c r="E321" s="83">
        <f t="shared" si="87"/>
        <v>0</v>
      </c>
      <c r="F321" s="157">
        <f t="shared" si="88"/>
        <v>0</v>
      </c>
      <c r="G321" s="188"/>
      <c r="H321" s="83"/>
      <c r="I321" s="83"/>
      <c r="J321" s="83">
        <f t="shared" si="89"/>
        <v>0</v>
      </c>
      <c r="K321" s="157"/>
      <c r="L321" s="194">
        <v>1</v>
      </c>
      <c r="M321" s="83"/>
      <c r="N321" s="83">
        <f t="shared" si="90"/>
        <v>0</v>
      </c>
      <c r="O321" s="157">
        <f t="shared" si="91"/>
        <v>0</v>
      </c>
      <c r="P321" s="188"/>
      <c r="Q321" s="83"/>
      <c r="R321" s="156">
        <v>100</v>
      </c>
      <c r="S321" s="83">
        <f t="shared" si="92"/>
        <v>0</v>
      </c>
      <c r="T321" s="157">
        <f t="shared" si="93"/>
        <v>0</v>
      </c>
      <c r="U321" s="194">
        <v>2</v>
      </c>
      <c r="V321" s="83"/>
      <c r="W321" s="83">
        <f t="shared" si="94"/>
        <v>0</v>
      </c>
      <c r="X321" s="157">
        <f t="shared" si="95"/>
        <v>0</v>
      </c>
      <c r="Y321" s="188"/>
      <c r="Z321" s="83">
        <f t="shared" si="96"/>
        <v>0</v>
      </c>
      <c r="AA321" s="148">
        <f t="shared" si="97"/>
        <v>0</v>
      </c>
      <c r="AB321" s="188"/>
      <c r="AC321" s="83"/>
      <c r="AD321" s="83">
        <f t="shared" si="98"/>
        <v>0</v>
      </c>
      <c r="AE321" s="148">
        <f t="shared" si="99"/>
        <v>0</v>
      </c>
      <c r="AF321" s="188">
        <f t="shared" si="100"/>
        <v>0</v>
      </c>
      <c r="AG321" s="157">
        <f t="shared" si="101"/>
        <v>0</v>
      </c>
      <c r="AH321" s="185"/>
      <c r="AI321" s="188"/>
      <c r="AJ321" s="157"/>
    </row>
    <row r="322" spans="1:36" outlineLevel="1" x14ac:dyDescent="0.25">
      <c r="A322" s="80">
        <f t="shared" si="102"/>
        <v>43409</v>
      </c>
      <c r="B322" s="361">
        <v>24</v>
      </c>
      <c r="C322" s="366">
        <v>20</v>
      </c>
      <c r="D322" s="83">
        <v>5090</v>
      </c>
      <c r="E322" s="83">
        <f t="shared" si="87"/>
        <v>101800</v>
      </c>
      <c r="F322" s="157">
        <f t="shared" si="88"/>
        <v>2443.1999999999998</v>
      </c>
      <c r="G322" s="188">
        <v>87.8</v>
      </c>
      <c r="H322" s="83">
        <v>105.3</v>
      </c>
      <c r="I322" s="83">
        <v>6.3719999999999999</v>
      </c>
      <c r="J322" s="83">
        <f t="shared" si="89"/>
        <v>2746.3904582548653</v>
      </c>
      <c r="K322" s="157"/>
      <c r="L322" s="194">
        <v>1</v>
      </c>
      <c r="M322" s="83">
        <v>7690</v>
      </c>
      <c r="N322" s="83">
        <f t="shared" si="90"/>
        <v>7690</v>
      </c>
      <c r="O322" s="157">
        <f t="shared" si="91"/>
        <v>184.56</v>
      </c>
      <c r="P322" s="188">
        <v>87.8</v>
      </c>
      <c r="Q322" s="83">
        <v>89.4</v>
      </c>
      <c r="R322" s="156">
        <v>300</v>
      </c>
      <c r="S322" s="83">
        <f t="shared" si="92"/>
        <v>5.3333333333333623</v>
      </c>
      <c r="T322" s="157">
        <f t="shared" si="93"/>
        <v>0.12800000000000067</v>
      </c>
      <c r="U322" s="194">
        <v>5</v>
      </c>
      <c r="V322" s="83">
        <v>12</v>
      </c>
      <c r="W322" s="83">
        <f t="shared" si="94"/>
        <v>60</v>
      </c>
      <c r="X322" s="157">
        <f t="shared" si="95"/>
        <v>1.44</v>
      </c>
      <c r="Y322" s="188"/>
      <c r="Z322" s="83">
        <f t="shared" si="96"/>
        <v>0</v>
      </c>
      <c r="AA322" s="148">
        <f t="shared" si="97"/>
        <v>0</v>
      </c>
      <c r="AB322" s="188"/>
      <c r="AC322" s="83"/>
      <c r="AD322" s="83">
        <f t="shared" si="98"/>
        <v>0</v>
      </c>
      <c r="AE322" s="148">
        <f t="shared" si="99"/>
        <v>0</v>
      </c>
      <c r="AF322" s="188">
        <f t="shared" si="100"/>
        <v>92.445972495088412</v>
      </c>
      <c r="AG322" s="157">
        <f t="shared" si="101"/>
        <v>99.805805714285711</v>
      </c>
      <c r="AH322" s="185"/>
      <c r="AI322" s="188"/>
      <c r="AJ322" s="157"/>
    </row>
    <row r="323" spans="1:36" outlineLevel="1" x14ac:dyDescent="0.25">
      <c r="A323" s="80">
        <f t="shared" si="102"/>
        <v>43410</v>
      </c>
      <c r="B323" s="361">
        <v>28</v>
      </c>
      <c r="C323" s="366">
        <v>20</v>
      </c>
      <c r="D323" s="83">
        <v>18600</v>
      </c>
      <c r="E323" s="83">
        <f t="shared" si="87"/>
        <v>372000</v>
      </c>
      <c r="F323" s="157">
        <f t="shared" si="88"/>
        <v>10416</v>
      </c>
      <c r="G323" s="188">
        <v>87.4</v>
      </c>
      <c r="H323" s="83">
        <v>190.2</v>
      </c>
      <c r="I323" s="83">
        <v>3.9369999999999998</v>
      </c>
      <c r="J323" s="83">
        <f t="shared" si="89"/>
        <v>26111.252222504441</v>
      </c>
      <c r="K323" s="157"/>
      <c r="L323" s="194">
        <v>1</v>
      </c>
      <c r="M323" s="83">
        <v>8470</v>
      </c>
      <c r="N323" s="83">
        <f t="shared" si="90"/>
        <v>8470</v>
      </c>
      <c r="O323" s="157">
        <f t="shared" si="91"/>
        <v>237.16</v>
      </c>
      <c r="P323" s="188">
        <v>88.7</v>
      </c>
      <c r="Q323" s="83">
        <v>90.7</v>
      </c>
      <c r="R323" s="156">
        <v>500</v>
      </c>
      <c r="S323" s="83">
        <f t="shared" si="92"/>
        <v>4</v>
      </c>
      <c r="T323" s="157">
        <f t="shared" si="93"/>
        <v>0.112</v>
      </c>
      <c r="U323" s="194">
        <v>5</v>
      </c>
      <c r="V323" s="83">
        <v>14.9</v>
      </c>
      <c r="W323" s="83">
        <f t="shared" si="94"/>
        <v>74.5</v>
      </c>
      <c r="X323" s="157">
        <f t="shared" si="95"/>
        <v>2.0859999999999999</v>
      </c>
      <c r="Y323" s="188">
        <v>785</v>
      </c>
      <c r="Z323" s="83">
        <f t="shared" si="96"/>
        <v>21.98</v>
      </c>
      <c r="AA323" s="148">
        <f t="shared" si="97"/>
        <v>50.554000000000009</v>
      </c>
      <c r="AB323" s="188"/>
      <c r="AC323" s="83">
        <v>9.52</v>
      </c>
      <c r="AD323" s="83">
        <f t="shared" si="98"/>
        <v>0.26656000000000002</v>
      </c>
      <c r="AE323" s="148">
        <f t="shared" si="99"/>
        <v>0.61308800000000008</v>
      </c>
      <c r="AF323" s="188">
        <f t="shared" si="100"/>
        <v>97.723118279569889</v>
      </c>
      <c r="AG323" s="157">
        <f t="shared" si="101"/>
        <v>99.984680933852147</v>
      </c>
      <c r="AH323" s="185"/>
      <c r="AI323" s="188"/>
      <c r="AJ323" s="157"/>
    </row>
    <row r="324" spans="1:36" outlineLevel="1" x14ac:dyDescent="0.25">
      <c r="A324" s="80">
        <f t="shared" si="102"/>
        <v>43411</v>
      </c>
      <c r="B324" s="361">
        <v>24</v>
      </c>
      <c r="C324" s="366">
        <v>20</v>
      </c>
      <c r="D324" s="83">
        <v>24200</v>
      </c>
      <c r="E324" s="83">
        <f t="shared" si="87"/>
        <v>484000</v>
      </c>
      <c r="F324" s="157">
        <f t="shared" si="88"/>
        <v>11616</v>
      </c>
      <c r="G324" s="188">
        <v>88.4</v>
      </c>
      <c r="H324" s="83">
        <v>114.5</v>
      </c>
      <c r="I324" s="83">
        <v>1.7817000000000001</v>
      </c>
      <c r="J324" s="83">
        <f t="shared" si="89"/>
        <v>14648.930796430372</v>
      </c>
      <c r="K324" s="157"/>
      <c r="L324" s="194">
        <v>1</v>
      </c>
      <c r="M324" s="83">
        <v>8560</v>
      </c>
      <c r="N324" s="83">
        <f t="shared" si="90"/>
        <v>8560</v>
      </c>
      <c r="O324" s="157">
        <f t="shared" si="91"/>
        <v>205.44</v>
      </c>
      <c r="P324" s="188">
        <v>87.2</v>
      </c>
      <c r="Q324" s="83">
        <v>88</v>
      </c>
      <c r="R324" s="156">
        <v>400</v>
      </c>
      <c r="S324" s="83">
        <f t="shared" si="92"/>
        <v>1.9999999999999929</v>
      </c>
      <c r="T324" s="157">
        <f t="shared" si="93"/>
        <v>4.7999999999999828E-2</v>
      </c>
      <c r="U324" s="194">
        <v>5</v>
      </c>
      <c r="V324" s="83">
        <v>16.899999999999999</v>
      </c>
      <c r="W324" s="83">
        <f t="shared" si="94"/>
        <v>84.5</v>
      </c>
      <c r="X324" s="157">
        <f t="shared" si="95"/>
        <v>2.028</v>
      </c>
      <c r="Y324" s="188"/>
      <c r="Z324" s="83">
        <f t="shared" si="96"/>
        <v>0</v>
      </c>
      <c r="AA324" s="148">
        <f t="shared" si="97"/>
        <v>0</v>
      </c>
      <c r="AB324" s="188"/>
      <c r="AC324" s="83"/>
      <c r="AD324" s="83">
        <f t="shared" si="98"/>
        <v>0</v>
      </c>
      <c r="AE324" s="148">
        <f t="shared" si="99"/>
        <v>0</v>
      </c>
      <c r="AF324" s="188">
        <f t="shared" si="100"/>
        <v>98.231404958677686</v>
      </c>
      <c r="AG324" s="157">
        <f t="shared" si="101"/>
        <v>99.986347126436783</v>
      </c>
      <c r="AH324" s="185"/>
      <c r="AI324" s="188"/>
      <c r="AJ324" s="157"/>
    </row>
    <row r="325" spans="1:36" outlineLevel="1" x14ac:dyDescent="0.25">
      <c r="A325" s="80">
        <f t="shared" si="102"/>
        <v>43412</v>
      </c>
      <c r="B325" s="361">
        <v>7</v>
      </c>
      <c r="C325" s="366">
        <v>20</v>
      </c>
      <c r="D325" s="83">
        <v>39900</v>
      </c>
      <c r="E325" s="83">
        <f t="shared" si="87"/>
        <v>798000</v>
      </c>
      <c r="F325" s="157">
        <f t="shared" si="88"/>
        <v>5586</v>
      </c>
      <c r="G325" s="188">
        <v>85.4</v>
      </c>
      <c r="H325" s="83">
        <v>214</v>
      </c>
      <c r="I325" s="83">
        <v>1.149</v>
      </c>
      <c r="J325" s="83">
        <f t="shared" si="89"/>
        <v>111923.41166231505</v>
      </c>
      <c r="K325" s="157"/>
      <c r="L325" s="194">
        <v>1</v>
      </c>
      <c r="M325" s="83">
        <v>9170</v>
      </c>
      <c r="N325" s="83">
        <f t="shared" si="90"/>
        <v>9170</v>
      </c>
      <c r="O325" s="157">
        <f t="shared" si="91"/>
        <v>64.19</v>
      </c>
      <c r="P325" s="188">
        <v>86.8</v>
      </c>
      <c r="Q325" s="83">
        <v>88.4</v>
      </c>
      <c r="R325" s="156">
        <v>800</v>
      </c>
      <c r="S325" s="83">
        <f t="shared" si="92"/>
        <v>2.0000000000000107</v>
      </c>
      <c r="T325" s="157">
        <f t="shared" si="93"/>
        <v>1.4000000000000075E-2</v>
      </c>
      <c r="U325" s="194">
        <v>5</v>
      </c>
      <c r="V325" s="83">
        <v>14.9</v>
      </c>
      <c r="W325" s="83">
        <f t="shared" si="94"/>
        <v>74.5</v>
      </c>
      <c r="X325" s="157">
        <f t="shared" si="95"/>
        <v>0.52149999999999996</v>
      </c>
      <c r="Y325" s="188"/>
      <c r="Z325" s="83">
        <f t="shared" si="96"/>
        <v>0</v>
      </c>
      <c r="AA325" s="148">
        <f t="shared" si="97"/>
        <v>0</v>
      </c>
      <c r="AB325" s="188"/>
      <c r="AC325" s="83"/>
      <c r="AD325" s="83">
        <f t="shared" si="98"/>
        <v>0</v>
      </c>
      <c r="AE325" s="148">
        <f t="shared" si="99"/>
        <v>0</v>
      </c>
      <c r="AF325" s="188">
        <f t="shared" si="100"/>
        <v>98.850877192982452</v>
      </c>
      <c r="AG325" s="157">
        <f t="shared" si="101"/>
        <v>99.998213063763615</v>
      </c>
      <c r="AH325" s="185"/>
      <c r="AI325" s="188"/>
      <c r="AJ325" s="157" t="s">
        <v>400</v>
      </c>
    </row>
    <row r="326" spans="1:36" outlineLevel="1" x14ac:dyDescent="0.25">
      <c r="A326" s="80">
        <f t="shared" si="102"/>
        <v>43413</v>
      </c>
      <c r="B326" s="361"/>
      <c r="C326" s="366">
        <v>20</v>
      </c>
      <c r="D326" s="83"/>
      <c r="E326" s="83">
        <f t="shared" si="87"/>
        <v>0</v>
      </c>
      <c r="F326" s="157">
        <f t="shared" si="88"/>
        <v>0</v>
      </c>
      <c r="G326" s="188"/>
      <c r="H326" s="83"/>
      <c r="I326" s="83"/>
      <c r="J326" s="83">
        <f t="shared" si="89"/>
        <v>0</v>
      </c>
      <c r="K326" s="157"/>
      <c r="L326" s="194">
        <v>1</v>
      </c>
      <c r="M326" s="83"/>
      <c r="N326" s="83">
        <f t="shared" si="90"/>
        <v>0</v>
      </c>
      <c r="O326" s="157">
        <f t="shared" si="91"/>
        <v>0</v>
      </c>
      <c r="P326" s="188"/>
      <c r="Q326" s="83"/>
      <c r="R326" s="156">
        <v>100</v>
      </c>
      <c r="S326" s="83">
        <f t="shared" si="92"/>
        <v>0</v>
      </c>
      <c r="T326" s="157">
        <f t="shared" si="93"/>
        <v>0</v>
      </c>
      <c r="U326" s="194">
        <v>2</v>
      </c>
      <c r="V326" s="83"/>
      <c r="W326" s="83">
        <f t="shared" si="94"/>
        <v>0</v>
      </c>
      <c r="X326" s="157">
        <f t="shared" si="95"/>
        <v>0</v>
      </c>
      <c r="Y326" s="188"/>
      <c r="Z326" s="83">
        <f t="shared" si="96"/>
        <v>0</v>
      </c>
      <c r="AA326" s="148">
        <f t="shared" si="97"/>
        <v>0</v>
      </c>
      <c r="AB326" s="188"/>
      <c r="AC326" s="83"/>
      <c r="AD326" s="83">
        <f t="shared" si="98"/>
        <v>0</v>
      </c>
      <c r="AE326" s="148">
        <f t="shared" si="99"/>
        <v>0</v>
      </c>
      <c r="AF326" s="188">
        <f t="shared" si="100"/>
        <v>0</v>
      </c>
      <c r="AG326" s="157">
        <f t="shared" si="101"/>
        <v>0</v>
      </c>
      <c r="AH326" s="185"/>
      <c r="AI326" s="188"/>
      <c r="AJ326" s="157"/>
    </row>
    <row r="327" spans="1:36" outlineLevel="1" x14ac:dyDescent="0.25">
      <c r="A327" s="80">
        <f t="shared" si="102"/>
        <v>43414</v>
      </c>
      <c r="B327" s="361"/>
      <c r="C327" s="366">
        <v>20</v>
      </c>
      <c r="D327" s="83"/>
      <c r="E327" s="83">
        <f t="shared" si="87"/>
        <v>0</v>
      </c>
      <c r="F327" s="157">
        <f t="shared" si="88"/>
        <v>0</v>
      </c>
      <c r="G327" s="188"/>
      <c r="H327" s="83"/>
      <c r="I327" s="83"/>
      <c r="J327" s="83">
        <f t="shared" si="89"/>
        <v>0</v>
      </c>
      <c r="K327" s="157"/>
      <c r="L327" s="194">
        <v>1</v>
      </c>
      <c r="M327" s="83"/>
      <c r="N327" s="83">
        <f t="shared" si="90"/>
        <v>0</v>
      </c>
      <c r="O327" s="157">
        <f t="shared" si="91"/>
        <v>0</v>
      </c>
      <c r="P327" s="188"/>
      <c r="Q327" s="83"/>
      <c r="R327" s="156">
        <v>100</v>
      </c>
      <c r="S327" s="83">
        <f t="shared" si="92"/>
        <v>0</v>
      </c>
      <c r="T327" s="157">
        <f t="shared" si="93"/>
        <v>0</v>
      </c>
      <c r="U327" s="194">
        <v>2</v>
      </c>
      <c r="V327" s="83"/>
      <c r="W327" s="83">
        <f t="shared" si="94"/>
        <v>0</v>
      </c>
      <c r="X327" s="157">
        <f t="shared" si="95"/>
        <v>0</v>
      </c>
      <c r="Y327" s="188"/>
      <c r="Z327" s="83">
        <f t="shared" si="96"/>
        <v>0</v>
      </c>
      <c r="AA327" s="148">
        <f t="shared" si="97"/>
        <v>0</v>
      </c>
      <c r="AB327" s="188"/>
      <c r="AC327" s="83"/>
      <c r="AD327" s="83">
        <f t="shared" si="98"/>
        <v>0</v>
      </c>
      <c r="AE327" s="148">
        <f t="shared" si="99"/>
        <v>0</v>
      </c>
      <c r="AF327" s="188">
        <f t="shared" si="100"/>
        <v>0</v>
      </c>
      <c r="AG327" s="157">
        <f t="shared" si="101"/>
        <v>0</v>
      </c>
      <c r="AH327" s="185"/>
      <c r="AI327" s="188"/>
      <c r="AJ327" s="157"/>
    </row>
    <row r="328" spans="1:36" outlineLevel="1" x14ac:dyDescent="0.25">
      <c r="A328" s="80">
        <f t="shared" si="102"/>
        <v>43415</v>
      </c>
      <c r="B328" s="361"/>
      <c r="C328" s="366">
        <v>20</v>
      </c>
      <c r="D328" s="83"/>
      <c r="E328" s="83">
        <f t="shared" si="87"/>
        <v>0</v>
      </c>
      <c r="F328" s="157">
        <f t="shared" si="88"/>
        <v>0</v>
      </c>
      <c r="G328" s="188"/>
      <c r="H328" s="83"/>
      <c r="I328" s="83"/>
      <c r="J328" s="83">
        <f t="shared" si="89"/>
        <v>0</v>
      </c>
      <c r="K328" s="157"/>
      <c r="L328" s="194">
        <v>1</v>
      </c>
      <c r="M328" s="83"/>
      <c r="N328" s="83">
        <f t="shared" si="90"/>
        <v>0</v>
      </c>
      <c r="O328" s="157">
        <f t="shared" si="91"/>
        <v>0</v>
      </c>
      <c r="P328" s="188"/>
      <c r="Q328" s="83"/>
      <c r="R328" s="156">
        <v>100</v>
      </c>
      <c r="S328" s="83">
        <f t="shared" si="92"/>
        <v>0</v>
      </c>
      <c r="T328" s="157">
        <f t="shared" si="93"/>
        <v>0</v>
      </c>
      <c r="U328" s="194">
        <v>2</v>
      </c>
      <c r="V328" s="83"/>
      <c r="W328" s="83">
        <f t="shared" si="94"/>
        <v>0</v>
      </c>
      <c r="X328" s="157">
        <f t="shared" si="95"/>
        <v>0</v>
      </c>
      <c r="Y328" s="188"/>
      <c r="Z328" s="83">
        <f t="shared" si="96"/>
        <v>0</v>
      </c>
      <c r="AA328" s="148">
        <f t="shared" si="97"/>
        <v>0</v>
      </c>
      <c r="AB328" s="188"/>
      <c r="AC328" s="83"/>
      <c r="AD328" s="83">
        <f t="shared" si="98"/>
        <v>0</v>
      </c>
      <c r="AE328" s="148">
        <f t="shared" si="99"/>
        <v>0</v>
      </c>
      <c r="AF328" s="188">
        <f t="shared" si="100"/>
        <v>0</v>
      </c>
      <c r="AG328" s="157">
        <f t="shared" si="101"/>
        <v>0</v>
      </c>
      <c r="AH328" s="185"/>
      <c r="AI328" s="188"/>
      <c r="AJ328" s="157"/>
    </row>
    <row r="329" spans="1:36" outlineLevel="1" x14ac:dyDescent="0.25">
      <c r="A329" s="80">
        <f t="shared" si="102"/>
        <v>43416</v>
      </c>
      <c r="B329" s="361"/>
      <c r="C329" s="366">
        <v>20</v>
      </c>
      <c r="D329" s="83">
        <v>13000</v>
      </c>
      <c r="E329" s="83">
        <f t="shared" si="87"/>
        <v>260000</v>
      </c>
      <c r="F329" s="157">
        <f t="shared" si="88"/>
        <v>0</v>
      </c>
      <c r="G329" s="188">
        <v>87.6</v>
      </c>
      <c r="H329" s="83">
        <v>157.1</v>
      </c>
      <c r="I329" s="83">
        <v>4.6424000000000003</v>
      </c>
      <c r="J329" s="83">
        <f t="shared" si="89"/>
        <v>14970.704807858003</v>
      </c>
      <c r="K329" s="157"/>
      <c r="L329" s="194">
        <v>1</v>
      </c>
      <c r="M329" s="83">
        <v>7860</v>
      </c>
      <c r="N329" s="83">
        <f t="shared" si="90"/>
        <v>7860</v>
      </c>
      <c r="O329" s="157">
        <f t="shared" si="91"/>
        <v>0</v>
      </c>
      <c r="P329" s="188">
        <v>87.4</v>
      </c>
      <c r="Q329" s="83">
        <v>91.3</v>
      </c>
      <c r="R329" s="156">
        <v>300</v>
      </c>
      <c r="S329" s="83">
        <f t="shared" si="92"/>
        <v>12.999999999999972</v>
      </c>
      <c r="T329" s="157">
        <f t="shared" si="93"/>
        <v>0</v>
      </c>
      <c r="U329" s="194">
        <v>4</v>
      </c>
      <c r="V329" s="83">
        <v>17.399999999999999</v>
      </c>
      <c r="W329" s="83">
        <f t="shared" si="94"/>
        <v>69.599999999999994</v>
      </c>
      <c r="X329" s="157">
        <f t="shared" si="95"/>
        <v>0</v>
      </c>
      <c r="Y329" s="188"/>
      <c r="Z329" s="83">
        <f t="shared" si="96"/>
        <v>0</v>
      </c>
      <c r="AA329" s="148">
        <f t="shared" si="97"/>
        <v>0</v>
      </c>
      <c r="AB329" s="188"/>
      <c r="AC329" s="83"/>
      <c r="AD329" s="83">
        <f t="shared" si="98"/>
        <v>0</v>
      </c>
      <c r="AE329" s="148">
        <f t="shared" si="99"/>
        <v>0</v>
      </c>
      <c r="AF329" s="188">
        <f t="shared" si="100"/>
        <v>0</v>
      </c>
      <c r="AG329" s="157">
        <f t="shared" si="101"/>
        <v>0</v>
      </c>
      <c r="AH329" s="185"/>
      <c r="AI329" s="188"/>
      <c r="AJ329" s="157"/>
    </row>
    <row r="330" spans="1:36" outlineLevel="1" x14ac:dyDescent="0.25">
      <c r="A330" s="80">
        <f t="shared" si="102"/>
        <v>43417</v>
      </c>
      <c r="B330" s="361"/>
      <c r="C330" s="366">
        <v>20</v>
      </c>
      <c r="D330" s="83">
        <v>15400</v>
      </c>
      <c r="E330" s="83">
        <f t="shared" si="87"/>
        <v>308000</v>
      </c>
      <c r="F330" s="157">
        <f t="shared" si="88"/>
        <v>0</v>
      </c>
      <c r="G330" s="188">
        <v>88.5</v>
      </c>
      <c r="H330" s="83">
        <v>113.3</v>
      </c>
      <c r="I330" s="83">
        <v>2.3643000000000001</v>
      </c>
      <c r="J330" s="83">
        <f t="shared" si="89"/>
        <v>10489.362602038656</v>
      </c>
      <c r="K330" s="157"/>
      <c r="L330" s="194">
        <v>1</v>
      </c>
      <c r="M330" s="83">
        <v>7990</v>
      </c>
      <c r="N330" s="83">
        <f t="shared" si="90"/>
        <v>7990</v>
      </c>
      <c r="O330" s="157">
        <f t="shared" si="91"/>
        <v>0</v>
      </c>
      <c r="P330" s="188">
        <v>86.5</v>
      </c>
      <c r="Q330" s="83">
        <v>87.5</v>
      </c>
      <c r="R330" s="156">
        <v>400</v>
      </c>
      <c r="S330" s="83">
        <f t="shared" si="92"/>
        <v>2.5</v>
      </c>
      <c r="T330" s="157">
        <f t="shared" si="93"/>
        <v>0</v>
      </c>
      <c r="U330" s="194">
        <v>4</v>
      </c>
      <c r="V330" s="83">
        <v>18.100000000000001</v>
      </c>
      <c r="W330" s="83">
        <f t="shared" si="94"/>
        <v>72.400000000000006</v>
      </c>
      <c r="X330" s="157">
        <f t="shared" si="95"/>
        <v>0</v>
      </c>
      <c r="Y330" s="188">
        <v>740</v>
      </c>
      <c r="Z330" s="83">
        <f t="shared" si="96"/>
        <v>0</v>
      </c>
      <c r="AA330" s="148">
        <f t="shared" si="97"/>
        <v>22.94</v>
      </c>
      <c r="AB330" s="188"/>
      <c r="AC330" s="83">
        <v>40.799999999999997</v>
      </c>
      <c r="AD330" s="83">
        <f t="shared" si="98"/>
        <v>0</v>
      </c>
      <c r="AE330" s="148">
        <f t="shared" si="99"/>
        <v>1.2647999999999999</v>
      </c>
      <c r="AF330" s="188">
        <f t="shared" si="100"/>
        <v>0</v>
      </c>
      <c r="AG330" s="157">
        <f t="shared" si="101"/>
        <v>0</v>
      </c>
      <c r="AH330" s="185"/>
      <c r="AI330" s="188"/>
      <c r="AJ330" s="157"/>
    </row>
    <row r="331" spans="1:36" outlineLevel="1" x14ac:dyDescent="0.25">
      <c r="A331" s="80">
        <f t="shared" si="102"/>
        <v>43418</v>
      </c>
      <c r="B331" s="361"/>
      <c r="C331" s="366">
        <v>20</v>
      </c>
      <c r="D331" s="83">
        <v>13200</v>
      </c>
      <c r="E331" s="83">
        <f t="shared" si="87"/>
        <v>264000</v>
      </c>
      <c r="F331" s="157">
        <f t="shared" si="88"/>
        <v>0</v>
      </c>
      <c r="G331" s="188">
        <v>88.1</v>
      </c>
      <c r="H331" s="83">
        <v>123.1</v>
      </c>
      <c r="I331" s="83">
        <v>3.2170000000000001</v>
      </c>
      <c r="J331" s="83">
        <f t="shared" si="89"/>
        <v>10879.701585327944</v>
      </c>
      <c r="K331" s="157"/>
      <c r="L331" s="194">
        <v>1</v>
      </c>
      <c r="M331" s="83">
        <v>5950</v>
      </c>
      <c r="N331" s="83">
        <f t="shared" si="90"/>
        <v>5950</v>
      </c>
      <c r="O331" s="157">
        <f t="shared" si="91"/>
        <v>0</v>
      </c>
      <c r="P331" s="188">
        <v>87.2</v>
      </c>
      <c r="Q331" s="83">
        <v>89.3</v>
      </c>
      <c r="R331" s="156">
        <v>700</v>
      </c>
      <c r="S331" s="83">
        <f t="shared" si="92"/>
        <v>2.999999999999992</v>
      </c>
      <c r="T331" s="157">
        <f t="shared" si="93"/>
        <v>0</v>
      </c>
      <c r="U331" s="194">
        <v>4</v>
      </c>
      <c r="V331" s="83">
        <v>14.1</v>
      </c>
      <c r="W331" s="83">
        <f t="shared" si="94"/>
        <v>56.4</v>
      </c>
      <c r="X331" s="157">
        <f t="shared" si="95"/>
        <v>0</v>
      </c>
      <c r="Y331" s="188"/>
      <c r="Z331" s="83">
        <f t="shared" si="96"/>
        <v>0</v>
      </c>
      <c r="AA331" s="148">
        <f t="shared" si="97"/>
        <v>0</v>
      </c>
      <c r="AB331" s="188"/>
      <c r="AC331" s="83"/>
      <c r="AD331" s="83">
        <f t="shared" si="98"/>
        <v>0</v>
      </c>
      <c r="AE331" s="148">
        <f t="shared" si="99"/>
        <v>0</v>
      </c>
      <c r="AF331" s="188">
        <f t="shared" si="100"/>
        <v>0</v>
      </c>
      <c r="AG331" s="157">
        <f t="shared" si="101"/>
        <v>0</v>
      </c>
      <c r="AH331" s="185"/>
      <c r="AI331" s="188"/>
      <c r="AJ331" s="157"/>
    </row>
    <row r="332" spans="1:36" outlineLevel="1" x14ac:dyDescent="0.25">
      <c r="A332" s="80">
        <f t="shared" si="102"/>
        <v>43419</v>
      </c>
      <c r="B332" s="361"/>
      <c r="C332" s="366">
        <v>20</v>
      </c>
      <c r="D332" s="83">
        <v>41200</v>
      </c>
      <c r="E332" s="83">
        <f t="shared" si="87"/>
        <v>824000</v>
      </c>
      <c r="F332" s="157">
        <f t="shared" si="88"/>
        <v>0</v>
      </c>
      <c r="G332" s="188">
        <v>86.5</v>
      </c>
      <c r="H332" s="83">
        <v>92.5</v>
      </c>
      <c r="I332" s="83">
        <v>0.31929999999999997</v>
      </c>
      <c r="J332" s="83">
        <f t="shared" si="89"/>
        <v>18791.105543376136</v>
      </c>
      <c r="K332" s="157"/>
      <c r="L332" s="194">
        <v>1</v>
      </c>
      <c r="M332" s="83">
        <v>8590</v>
      </c>
      <c r="N332" s="83">
        <f t="shared" ref="N332" si="103">IF(M332=0,0,(M332*L332))</f>
        <v>8590</v>
      </c>
      <c r="O332" s="157">
        <f t="shared" ref="O332" si="104">IF(N332=0,0,IF(B332=0,0,N332*B332/1000))</f>
        <v>0</v>
      </c>
      <c r="P332" s="188">
        <v>86.4</v>
      </c>
      <c r="Q332" s="83">
        <v>88.5</v>
      </c>
      <c r="R332" s="156">
        <v>600</v>
      </c>
      <c r="S332" s="83">
        <f t="shared" si="92"/>
        <v>3.4999999999999911</v>
      </c>
      <c r="T332" s="157">
        <f t="shared" si="93"/>
        <v>0</v>
      </c>
      <c r="U332" s="194">
        <v>4</v>
      </c>
      <c r="V332" s="83">
        <v>14.4</v>
      </c>
      <c r="W332" s="83">
        <f t="shared" si="94"/>
        <v>57.6</v>
      </c>
      <c r="X332" s="157">
        <f t="shared" si="95"/>
        <v>0</v>
      </c>
      <c r="Y332" s="188"/>
      <c r="Z332" s="83">
        <f t="shared" si="96"/>
        <v>0</v>
      </c>
      <c r="AA332" s="148">
        <f t="shared" si="97"/>
        <v>0</v>
      </c>
      <c r="AB332" s="188"/>
      <c r="AC332" s="83"/>
      <c r="AD332" s="83">
        <f t="shared" si="98"/>
        <v>0</v>
      </c>
      <c r="AE332" s="148">
        <f t="shared" si="99"/>
        <v>0</v>
      </c>
      <c r="AF332" s="188">
        <f t="shared" si="100"/>
        <v>0</v>
      </c>
      <c r="AG332" s="157">
        <f t="shared" si="101"/>
        <v>0</v>
      </c>
      <c r="AH332" s="185"/>
      <c r="AI332" s="188"/>
      <c r="AJ332" s="157"/>
    </row>
    <row r="333" spans="1:36" outlineLevel="1" x14ac:dyDescent="0.25">
      <c r="A333" s="80">
        <f t="shared" si="102"/>
        <v>43420</v>
      </c>
      <c r="B333" s="361"/>
      <c r="C333" s="366">
        <v>20</v>
      </c>
      <c r="D333" s="83"/>
      <c r="E333" s="83">
        <f t="shared" si="87"/>
        <v>0</v>
      </c>
      <c r="F333" s="157">
        <f t="shared" si="88"/>
        <v>0</v>
      </c>
      <c r="G333" s="188"/>
      <c r="H333" s="83"/>
      <c r="I333" s="83"/>
      <c r="J333" s="83">
        <f t="shared" si="89"/>
        <v>0</v>
      </c>
      <c r="K333" s="157"/>
      <c r="L333" s="194">
        <v>1</v>
      </c>
      <c r="M333" s="83"/>
      <c r="N333" s="83">
        <f t="shared" si="90"/>
        <v>0</v>
      </c>
      <c r="O333" s="157">
        <f t="shared" si="91"/>
        <v>0</v>
      </c>
      <c r="P333" s="188"/>
      <c r="Q333" s="83"/>
      <c r="R333" s="156">
        <v>100</v>
      </c>
      <c r="S333" s="83">
        <f t="shared" si="92"/>
        <v>0</v>
      </c>
      <c r="T333" s="157">
        <f t="shared" si="93"/>
        <v>0</v>
      </c>
      <c r="U333" s="194">
        <v>2</v>
      </c>
      <c r="V333" s="83"/>
      <c r="W333" s="83">
        <f t="shared" si="94"/>
        <v>0</v>
      </c>
      <c r="X333" s="157">
        <f t="shared" si="95"/>
        <v>0</v>
      </c>
      <c r="Y333" s="188"/>
      <c r="Z333" s="83">
        <f t="shared" si="96"/>
        <v>0</v>
      </c>
      <c r="AA333" s="148">
        <f t="shared" si="97"/>
        <v>0</v>
      </c>
      <c r="AB333" s="188"/>
      <c r="AC333" s="83"/>
      <c r="AD333" s="83">
        <f t="shared" si="98"/>
        <v>0</v>
      </c>
      <c r="AE333" s="148">
        <f t="shared" si="99"/>
        <v>0</v>
      </c>
      <c r="AF333" s="188">
        <f t="shared" si="100"/>
        <v>0</v>
      </c>
      <c r="AG333" s="157">
        <f t="shared" si="101"/>
        <v>0</v>
      </c>
      <c r="AH333" s="185"/>
      <c r="AI333" s="188"/>
      <c r="AJ333" s="157"/>
    </row>
    <row r="334" spans="1:36" outlineLevel="1" x14ac:dyDescent="0.25">
      <c r="A334" s="80">
        <f t="shared" si="102"/>
        <v>43421</v>
      </c>
      <c r="B334" s="361"/>
      <c r="C334" s="366">
        <v>20</v>
      </c>
      <c r="D334" s="83"/>
      <c r="E334" s="83">
        <f t="shared" si="87"/>
        <v>0</v>
      </c>
      <c r="F334" s="157">
        <f t="shared" si="88"/>
        <v>0</v>
      </c>
      <c r="G334" s="188"/>
      <c r="H334" s="83"/>
      <c r="I334" s="83"/>
      <c r="J334" s="83">
        <f t="shared" si="89"/>
        <v>0</v>
      </c>
      <c r="K334" s="157"/>
      <c r="L334" s="194">
        <v>1</v>
      </c>
      <c r="M334" s="83"/>
      <c r="N334" s="83">
        <f t="shared" si="90"/>
        <v>0</v>
      </c>
      <c r="O334" s="157">
        <f t="shared" si="91"/>
        <v>0</v>
      </c>
      <c r="P334" s="188"/>
      <c r="Q334" s="83"/>
      <c r="R334" s="156">
        <v>100</v>
      </c>
      <c r="S334" s="83">
        <f t="shared" si="92"/>
        <v>0</v>
      </c>
      <c r="T334" s="157">
        <f t="shared" si="93"/>
        <v>0</v>
      </c>
      <c r="U334" s="194">
        <v>2</v>
      </c>
      <c r="V334" s="83"/>
      <c r="W334" s="83">
        <f t="shared" si="94"/>
        <v>0</v>
      </c>
      <c r="X334" s="157">
        <f t="shared" si="95"/>
        <v>0</v>
      </c>
      <c r="Y334" s="188"/>
      <c r="Z334" s="83">
        <f t="shared" si="96"/>
        <v>0</v>
      </c>
      <c r="AA334" s="148">
        <f t="shared" si="97"/>
        <v>0</v>
      </c>
      <c r="AB334" s="188"/>
      <c r="AC334" s="83"/>
      <c r="AD334" s="83">
        <f t="shared" si="98"/>
        <v>0</v>
      </c>
      <c r="AE334" s="148">
        <f t="shared" si="99"/>
        <v>0</v>
      </c>
      <c r="AF334" s="188">
        <f t="shared" si="100"/>
        <v>0</v>
      </c>
      <c r="AG334" s="157">
        <f t="shared" si="101"/>
        <v>0</v>
      </c>
      <c r="AH334" s="185"/>
      <c r="AI334" s="188"/>
      <c r="AJ334" s="157"/>
    </row>
    <row r="335" spans="1:36" outlineLevel="1" x14ac:dyDescent="0.25">
      <c r="A335" s="80">
        <f t="shared" si="102"/>
        <v>43422</v>
      </c>
      <c r="B335" s="361"/>
      <c r="C335" s="366">
        <v>20</v>
      </c>
      <c r="D335" s="83"/>
      <c r="E335" s="83">
        <f t="shared" si="87"/>
        <v>0</v>
      </c>
      <c r="F335" s="157">
        <f t="shared" si="88"/>
        <v>0</v>
      </c>
      <c r="G335" s="188"/>
      <c r="H335" s="83"/>
      <c r="I335" s="83"/>
      <c r="J335" s="83">
        <f t="shared" si="89"/>
        <v>0</v>
      </c>
      <c r="K335" s="157"/>
      <c r="L335" s="194">
        <v>1</v>
      </c>
      <c r="M335" s="83"/>
      <c r="N335" s="83">
        <f t="shared" si="90"/>
        <v>0</v>
      </c>
      <c r="O335" s="157">
        <f t="shared" si="91"/>
        <v>0</v>
      </c>
      <c r="P335" s="188"/>
      <c r="Q335" s="83"/>
      <c r="R335" s="156">
        <v>100</v>
      </c>
      <c r="S335" s="83">
        <f t="shared" si="92"/>
        <v>0</v>
      </c>
      <c r="T335" s="157">
        <f t="shared" si="93"/>
        <v>0</v>
      </c>
      <c r="U335" s="194">
        <v>2</v>
      </c>
      <c r="V335" s="83"/>
      <c r="W335" s="83">
        <f t="shared" si="94"/>
        <v>0</v>
      </c>
      <c r="X335" s="157">
        <f t="shared" si="95"/>
        <v>0</v>
      </c>
      <c r="Y335" s="188"/>
      <c r="Z335" s="83">
        <f t="shared" si="96"/>
        <v>0</v>
      </c>
      <c r="AA335" s="148">
        <f t="shared" si="97"/>
        <v>0</v>
      </c>
      <c r="AB335" s="188"/>
      <c r="AC335" s="83"/>
      <c r="AD335" s="83">
        <f t="shared" si="98"/>
        <v>0</v>
      </c>
      <c r="AE335" s="148">
        <f t="shared" si="99"/>
        <v>0</v>
      </c>
      <c r="AF335" s="188">
        <f t="shared" si="100"/>
        <v>0</v>
      </c>
      <c r="AG335" s="157">
        <f t="shared" si="101"/>
        <v>0</v>
      </c>
      <c r="AH335" s="185"/>
      <c r="AI335" s="188"/>
      <c r="AJ335" s="157"/>
    </row>
    <row r="336" spans="1:36" outlineLevel="1" x14ac:dyDescent="0.25">
      <c r="A336" s="80">
        <f t="shared" si="102"/>
        <v>43423</v>
      </c>
      <c r="B336" s="361"/>
      <c r="C336" s="366">
        <v>20</v>
      </c>
      <c r="D336" s="83">
        <v>8530</v>
      </c>
      <c r="E336" s="83">
        <f t="shared" si="87"/>
        <v>170600</v>
      </c>
      <c r="F336" s="157">
        <f t="shared" si="88"/>
        <v>0</v>
      </c>
      <c r="G336" s="188">
        <v>87</v>
      </c>
      <c r="H336" s="83">
        <v>113.6</v>
      </c>
      <c r="I336" s="83">
        <v>3.1779999999999999</v>
      </c>
      <c r="J336" s="83">
        <f t="shared" si="89"/>
        <v>8370.0440528634335</v>
      </c>
      <c r="K336" s="157"/>
      <c r="L336" s="194">
        <v>1</v>
      </c>
      <c r="M336" s="83">
        <v>7660</v>
      </c>
      <c r="N336" s="83">
        <f t="shared" si="90"/>
        <v>7660</v>
      </c>
      <c r="O336" s="157">
        <f t="shared" si="91"/>
        <v>0</v>
      </c>
      <c r="P336" s="188">
        <v>86.5</v>
      </c>
      <c r="Q336" s="83">
        <v>87.2</v>
      </c>
      <c r="R336" s="156">
        <v>600</v>
      </c>
      <c r="S336" s="83">
        <f t="shared" si="92"/>
        <v>1.1666666666666714</v>
      </c>
      <c r="T336" s="157">
        <f t="shared" si="93"/>
        <v>0</v>
      </c>
      <c r="U336" s="194">
        <v>4</v>
      </c>
      <c r="V336" s="83">
        <v>17.3</v>
      </c>
      <c r="W336" s="83">
        <f t="shared" si="94"/>
        <v>69.2</v>
      </c>
      <c r="X336" s="157">
        <f t="shared" si="95"/>
        <v>0</v>
      </c>
      <c r="Y336" s="188"/>
      <c r="Z336" s="83">
        <f t="shared" si="96"/>
        <v>0</v>
      </c>
      <c r="AA336" s="148">
        <f t="shared" si="97"/>
        <v>0</v>
      </c>
      <c r="AB336" s="188"/>
      <c r="AC336" s="83"/>
      <c r="AD336" s="83">
        <f t="shared" si="98"/>
        <v>0</v>
      </c>
      <c r="AE336" s="148">
        <f t="shared" si="99"/>
        <v>0</v>
      </c>
      <c r="AF336" s="188">
        <f t="shared" si="100"/>
        <v>0</v>
      </c>
      <c r="AG336" s="157">
        <f t="shared" si="101"/>
        <v>0</v>
      </c>
      <c r="AH336" s="185"/>
      <c r="AI336" s="188"/>
      <c r="AJ336" s="157"/>
    </row>
    <row r="337" spans="1:36" outlineLevel="1" x14ac:dyDescent="0.25">
      <c r="A337" s="80">
        <f t="shared" si="102"/>
        <v>43424</v>
      </c>
      <c r="B337" s="361"/>
      <c r="C337" s="366">
        <v>20</v>
      </c>
      <c r="D337" s="83">
        <v>15000</v>
      </c>
      <c r="E337" s="83">
        <f t="shared" si="87"/>
        <v>300000</v>
      </c>
      <c r="F337" s="157">
        <f t="shared" si="88"/>
        <v>0</v>
      </c>
      <c r="G337" s="188">
        <v>88.1</v>
      </c>
      <c r="H337" s="83">
        <v>107.7</v>
      </c>
      <c r="I337" s="83">
        <v>1.8540000000000001</v>
      </c>
      <c r="J337" s="83">
        <f t="shared" si="89"/>
        <v>10571.736785329022</v>
      </c>
      <c r="K337" s="157"/>
      <c r="L337" s="194">
        <v>1</v>
      </c>
      <c r="M337" s="83">
        <v>8120</v>
      </c>
      <c r="N337" s="83">
        <f t="shared" si="90"/>
        <v>8120</v>
      </c>
      <c r="O337" s="157">
        <f t="shared" si="91"/>
        <v>0</v>
      </c>
      <c r="P337" s="188">
        <v>87.2</v>
      </c>
      <c r="Q337" s="83">
        <v>88.6</v>
      </c>
      <c r="R337" s="156">
        <v>700</v>
      </c>
      <c r="S337" s="83">
        <f t="shared" si="92"/>
        <v>1.9999999999999876</v>
      </c>
      <c r="T337" s="157">
        <f t="shared" si="93"/>
        <v>0</v>
      </c>
      <c r="U337" s="194">
        <v>4</v>
      </c>
      <c r="V337" s="83">
        <v>17.2</v>
      </c>
      <c r="W337" s="83">
        <f t="shared" si="94"/>
        <v>68.8</v>
      </c>
      <c r="X337" s="157">
        <f t="shared" si="95"/>
        <v>0</v>
      </c>
      <c r="Y337" s="188">
        <v>690</v>
      </c>
      <c r="Z337" s="83">
        <f t="shared" si="96"/>
        <v>0</v>
      </c>
      <c r="AA337" s="148">
        <f t="shared" si="97"/>
        <v>0</v>
      </c>
      <c r="AB337" s="188"/>
      <c r="AC337" s="83">
        <v>0.57999999999999996</v>
      </c>
      <c r="AD337" s="83">
        <f t="shared" si="98"/>
        <v>0</v>
      </c>
      <c r="AE337" s="148">
        <f t="shared" si="99"/>
        <v>0</v>
      </c>
      <c r="AF337" s="188">
        <f t="shared" si="100"/>
        <v>0</v>
      </c>
      <c r="AG337" s="157">
        <f t="shared" si="101"/>
        <v>0</v>
      </c>
      <c r="AH337" s="185"/>
      <c r="AI337" s="188"/>
      <c r="AJ337" s="157"/>
    </row>
    <row r="338" spans="1:36" outlineLevel="1" x14ac:dyDescent="0.25">
      <c r="A338" s="80">
        <f t="shared" si="102"/>
        <v>43425</v>
      </c>
      <c r="B338" s="361"/>
      <c r="C338" s="366">
        <v>20</v>
      </c>
      <c r="D338" s="83">
        <v>26400</v>
      </c>
      <c r="E338" s="83">
        <f t="shared" si="87"/>
        <v>528000</v>
      </c>
      <c r="F338" s="157">
        <f t="shared" si="88"/>
        <v>0</v>
      </c>
      <c r="G338" s="188">
        <v>86.5</v>
      </c>
      <c r="H338" s="83">
        <v>104.3</v>
      </c>
      <c r="I338" s="83">
        <v>1.1213</v>
      </c>
      <c r="J338" s="83">
        <f t="shared" si="89"/>
        <v>15874.431463479887</v>
      </c>
      <c r="K338" s="157"/>
      <c r="L338" s="194">
        <v>1</v>
      </c>
      <c r="M338" s="83">
        <v>9090</v>
      </c>
      <c r="N338" s="83">
        <f t="shared" si="90"/>
        <v>9090</v>
      </c>
      <c r="O338" s="157">
        <f t="shared" si="91"/>
        <v>0</v>
      </c>
      <c r="P338" s="188">
        <v>87.1</v>
      </c>
      <c r="Q338" s="83">
        <v>89.2</v>
      </c>
      <c r="R338" s="156">
        <v>500</v>
      </c>
      <c r="S338" s="83">
        <f t="shared" si="92"/>
        <v>4.2000000000000171</v>
      </c>
      <c r="T338" s="157">
        <f t="shared" si="93"/>
        <v>0</v>
      </c>
      <c r="U338" s="194">
        <v>4</v>
      </c>
      <c r="V338" s="83">
        <v>17.3</v>
      </c>
      <c r="W338" s="83">
        <f t="shared" si="94"/>
        <v>69.2</v>
      </c>
      <c r="X338" s="157">
        <f t="shared" si="95"/>
        <v>0</v>
      </c>
      <c r="Y338" s="188"/>
      <c r="Z338" s="83">
        <f t="shared" si="96"/>
        <v>0</v>
      </c>
      <c r="AA338" s="148">
        <f t="shared" si="97"/>
        <v>0</v>
      </c>
      <c r="AB338" s="188"/>
      <c r="AC338" s="83"/>
      <c r="AD338" s="83">
        <f t="shared" si="98"/>
        <v>0</v>
      </c>
      <c r="AE338" s="148">
        <f t="shared" si="99"/>
        <v>0</v>
      </c>
      <c r="AF338" s="188">
        <f t="shared" si="100"/>
        <v>0</v>
      </c>
      <c r="AG338" s="157">
        <f t="shared" si="101"/>
        <v>0</v>
      </c>
      <c r="AH338" s="185"/>
      <c r="AI338" s="188"/>
      <c r="AJ338" s="157"/>
    </row>
    <row r="339" spans="1:36" outlineLevel="1" x14ac:dyDescent="0.25">
      <c r="A339" s="80">
        <f t="shared" si="102"/>
        <v>43426</v>
      </c>
      <c r="B339" s="361"/>
      <c r="C339" s="366">
        <v>20</v>
      </c>
      <c r="D339" s="83">
        <v>34900</v>
      </c>
      <c r="E339" s="83">
        <f t="shared" si="87"/>
        <v>698000</v>
      </c>
      <c r="F339" s="157">
        <f t="shared" si="88"/>
        <v>0</v>
      </c>
      <c r="G339" s="188">
        <v>86.9</v>
      </c>
      <c r="H339" s="83">
        <v>131.19999999999999</v>
      </c>
      <c r="I339" s="83">
        <v>0.78280000000000005</v>
      </c>
      <c r="J339" s="83">
        <f t="shared" si="89"/>
        <v>56591.722023505346</v>
      </c>
      <c r="K339" s="157"/>
      <c r="L339" s="194">
        <v>1</v>
      </c>
      <c r="M339" s="83">
        <v>9800</v>
      </c>
      <c r="N339" s="83">
        <f t="shared" si="90"/>
        <v>9800</v>
      </c>
      <c r="O339" s="157">
        <f t="shared" si="91"/>
        <v>0</v>
      </c>
      <c r="P339" s="188">
        <v>87.1</v>
      </c>
      <c r="Q339" s="83">
        <v>90.6</v>
      </c>
      <c r="R339" s="156">
        <v>400</v>
      </c>
      <c r="S339" s="83">
        <f t="shared" si="92"/>
        <v>8.75</v>
      </c>
      <c r="T339" s="157">
        <f t="shared" si="93"/>
        <v>0</v>
      </c>
      <c r="U339" s="194">
        <v>4</v>
      </c>
      <c r="V339" s="83">
        <v>17.8</v>
      </c>
      <c r="W339" s="83">
        <f t="shared" si="94"/>
        <v>71.2</v>
      </c>
      <c r="X339" s="157">
        <f t="shared" si="95"/>
        <v>0</v>
      </c>
      <c r="Y339" s="188"/>
      <c r="Z339" s="83">
        <f t="shared" si="96"/>
        <v>0</v>
      </c>
      <c r="AA339" s="148">
        <f t="shared" si="97"/>
        <v>0</v>
      </c>
      <c r="AB339" s="188"/>
      <c r="AC339" s="83"/>
      <c r="AD339" s="83">
        <f t="shared" si="98"/>
        <v>0</v>
      </c>
      <c r="AE339" s="148">
        <f t="shared" si="99"/>
        <v>0</v>
      </c>
      <c r="AF339" s="188">
        <f t="shared" si="100"/>
        <v>0</v>
      </c>
      <c r="AG339" s="157">
        <f t="shared" si="101"/>
        <v>0</v>
      </c>
      <c r="AH339" s="185"/>
      <c r="AI339" s="188"/>
      <c r="AJ339" s="157"/>
    </row>
    <row r="340" spans="1:36" outlineLevel="1" x14ac:dyDescent="0.25">
      <c r="A340" s="80">
        <f t="shared" si="102"/>
        <v>43427</v>
      </c>
      <c r="B340" s="361"/>
      <c r="C340" s="366">
        <v>20</v>
      </c>
      <c r="D340" s="83"/>
      <c r="E340" s="83">
        <f t="shared" si="87"/>
        <v>0</v>
      </c>
      <c r="F340" s="157">
        <f t="shared" si="88"/>
        <v>0</v>
      </c>
      <c r="G340" s="188"/>
      <c r="H340" s="83"/>
      <c r="I340" s="83"/>
      <c r="J340" s="83">
        <f t="shared" si="89"/>
        <v>0</v>
      </c>
      <c r="K340" s="157"/>
      <c r="L340" s="194">
        <v>1</v>
      </c>
      <c r="M340" s="83"/>
      <c r="N340" s="83">
        <f t="shared" si="90"/>
        <v>0</v>
      </c>
      <c r="O340" s="157">
        <f t="shared" si="91"/>
        <v>0</v>
      </c>
      <c r="P340" s="188"/>
      <c r="Q340" s="83"/>
      <c r="R340" s="156">
        <v>100</v>
      </c>
      <c r="S340" s="83">
        <f t="shared" si="92"/>
        <v>0</v>
      </c>
      <c r="T340" s="157">
        <f t="shared" si="93"/>
        <v>0</v>
      </c>
      <c r="U340" s="194">
        <v>2</v>
      </c>
      <c r="V340" s="83"/>
      <c r="W340" s="83">
        <f t="shared" si="94"/>
        <v>0</v>
      </c>
      <c r="X340" s="157">
        <f t="shared" si="95"/>
        <v>0</v>
      </c>
      <c r="Y340" s="188"/>
      <c r="Z340" s="83">
        <f t="shared" si="96"/>
        <v>0</v>
      </c>
      <c r="AA340" s="148">
        <f t="shared" si="97"/>
        <v>0</v>
      </c>
      <c r="AB340" s="188"/>
      <c r="AC340" s="83"/>
      <c r="AD340" s="83">
        <f t="shared" si="98"/>
        <v>0</v>
      </c>
      <c r="AE340" s="148">
        <f t="shared" si="99"/>
        <v>0</v>
      </c>
      <c r="AF340" s="188">
        <f t="shared" si="100"/>
        <v>0</v>
      </c>
      <c r="AG340" s="157">
        <f t="shared" si="101"/>
        <v>0</v>
      </c>
      <c r="AH340" s="185"/>
      <c r="AI340" s="188"/>
      <c r="AJ340" s="157"/>
    </row>
    <row r="341" spans="1:36" outlineLevel="1" x14ac:dyDescent="0.25">
      <c r="A341" s="80">
        <f t="shared" si="102"/>
        <v>43428</v>
      </c>
      <c r="B341" s="361"/>
      <c r="C341" s="366">
        <v>20</v>
      </c>
      <c r="D341" s="83"/>
      <c r="E341" s="83">
        <f t="shared" si="87"/>
        <v>0</v>
      </c>
      <c r="F341" s="157">
        <f t="shared" si="88"/>
        <v>0</v>
      </c>
      <c r="G341" s="188"/>
      <c r="H341" s="83"/>
      <c r="I341" s="83"/>
      <c r="J341" s="83">
        <f t="shared" si="89"/>
        <v>0</v>
      </c>
      <c r="K341" s="157"/>
      <c r="L341" s="194">
        <v>1</v>
      </c>
      <c r="M341" s="83"/>
      <c r="N341" s="83">
        <f t="shared" si="90"/>
        <v>0</v>
      </c>
      <c r="O341" s="157">
        <f t="shared" si="91"/>
        <v>0</v>
      </c>
      <c r="P341" s="188"/>
      <c r="Q341" s="83"/>
      <c r="R341" s="156">
        <v>100</v>
      </c>
      <c r="S341" s="83">
        <f t="shared" si="92"/>
        <v>0</v>
      </c>
      <c r="T341" s="157">
        <f t="shared" si="93"/>
        <v>0</v>
      </c>
      <c r="U341" s="194">
        <v>2</v>
      </c>
      <c r="V341" s="83"/>
      <c r="W341" s="83">
        <f t="shared" si="94"/>
        <v>0</v>
      </c>
      <c r="X341" s="157">
        <f t="shared" si="95"/>
        <v>0</v>
      </c>
      <c r="Y341" s="188"/>
      <c r="Z341" s="83">
        <f t="shared" si="96"/>
        <v>0</v>
      </c>
      <c r="AA341" s="148">
        <f t="shared" si="97"/>
        <v>0</v>
      </c>
      <c r="AB341" s="188"/>
      <c r="AC341" s="83"/>
      <c r="AD341" s="83">
        <f t="shared" si="98"/>
        <v>0</v>
      </c>
      <c r="AE341" s="148">
        <f t="shared" si="99"/>
        <v>0</v>
      </c>
      <c r="AF341" s="188">
        <f t="shared" si="100"/>
        <v>0</v>
      </c>
      <c r="AG341" s="157">
        <f t="shared" si="101"/>
        <v>0</v>
      </c>
      <c r="AH341" s="185"/>
      <c r="AI341" s="188"/>
      <c r="AJ341" s="157"/>
    </row>
    <row r="342" spans="1:36" outlineLevel="1" x14ac:dyDescent="0.25">
      <c r="A342" s="80">
        <f t="shared" si="102"/>
        <v>43429</v>
      </c>
      <c r="B342" s="361"/>
      <c r="C342" s="366">
        <v>20</v>
      </c>
      <c r="D342" s="83"/>
      <c r="E342" s="83">
        <f t="shared" si="87"/>
        <v>0</v>
      </c>
      <c r="F342" s="157">
        <f t="shared" si="88"/>
        <v>0</v>
      </c>
      <c r="G342" s="188"/>
      <c r="H342" s="83"/>
      <c r="I342" s="83"/>
      <c r="J342" s="83">
        <f t="shared" si="89"/>
        <v>0</v>
      </c>
      <c r="K342" s="157"/>
      <c r="L342" s="194">
        <v>1</v>
      </c>
      <c r="M342" s="83"/>
      <c r="N342" s="83">
        <f t="shared" si="90"/>
        <v>0</v>
      </c>
      <c r="O342" s="157">
        <f t="shared" si="91"/>
        <v>0</v>
      </c>
      <c r="P342" s="188"/>
      <c r="Q342" s="83"/>
      <c r="R342" s="156">
        <v>100</v>
      </c>
      <c r="S342" s="83">
        <f t="shared" si="92"/>
        <v>0</v>
      </c>
      <c r="T342" s="157">
        <f t="shared" si="93"/>
        <v>0</v>
      </c>
      <c r="U342" s="194">
        <v>2</v>
      </c>
      <c r="V342" s="83"/>
      <c r="W342" s="83">
        <f t="shared" si="94"/>
        <v>0</v>
      </c>
      <c r="X342" s="157">
        <f t="shared" si="95"/>
        <v>0</v>
      </c>
      <c r="Y342" s="188"/>
      <c r="Z342" s="83">
        <f t="shared" si="96"/>
        <v>0</v>
      </c>
      <c r="AA342" s="148">
        <f t="shared" si="97"/>
        <v>0</v>
      </c>
      <c r="AB342" s="188"/>
      <c r="AC342" s="83"/>
      <c r="AD342" s="83">
        <f t="shared" si="98"/>
        <v>0</v>
      </c>
      <c r="AE342" s="148">
        <f t="shared" si="99"/>
        <v>0</v>
      </c>
      <c r="AF342" s="188">
        <f t="shared" si="100"/>
        <v>0</v>
      </c>
      <c r="AG342" s="157">
        <f t="shared" si="101"/>
        <v>0</v>
      </c>
      <c r="AH342" s="185"/>
      <c r="AI342" s="188"/>
      <c r="AJ342" s="157"/>
    </row>
    <row r="343" spans="1:36" outlineLevel="1" x14ac:dyDescent="0.25">
      <c r="A343" s="80">
        <f t="shared" si="102"/>
        <v>43430</v>
      </c>
      <c r="B343" s="361"/>
      <c r="C343" s="366">
        <v>20</v>
      </c>
      <c r="D343" s="83"/>
      <c r="E343" s="83">
        <f t="shared" si="87"/>
        <v>0</v>
      </c>
      <c r="F343" s="157">
        <f t="shared" si="88"/>
        <v>0</v>
      </c>
      <c r="G343" s="188"/>
      <c r="H343" s="83"/>
      <c r="I343" s="83"/>
      <c r="J343" s="83">
        <f t="shared" si="89"/>
        <v>0</v>
      </c>
      <c r="K343" s="157"/>
      <c r="L343" s="194">
        <v>1</v>
      </c>
      <c r="M343" s="83"/>
      <c r="N343" s="83">
        <f t="shared" si="90"/>
        <v>0</v>
      </c>
      <c r="O343" s="157">
        <f t="shared" si="91"/>
        <v>0</v>
      </c>
      <c r="P343" s="188"/>
      <c r="Q343" s="83"/>
      <c r="R343" s="156">
        <v>100</v>
      </c>
      <c r="S343" s="83">
        <f t="shared" si="92"/>
        <v>0</v>
      </c>
      <c r="T343" s="157">
        <f t="shared" si="93"/>
        <v>0</v>
      </c>
      <c r="U343" s="194">
        <v>2</v>
      </c>
      <c r="V343" s="83"/>
      <c r="W343" s="83">
        <f t="shared" si="94"/>
        <v>0</v>
      </c>
      <c r="X343" s="157">
        <f t="shared" si="95"/>
        <v>0</v>
      </c>
      <c r="Y343" s="188"/>
      <c r="Z343" s="83">
        <f t="shared" si="96"/>
        <v>0</v>
      </c>
      <c r="AA343" s="148">
        <f t="shared" si="97"/>
        <v>0</v>
      </c>
      <c r="AB343" s="188"/>
      <c r="AC343" s="83"/>
      <c r="AD343" s="83">
        <f t="shared" si="98"/>
        <v>0</v>
      </c>
      <c r="AE343" s="148">
        <f t="shared" si="99"/>
        <v>0</v>
      </c>
      <c r="AF343" s="188">
        <f t="shared" si="100"/>
        <v>0</v>
      </c>
      <c r="AG343" s="157">
        <f t="shared" si="101"/>
        <v>0</v>
      </c>
      <c r="AH343" s="185"/>
      <c r="AI343" s="188"/>
      <c r="AJ343" s="157"/>
    </row>
    <row r="344" spans="1:36" outlineLevel="1" x14ac:dyDescent="0.25">
      <c r="A344" s="80">
        <f t="shared" si="102"/>
        <v>43431</v>
      </c>
      <c r="B344" s="361"/>
      <c r="C344" s="366">
        <v>20</v>
      </c>
      <c r="D344" s="83"/>
      <c r="E344" s="83">
        <f t="shared" si="87"/>
        <v>0</v>
      </c>
      <c r="F344" s="157">
        <f t="shared" si="88"/>
        <v>0</v>
      </c>
      <c r="G344" s="188"/>
      <c r="H344" s="83"/>
      <c r="I344" s="83"/>
      <c r="J344" s="83">
        <f t="shared" si="89"/>
        <v>0</v>
      </c>
      <c r="K344" s="157"/>
      <c r="L344" s="194">
        <v>1</v>
      </c>
      <c r="M344" s="83"/>
      <c r="N344" s="83">
        <f t="shared" si="90"/>
        <v>0</v>
      </c>
      <c r="O344" s="157">
        <f t="shared" si="91"/>
        <v>0</v>
      </c>
      <c r="P344" s="188"/>
      <c r="Q344" s="83"/>
      <c r="R344" s="156">
        <v>100</v>
      </c>
      <c r="S344" s="83">
        <f t="shared" si="92"/>
        <v>0</v>
      </c>
      <c r="T344" s="157">
        <f t="shared" si="93"/>
        <v>0</v>
      </c>
      <c r="U344" s="194">
        <v>2</v>
      </c>
      <c r="V344" s="83"/>
      <c r="W344" s="83">
        <f t="shared" si="94"/>
        <v>0</v>
      </c>
      <c r="X344" s="157">
        <f t="shared" si="95"/>
        <v>0</v>
      </c>
      <c r="Y344" s="188"/>
      <c r="Z344" s="83">
        <f t="shared" si="96"/>
        <v>0</v>
      </c>
      <c r="AA344" s="148">
        <f t="shared" si="97"/>
        <v>0</v>
      </c>
      <c r="AB344" s="188"/>
      <c r="AC344" s="83"/>
      <c r="AD344" s="83">
        <f t="shared" si="98"/>
        <v>0</v>
      </c>
      <c r="AE344" s="148">
        <f t="shared" si="99"/>
        <v>0</v>
      </c>
      <c r="AF344" s="188">
        <f t="shared" si="100"/>
        <v>0</v>
      </c>
      <c r="AG344" s="157">
        <f t="shared" si="101"/>
        <v>0</v>
      </c>
      <c r="AH344" s="185"/>
      <c r="AI344" s="188"/>
      <c r="AJ344" s="157"/>
    </row>
    <row r="345" spans="1:36" outlineLevel="1" x14ac:dyDescent="0.25">
      <c r="A345" s="80">
        <f t="shared" si="102"/>
        <v>43432</v>
      </c>
      <c r="B345" s="361"/>
      <c r="C345" s="366">
        <v>20</v>
      </c>
      <c r="D345" s="83"/>
      <c r="E345" s="83">
        <f t="shared" si="87"/>
        <v>0</v>
      </c>
      <c r="F345" s="157">
        <f t="shared" si="88"/>
        <v>0</v>
      </c>
      <c r="G345" s="188"/>
      <c r="H345" s="83"/>
      <c r="I345" s="83"/>
      <c r="J345" s="83">
        <f t="shared" si="89"/>
        <v>0</v>
      </c>
      <c r="K345" s="157"/>
      <c r="L345" s="194">
        <v>1</v>
      </c>
      <c r="M345" s="83"/>
      <c r="N345" s="83">
        <f t="shared" si="90"/>
        <v>0</v>
      </c>
      <c r="O345" s="157">
        <f t="shared" si="91"/>
        <v>0</v>
      </c>
      <c r="P345" s="188"/>
      <c r="Q345" s="83"/>
      <c r="R345" s="156">
        <v>100</v>
      </c>
      <c r="S345" s="83">
        <f t="shared" si="92"/>
        <v>0</v>
      </c>
      <c r="T345" s="157">
        <f t="shared" si="93"/>
        <v>0</v>
      </c>
      <c r="U345" s="194">
        <v>2</v>
      </c>
      <c r="V345" s="83"/>
      <c r="W345" s="83">
        <f t="shared" si="94"/>
        <v>0</v>
      </c>
      <c r="X345" s="157">
        <f t="shared" si="95"/>
        <v>0</v>
      </c>
      <c r="Y345" s="188"/>
      <c r="Z345" s="83">
        <f t="shared" si="96"/>
        <v>0</v>
      </c>
      <c r="AA345" s="148">
        <f t="shared" si="97"/>
        <v>0</v>
      </c>
      <c r="AB345" s="188"/>
      <c r="AC345" s="83"/>
      <c r="AD345" s="83">
        <f t="shared" si="98"/>
        <v>0</v>
      </c>
      <c r="AE345" s="148">
        <f t="shared" si="99"/>
        <v>0</v>
      </c>
      <c r="AF345" s="188">
        <f t="shared" si="100"/>
        <v>0</v>
      </c>
      <c r="AG345" s="157">
        <f t="shared" si="101"/>
        <v>0</v>
      </c>
      <c r="AH345" s="185"/>
      <c r="AI345" s="188"/>
      <c r="AJ345" s="157"/>
    </row>
    <row r="346" spans="1:36" outlineLevel="1" x14ac:dyDescent="0.25">
      <c r="A346" s="80">
        <f t="shared" si="102"/>
        <v>43433</v>
      </c>
      <c r="B346" s="361"/>
      <c r="C346" s="366">
        <v>20</v>
      </c>
      <c r="D346" s="83"/>
      <c r="E346" s="83">
        <f t="shared" si="87"/>
        <v>0</v>
      </c>
      <c r="F346" s="157">
        <f t="shared" si="88"/>
        <v>0</v>
      </c>
      <c r="G346" s="188"/>
      <c r="H346" s="83"/>
      <c r="I346" s="83"/>
      <c r="J346" s="83">
        <f t="shared" si="89"/>
        <v>0</v>
      </c>
      <c r="K346" s="157"/>
      <c r="L346" s="194">
        <v>1</v>
      </c>
      <c r="M346" s="83"/>
      <c r="N346" s="83">
        <f t="shared" si="90"/>
        <v>0</v>
      </c>
      <c r="O346" s="157">
        <f t="shared" si="91"/>
        <v>0</v>
      </c>
      <c r="P346" s="188"/>
      <c r="Q346" s="83"/>
      <c r="R346" s="156">
        <v>100</v>
      </c>
      <c r="S346" s="83">
        <f t="shared" si="92"/>
        <v>0</v>
      </c>
      <c r="T346" s="157">
        <f t="shared" si="93"/>
        <v>0</v>
      </c>
      <c r="U346" s="194">
        <v>2</v>
      </c>
      <c r="V346" s="83"/>
      <c r="W346" s="83">
        <f t="shared" si="94"/>
        <v>0</v>
      </c>
      <c r="X346" s="157">
        <f t="shared" si="95"/>
        <v>0</v>
      </c>
      <c r="Y346" s="188"/>
      <c r="Z346" s="83">
        <f t="shared" si="96"/>
        <v>0</v>
      </c>
      <c r="AA346" s="148">
        <f t="shared" si="97"/>
        <v>0</v>
      </c>
      <c r="AB346" s="188"/>
      <c r="AC346" s="83"/>
      <c r="AD346" s="83">
        <f t="shared" si="98"/>
        <v>0</v>
      </c>
      <c r="AE346" s="148">
        <f t="shared" si="99"/>
        <v>0</v>
      </c>
      <c r="AF346" s="188">
        <f t="shared" si="100"/>
        <v>0</v>
      </c>
      <c r="AG346" s="157">
        <f t="shared" si="101"/>
        <v>0</v>
      </c>
      <c r="AH346" s="185"/>
      <c r="AI346" s="188"/>
      <c r="AJ346" s="157"/>
    </row>
    <row r="347" spans="1:36" outlineLevel="1" x14ac:dyDescent="0.25">
      <c r="A347" s="80">
        <f t="shared" si="102"/>
        <v>43434</v>
      </c>
      <c r="B347" s="361"/>
      <c r="C347" s="366">
        <v>20</v>
      </c>
      <c r="D347" s="83"/>
      <c r="E347" s="83">
        <f t="shared" si="87"/>
        <v>0</v>
      </c>
      <c r="F347" s="157">
        <f t="shared" si="88"/>
        <v>0</v>
      </c>
      <c r="G347" s="188"/>
      <c r="H347" s="83"/>
      <c r="I347" s="83"/>
      <c r="J347" s="83">
        <f t="shared" si="89"/>
        <v>0</v>
      </c>
      <c r="K347" s="157"/>
      <c r="L347" s="194">
        <v>1</v>
      </c>
      <c r="M347" s="83"/>
      <c r="N347" s="83">
        <f t="shared" si="90"/>
        <v>0</v>
      </c>
      <c r="O347" s="157">
        <f t="shared" si="91"/>
        <v>0</v>
      </c>
      <c r="P347" s="188"/>
      <c r="Q347" s="83"/>
      <c r="R347" s="156">
        <v>100</v>
      </c>
      <c r="S347" s="83">
        <f t="shared" si="92"/>
        <v>0</v>
      </c>
      <c r="T347" s="157">
        <f t="shared" si="93"/>
        <v>0</v>
      </c>
      <c r="U347" s="194">
        <v>2</v>
      </c>
      <c r="V347" s="83"/>
      <c r="W347" s="83">
        <f t="shared" si="94"/>
        <v>0</v>
      </c>
      <c r="X347" s="157">
        <f t="shared" si="95"/>
        <v>0</v>
      </c>
      <c r="Y347" s="188"/>
      <c r="Z347" s="83">
        <f t="shared" si="96"/>
        <v>0</v>
      </c>
      <c r="AA347" s="148">
        <f t="shared" si="97"/>
        <v>0</v>
      </c>
      <c r="AB347" s="188"/>
      <c r="AC347" s="83"/>
      <c r="AD347" s="83">
        <f t="shared" si="98"/>
        <v>0</v>
      </c>
      <c r="AE347" s="148">
        <f t="shared" si="99"/>
        <v>0</v>
      </c>
      <c r="AF347" s="188">
        <f t="shared" si="100"/>
        <v>0</v>
      </c>
      <c r="AG347" s="157">
        <f t="shared" si="101"/>
        <v>0</v>
      </c>
      <c r="AH347" s="185"/>
      <c r="AI347" s="188"/>
      <c r="AJ347" s="157"/>
    </row>
    <row r="348" spans="1:36" x14ac:dyDescent="0.25">
      <c r="A348" s="80">
        <f t="shared" si="102"/>
        <v>43435</v>
      </c>
      <c r="B348" s="361"/>
      <c r="C348" s="366">
        <v>20</v>
      </c>
      <c r="D348" s="83"/>
      <c r="E348" s="83">
        <f t="shared" si="87"/>
        <v>0</v>
      </c>
      <c r="F348" s="157">
        <f t="shared" si="88"/>
        <v>0</v>
      </c>
      <c r="G348" s="188"/>
      <c r="H348" s="83"/>
      <c r="I348" s="83"/>
      <c r="J348" s="83">
        <f t="shared" si="89"/>
        <v>0</v>
      </c>
      <c r="K348" s="157"/>
      <c r="L348" s="194">
        <v>1</v>
      </c>
      <c r="M348" s="83"/>
      <c r="N348" s="83">
        <f t="shared" si="90"/>
        <v>0</v>
      </c>
      <c r="O348" s="157">
        <f t="shared" si="91"/>
        <v>0</v>
      </c>
      <c r="P348" s="188"/>
      <c r="Q348" s="83"/>
      <c r="R348" s="156">
        <v>100</v>
      </c>
      <c r="S348" s="83">
        <f t="shared" si="92"/>
        <v>0</v>
      </c>
      <c r="T348" s="157">
        <f t="shared" si="93"/>
        <v>0</v>
      </c>
      <c r="U348" s="194">
        <v>2</v>
      </c>
      <c r="V348" s="83"/>
      <c r="W348" s="83">
        <f t="shared" si="94"/>
        <v>0</v>
      </c>
      <c r="X348" s="157">
        <f t="shared" si="95"/>
        <v>0</v>
      </c>
      <c r="Y348" s="188"/>
      <c r="Z348" s="83">
        <f t="shared" si="96"/>
        <v>0</v>
      </c>
      <c r="AA348" s="148">
        <f t="shared" si="97"/>
        <v>0</v>
      </c>
      <c r="AB348" s="188"/>
      <c r="AC348" s="83"/>
      <c r="AD348" s="83">
        <f t="shared" si="98"/>
        <v>0</v>
      </c>
      <c r="AE348" s="148">
        <f t="shared" si="99"/>
        <v>0</v>
      </c>
      <c r="AF348" s="188">
        <f t="shared" si="100"/>
        <v>0</v>
      </c>
      <c r="AG348" s="157">
        <f t="shared" si="101"/>
        <v>0</v>
      </c>
      <c r="AH348" s="185"/>
      <c r="AI348" s="188"/>
      <c r="AJ348" s="157"/>
    </row>
    <row r="349" spans="1:36" outlineLevel="1" x14ac:dyDescent="0.25">
      <c r="A349" s="80">
        <f t="shared" si="102"/>
        <v>43436</v>
      </c>
      <c r="B349" s="361"/>
      <c r="C349" s="366">
        <v>20</v>
      </c>
      <c r="D349" s="83"/>
      <c r="E349" s="83">
        <f t="shared" ref="E349:E358" si="105">IF(D349=0,0,(D349*C349))</f>
        <v>0</v>
      </c>
      <c r="F349" s="157">
        <f t="shared" ref="F349:F358" si="106">IF(E349=0,0,IF(B349=0,0,E349*B349/1000))</f>
        <v>0</v>
      </c>
      <c r="G349" s="188"/>
      <c r="H349" s="83"/>
      <c r="I349" s="83"/>
      <c r="J349" s="83">
        <f t="shared" ref="J349:J358" si="107">IF(H349=0,0,(H349-G349)*1000/I349)</f>
        <v>0</v>
      </c>
      <c r="K349" s="157"/>
      <c r="L349" s="194">
        <v>1</v>
      </c>
      <c r="M349" s="83"/>
      <c r="N349" s="83">
        <f t="shared" ref="N349:N358" si="108">IF(M349=0,0,(M349*L349))</f>
        <v>0</v>
      </c>
      <c r="O349" s="157">
        <f t="shared" ref="O349:O386" si="109">IF(N349=0,0,IF(B349=0,0,N349*B349/1000))</f>
        <v>0</v>
      </c>
      <c r="P349" s="188"/>
      <c r="Q349" s="83"/>
      <c r="R349" s="156">
        <v>100</v>
      </c>
      <c r="S349" s="83">
        <f t="shared" ref="S349:S358" si="110">IF(Q349=0,0,(Q349-P349)*1000/R349)</f>
        <v>0</v>
      </c>
      <c r="T349" s="157">
        <f t="shared" ref="T349:T358" si="111">IF(S349=0,0,IF(B349=0,0,S349*B349/1000))</f>
        <v>0</v>
      </c>
      <c r="U349" s="194">
        <v>2</v>
      </c>
      <c r="V349" s="83"/>
      <c r="W349" s="83">
        <f t="shared" ref="W349:W358" si="112">IF(V349=0,0,(V349*U349))</f>
        <v>0</v>
      </c>
      <c r="X349" s="157">
        <f t="shared" ref="X349:X358" si="113">IF(W349=0,0,IF(B349=0,0,W349*B349/1000))</f>
        <v>0</v>
      </c>
      <c r="Y349" s="188"/>
      <c r="Z349" s="83">
        <f t="shared" ref="Z349:Z386" si="114">IF(Y349=0,0,IF(B349=0,0,Y349*B349/1000))</f>
        <v>0</v>
      </c>
      <c r="AA349" s="148">
        <f t="shared" ref="AA349:AA368" si="115">IF(Y349=0,0,(SUM(B343:B349)*Y349/1000))</f>
        <v>0</v>
      </c>
      <c r="AB349" s="188"/>
      <c r="AC349" s="83"/>
      <c r="AD349" s="83">
        <f t="shared" ref="AD349:AD358" si="116">IF(AC349=0,0,IF(B349=0,0,AC349*B349/1000))</f>
        <v>0</v>
      </c>
      <c r="AE349" s="148">
        <f t="shared" ref="AE349:AE368" si="117">IF(AC349=0,0,(SUM(B343:B349)*AC349/1000))</f>
        <v>0</v>
      </c>
      <c r="AF349" s="188">
        <f t="shared" ref="AF349:AF358" si="118">IF(B349=0,0,IF(E349&gt;0,SUM((E349-N349)/(E349))*100,0))</f>
        <v>0</v>
      </c>
      <c r="AG349" s="157">
        <f t="shared" ref="AG349:AG358" si="119">IF(B349=0,0,IF(J349&gt;0,SUM((J349-S349)/(J349))*100,0))</f>
        <v>0</v>
      </c>
      <c r="AH349" s="185"/>
      <c r="AI349" s="188"/>
      <c r="AJ349" s="157"/>
    </row>
    <row r="350" spans="1:36" outlineLevel="1" x14ac:dyDescent="0.25">
      <c r="A350" s="80">
        <f t="shared" si="102"/>
        <v>43437</v>
      </c>
      <c r="B350" s="361">
        <v>29</v>
      </c>
      <c r="C350" s="366">
        <v>10</v>
      </c>
      <c r="D350" s="83">
        <v>4820</v>
      </c>
      <c r="E350" s="83">
        <f>IF(D350=0,0,(D350*C350))</f>
        <v>48200</v>
      </c>
      <c r="F350" s="157">
        <f t="shared" si="106"/>
        <v>1397.8</v>
      </c>
      <c r="G350" s="188">
        <v>92.4</v>
      </c>
      <c r="H350" s="83">
        <v>103.4</v>
      </c>
      <c r="I350" s="83">
        <v>5.5049999999999999</v>
      </c>
      <c r="J350" s="83">
        <f t="shared" si="107"/>
        <v>1998.1834695731154</v>
      </c>
      <c r="K350" s="157"/>
      <c r="L350" s="194">
        <v>1</v>
      </c>
      <c r="M350" s="83">
        <v>3300</v>
      </c>
      <c r="N350" s="83">
        <f t="shared" si="108"/>
        <v>3300</v>
      </c>
      <c r="O350" s="157">
        <f t="shared" si="109"/>
        <v>95.7</v>
      </c>
      <c r="P350" s="188">
        <v>90.7</v>
      </c>
      <c r="Q350" s="83">
        <v>91.6</v>
      </c>
      <c r="R350" s="156">
        <v>500</v>
      </c>
      <c r="S350" s="83">
        <f t="shared" si="110"/>
        <v>1.7999999999999829</v>
      </c>
      <c r="T350" s="157">
        <f t="shared" si="111"/>
        <v>5.2199999999999504E-2</v>
      </c>
      <c r="U350" s="194">
        <v>2</v>
      </c>
      <c r="V350" s="83">
        <v>8.42</v>
      </c>
      <c r="W350" s="83">
        <f t="shared" si="112"/>
        <v>16.84</v>
      </c>
      <c r="X350" s="157">
        <f t="shared" si="113"/>
        <v>0.48836000000000002</v>
      </c>
      <c r="Y350" s="188"/>
      <c r="Z350" s="83">
        <f t="shared" si="114"/>
        <v>0</v>
      </c>
      <c r="AA350" s="148">
        <f t="shared" si="115"/>
        <v>0</v>
      </c>
      <c r="AB350" s="188"/>
      <c r="AC350" s="83"/>
      <c r="AD350" s="83">
        <f t="shared" si="116"/>
        <v>0</v>
      </c>
      <c r="AE350" s="148">
        <f t="shared" si="117"/>
        <v>0</v>
      </c>
      <c r="AF350" s="188">
        <f t="shared" si="118"/>
        <v>93.15352697095436</v>
      </c>
      <c r="AG350" s="157">
        <f t="shared" si="119"/>
        <v>99.909918181818185</v>
      </c>
      <c r="AH350" s="185"/>
      <c r="AI350" s="188"/>
      <c r="AJ350" s="157"/>
    </row>
    <row r="351" spans="1:36" outlineLevel="1" x14ac:dyDescent="0.25">
      <c r="A351" s="80">
        <f t="shared" si="102"/>
        <v>43438</v>
      </c>
      <c r="B351" s="361">
        <v>71</v>
      </c>
      <c r="C351" s="366">
        <v>10</v>
      </c>
      <c r="D351" s="83">
        <v>7260</v>
      </c>
      <c r="E351" s="83">
        <f t="shared" si="105"/>
        <v>72600</v>
      </c>
      <c r="F351" s="157">
        <f t="shared" si="106"/>
        <v>5154.6000000000004</v>
      </c>
      <c r="G351" s="188">
        <v>89.1</v>
      </c>
      <c r="H351" s="83">
        <v>106.4</v>
      </c>
      <c r="I351" s="83">
        <v>5.9713000000000003</v>
      </c>
      <c r="J351" s="83">
        <f t="shared" si="107"/>
        <v>2897.1915663255922</v>
      </c>
      <c r="K351" s="157"/>
      <c r="L351" s="194">
        <v>1</v>
      </c>
      <c r="M351" s="83">
        <v>5040</v>
      </c>
      <c r="N351" s="83">
        <f t="shared" si="108"/>
        <v>5040</v>
      </c>
      <c r="O351" s="157">
        <f t="shared" si="109"/>
        <v>357.84</v>
      </c>
      <c r="P351" s="188">
        <v>90.4</v>
      </c>
      <c r="Q351" s="83">
        <v>92.2</v>
      </c>
      <c r="R351" s="156">
        <v>400</v>
      </c>
      <c r="S351" s="83">
        <f t="shared" si="110"/>
        <v>4.4999999999999929</v>
      </c>
      <c r="T351" s="157">
        <f t="shared" si="111"/>
        <v>0.31949999999999951</v>
      </c>
      <c r="U351" s="194">
        <v>2</v>
      </c>
      <c r="V351" s="83">
        <v>15.2</v>
      </c>
      <c r="W351" s="83">
        <f t="shared" si="112"/>
        <v>30.4</v>
      </c>
      <c r="X351" s="157">
        <f t="shared" si="113"/>
        <v>2.1583999999999999</v>
      </c>
      <c r="Y351" s="188">
        <v>458</v>
      </c>
      <c r="Z351" s="83">
        <f t="shared" si="114"/>
        <v>32.518000000000001</v>
      </c>
      <c r="AA351" s="148">
        <f t="shared" si="115"/>
        <v>45.8</v>
      </c>
      <c r="AB351" s="188"/>
      <c r="AC351" s="83"/>
      <c r="AD351" s="83">
        <f t="shared" si="116"/>
        <v>0</v>
      </c>
      <c r="AE351" s="148">
        <f t="shared" si="117"/>
        <v>0</v>
      </c>
      <c r="AF351" s="188">
        <f t="shared" si="118"/>
        <v>93.057851239669418</v>
      </c>
      <c r="AG351" s="157">
        <f t="shared" si="119"/>
        <v>99.844677167630053</v>
      </c>
      <c r="AH351" s="185"/>
      <c r="AI351" s="188"/>
      <c r="AJ351" s="157"/>
    </row>
    <row r="352" spans="1:36" outlineLevel="1" x14ac:dyDescent="0.25">
      <c r="A352" s="80">
        <f t="shared" si="102"/>
        <v>43439</v>
      </c>
      <c r="B352" s="361"/>
      <c r="C352" s="366">
        <v>10</v>
      </c>
      <c r="D352" s="83">
        <v>10700</v>
      </c>
      <c r="E352" s="83">
        <f t="shared" si="105"/>
        <v>107000</v>
      </c>
      <c r="F352" s="157">
        <f t="shared" si="106"/>
        <v>0</v>
      </c>
      <c r="G352" s="188">
        <v>90</v>
      </c>
      <c r="H352" s="83">
        <v>146</v>
      </c>
      <c r="I352" s="83">
        <v>4.0810000000000004</v>
      </c>
      <c r="J352" s="83">
        <f t="shared" si="107"/>
        <v>13722.126929674097</v>
      </c>
      <c r="K352" s="157"/>
      <c r="L352" s="194">
        <v>1</v>
      </c>
      <c r="M352" s="83">
        <v>6970</v>
      </c>
      <c r="N352" s="83">
        <f t="shared" si="108"/>
        <v>6970</v>
      </c>
      <c r="O352" s="157">
        <f t="shared" si="109"/>
        <v>0</v>
      </c>
      <c r="P352" s="188">
        <v>90.4</v>
      </c>
      <c r="Q352" s="83">
        <v>92.4</v>
      </c>
      <c r="R352" s="156">
        <v>300</v>
      </c>
      <c r="S352" s="83">
        <f t="shared" si="110"/>
        <v>6.666666666666667</v>
      </c>
      <c r="T352" s="157">
        <f t="shared" si="111"/>
        <v>0</v>
      </c>
      <c r="U352" s="194">
        <v>2</v>
      </c>
      <c r="V352" s="83">
        <v>18.899999999999999</v>
      </c>
      <c r="W352" s="83">
        <f t="shared" si="112"/>
        <v>37.799999999999997</v>
      </c>
      <c r="X352" s="157">
        <f t="shared" si="113"/>
        <v>0</v>
      </c>
      <c r="Y352" s="188"/>
      <c r="Z352" s="83">
        <f t="shared" si="114"/>
        <v>0</v>
      </c>
      <c r="AA352" s="148">
        <f t="shared" si="115"/>
        <v>0</v>
      </c>
      <c r="AB352" s="188"/>
      <c r="AC352" s="83"/>
      <c r="AD352" s="83">
        <f t="shared" si="116"/>
        <v>0</v>
      </c>
      <c r="AE352" s="148">
        <f t="shared" si="117"/>
        <v>0</v>
      </c>
      <c r="AF352" s="188">
        <f t="shared" si="118"/>
        <v>0</v>
      </c>
      <c r="AG352" s="157">
        <f t="shared" si="119"/>
        <v>0</v>
      </c>
      <c r="AH352" s="185"/>
      <c r="AI352" s="188"/>
      <c r="AJ352" s="157"/>
    </row>
    <row r="353" spans="1:36" outlineLevel="1" x14ac:dyDescent="0.25">
      <c r="A353" s="80">
        <f t="shared" si="102"/>
        <v>43440</v>
      </c>
      <c r="B353" s="361"/>
      <c r="C353" s="366">
        <v>20</v>
      </c>
      <c r="D353" s="83">
        <v>20900</v>
      </c>
      <c r="E353" s="83">
        <f t="shared" si="105"/>
        <v>418000</v>
      </c>
      <c r="F353" s="157">
        <f t="shared" si="106"/>
        <v>0</v>
      </c>
      <c r="G353" s="188">
        <v>89.4</v>
      </c>
      <c r="H353" s="83">
        <v>162.1</v>
      </c>
      <c r="I353" s="83">
        <v>2.226</v>
      </c>
      <c r="J353" s="83">
        <f t="shared" si="107"/>
        <v>32659.478885893976</v>
      </c>
      <c r="K353" s="157"/>
      <c r="L353" s="194">
        <v>1</v>
      </c>
      <c r="M353" s="83">
        <v>7850</v>
      </c>
      <c r="N353" s="83">
        <f t="shared" si="108"/>
        <v>7850</v>
      </c>
      <c r="O353" s="157">
        <f t="shared" si="109"/>
        <v>0</v>
      </c>
      <c r="P353" s="188">
        <v>89.8</v>
      </c>
      <c r="Q353" s="83">
        <v>90.7</v>
      </c>
      <c r="R353" s="156">
        <v>500</v>
      </c>
      <c r="S353" s="83">
        <f t="shared" si="110"/>
        <v>1.8000000000000114</v>
      </c>
      <c r="T353" s="157">
        <f t="shared" si="111"/>
        <v>0</v>
      </c>
      <c r="U353" s="194">
        <v>2</v>
      </c>
      <c r="V353" s="83">
        <v>19.600000000000001</v>
      </c>
      <c r="W353" s="83">
        <f t="shared" si="112"/>
        <v>39.200000000000003</v>
      </c>
      <c r="X353" s="157">
        <f t="shared" si="113"/>
        <v>0</v>
      </c>
      <c r="Y353" s="188"/>
      <c r="Z353" s="83">
        <f t="shared" si="114"/>
        <v>0</v>
      </c>
      <c r="AA353" s="148">
        <f t="shared" si="115"/>
        <v>0</v>
      </c>
      <c r="AB353" s="188"/>
      <c r="AC353" s="83"/>
      <c r="AD353" s="83">
        <f t="shared" si="116"/>
        <v>0</v>
      </c>
      <c r="AE353" s="148">
        <f t="shared" si="117"/>
        <v>0</v>
      </c>
      <c r="AF353" s="188">
        <f t="shared" si="118"/>
        <v>0</v>
      </c>
      <c r="AG353" s="157">
        <f t="shared" si="119"/>
        <v>0</v>
      </c>
      <c r="AH353" s="185"/>
      <c r="AI353" s="188"/>
      <c r="AJ353" s="157"/>
    </row>
    <row r="354" spans="1:36" outlineLevel="1" x14ac:dyDescent="0.25">
      <c r="A354" s="80">
        <f t="shared" si="102"/>
        <v>43441</v>
      </c>
      <c r="B354" s="361"/>
      <c r="C354" s="366">
        <v>20</v>
      </c>
      <c r="D354" s="83">
        <v>39800</v>
      </c>
      <c r="E354" s="83">
        <f t="shared" si="105"/>
        <v>796000</v>
      </c>
      <c r="F354" s="157">
        <f t="shared" si="106"/>
        <v>0</v>
      </c>
      <c r="G354" s="188">
        <v>88.6</v>
      </c>
      <c r="H354" s="83">
        <v>98.3</v>
      </c>
      <c r="I354" s="83">
        <v>0.57999999999999996</v>
      </c>
      <c r="J354" s="83">
        <f t="shared" si="107"/>
        <v>16724.137931034489</v>
      </c>
      <c r="K354" s="157"/>
      <c r="L354" s="194">
        <v>1</v>
      </c>
      <c r="M354" s="83">
        <v>8060</v>
      </c>
      <c r="N354" s="83">
        <f t="shared" si="108"/>
        <v>8060</v>
      </c>
      <c r="O354" s="157">
        <f t="shared" si="109"/>
        <v>0</v>
      </c>
      <c r="P354" s="188">
        <v>87.7</v>
      </c>
      <c r="Q354" s="83">
        <v>89.4</v>
      </c>
      <c r="R354" s="156">
        <v>400</v>
      </c>
      <c r="S354" s="83">
        <f t="shared" si="110"/>
        <v>4.2500000000000071</v>
      </c>
      <c r="T354" s="157">
        <f t="shared" si="111"/>
        <v>0</v>
      </c>
      <c r="U354" s="194">
        <v>2</v>
      </c>
      <c r="V354" s="83">
        <v>18.8</v>
      </c>
      <c r="W354" s="83">
        <f t="shared" si="112"/>
        <v>37.6</v>
      </c>
      <c r="X354" s="157">
        <f t="shared" si="113"/>
        <v>0</v>
      </c>
      <c r="Y354" s="188"/>
      <c r="Z354" s="83">
        <f t="shared" si="114"/>
        <v>0</v>
      </c>
      <c r="AA354" s="148">
        <f t="shared" si="115"/>
        <v>0</v>
      </c>
      <c r="AB354" s="188"/>
      <c r="AC354" s="83"/>
      <c r="AD354" s="83">
        <f t="shared" si="116"/>
        <v>0</v>
      </c>
      <c r="AE354" s="148">
        <f t="shared" si="117"/>
        <v>0</v>
      </c>
      <c r="AF354" s="188">
        <f t="shared" si="118"/>
        <v>0</v>
      </c>
      <c r="AG354" s="157">
        <f t="shared" si="119"/>
        <v>0</v>
      </c>
      <c r="AH354" s="185"/>
      <c r="AI354" s="188"/>
      <c r="AJ354" s="157"/>
    </row>
    <row r="355" spans="1:36" outlineLevel="1" x14ac:dyDescent="0.25">
      <c r="A355" s="80">
        <f t="shared" si="102"/>
        <v>43442</v>
      </c>
      <c r="B355" s="361"/>
      <c r="C355" s="366">
        <v>20</v>
      </c>
      <c r="D355" s="83"/>
      <c r="E355" s="83">
        <f t="shared" si="105"/>
        <v>0</v>
      </c>
      <c r="F355" s="157">
        <f t="shared" si="106"/>
        <v>0</v>
      </c>
      <c r="G355" s="188"/>
      <c r="H355" s="83"/>
      <c r="I355" s="83"/>
      <c r="J355" s="83">
        <f t="shared" si="107"/>
        <v>0</v>
      </c>
      <c r="K355" s="157"/>
      <c r="L355" s="194">
        <v>1</v>
      </c>
      <c r="M355" s="83"/>
      <c r="N355" s="83">
        <f t="shared" si="108"/>
        <v>0</v>
      </c>
      <c r="O355" s="157">
        <f t="shared" si="109"/>
        <v>0</v>
      </c>
      <c r="P355" s="188"/>
      <c r="Q355" s="83"/>
      <c r="R355" s="156">
        <v>100</v>
      </c>
      <c r="S355" s="83">
        <f t="shared" si="110"/>
        <v>0</v>
      </c>
      <c r="T355" s="157">
        <f t="shared" si="111"/>
        <v>0</v>
      </c>
      <c r="U355" s="194">
        <v>2</v>
      </c>
      <c r="V355" s="83"/>
      <c r="W355" s="83">
        <f t="shared" si="112"/>
        <v>0</v>
      </c>
      <c r="X355" s="157">
        <f t="shared" si="113"/>
        <v>0</v>
      </c>
      <c r="Y355" s="188"/>
      <c r="Z355" s="83">
        <f t="shared" si="114"/>
        <v>0</v>
      </c>
      <c r="AA355" s="148">
        <f t="shared" si="115"/>
        <v>0</v>
      </c>
      <c r="AB355" s="188"/>
      <c r="AC355" s="83"/>
      <c r="AD355" s="83">
        <f t="shared" si="116"/>
        <v>0</v>
      </c>
      <c r="AE355" s="148">
        <f t="shared" si="117"/>
        <v>0</v>
      </c>
      <c r="AF355" s="188">
        <f t="shared" si="118"/>
        <v>0</v>
      </c>
      <c r="AG355" s="157">
        <f t="shared" si="119"/>
        <v>0</v>
      </c>
      <c r="AH355" s="185"/>
      <c r="AI355" s="188"/>
      <c r="AJ355" s="157"/>
    </row>
    <row r="356" spans="1:36" outlineLevel="1" x14ac:dyDescent="0.25">
      <c r="A356" s="80">
        <f t="shared" si="102"/>
        <v>43443</v>
      </c>
      <c r="B356" s="361"/>
      <c r="C356" s="366">
        <v>20</v>
      </c>
      <c r="D356" s="83"/>
      <c r="E356" s="83">
        <f t="shared" si="105"/>
        <v>0</v>
      </c>
      <c r="F356" s="157">
        <f t="shared" si="106"/>
        <v>0</v>
      </c>
      <c r="G356" s="188"/>
      <c r="H356" s="83"/>
      <c r="I356" s="83"/>
      <c r="J356" s="83">
        <f t="shared" si="107"/>
        <v>0</v>
      </c>
      <c r="K356" s="157"/>
      <c r="L356" s="194">
        <v>1</v>
      </c>
      <c r="M356" s="83"/>
      <c r="N356" s="83">
        <f t="shared" si="108"/>
        <v>0</v>
      </c>
      <c r="O356" s="157">
        <f t="shared" si="109"/>
        <v>0</v>
      </c>
      <c r="P356" s="188"/>
      <c r="Q356" s="83"/>
      <c r="R356" s="156">
        <v>100</v>
      </c>
      <c r="S356" s="83">
        <f t="shared" si="110"/>
        <v>0</v>
      </c>
      <c r="T356" s="157">
        <f t="shared" si="111"/>
        <v>0</v>
      </c>
      <c r="U356" s="194">
        <v>2</v>
      </c>
      <c r="V356" s="83"/>
      <c r="W356" s="83">
        <f t="shared" si="112"/>
        <v>0</v>
      </c>
      <c r="X356" s="157">
        <f t="shared" si="113"/>
        <v>0</v>
      </c>
      <c r="Y356" s="188"/>
      <c r="Z356" s="83">
        <f t="shared" si="114"/>
        <v>0</v>
      </c>
      <c r="AA356" s="148">
        <f t="shared" si="115"/>
        <v>0</v>
      </c>
      <c r="AB356" s="188"/>
      <c r="AC356" s="83"/>
      <c r="AD356" s="83">
        <f t="shared" si="116"/>
        <v>0</v>
      </c>
      <c r="AE356" s="148">
        <f t="shared" si="117"/>
        <v>0</v>
      </c>
      <c r="AF356" s="188">
        <f t="shared" si="118"/>
        <v>0</v>
      </c>
      <c r="AG356" s="157">
        <f t="shared" si="119"/>
        <v>0</v>
      </c>
      <c r="AH356" s="185"/>
      <c r="AI356" s="188"/>
      <c r="AJ356" s="157"/>
    </row>
    <row r="357" spans="1:36" outlineLevel="1" x14ac:dyDescent="0.25">
      <c r="A357" s="80">
        <f t="shared" si="102"/>
        <v>43444</v>
      </c>
      <c r="B357" s="361"/>
      <c r="C357" s="366">
        <v>20</v>
      </c>
      <c r="D357" s="83">
        <v>4130</v>
      </c>
      <c r="E357" s="83">
        <f t="shared" si="105"/>
        <v>82600</v>
      </c>
      <c r="F357" s="157">
        <f t="shared" si="106"/>
        <v>0</v>
      </c>
      <c r="G357" s="188">
        <v>89.6</v>
      </c>
      <c r="H357" s="83">
        <v>114.8</v>
      </c>
      <c r="I357" s="83">
        <v>8.1370000000000005</v>
      </c>
      <c r="J357" s="83">
        <f t="shared" si="107"/>
        <v>3096.9644832247759</v>
      </c>
      <c r="K357" s="157"/>
      <c r="L357" s="194">
        <v>1</v>
      </c>
      <c r="M357" s="83">
        <v>7210</v>
      </c>
      <c r="N357" s="83">
        <f t="shared" si="108"/>
        <v>7210</v>
      </c>
      <c r="O357" s="157">
        <f t="shared" si="109"/>
        <v>0</v>
      </c>
      <c r="P357" s="188">
        <v>88.1</v>
      </c>
      <c r="Q357" s="83">
        <v>91.2</v>
      </c>
      <c r="R357" s="156">
        <v>400</v>
      </c>
      <c r="S357" s="83">
        <f t="shared" si="110"/>
        <v>7.7500000000000213</v>
      </c>
      <c r="T357" s="157">
        <f t="shared" si="111"/>
        <v>0</v>
      </c>
      <c r="U357" s="194">
        <v>2</v>
      </c>
      <c r="V357" s="83">
        <v>18.3</v>
      </c>
      <c r="W357" s="83">
        <f t="shared" si="112"/>
        <v>36.6</v>
      </c>
      <c r="X357" s="157">
        <f t="shared" si="113"/>
        <v>0</v>
      </c>
      <c r="Y357" s="188"/>
      <c r="Z357" s="83">
        <f t="shared" si="114"/>
        <v>0</v>
      </c>
      <c r="AA357" s="148">
        <f t="shared" si="115"/>
        <v>0</v>
      </c>
      <c r="AB357" s="188"/>
      <c r="AC357" s="83"/>
      <c r="AD357" s="83">
        <f t="shared" si="116"/>
        <v>0</v>
      </c>
      <c r="AE357" s="148">
        <f t="shared" si="117"/>
        <v>0</v>
      </c>
      <c r="AF357" s="188">
        <f t="shared" si="118"/>
        <v>0</v>
      </c>
      <c r="AG357" s="157">
        <f t="shared" si="119"/>
        <v>0</v>
      </c>
      <c r="AH357" s="185"/>
      <c r="AI357" s="188"/>
      <c r="AJ357" s="157"/>
    </row>
    <row r="358" spans="1:36" outlineLevel="1" x14ac:dyDescent="0.25">
      <c r="A358" s="80">
        <f t="shared" si="102"/>
        <v>43445</v>
      </c>
      <c r="B358" s="361"/>
      <c r="C358" s="366">
        <v>20</v>
      </c>
      <c r="D358" s="83">
        <v>20500</v>
      </c>
      <c r="E358" s="83">
        <f t="shared" si="105"/>
        <v>410000</v>
      </c>
      <c r="F358" s="157">
        <f t="shared" si="106"/>
        <v>0</v>
      </c>
      <c r="G358" s="188">
        <v>88.9</v>
      </c>
      <c r="H358" s="83">
        <v>113.7</v>
      </c>
      <c r="I358" s="83">
        <v>1.57</v>
      </c>
      <c r="J358" s="83">
        <f t="shared" si="107"/>
        <v>15796.178343949041</v>
      </c>
      <c r="K358" s="157"/>
      <c r="L358" s="194">
        <v>1</v>
      </c>
      <c r="M358" s="83">
        <v>8640</v>
      </c>
      <c r="N358" s="83">
        <f t="shared" si="108"/>
        <v>8640</v>
      </c>
      <c r="O358" s="157">
        <f t="shared" si="109"/>
        <v>0</v>
      </c>
      <c r="P358" s="188">
        <v>89.9</v>
      </c>
      <c r="Q358" s="83">
        <v>91</v>
      </c>
      <c r="R358" s="156">
        <v>800</v>
      </c>
      <c r="S358" s="83">
        <f t="shared" si="110"/>
        <v>1.3749999999999929</v>
      </c>
      <c r="T358" s="157">
        <f t="shared" si="111"/>
        <v>0</v>
      </c>
      <c r="U358" s="194">
        <v>2</v>
      </c>
      <c r="V358" s="83">
        <v>21</v>
      </c>
      <c r="W358" s="83">
        <f t="shared" si="112"/>
        <v>42</v>
      </c>
      <c r="X358" s="157">
        <f t="shared" si="113"/>
        <v>0</v>
      </c>
      <c r="Y358" s="188"/>
      <c r="Z358" s="83">
        <f t="shared" si="114"/>
        <v>0</v>
      </c>
      <c r="AA358" s="148">
        <f t="shared" si="115"/>
        <v>0</v>
      </c>
      <c r="AB358" s="188"/>
      <c r="AC358" s="83"/>
      <c r="AD358" s="83">
        <f t="shared" si="116"/>
        <v>0</v>
      </c>
      <c r="AE358" s="148">
        <f t="shared" si="117"/>
        <v>0</v>
      </c>
      <c r="AF358" s="188">
        <f t="shared" si="118"/>
        <v>0</v>
      </c>
      <c r="AG358" s="157">
        <f t="shared" si="119"/>
        <v>0</v>
      </c>
      <c r="AH358" s="185"/>
      <c r="AI358" s="188"/>
      <c r="AJ358" s="157"/>
    </row>
    <row r="359" spans="1:36" outlineLevel="1" x14ac:dyDescent="0.25">
      <c r="A359" s="80">
        <f t="shared" si="102"/>
        <v>43446</v>
      </c>
      <c r="B359" s="361"/>
      <c r="C359" s="366">
        <v>20</v>
      </c>
      <c r="D359" s="83">
        <v>20300</v>
      </c>
      <c r="E359" s="83">
        <f t="shared" ref="E359:E379" si="120">IF(D359=0,0,(D359*C359))</f>
        <v>406000</v>
      </c>
      <c r="F359" s="157">
        <f t="shared" ref="F359:F379" si="121">IF(E359=0,0,IF(B359=0,0,E359*B359/1000))</f>
        <v>0</v>
      </c>
      <c r="G359" s="188">
        <v>87.2</v>
      </c>
      <c r="H359" s="83">
        <v>113.6</v>
      </c>
      <c r="I359" s="83">
        <v>1.367</v>
      </c>
      <c r="J359" s="83">
        <f t="shared" ref="J359:J379" si="122">IF(H359=0,0,(H359-G359)*1000/I359)</f>
        <v>19312.362838332108</v>
      </c>
      <c r="K359" s="157"/>
      <c r="L359" s="194">
        <v>1</v>
      </c>
      <c r="M359" s="83">
        <v>8650</v>
      </c>
      <c r="N359" s="83">
        <f t="shared" ref="N359:N379" si="123">IF(M359=0,0,(M359*L359))</f>
        <v>8650</v>
      </c>
      <c r="O359" s="157">
        <f t="shared" ref="O359:O379" si="124">IF(N359=0,0,IF(B359=0,0,N359*B359/1000))</f>
        <v>0</v>
      </c>
      <c r="P359" s="188">
        <v>89.2</v>
      </c>
      <c r="Q359" s="83">
        <v>90.9</v>
      </c>
      <c r="R359" s="156">
        <v>750</v>
      </c>
      <c r="S359" s="83">
        <f t="shared" ref="S359:S379" si="125">IF(Q359=0,0,(Q359-P359)*1000/R359)</f>
        <v>2.2666666666666702</v>
      </c>
      <c r="T359" s="157">
        <f t="shared" ref="T359:T379" si="126">IF(S359=0,0,IF(B359=0,0,S359*B359/1000))</f>
        <v>0</v>
      </c>
      <c r="U359" s="194">
        <v>2</v>
      </c>
      <c r="V359" s="83">
        <v>19.5</v>
      </c>
      <c r="W359" s="83">
        <f t="shared" ref="W359:W379" si="127">IF(V359=0,0,(V359*U359))</f>
        <v>39</v>
      </c>
      <c r="X359" s="157">
        <f t="shared" ref="X359:X379" si="128">IF(W359=0,0,IF(B359=0,0,W359*B359/1000))</f>
        <v>0</v>
      </c>
      <c r="Y359" s="188"/>
      <c r="Z359" s="83">
        <f t="shared" ref="Z359:Z379" si="129">IF(Y359=0,0,IF(B359=0,0,Y359*B359/1000))</f>
        <v>0</v>
      </c>
      <c r="AA359" s="148">
        <f t="shared" si="115"/>
        <v>0</v>
      </c>
      <c r="AB359" s="188"/>
      <c r="AC359" s="83"/>
      <c r="AD359" s="83">
        <f t="shared" ref="AD359:AD379" si="130">IF(AC359=0,0,IF(B359=0,0,AC359*B359/1000))</f>
        <v>0</v>
      </c>
      <c r="AE359" s="148">
        <f t="shared" si="117"/>
        <v>0</v>
      </c>
      <c r="AF359" s="188"/>
      <c r="AG359" s="157"/>
      <c r="AH359" s="185"/>
      <c r="AI359" s="188"/>
      <c r="AJ359" s="157"/>
    </row>
    <row r="360" spans="1:36" outlineLevel="1" x14ac:dyDescent="0.25">
      <c r="A360" s="80">
        <f t="shared" si="102"/>
        <v>43447</v>
      </c>
      <c r="B360" s="361"/>
      <c r="C360" s="366">
        <v>20</v>
      </c>
      <c r="D360" s="83">
        <v>27700</v>
      </c>
      <c r="E360" s="83">
        <f t="shared" si="120"/>
        <v>554000</v>
      </c>
      <c r="F360" s="157">
        <f t="shared" si="121"/>
        <v>0</v>
      </c>
      <c r="G360" s="188">
        <v>91.2</v>
      </c>
      <c r="H360" s="83">
        <v>107.4</v>
      </c>
      <c r="I360" s="83">
        <v>1.4510000000000001</v>
      </c>
      <c r="J360" s="83">
        <f t="shared" si="122"/>
        <v>11164.713990351484</v>
      </c>
      <c r="K360" s="157"/>
      <c r="L360" s="194">
        <v>1</v>
      </c>
      <c r="M360" s="83">
        <v>10000</v>
      </c>
      <c r="N360" s="83">
        <f t="shared" si="123"/>
        <v>10000</v>
      </c>
      <c r="O360" s="157">
        <f t="shared" si="124"/>
        <v>0</v>
      </c>
      <c r="P360" s="188">
        <v>89.6</v>
      </c>
      <c r="Q360" s="83">
        <v>91.6</v>
      </c>
      <c r="R360" s="156">
        <v>750</v>
      </c>
      <c r="S360" s="83">
        <f t="shared" si="125"/>
        <v>2.6666666666666665</v>
      </c>
      <c r="T360" s="157">
        <f t="shared" si="126"/>
        <v>0</v>
      </c>
      <c r="U360" s="194">
        <v>2</v>
      </c>
      <c r="V360" s="83"/>
      <c r="W360" s="83">
        <f t="shared" si="127"/>
        <v>0</v>
      </c>
      <c r="X360" s="157">
        <f t="shared" si="128"/>
        <v>0</v>
      </c>
      <c r="Y360" s="188"/>
      <c r="Z360" s="83">
        <f t="shared" si="129"/>
        <v>0</v>
      </c>
      <c r="AA360" s="148">
        <f t="shared" si="115"/>
        <v>0</v>
      </c>
      <c r="AB360" s="188"/>
      <c r="AC360" s="83"/>
      <c r="AD360" s="83">
        <f t="shared" si="130"/>
        <v>0</v>
      </c>
      <c r="AE360" s="148">
        <f t="shared" si="117"/>
        <v>0</v>
      </c>
      <c r="AF360" s="188"/>
      <c r="AG360" s="157"/>
      <c r="AH360" s="185"/>
      <c r="AI360" s="188"/>
      <c r="AJ360" s="157"/>
    </row>
    <row r="361" spans="1:36" outlineLevel="1" x14ac:dyDescent="0.25">
      <c r="A361" s="80">
        <f t="shared" ref="A361:A379" si="131">A360+1</f>
        <v>43448</v>
      </c>
      <c r="B361" s="361"/>
      <c r="C361" s="366">
        <v>20</v>
      </c>
      <c r="D361" s="83"/>
      <c r="E361" s="83">
        <f t="shared" si="120"/>
        <v>0</v>
      </c>
      <c r="F361" s="157">
        <f t="shared" si="121"/>
        <v>0</v>
      </c>
      <c r="G361" s="188"/>
      <c r="H361" s="83"/>
      <c r="I361" s="83"/>
      <c r="J361" s="83">
        <f t="shared" si="122"/>
        <v>0</v>
      </c>
      <c r="K361" s="157"/>
      <c r="L361" s="194">
        <v>1</v>
      </c>
      <c r="M361" s="83"/>
      <c r="N361" s="83">
        <f t="shared" si="123"/>
        <v>0</v>
      </c>
      <c r="O361" s="157">
        <f t="shared" si="124"/>
        <v>0</v>
      </c>
      <c r="P361" s="188"/>
      <c r="Q361" s="83"/>
      <c r="R361" s="156">
        <v>100</v>
      </c>
      <c r="S361" s="83">
        <f t="shared" si="125"/>
        <v>0</v>
      </c>
      <c r="T361" s="157">
        <f t="shared" si="126"/>
        <v>0</v>
      </c>
      <c r="U361" s="194">
        <v>2</v>
      </c>
      <c r="V361" s="83"/>
      <c r="W361" s="83">
        <f t="shared" si="127"/>
        <v>0</v>
      </c>
      <c r="X361" s="157">
        <f t="shared" si="128"/>
        <v>0</v>
      </c>
      <c r="Y361" s="188"/>
      <c r="Z361" s="83">
        <f t="shared" si="129"/>
        <v>0</v>
      </c>
      <c r="AA361" s="148">
        <f t="shared" si="115"/>
        <v>0</v>
      </c>
      <c r="AB361" s="188"/>
      <c r="AC361" s="83"/>
      <c r="AD361" s="83">
        <f t="shared" si="130"/>
        <v>0</v>
      </c>
      <c r="AE361" s="148">
        <f t="shared" si="117"/>
        <v>0</v>
      </c>
      <c r="AF361" s="188"/>
      <c r="AG361" s="157"/>
      <c r="AH361" s="185"/>
      <c r="AI361" s="188"/>
      <c r="AJ361" s="157"/>
    </row>
    <row r="362" spans="1:36" outlineLevel="1" x14ac:dyDescent="0.25">
      <c r="A362" s="80">
        <f t="shared" si="131"/>
        <v>43449</v>
      </c>
      <c r="B362" s="361"/>
      <c r="C362" s="366">
        <v>20</v>
      </c>
      <c r="D362" s="83"/>
      <c r="E362" s="83">
        <f t="shared" si="120"/>
        <v>0</v>
      </c>
      <c r="F362" s="157">
        <f t="shared" si="121"/>
        <v>0</v>
      </c>
      <c r="G362" s="188"/>
      <c r="H362" s="83"/>
      <c r="I362" s="83"/>
      <c r="J362" s="83">
        <f t="shared" si="122"/>
        <v>0</v>
      </c>
      <c r="K362" s="157"/>
      <c r="L362" s="194">
        <v>1</v>
      </c>
      <c r="M362" s="83"/>
      <c r="N362" s="83">
        <f t="shared" si="123"/>
        <v>0</v>
      </c>
      <c r="O362" s="157">
        <f t="shared" si="124"/>
        <v>0</v>
      </c>
      <c r="P362" s="188"/>
      <c r="Q362" s="83"/>
      <c r="R362" s="156">
        <v>100</v>
      </c>
      <c r="S362" s="83">
        <f t="shared" si="125"/>
        <v>0</v>
      </c>
      <c r="T362" s="157">
        <f t="shared" si="126"/>
        <v>0</v>
      </c>
      <c r="U362" s="194">
        <v>2</v>
      </c>
      <c r="V362" s="83"/>
      <c r="W362" s="83">
        <f t="shared" si="127"/>
        <v>0</v>
      </c>
      <c r="X362" s="157">
        <f t="shared" si="128"/>
        <v>0</v>
      </c>
      <c r="Y362" s="188"/>
      <c r="Z362" s="83">
        <f t="shared" si="129"/>
        <v>0</v>
      </c>
      <c r="AA362" s="148">
        <f t="shared" si="115"/>
        <v>0</v>
      </c>
      <c r="AB362" s="188"/>
      <c r="AC362" s="83"/>
      <c r="AD362" s="83">
        <f t="shared" si="130"/>
        <v>0</v>
      </c>
      <c r="AE362" s="148">
        <f t="shared" si="117"/>
        <v>0</v>
      </c>
      <c r="AF362" s="188"/>
      <c r="AG362" s="157"/>
      <c r="AH362" s="185"/>
      <c r="AI362" s="188"/>
      <c r="AJ362" s="157"/>
    </row>
    <row r="363" spans="1:36" outlineLevel="1" x14ac:dyDescent="0.25">
      <c r="A363" s="80">
        <f t="shared" si="131"/>
        <v>43450</v>
      </c>
      <c r="B363" s="361"/>
      <c r="C363" s="366">
        <v>20</v>
      </c>
      <c r="D363" s="83"/>
      <c r="E363" s="83">
        <f t="shared" si="120"/>
        <v>0</v>
      </c>
      <c r="F363" s="157">
        <f t="shared" si="121"/>
        <v>0</v>
      </c>
      <c r="G363" s="188"/>
      <c r="H363" s="83"/>
      <c r="I363" s="83"/>
      <c r="J363" s="83">
        <f t="shared" si="122"/>
        <v>0</v>
      </c>
      <c r="K363" s="157"/>
      <c r="L363" s="194">
        <v>1</v>
      </c>
      <c r="M363" s="83"/>
      <c r="N363" s="83">
        <f t="shared" si="123"/>
        <v>0</v>
      </c>
      <c r="O363" s="157">
        <f t="shared" si="124"/>
        <v>0</v>
      </c>
      <c r="P363" s="188"/>
      <c r="Q363" s="83"/>
      <c r="R363" s="156">
        <v>100</v>
      </c>
      <c r="S363" s="83">
        <f t="shared" si="125"/>
        <v>0</v>
      </c>
      <c r="T363" s="157">
        <f t="shared" si="126"/>
        <v>0</v>
      </c>
      <c r="U363" s="194">
        <v>2</v>
      </c>
      <c r="V363" s="83"/>
      <c r="W363" s="83">
        <f t="shared" si="127"/>
        <v>0</v>
      </c>
      <c r="X363" s="157">
        <f t="shared" si="128"/>
        <v>0</v>
      </c>
      <c r="Y363" s="188"/>
      <c r="Z363" s="83">
        <f t="shared" si="129"/>
        <v>0</v>
      </c>
      <c r="AA363" s="148">
        <f t="shared" si="115"/>
        <v>0</v>
      </c>
      <c r="AB363" s="188"/>
      <c r="AC363" s="83"/>
      <c r="AD363" s="83">
        <f t="shared" si="130"/>
        <v>0</v>
      </c>
      <c r="AE363" s="148">
        <f t="shared" si="117"/>
        <v>0</v>
      </c>
      <c r="AF363" s="188"/>
      <c r="AG363" s="157"/>
      <c r="AH363" s="185"/>
      <c r="AI363" s="188"/>
      <c r="AJ363" s="157"/>
    </row>
    <row r="364" spans="1:36" outlineLevel="1" x14ac:dyDescent="0.25">
      <c r="A364" s="80">
        <f t="shared" si="131"/>
        <v>43451</v>
      </c>
      <c r="B364" s="361"/>
      <c r="C364" s="366">
        <v>20</v>
      </c>
      <c r="D364" s="83">
        <v>4460</v>
      </c>
      <c r="E364" s="83">
        <f t="shared" si="120"/>
        <v>89200</v>
      </c>
      <c r="F364" s="157">
        <f t="shared" si="121"/>
        <v>0</v>
      </c>
      <c r="G364" s="188">
        <v>87.6</v>
      </c>
      <c r="H364" s="83">
        <v>102.9</v>
      </c>
      <c r="I364" s="83">
        <v>3.7785000000000002</v>
      </c>
      <c r="J364" s="83">
        <f t="shared" si="122"/>
        <v>4049.2258832870211</v>
      </c>
      <c r="K364" s="157"/>
      <c r="L364" s="194">
        <v>1</v>
      </c>
      <c r="M364" s="83">
        <v>7410</v>
      </c>
      <c r="N364" s="83">
        <f t="shared" si="123"/>
        <v>7410</v>
      </c>
      <c r="O364" s="157">
        <f t="shared" si="124"/>
        <v>0</v>
      </c>
      <c r="P364" s="188">
        <v>89.5</v>
      </c>
      <c r="Q364" s="83">
        <v>91.3</v>
      </c>
      <c r="R364" s="156">
        <v>750</v>
      </c>
      <c r="S364" s="83">
        <f t="shared" si="125"/>
        <v>2.3999999999999964</v>
      </c>
      <c r="T364" s="157">
        <f t="shared" si="126"/>
        <v>0</v>
      </c>
      <c r="U364" s="194">
        <v>4</v>
      </c>
      <c r="V364" s="83">
        <v>10.199999999999999</v>
      </c>
      <c r="W364" s="83">
        <f t="shared" si="127"/>
        <v>40.799999999999997</v>
      </c>
      <c r="X364" s="157">
        <f t="shared" si="128"/>
        <v>0</v>
      </c>
      <c r="Y364" s="188"/>
      <c r="Z364" s="83">
        <f t="shared" si="129"/>
        <v>0</v>
      </c>
      <c r="AA364" s="148">
        <f t="shared" si="115"/>
        <v>0</v>
      </c>
      <c r="AB364" s="188"/>
      <c r="AC364" s="83"/>
      <c r="AD364" s="83">
        <f t="shared" si="130"/>
        <v>0</v>
      </c>
      <c r="AE364" s="148">
        <f t="shared" si="117"/>
        <v>0</v>
      </c>
      <c r="AF364" s="188"/>
      <c r="AG364" s="157"/>
      <c r="AH364" s="185"/>
      <c r="AI364" s="188"/>
      <c r="AJ364" s="157"/>
    </row>
    <row r="365" spans="1:36" outlineLevel="1" x14ac:dyDescent="0.25">
      <c r="A365" s="80">
        <f t="shared" si="131"/>
        <v>43452</v>
      </c>
      <c r="B365" s="361"/>
      <c r="C365" s="366">
        <v>20</v>
      </c>
      <c r="D365" s="83">
        <v>20200</v>
      </c>
      <c r="E365" s="83">
        <f t="shared" si="120"/>
        <v>404000</v>
      </c>
      <c r="F365" s="157">
        <f t="shared" si="121"/>
        <v>0</v>
      </c>
      <c r="G365" s="188">
        <v>90</v>
      </c>
      <c r="H365" s="83">
        <v>123.8</v>
      </c>
      <c r="I365" s="83">
        <v>2.012</v>
      </c>
      <c r="J365" s="83">
        <f t="shared" si="122"/>
        <v>16799.204771371769</v>
      </c>
      <c r="K365" s="157"/>
      <c r="L365" s="194">
        <v>1</v>
      </c>
      <c r="M365" s="83">
        <v>8530</v>
      </c>
      <c r="N365" s="83">
        <f t="shared" si="123"/>
        <v>8530</v>
      </c>
      <c r="O365" s="157">
        <f t="shared" si="124"/>
        <v>0</v>
      </c>
      <c r="P365" s="188">
        <v>89.6</v>
      </c>
      <c r="Q365" s="83">
        <v>91.7</v>
      </c>
      <c r="R365" s="156">
        <v>750</v>
      </c>
      <c r="S365" s="83">
        <f t="shared" si="125"/>
        <v>2.8000000000000114</v>
      </c>
      <c r="T365" s="157">
        <f t="shared" si="126"/>
        <v>0</v>
      </c>
      <c r="U365" s="194">
        <v>4</v>
      </c>
      <c r="V365" s="83">
        <v>10.9</v>
      </c>
      <c r="W365" s="83">
        <f t="shared" si="127"/>
        <v>43.6</v>
      </c>
      <c r="X365" s="157">
        <f t="shared" si="128"/>
        <v>0</v>
      </c>
      <c r="Y365" s="188"/>
      <c r="Z365" s="83">
        <f t="shared" si="129"/>
        <v>0</v>
      </c>
      <c r="AA365" s="148">
        <f t="shared" si="115"/>
        <v>0</v>
      </c>
      <c r="AB365" s="188"/>
      <c r="AC365" s="83"/>
      <c r="AD365" s="83">
        <f t="shared" si="130"/>
        <v>0</v>
      </c>
      <c r="AE365" s="148">
        <f t="shared" si="117"/>
        <v>0</v>
      </c>
      <c r="AF365" s="188"/>
      <c r="AG365" s="157"/>
      <c r="AH365" s="185"/>
      <c r="AI365" s="188"/>
      <c r="AJ365" s="157"/>
    </row>
    <row r="366" spans="1:36" outlineLevel="1" x14ac:dyDescent="0.25">
      <c r="A366" s="80">
        <f t="shared" si="131"/>
        <v>43453</v>
      </c>
      <c r="B366" s="361"/>
      <c r="C366" s="366">
        <v>20</v>
      </c>
      <c r="D366" s="83">
        <v>28300</v>
      </c>
      <c r="E366" s="83">
        <f t="shared" si="120"/>
        <v>566000</v>
      </c>
      <c r="F366" s="157">
        <f t="shared" si="121"/>
        <v>0</v>
      </c>
      <c r="G366" s="188">
        <v>88.7</v>
      </c>
      <c r="H366" s="83">
        <v>147.1</v>
      </c>
      <c r="I366" s="83">
        <v>1.4550000000000001</v>
      </c>
      <c r="J366" s="83">
        <f t="shared" si="122"/>
        <v>40137.457044673531</v>
      </c>
      <c r="K366" s="157"/>
      <c r="L366" s="194">
        <v>1</v>
      </c>
      <c r="M366" s="83">
        <v>9260</v>
      </c>
      <c r="N366" s="83">
        <f t="shared" si="123"/>
        <v>9260</v>
      </c>
      <c r="O366" s="157">
        <f t="shared" si="124"/>
        <v>0</v>
      </c>
      <c r="P366" s="188">
        <v>89.3</v>
      </c>
      <c r="Q366" s="83">
        <v>91.3</v>
      </c>
      <c r="R366" s="156">
        <v>750</v>
      </c>
      <c r="S366" s="83">
        <f t="shared" si="125"/>
        <v>2.6666666666666665</v>
      </c>
      <c r="T366" s="157">
        <f t="shared" si="126"/>
        <v>0</v>
      </c>
      <c r="U366" s="194">
        <v>4</v>
      </c>
      <c r="V366" s="83">
        <v>12.3</v>
      </c>
      <c r="W366" s="83">
        <f t="shared" si="127"/>
        <v>49.2</v>
      </c>
      <c r="X366" s="157">
        <f t="shared" si="128"/>
        <v>0</v>
      </c>
      <c r="Y366" s="188"/>
      <c r="Z366" s="83">
        <f t="shared" si="129"/>
        <v>0</v>
      </c>
      <c r="AA366" s="148">
        <f t="shared" si="115"/>
        <v>0</v>
      </c>
      <c r="AB366" s="188"/>
      <c r="AC366" s="83"/>
      <c r="AD366" s="83">
        <f t="shared" si="130"/>
        <v>0</v>
      </c>
      <c r="AE366" s="148">
        <f t="shared" si="117"/>
        <v>0</v>
      </c>
      <c r="AF366" s="188"/>
      <c r="AG366" s="157"/>
      <c r="AH366" s="185"/>
      <c r="AI366" s="188"/>
      <c r="AJ366" s="157"/>
    </row>
    <row r="367" spans="1:36" outlineLevel="1" x14ac:dyDescent="0.25">
      <c r="A367" s="80">
        <f t="shared" si="131"/>
        <v>43454</v>
      </c>
      <c r="B367" s="361"/>
      <c r="C367" s="366">
        <v>20</v>
      </c>
      <c r="D367" s="83">
        <v>43000</v>
      </c>
      <c r="E367" s="83">
        <f t="shared" si="120"/>
        <v>860000</v>
      </c>
      <c r="F367" s="157">
        <f t="shared" si="121"/>
        <v>0</v>
      </c>
      <c r="G367" s="188">
        <v>88.6</v>
      </c>
      <c r="H367" s="83">
        <v>146.9</v>
      </c>
      <c r="I367" s="83">
        <v>0.46300000000000002</v>
      </c>
      <c r="J367" s="83">
        <f t="shared" si="122"/>
        <v>125917.92656587476</v>
      </c>
      <c r="K367" s="157"/>
      <c r="L367" s="194">
        <v>1</v>
      </c>
      <c r="M367" s="83">
        <v>10600</v>
      </c>
      <c r="N367" s="83">
        <f t="shared" si="123"/>
        <v>10600</v>
      </c>
      <c r="O367" s="157">
        <f t="shared" si="124"/>
        <v>0</v>
      </c>
      <c r="P367" s="188">
        <v>88.6</v>
      </c>
      <c r="Q367" s="83">
        <v>111</v>
      </c>
      <c r="R367" s="156">
        <v>500</v>
      </c>
      <c r="S367" s="83">
        <f t="shared" si="125"/>
        <v>44.800000000000011</v>
      </c>
      <c r="T367" s="157">
        <f t="shared" si="126"/>
        <v>0</v>
      </c>
      <c r="U367" s="194">
        <v>2</v>
      </c>
      <c r="V367" s="83"/>
      <c r="W367" s="83">
        <f t="shared" si="127"/>
        <v>0</v>
      </c>
      <c r="X367" s="157">
        <f t="shared" si="128"/>
        <v>0</v>
      </c>
      <c r="Y367" s="188"/>
      <c r="Z367" s="83">
        <f t="shared" si="129"/>
        <v>0</v>
      </c>
      <c r="AA367" s="148">
        <f t="shared" si="115"/>
        <v>0</v>
      </c>
      <c r="AB367" s="188"/>
      <c r="AC367" s="83"/>
      <c r="AD367" s="83">
        <f t="shared" si="130"/>
        <v>0</v>
      </c>
      <c r="AE367" s="148">
        <f t="shared" si="117"/>
        <v>0</v>
      </c>
      <c r="AF367" s="188"/>
      <c r="AG367" s="157"/>
      <c r="AH367" s="185"/>
      <c r="AI367" s="188" t="s">
        <v>405</v>
      </c>
      <c r="AJ367" s="157"/>
    </row>
    <row r="368" spans="1:36" outlineLevel="1" x14ac:dyDescent="0.25">
      <c r="A368" s="80">
        <f t="shared" si="131"/>
        <v>43455</v>
      </c>
      <c r="B368" s="361"/>
      <c r="C368" s="366">
        <v>20</v>
      </c>
      <c r="D368" s="83"/>
      <c r="E368" s="83">
        <f t="shared" si="120"/>
        <v>0</v>
      </c>
      <c r="F368" s="157">
        <f t="shared" si="121"/>
        <v>0</v>
      </c>
      <c r="G368" s="188"/>
      <c r="H368" s="83"/>
      <c r="I368" s="83"/>
      <c r="J368" s="83">
        <f t="shared" si="122"/>
        <v>0</v>
      </c>
      <c r="K368" s="157"/>
      <c r="L368" s="194">
        <v>1</v>
      </c>
      <c r="M368" s="83"/>
      <c r="N368" s="83">
        <f t="shared" si="123"/>
        <v>0</v>
      </c>
      <c r="O368" s="157">
        <f t="shared" si="124"/>
        <v>0</v>
      </c>
      <c r="P368" s="188"/>
      <c r="Q368" s="83"/>
      <c r="R368" s="156">
        <v>100</v>
      </c>
      <c r="S368" s="83">
        <f t="shared" si="125"/>
        <v>0</v>
      </c>
      <c r="T368" s="157">
        <f t="shared" si="126"/>
        <v>0</v>
      </c>
      <c r="U368" s="194">
        <v>2</v>
      </c>
      <c r="V368" s="83"/>
      <c r="W368" s="83">
        <f t="shared" si="127"/>
        <v>0</v>
      </c>
      <c r="X368" s="157">
        <f t="shared" si="128"/>
        <v>0</v>
      </c>
      <c r="Y368" s="188"/>
      <c r="Z368" s="83">
        <f t="shared" si="129"/>
        <v>0</v>
      </c>
      <c r="AA368" s="148">
        <f t="shared" si="115"/>
        <v>0</v>
      </c>
      <c r="AB368" s="188"/>
      <c r="AC368" s="83"/>
      <c r="AD368" s="83">
        <f t="shared" si="130"/>
        <v>0</v>
      </c>
      <c r="AE368" s="148">
        <f t="shared" si="117"/>
        <v>0</v>
      </c>
      <c r="AF368" s="188"/>
      <c r="AG368" s="157"/>
      <c r="AH368" s="185"/>
      <c r="AI368" s="188"/>
      <c r="AJ368" s="157"/>
    </row>
    <row r="369" spans="1:37" outlineLevel="1" x14ac:dyDescent="0.25">
      <c r="A369" s="80">
        <f t="shared" si="131"/>
        <v>43456</v>
      </c>
      <c r="B369" s="361"/>
      <c r="C369" s="366">
        <v>20</v>
      </c>
      <c r="D369" s="83"/>
      <c r="E369" s="83">
        <f t="shared" si="120"/>
        <v>0</v>
      </c>
      <c r="F369" s="157">
        <f t="shared" si="121"/>
        <v>0</v>
      </c>
      <c r="G369" s="188"/>
      <c r="H369" s="83"/>
      <c r="I369" s="83"/>
      <c r="J369" s="83">
        <f t="shared" si="122"/>
        <v>0</v>
      </c>
      <c r="K369" s="157"/>
      <c r="L369" s="194">
        <v>1</v>
      </c>
      <c r="M369" s="83"/>
      <c r="N369" s="83">
        <f t="shared" si="123"/>
        <v>0</v>
      </c>
      <c r="O369" s="157">
        <f t="shared" si="124"/>
        <v>0</v>
      </c>
      <c r="P369" s="188"/>
      <c r="Q369" s="83"/>
      <c r="R369" s="156">
        <v>100</v>
      </c>
      <c r="S369" s="83">
        <f t="shared" si="125"/>
        <v>0</v>
      </c>
      <c r="T369" s="157">
        <f t="shared" si="126"/>
        <v>0</v>
      </c>
      <c r="U369" s="194">
        <v>2</v>
      </c>
      <c r="V369" s="83"/>
      <c r="W369" s="83">
        <f t="shared" si="127"/>
        <v>0</v>
      </c>
      <c r="X369" s="157">
        <f t="shared" si="128"/>
        <v>0</v>
      </c>
      <c r="Y369" s="188"/>
      <c r="Z369" s="83">
        <f t="shared" si="129"/>
        <v>0</v>
      </c>
      <c r="AA369" s="148">
        <f t="shared" ref="AA369:AA379" si="132">IF(Y369=0,0,(SUM(B363:B369)*Y369/1000))</f>
        <v>0</v>
      </c>
      <c r="AB369" s="188"/>
      <c r="AC369" s="83"/>
      <c r="AD369" s="83">
        <f t="shared" si="130"/>
        <v>0</v>
      </c>
      <c r="AE369" s="148">
        <f t="shared" ref="AE369:AE379" si="133">IF(AC369=0,0,(SUM(B363:B369)*AC369/1000))</f>
        <v>0</v>
      </c>
      <c r="AF369" s="188"/>
      <c r="AG369" s="157"/>
      <c r="AH369" s="185"/>
      <c r="AI369" s="188"/>
      <c r="AJ369" s="157"/>
    </row>
    <row r="370" spans="1:37" outlineLevel="1" x14ac:dyDescent="0.25">
      <c r="A370" s="80">
        <f t="shared" si="131"/>
        <v>43457</v>
      </c>
      <c r="B370" s="361"/>
      <c r="C370" s="366">
        <v>20</v>
      </c>
      <c r="D370" s="83"/>
      <c r="E370" s="83">
        <f t="shared" si="120"/>
        <v>0</v>
      </c>
      <c r="F370" s="157">
        <f t="shared" si="121"/>
        <v>0</v>
      </c>
      <c r="G370" s="188"/>
      <c r="H370" s="83"/>
      <c r="I370" s="83"/>
      <c r="J370" s="83">
        <f t="shared" si="122"/>
        <v>0</v>
      </c>
      <c r="K370" s="157"/>
      <c r="L370" s="194">
        <v>1</v>
      </c>
      <c r="M370" s="83"/>
      <c r="N370" s="83">
        <f t="shared" si="123"/>
        <v>0</v>
      </c>
      <c r="O370" s="157">
        <f t="shared" si="124"/>
        <v>0</v>
      </c>
      <c r="P370" s="188"/>
      <c r="Q370" s="83"/>
      <c r="R370" s="156">
        <v>100</v>
      </c>
      <c r="S370" s="83">
        <f t="shared" si="125"/>
        <v>0</v>
      </c>
      <c r="T370" s="157">
        <f t="shared" si="126"/>
        <v>0</v>
      </c>
      <c r="U370" s="194">
        <v>2</v>
      </c>
      <c r="V370" s="83"/>
      <c r="W370" s="83">
        <f t="shared" si="127"/>
        <v>0</v>
      </c>
      <c r="X370" s="157">
        <f t="shared" si="128"/>
        <v>0</v>
      </c>
      <c r="Y370" s="188"/>
      <c r="Z370" s="83">
        <f t="shared" si="129"/>
        <v>0</v>
      </c>
      <c r="AA370" s="148">
        <f t="shared" si="132"/>
        <v>0</v>
      </c>
      <c r="AB370" s="188"/>
      <c r="AC370" s="83"/>
      <c r="AD370" s="83">
        <f t="shared" si="130"/>
        <v>0</v>
      </c>
      <c r="AE370" s="148">
        <f t="shared" si="133"/>
        <v>0</v>
      </c>
      <c r="AF370" s="188"/>
      <c r="AG370" s="157"/>
      <c r="AH370" s="185"/>
      <c r="AI370" s="188"/>
      <c r="AJ370" s="157"/>
    </row>
    <row r="371" spans="1:37" outlineLevel="1" x14ac:dyDescent="0.25">
      <c r="A371" s="80">
        <f t="shared" si="131"/>
        <v>43458</v>
      </c>
      <c r="B371" s="361"/>
      <c r="C371" s="366">
        <v>20</v>
      </c>
      <c r="D371" s="83"/>
      <c r="E371" s="83">
        <f t="shared" si="120"/>
        <v>0</v>
      </c>
      <c r="F371" s="157">
        <f t="shared" si="121"/>
        <v>0</v>
      </c>
      <c r="G371" s="188"/>
      <c r="H371" s="83"/>
      <c r="I371" s="83"/>
      <c r="J371" s="83">
        <f t="shared" si="122"/>
        <v>0</v>
      </c>
      <c r="K371" s="157"/>
      <c r="L371" s="194">
        <v>1</v>
      </c>
      <c r="M371" s="83"/>
      <c r="N371" s="83">
        <f t="shared" si="123"/>
        <v>0</v>
      </c>
      <c r="O371" s="157">
        <f t="shared" si="124"/>
        <v>0</v>
      </c>
      <c r="P371" s="188"/>
      <c r="Q371" s="83"/>
      <c r="R371" s="156">
        <v>100</v>
      </c>
      <c r="S371" s="83">
        <f t="shared" si="125"/>
        <v>0</v>
      </c>
      <c r="T371" s="157">
        <f t="shared" si="126"/>
        <v>0</v>
      </c>
      <c r="U371" s="194">
        <v>2</v>
      </c>
      <c r="V371" s="83"/>
      <c r="W371" s="83">
        <f t="shared" si="127"/>
        <v>0</v>
      </c>
      <c r="X371" s="157">
        <f t="shared" si="128"/>
        <v>0</v>
      </c>
      <c r="Y371" s="188"/>
      <c r="Z371" s="83">
        <f t="shared" si="129"/>
        <v>0</v>
      </c>
      <c r="AA371" s="148">
        <f t="shared" si="132"/>
        <v>0</v>
      </c>
      <c r="AB371" s="188"/>
      <c r="AC371" s="83"/>
      <c r="AD371" s="83">
        <f t="shared" si="130"/>
        <v>0</v>
      </c>
      <c r="AE371" s="148">
        <f t="shared" si="133"/>
        <v>0</v>
      </c>
      <c r="AF371" s="188"/>
      <c r="AG371" s="157"/>
      <c r="AH371" s="185"/>
      <c r="AI371" s="188"/>
      <c r="AJ371" s="157"/>
    </row>
    <row r="372" spans="1:37" outlineLevel="1" x14ac:dyDescent="0.25">
      <c r="A372" s="80">
        <f t="shared" si="131"/>
        <v>43459</v>
      </c>
      <c r="B372" s="361"/>
      <c r="C372" s="366">
        <v>20</v>
      </c>
      <c r="D372" s="83"/>
      <c r="E372" s="83">
        <f t="shared" si="120"/>
        <v>0</v>
      </c>
      <c r="F372" s="157">
        <f t="shared" si="121"/>
        <v>0</v>
      </c>
      <c r="G372" s="188"/>
      <c r="H372" s="83"/>
      <c r="I372" s="83"/>
      <c r="J372" s="83">
        <f t="shared" si="122"/>
        <v>0</v>
      </c>
      <c r="K372" s="157"/>
      <c r="L372" s="194">
        <v>1</v>
      </c>
      <c r="M372" s="83"/>
      <c r="N372" s="83">
        <f t="shared" si="123"/>
        <v>0</v>
      </c>
      <c r="O372" s="157">
        <f t="shared" si="124"/>
        <v>0</v>
      </c>
      <c r="P372" s="188"/>
      <c r="Q372" s="83"/>
      <c r="R372" s="156">
        <v>100</v>
      </c>
      <c r="S372" s="83">
        <f t="shared" si="125"/>
        <v>0</v>
      </c>
      <c r="T372" s="157">
        <f t="shared" si="126"/>
        <v>0</v>
      </c>
      <c r="U372" s="194">
        <v>2</v>
      </c>
      <c r="V372" s="83"/>
      <c r="W372" s="83">
        <f t="shared" si="127"/>
        <v>0</v>
      </c>
      <c r="X372" s="157">
        <f t="shared" si="128"/>
        <v>0</v>
      </c>
      <c r="Y372" s="188"/>
      <c r="Z372" s="83">
        <f t="shared" si="129"/>
        <v>0</v>
      </c>
      <c r="AA372" s="148">
        <f t="shared" si="132"/>
        <v>0</v>
      </c>
      <c r="AB372" s="188"/>
      <c r="AC372" s="83"/>
      <c r="AD372" s="83">
        <f t="shared" si="130"/>
        <v>0</v>
      </c>
      <c r="AE372" s="148">
        <f t="shared" si="133"/>
        <v>0</v>
      </c>
      <c r="AF372" s="188"/>
      <c r="AG372" s="157"/>
      <c r="AH372" s="185"/>
      <c r="AI372" s="188"/>
      <c r="AJ372" s="157"/>
    </row>
    <row r="373" spans="1:37" outlineLevel="1" x14ac:dyDescent="0.25">
      <c r="A373" s="80">
        <f t="shared" si="131"/>
        <v>43460</v>
      </c>
      <c r="B373" s="361"/>
      <c r="C373" s="366">
        <v>20</v>
      </c>
      <c r="D373" s="83"/>
      <c r="E373" s="83">
        <f t="shared" si="120"/>
        <v>0</v>
      </c>
      <c r="F373" s="157">
        <f t="shared" si="121"/>
        <v>0</v>
      </c>
      <c r="G373" s="188"/>
      <c r="H373" s="83"/>
      <c r="I373" s="83"/>
      <c r="J373" s="83">
        <f t="shared" si="122"/>
        <v>0</v>
      </c>
      <c r="K373" s="157"/>
      <c r="L373" s="194">
        <v>1</v>
      </c>
      <c r="M373" s="83"/>
      <c r="N373" s="83">
        <f t="shared" si="123"/>
        <v>0</v>
      </c>
      <c r="O373" s="157">
        <f t="shared" si="124"/>
        <v>0</v>
      </c>
      <c r="P373" s="188"/>
      <c r="Q373" s="83"/>
      <c r="R373" s="156">
        <v>100</v>
      </c>
      <c r="S373" s="83">
        <f t="shared" si="125"/>
        <v>0</v>
      </c>
      <c r="T373" s="157">
        <f t="shared" si="126"/>
        <v>0</v>
      </c>
      <c r="U373" s="194">
        <v>2</v>
      </c>
      <c r="V373" s="83"/>
      <c r="W373" s="83">
        <f t="shared" si="127"/>
        <v>0</v>
      </c>
      <c r="X373" s="157">
        <f t="shared" si="128"/>
        <v>0</v>
      </c>
      <c r="Y373" s="188"/>
      <c r="Z373" s="83">
        <f t="shared" si="129"/>
        <v>0</v>
      </c>
      <c r="AA373" s="148">
        <f t="shared" si="132"/>
        <v>0</v>
      </c>
      <c r="AB373" s="188"/>
      <c r="AC373" s="83"/>
      <c r="AD373" s="83">
        <f t="shared" si="130"/>
        <v>0</v>
      </c>
      <c r="AE373" s="148">
        <f t="shared" si="133"/>
        <v>0</v>
      </c>
      <c r="AF373" s="188"/>
      <c r="AG373" s="157"/>
      <c r="AH373" s="185"/>
      <c r="AI373" s="188"/>
      <c r="AJ373" s="157"/>
    </row>
    <row r="374" spans="1:37" outlineLevel="1" x14ac:dyDescent="0.25">
      <c r="A374" s="80">
        <f t="shared" si="131"/>
        <v>43461</v>
      </c>
      <c r="B374" s="361"/>
      <c r="C374" s="366">
        <v>20</v>
      </c>
      <c r="D374" s="83"/>
      <c r="E374" s="83">
        <f t="shared" si="120"/>
        <v>0</v>
      </c>
      <c r="F374" s="157">
        <f t="shared" si="121"/>
        <v>0</v>
      </c>
      <c r="G374" s="188"/>
      <c r="H374" s="83"/>
      <c r="I374" s="83"/>
      <c r="J374" s="83">
        <f t="shared" si="122"/>
        <v>0</v>
      </c>
      <c r="K374" s="157"/>
      <c r="L374" s="194">
        <v>1</v>
      </c>
      <c r="M374" s="83"/>
      <c r="N374" s="83">
        <f t="shared" si="123"/>
        <v>0</v>
      </c>
      <c r="O374" s="157">
        <f t="shared" si="124"/>
        <v>0</v>
      </c>
      <c r="P374" s="188"/>
      <c r="Q374" s="83"/>
      <c r="R374" s="156">
        <v>100</v>
      </c>
      <c r="S374" s="83">
        <f t="shared" si="125"/>
        <v>0</v>
      </c>
      <c r="T374" s="157">
        <f t="shared" si="126"/>
        <v>0</v>
      </c>
      <c r="U374" s="194">
        <v>2</v>
      </c>
      <c r="V374" s="83"/>
      <c r="W374" s="83">
        <f t="shared" si="127"/>
        <v>0</v>
      </c>
      <c r="X374" s="157">
        <f t="shared" si="128"/>
        <v>0</v>
      </c>
      <c r="Y374" s="188"/>
      <c r="Z374" s="83">
        <f t="shared" si="129"/>
        <v>0</v>
      </c>
      <c r="AA374" s="148">
        <f t="shared" si="132"/>
        <v>0</v>
      </c>
      <c r="AB374" s="188"/>
      <c r="AC374" s="83"/>
      <c r="AD374" s="83">
        <f t="shared" si="130"/>
        <v>0</v>
      </c>
      <c r="AE374" s="148">
        <f t="shared" si="133"/>
        <v>0</v>
      </c>
      <c r="AF374" s="188"/>
      <c r="AG374" s="157"/>
      <c r="AH374" s="185"/>
      <c r="AI374" s="188"/>
      <c r="AJ374" s="157"/>
    </row>
    <row r="375" spans="1:37" outlineLevel="1" x14ac:dyDescent="0.25">
      <c r="A375" s="80">
        <f t="shared" si="131"/>
        <v>43462</v>
      </c>
      <c r="B375" s="361"/>
      <c r="C375" s="366">
        <v>20</v>
      </c>
      <c r="D375" s="83"/>
      <c r="E375" s="83">
        <f t="shared" si="120"/>
        <v>0</v>
      </c>
      <c r="F375" s="157">
        <f t="shared" si="121"/>
        <v>0</v>
      </c>
      <c r="G375" s="188"/>
      <c r="H375" s="83"/>
      <c r="I375" s="83"/>
      <c r="J375" s="83">
        <f t="shared" si="122"/>
        <v>0</v>
      </c>
      <c r="K375" s="157"/>
      <c r="L375" s="194">
        <v>1</v>
      </c>
      <c r="M375" s="83"/>
      <c r="N375" s="83">
        <f t="shared" si="123"/>
        <v>0</v>
      </c>
      <c r="O375" s="157">
        <f t="shared" si="124"/>
        <v>0</v>
      </c>
      <c r="P375" s="188"/>
      <c r="Q375" s="83"/>
      <c r="R375" s="156">
        <v>100</v>
      </c>
      <c r="S375" s="83">
        <f t="shared" si="125"/>
        <v>0</v>
      </c>
      <c r="T375" s="157">
        <f t="shared" si="126"/>
        <v>0</v>
      </c>
      <c r="U375" s="194">
        <v>2</v>
      </c>
      <c r="V375" s="83"/>
      <c r="W375" s="83">
        <f t="shared" si="127"/>
        <v>0</v>
      </c>
      <c r="X375" s="157">
        <f t="shared" si="128"/>
        <v>0</v>
      </c>
      <c r="Y375" s="188"/>
      <c r="Z375" s="83">
        <f t="shared" si="129"/>
        <v>0</v>
      </c>
      <c r="AA375" s="148">
        <f t="shared" si="132"/>
        <v>0</v>
      </c>
      <c r="AB375" s="188"/>
      <c r="AC375" s="83"/>
      <c r="AD375" s="83">
        <f t="shared" si="130"/>
        <v>0</v>
      </c>
      <c r="AE375" s="148">
        <f t="shared" si="133"/>
        <v>0</v>
      </c>
      <c r="AF375" s="188"/>
      <c r="AG375" s="157"/>
      <c r="AH375" s="185"/>
      <c r="AI375" s="188"/>
      <c r="AJ375" s="157"/>
    </row>
    <row r="376" spans="1:37" outlineLevel="1" x14ac:dyDescent="0.25">
      <c r="A376" s="80">
        <f t="shared" si="131"/>
        <v>43463</v>
      </c>
      <c r="B376" s="361"/>
      <c r="C376" s="366">
        <v>20</v>
      </c>
      <c r="D376" s="83"/>
      <c r="E376" s="83">
        <f t="shared" si="120"/>
        <v>0</v>
      </c>
      <c r="F376" s="157">
        <f t="shared" si="121"/>
        <v>0</v>
      </c>
      <c r="G376" s="188"/>
      <c r="H376" s="83"/>
      <c r="I376" s="83"/>
      <c r="J376" s="83">
        <f t="shared" si="122"/>
        <v>0</v>
      </c>
      <c r="K376" s="157"/>
      <c r="L376" s="194">
        <v>1</v>
      </c>
      <c r="M376" s="83"/>
      <c r="N376" s="83">
        <f t="shared" si="123"/>
        <v>0</v>
      </c>
      <c r="O376" s="157">
        <f t="shared" si="124"/>
        <v>0</v>
      </c>
      <c r="P376" s="188"/>
      <c r="Q376" s="83"/>
      <c r="R376" s="156">
        <v>100</v>
      </c>
      <c r="S376" s="83">
        <f t="shared" si="125"/>
        <v>0</v>
      </c>
      <c r="T376" s="157">
        <f t="shared" si="126"/>
        <v>0</v>
      </c>
      <c r="U376" s="194">
        <v>2</v>
      </c>
      <c r="V376" s="83"/>
      <c r="W376" s="83">
        <f t="shared" si="127"/>
        <v>0</v>
      </c>
      <c r="X376" s="157">
        <f t="shared" si="128"/>
        <v>0</v>
      </c>
      <c r="Y376" s="188"/>
      <c r="Z376" s="83">
        <f t="shared" si="129"/>
        <v>0</v>
      </c>
      <c r="AA376" s="148">
        <f t="shared" si="132"/>
        <v>0</v>
      </c>
      <c r="AB376" s="188"/>
      <c r="AC376" s="83"/>
      <c r="AD376" s="83">
        <f t="shared" si="130"/>
        <v>0</v>
      </c>
      <c r="AE376" s="148">
        <f t="shared" si="133"/>
        <v>0</v>
      </c>
      <c r="AF376" s="188"/>
      <c r="AG376" s="157"/>
      <c r="AH376" s="185"/>
      <c r="AI376" s="188"/>
      <c r="AJ376" s="157"/>
    </row>
    <row r="377" spans="1:37" outlineLevel="1" x14ac:dyDescent="0.25">
      <c r="A377" s="80">
        <f t="shared" si="131"/>
        <v>43464</v>
      </c>
      <c r="B377" s="361"/>
      <c r="C377" s="366">
        <v>20</v>
      </c>
      <c r="D377" s="83"/>
      <c r="E377" s="83">
        <f t="shared" si="120"/>
        <v>0</v>
      </c>
      <c r="F377" s="157">
        <f t="shared" si="121"/>
        <v>0</v>
      </c>
      <c r="G377" s="188"/>
      <c r="H377" s="83"/>
      <c r="I377" s="83"/>
      <c r="J377" s="83">
        <f t="shared" si="122"/>
        <v>0</v>
      </c>
      <c r="K377" s="157"/>
      <c r="L377" s="194">
        <v>1</v>
      </c>
      <c r="M377" s="83"/>
      <c r="N377" s="83">
        <f t="shared" si="123"/>
        <v>0</v>
      </c>
      <c r="O377" s="157">
        <f t="shared" si="124"/>
        <v>0</v>
      </c>
      <c r="P377" s="188"/>
      <c r="Q377" s="83"/>
      <c r="R377" s="156">
        <v>100</v>
      </c>
      <c r="S377" s="83">
        <f t="shared" si="125"/>
        <v>0</v>
      </c>
      <c r="T377" s="157">
        <f t="shared" si="126"/>
        <v>0</v>
      </c>
      <c r="U377" s="194">
        <v>2</v>
      </c>
      <c r="V377" s="83"/>
      <c r="W377" s="83">
        <f t="shared" si="127"/>
        <v>0</v>
      </c>
      <c r="X377" s="157">
        <f t="shared" si="128"/>
        <v>0</v>
      </c>
      <c r="Y377" s="188"/>
      <c r="Z377" s="83">
        <f t="shared" si="129"/>
        <v>0</v>
      </c>
      <c r="AA377" s="148">
        <f t="shared" si="132"/>
        <v>0</v>
      </c>
      <c r="AB377" s="188"/>
      <c r="AC377" s="83"/>
      <c r="AD377" s="83">
        <f t="shared" si="130"/>
        <v>0</v>
      </c>
      <c r="AE377" s="148">
        <f t="shared" si="133"/>
        <v>0</v>
      </c>
      <c r="AF377" s="188"/>
      <c r="AG377" s="157"/>
      <c r="AH377" s="185"/>
      <c r="AI377" s="188"/>
      <c r="AJ377" s="157"/>
    </row>
    <row r="378" spans="1:37" outlineLevel="1" x14ac:dyDescent="0.25">
      <c r="A378" s="80">
        <f t="shared" si="131"/>
        <v>43465</v>
      </c>
      <c r="B378" s="361"/>
      <c r="C378" s="366">
        <v>20</v>
      </c>
      <c r="D378" s="83"/>
      <c r="E378" s="83">
        <f t="shared" si="120"/>
        <v>0</v>
      </c>
      <c r="F378" s="157">
        <f t="shared" si="121"/>
        <v>0</v>
      </c>
      <c r="G378" s="188"/>
      <c r="H378" s="83"/>
      <c r="I378" s="83"/>
      <c r="J378" s="83">
        <f t="shared" si="122"/>
        <v>0</v>
      </c>
      <c r="K378" s="157"/>
      <c r="L378" s="194">
        <v>1</v>
      </c>
      <c r="M378" s="83"/>
      <c r="N378" s="83">
        <f t="shared" si="123"/>
        <v>0</v>
      </c>
      <c r="O378" s="157">
        <f t="shared" si="124"/>
        <v>0</v>
      </c>
      <c r="P378" s="188"/>
      <c r="Q378" s="83"/>
      <c r="R378" s="156">
        <v>100</v>
      </c>
      <c r="S378" s="83">
        <f t="shared" si="125"/>
        <v>0</v>
      </c>
      <c r="T378" s="157">
        <f t="shared" si="126"/>
        <v>0</v>
      </c>
      <c r="U378" s="194">
        <v>2</v>
      </c>
      <c r="V378" s="83"/>
      <c r="W378" s="83">
        <f t="shared" si="127"/>
        <v>0</v>
      </c>
      <c r="X378" s="157">
        <f t="shared" si="128"/>
        <v>0</v>
      </c>
      <c r="Y378" s="188"/>
      <c r="Z378" s="83">
        <f t="shared" si="129"/>
        <v>0</v>
      </c>
      <c r="AA378" s="148">
        <f t="shared" si="132"/>
        <v>0</v>
      </c>
      <c r="AB378" s="188"/>
      <c r="AC378" s="83"/>
      <c r="AD378" s="83">
        <f t="shared" si="130"/>
        <v>0</v>
      </c>
      <c r="AE378" s="148">
        <f t="shared" si="133"/>
        <v>0</v>
      </c>
      <c r="AF378" s="188"/>
      <c r="AG378" s="157"/>
      <c r="AH378" s="185"/>
      <c r="AI378" s="188"/>
      <c r="AJ378" s="157"/>
    </row>
    <row r="379" spans="1:37" ht="15.75" thickBot="1" x14ac:dyDescent="0.3">
      <c r="A379" s="166">
        <f t="shared" si="131"/>
        <v>43466</v>
      </c>
      <c r="B379" s="361"/>
      <c r="C379" s="366">
        <v>20</v>
      </c>
      <c r="D379" s="83"/>
      <c r="E379" s="83">
        <f t="shared" si="120"/>
        <v>0</v>
      </c>
      <c r="F379" s="157">
        <f t="shared" si="121"/>
        <v>0</v>
      </c>
      <c r="G379" s="188"/>
      <c r="H379" s="83"/>
      <c r="I379" s="83"/>
      <c r="J379" s="83">
        <f t="shared" si="122"/>
        <v>0</v>
      </c>
      <c r="K379" s="157"/>
      <c r="L379" s="194">
        <v>1</v>
      </c>
      <c r="M379" s="83"/>
      <c r="N379" s="83">
        <f t="shared" si="123"/>
        <v>0</v>
      </c>
      <c r="O379" s="157">
        <f t="shared" si="124"/>
        <v>0</v>
      </c>
      <c r="P379" s="188"/>
      <c r="Q379" s="83"/>
      <c r="R379" s="156">
        <v>100</v>
      </c>
      <c r="S379" s="83">
        <f t="shared" si="125"/>
        <v>0</v>
      </c>
      <c r="T379" s="157">
        <f t="shared" si="126"/>
        <v>0</v>
      </c>
      <c r="U379" s="194">
        <v>2</v>
      </c>
      <c r="V379" s="83"/>
      <c r="W379" s="83">
        <f t="shared" si="127"/>
        <v>0</v>
      </c>
      <c r="X379" s="157">
        <f t="shared" si="128"/>
        <v>0</v>
      </c>
      <c r="Y379" s="188"/>
      <c r="Z379" s="83">
        <f t="shared" si="129"/>
        <v>0</v>
      </c>
      <c r="AA379" s="148">
        <f t="shared" si="132"/>
        <v>0</v>
      </c>
      <c r="AB379" s="188"/>
      <c r="AC379" s="83"/>
      <c r="AD379" s="83">
        <f t="shared" si="130"/>
        <v>0</v>
      </c>
      <c r="AE379" s="148">
        <f t="shared" si="133"/>
        <v>0</v>
      </c>
      <c r="AF379" s="189"/>
      <c r="AG379" s="191"/>
      <c r="AH379" s="186"/>
      <c r="AI379" s="189"/>
      <c r="AJ379" s="191"/>
      <c r="AK379" s="86"/>
    </row>
    <row r="380" spans="1:37" s="86" customFormat="1" x14ac:dyDescent="0.25">
      <c r="A380" s="204" t="s">
        <v>130</v>
      </c>
      <c r="B380" s="210">
        <f>SUMIF(B14:B379,"&lt;&gt;0")</f>
        <v>2943.05</v>
      </c>
      <c r="C380" s="224"/>
      <c r="D380" s="202"/>
      <c r="E380" s="199">
        <f t="shared" ref="E380:AE380" si="134">SUMIF(E14:E379,"&lt;&gt;0")</f>
        <v>67126500</v>
      </c>
      <c r="F380" s="200">
        <f t="shared" si="134"/>
        <v>816277.41999999969</v>
      </c>
      <c r="G380" s="198"/>
      <c r="H380" s="202"/>
      <c r="I380" s="202"/>
      <c r="J380" s="199">
        <f t="shared" si="134"/>
        <v>2223567.093433727</v>
      </c>
      <c r="K380" s="201">
        <f t="shared" si="134"/>
        <v>0</v>
      </c>
      <c r="L380" s="198"/>
      <c r="M380" s="237">
        <f t="shared" si="134"/>
        <v>1839756</v>
      </c>
      <c r="N380" s="199">
        <f t="shared" si="134"/>
        <v>1839756</v>
      </c>
      <c r="O380" s="169">
        <f t="shared" si="109"/>
        <v>5414493.8958000001</v>
      </c>
      <c r="P380" s="198"/>
      <c r="Q380" s="202"/>
      <c r="R380" s="202"/>
      <c r="S380" s="199">
        <f t="shared" si="134"/>
        <v>5844.0962708529332</v>
      </c>
      <c r="T380" s="211">
        <f t="shared" si="134"/>
        <v>116.64157103229029</v>
      </c>
      <c r="U380" s="198"/>
      <c r="V380" s="199">
        <f t="shared" si="134"/>
        <v>2484.3800000000019</v>
      </c>
      <c r="W380" s="199">
        <f t="shared" si="134"/>
        <v>8828.7000000000044</v>
      </c>
      <c r="X380" s="242">
        <f t="shared" si="134"/>
        <v>127.34487600000001</v>
      </c>
      <c r="Y380" s="332">
        <f t="shared" si="134"/>
        <v>33316</v>
      </c>
      <c r="Z380" s="112">
        <f t="shared" si="114"/>
        <v>98050.653800000015</v>
      </c>
      <c r="AA380" s="333">
        <f t="shared" ca="1" si="134"/>
        <v>179202095.05025008</v>
      </c>
      <c r="AB380" s="198"/>
      <c r="AC380" s="199">
        <f t="shared" si="134"/>
        <v>580.1099999999999</v>
      </c>
      <c r="AD380" s="199">
        <f t="shared" si="134"/>
        <v>11.471229000000001</v>
      </c>
      <c r="AE380" s="201">
        <f t="shared" si="134"/>
        <v>38.003151000000003</v>
      </c>
      <c r="AF380" s="184"/>
      <c r="AG380" s="184"/>
      <c r="AH380" s="184"/>
      <c r="AI380" s="187"/>
      <c r="AJ380" s="169"/>
    </row>
    <row r="381" spans="1:37" s="86" customFormat="1" x14ac:dyDescent="0.25">
      <c r="A381" s="205" t="s">
        <v>129</v>
      </c>
      <c r="B381" s="207">
        <f>AVERAGEIF(B14:B379,"&lt;&gt;0")</f>
        <v>20.580769230769231</v>
      </c>
      <c r="C381" s="224"/>
      <c r="D381" s="218"/>
      <c r="E381" s="217">
        <f t="shared" ref="E381:AE381" si="135">AVERAGEIF(E14:E379,"&lt;&gt;0")</f>
        <v>337319.09547738696</v>
      </c>
      <c r="F381" s="229">
        <f t="shared" si="135"/>
        <v>5789.2015602836855</v>
      </c>
      <c r="G381" s="224"/>
      <c r="H381" s="218"/>
      <c r="I381" s="218"/>
      <c r="J381" s="217">
        <f t="shared" si="135"/>
        <v>11173.703987104156</v>
      </c>
      <c r="K381" s="231" t="e">
        <f t="shared" si="135"/>
        <v>#DIV/0!</v>
      </c>
      <c r="L381" s="224"/>
      <c r="M381" s="238">
        <f t="shared" si="135"/>
        <v>9198.7800000000007</v>
      </c>
      <c r="N381" s="217">
        <f t="shared" si="135"/>
        <v>9198.7800000000007</v>
      </c>
      <c r="O381" s="157">
        <f t="shared" si="109"/>
        <v>189.3179683846154</v>
      </c>
      <c r="P381" s="224"/>
      <c r="Q381" s="218"/>
      <c r="R381" s="218"/>
      <c r="S381" s="217">
        <f t="shared" si="135"/>
        <v>29.367317943984588</v>
      </c>
      <c r="T381" s="231">
        <f t="shared" si="135"/>
        <v>0.82141951431190341</v>
      </c>
      <c r="U381" s="224"/>
      <c r="V381" s="217">
        <f t="shared" si="135"/>
        <v>12.547373737373746</v>
      </c>
      <c r="W381" s="217">
        <f t="shared" si="135"/>
        <v>44.589393939393965</v>
      </c>
      <c r="X381" s="243">
        <f t="shared" si="135"/>
        <v>0.89679490140845075</v>
      </c>
      <c r="Y381" s="227">
        <f t="shared" si="135"/>
        <v>740.35555555555561</v>
      </c>
      <c r="Z381" s="83">
        <f t="shared" si="114"/>
        <v>15.237086837606839</v>
      </c>
      <c r="AA381" s="229">
        <f t="shared" ca="1" si="135"/>
        <v>4480052.3762562517</v>
      </c>
      <c r="AB381" s="224"/>
      <c r="AC381" s="217">
        <f t="shared" si="135"/>
        <v>13.812142857142854</v>
      </c>
      <c r="AD381" s="217">
        <f t="shared" si="135"/>
        <v>0.33738908823529412</v>
      </c>
      <c r="AE381" s="231">
        <f t="shared" si="135"/>
        <v>0.97443976923076925</v>
      </c>
      <c r="AF381" s="185"/>
      <c r="AG381" s="185"/>
      <c r="AH381" s="185"/>
      <c r="AI381" s="188"/>
      <c r="AJ381" s="157"/>
    </row>
    <row r="382" spans="1:37" s="86" customFormat="1" x14ac:dyDescent="0.25">
      <c r="A382" s="205" t="s">
        <v>132</v>
      </c>
      <c r="B382" s="208">
        <f>SMALL(B14:B379,COUNTIF(B14:B379,0)+1)</f>
        <v>1.8</v>
      </c>
      <c r="C382" s="224"/>
      <c r="D382" s="218"/>
      <c r="E382" s="235">
        <f t="shared" ref="E382:AE382" si="136">SMALL(E14:E379,COUNTIF(E14:E379,0)+1)</f>
        <v>17700</v>
      </c>
      <c r="F382" s="230">
        <f t="shared" si="136"/>
        <v>789.6</v>
      </c>
      <c r="G382" s="224"/>
      <c r="H382" s="218"/>
      <c r="I382" s="218"/>
      <c r="J382" s="235">
        <f t="shared" si="136"/>
        <v>828.26233941852456</v>
      </c>
      <c r="K382" s="219" t="e">
        <f t="shared" si="136"/>
        <v>#NUM!</v>
      </c>
      <c r="L382" s="224"/>
      <c r="M382" s="239">
        <f t="shared" si="136"/>
        <v>3300</v>
      </c>
      <c r="N382" s="235">
        <f t="shared" si="136"/>
        <v>3300</v>
      </c>
      <c r="O382" s="157">
        <f t="shared" si="109"/>
        <v>5.94</v>
      </c>
      <c r="P382" s="224"/>
      <c r="Q382" s="218"/>
      <c r="R382" s="218"/>
      <c r="S382" s="235">
        <f t="shared" si="136"/>
        <v>0.37499999999999645</v>
      </c>
      <c r="T382" s="219">
        <f t="shared" si="136"/>
        <v>4.2000000000000171E-3</v>
      </c>
      <c r="U382" s="224"/>
      <c r="V382" s="235">
        <f t="shared" si="136"/>
        <v>1.94</v>
      </c>
      <c r="W382" s="235">
        <f t="shared" si="136"/>
        <v>9.6999999999999993</v>
      </c>
      <c r="X382" s="244">
        <f t="shared" si="136"/>
        <v>6.8879999999999997E-2</v>
      </c>
      <c r="Y382" s="221">
        <f t="shared" si="136"/>
        <v>458</v>
      </c>
      <c r="Z382" s="83">
        <f t="shared" si="114"/>
        <v>0.82440000000000002</v>
      </c>
      <c r="AA382" s="230">
        <f t="shared" ca="1" si="136"/>
        <v>3.0750000000000002</v>
      </c>
      <c r="AB382" s="224"/>
      <c r="AC382" s="235">
        <f t="shared" si="136"/>
        <v>0.49</v>
      </c>
      <c r="AD382" s="235">
        <f t="shared" si="136"/>
        <v>1.5679999999999999E-2</v>
      </c>
      <c r="AE382" s="219">
        <f t="shared" si="136"/>
        <v>2.4989999999999998E-2</v>
      </c>
      <c r="AF382" s="185"/>
      <c r="AG382" s="185"/>
      <c r="AH382" s="185"/>
      <c r="AI382" s="188"/>
      <c r="AJ382" s="157"/>
    </row>
    <row r="383" spans="1:37" s="86" customFormat="1" x14ac:dyDescent="0.25">
      <c r="A383" s="205" t="s">
        <v>133</v>
      </c>
      <c r="B383" s="208">
        <f>MAX(B14:B379)</f>
        <v>71</v>
      </c>
      <c r="C383" s="224"/>
      <c r="D383" s="218"/>
      <c r="E383" s="235">
        <f t="shared" ref="E383:AE383" si="137">MAX(E14:E379)</f>
        <v>1048000</v>
      </c>
      <c r="F383" s="230">
        <f t="shared" si="137"/>
        <v>17420</v>
      </c>
      <c r="G383" s="224"/>
      <c r="H383" s="218"/>
      <c r="I383" s="218"/>
      <c r="J383" s="235">
        <f t="shared" si="137"/>
        <v>145571.95571955718</v>
      </c>
      <c r="K383" s="219">
        <f t="shared" si="137"/>
        <v>0</v>
      </c>
      <c r="L383" s="224"/>
      <c r="M383" s="239">
        <f t="shared" si="137"/>
        <v>13500</v>
      </c>
      <c r="N383" s="235">
        <f t="shared" si="137"/>
        <v>13500</v>
      </c>
      <c r="O383" s="157">
        <f t="shared" si="109"/>
        <v>958.5</v>
      </c>
      <c r="P383" s="224"/>
      <c r="Q383" s="218"/>
      <c r="R383" s="218"/>
      <c r="S383" s="235">
        <f t="shared" si="137"/>
        <v>612.12121212121178</v>
      </c>
      <c r="T383" s="219">
        <f t="shared" si="137"/>
        <v>14.078787878787871</v>
      </c>
      <c r="U383" s="224"/>
      <c r="V383" s="235">
        <f t="shared" si="137"/>
        <v>23.7</v>
      </c>
      <c r="W383" s="235">
        <f t="shared" si="137"/>
        <v>151</v>
      </c>
      <c r="X383" s="244">
        <f t="shared" si="137"/>
        <v>4.53</v>
      </c>
      <c r="Y383" s="221">
        <f t="shared" si="137"/>
        <v>1060</v>
      </c>
      <c r="Z383" s="83">
        <f t="shared" si="114"/>
        <v>75.260000000000005</v>
      </c>
      <c r="AA383" s="230">
        <f t="shared" ca="1" si="137"/>
        <v>179200017.02399999</v>
      </c>
      <c r="AB383" s="224"/>
      <c r="AC383" s="235">
        <f t="shared" si="137"/>
        <v>44.4</v>
      </c>
      <c r="AD383" s="235">
        <f t="shared" si="137"/>
        <v>1.4208000000000001</v>
      </c>
      <c r="AE383" s="219">
        <f t="shared" si="137"/>
        <v>3.4389600000000002</v>
      </c>
      <c r="AF383" s="185"/>
      <c r="AG383" s="185"/>
      <c r="AH383" s="185"/>
      <c r="AI383" s="188"/>
      <c r="AJ383" s="157"/>
    </row>
    <row r="384" spans="1:37" s="86" customFormat="1" x14ac:dyDescent="0.25">
      <c r="A384" s="205" t="s">
        <v>131</v>
      </c>
      <c r="B384" s="209">
        <f>COUNTIF(B14:B379,"&gt;0")</f>
        <v>143</v>
      </c>
      <c r="C384" s="224"/>
      <c r="D384" s="218"/>
      <c r="E384" s="220">
        <f t="shared" ref="E384:AE384" si="138">COUNTIF(E14:E379,"&gt;0")</f>
        <v>199</v>
      </c>
      <c r="F384" s="222">
        <f t="shared" si="138"/>
        <v>141</v>
      </c>
      <c r="G384" s="224"/>
      <c r="H384" s="218"/>
      <c r="I384" s="218"/>
      <c r="J384" s="220">
        <f t="shared" si="138"/>
        <v>199</v>
      </c>
      <c r="K384" s="232">
        <f t="shared" si="138"/>
        <v>0</v>
      </c>
      <c r="L384" s="224"/>
      <c r="M384" s="240">
        <f t="shared" si="138"/>
        <v>200</v>
      </c>
      <c r="N384" s="220">
        <f t="shared" si="138"/>
        <v>200</v>
      </c>
      <c r="O384" s="157">
        <f t="shared" si="109"/>
        <v>28.6</v>
      </c>
      <c r="P384" s="224"/>
      <c r="Q384" s="218"/>
      <c r="R384" s="218"/>
      <c r="S384" s="220">
        <f t="shared" si="138"/>
        <v>199</v>
      </c>
      <c r="T384" s="232">
        <f t="shared" si="138"/>
        <v>142</v>
      </c>
      <c r="U384" s="224"/>
      <c r="V384" s="220">
        <f t="shared" si="138"/>
        <v>198</v>
      </c>
      <c r="W384" s="220">
        <f t="shared" si="138"/>
        <v>198</v>
      </c>
      <c r="X384" s="245">
        <f t="shared" si="138"/>
        <v>142</v>
      </c>
      <c r="Y384" s="228">
        <f t="shared" si="138"/>
        <v>45</v>
      </c>
      <c r="Z384" s="83">
        <f t="shared" si="114"/>
        <v>6.4349999999999996</v>
      </c>
      <c r="AA384" s="222">
        <f t="shared" ca="1" si="138"/>
        <v>40</v>
      </c>
      <c r="AB384" s="224"/>
      <c r="AC384" s="220">
        <f t="shared" si="138"/>
        <v>42</v>
      </c>
      <c r="AD384" s="220">
        <f t="shared" si="138"/>
        <v>34</v>
      </c>
      <c r="AE384" s="232">
        <f t="shared" si="138"/>
        <v>39</v>
      </c>
      <c r="AF384" s="185"/>
      <c r="AG384" s="185"/>
      <c r="AH384" s="185"/>
      <c r="AI384" s="188"/>
      <c r="AJ384" s="157"/>
    </row>
    <row r="385" spans="1:36" s="86" customFormat="1" x14ac:dyDescent="0.25">
      <c r="A385" s="203" t="s">
        <v>134</v>
      </c>
      <c r="B385" s="223"/>
      <c r="C385" s="224"/>
      <c r="D385" s="218"/>
      <c r="E385" s="218"/>
      <c r="F385" s="218"/>
      <c r="G385" s="224"/>
      <c r="H385" s="218"/>
      <c r="I385" s="218"/>
      <c r="J385" s="236"/>
      <c r="K385" s="233"/>
      <c r="L385" s="224"/>
      <c r="M385" s="218"/>
      <c r="N385" s="236"/>
      <c r="O385" s="157">
        <f t="shared" si="109"/>
        <v>0</v>
      </c>
      <c r="P385" s="224"/>
      <c r="Q385" s="218"/>
      <c r="R385" s="218"/>
      <c r="S385" s="236"/>
      <c r="T385" s="241"/>
      <c r="U385" s="224"/>
      <c r="V385" s="218"/>
      <c r="W385" s="218"/>
      <c r="X385" s="218"/>
      <c r="Y385" s="224"/>
      <c r="Z385" s="83">
        <f t="shared" si="114"/>
        <v>0</v>
      </c>
      <c r="AA385" s="226"/>
      <c r="AB385" s="224"/>
      <c r="AC385" s="218"/>
      <c r="AD385" s="218"/>
      <c r="AE385" s="226"/>
      <c r="AF385" s="185"/>
      <c r="AG385" s="185"/>
      <c r="AH385" s="185"/>
      <c r="AI385" s="188"/>
      <c r="AJ385" s="157"/>
    </row>
    <row r="386" spans="1:36" s="86" customFormat="1" ht="15.75" thickBot="1" x14ac:dyDescent="0.3">
      <c r="A386" s="206" t="s">
        <v>135</v>
      </c>
      <c r="B386" s="213"/>
      <c r="C386" s="225"/>
      <c r="D386" s="216"/>
      <c r="E386" s="215"/>
      <c r="F386" s="214"/>
      <c r="G386" s="225"/>
      <c r="H386" s="216"/>
      <c r="I386" s="216"/>
      <c r="J386" s="215"/>
      <c r="K386" s="234"/>
      <c r="L386" s="225"/>
      <c r="M386" s="216"/>
      <c r="N386" s="215"/>
      <c r="O386" s="191">
        <f t="shared" si="109"/>
        <v>0</v>
      </c>
      <c r="P386" s="225"/>
      <c r="Q386" s="216"/>
      <c r="R386" s="216"/>
      <c r="S386" s="215"/>
      <c r="T386" s="234"/>
      <c r="U386" s="225"/>
      <c r="V386" s="215"/>
      <c r="W386" s="215"/>
      <c r="X386" s="246"/>
      <c r="Y386" s="225"/>
      <c r="Z386" s="83">
        <f t="shared" si="114"/>
        <v>0</v>
      </c>
      <c r="AA386" s="214"/>
      <c r="AB386" s="225"/>
      <c r="AC386" s="215"/>
      <c r="AD386" s="215"/>
      <c r="AE386" s="234"/>
      <c r="AF386" s="186"/>
      <c r="AG386" s="186"/>
      <c r="AH386" s="186"/>
      <c r="AI386" s="189"/>
      <c r="AJ386" s="191"/>
    </row>
    <row r="387" spans="1:36" x14ac:dyDescent="0.25">
      <c r="D387" s="86"/>
      <c r="E387" s="86"/>
      <c r="F387" s="86"/>
      <c r="G387" s="86"/>
      <c r="H387" s="86"/>
      <c r="I387" s="86"/>
      <c r="J387" s="86"/>
      <c r="K387" s="86"/>
      <c r="M387" s="86"/>
      <c r="N387" s="86"/>
      <c r="O387" s="86"/>
      <c r="P387" s="86"/>
      <c r="Q387" s="86"/>
      <c r="S387" s="86"/>
      <c r="T387" s="86"/>
      <c r="V387" s="86"/>
      <c r="W387" s="86"/>
      <c r="X387" s="86"/>
      <c r="Y387" s="86"/>
      <c r="AA387" s="86"/>
      <c r="AB387" s="86"/>
      <c r="AC387" s="86"/>
    </row>
  </sheetData>
  <mergeCells count="50">
    <mergeCell ref="AI6:AJ12"/>
    <mergeCell ref="G7:K7"/>
    <mergeCell ref="P7:T7"/>
    <mergeCell ref="C12:F12"/>
    <mergeCell ref="AB8:AC8"/>
    <mergeCell ref="G12:K12"/>
    <mergeCell ref="L12:O12"/>
    <mergeCell ref="P12:T12"/>
    <mergeCell ref="U12:X12"/>
    <mergeCell ref="P11:T11"/>
    <mergeCell ref="U11:X11"/>
    <mergeCell ref="C11:F11"/>
    <mergeCell ref="G11:K11"/>
    <mergeCell ref="L11:O11"/>
    <mergeCell ref="AH6:AH13"/>
    <mergeCell ref="C13:F13"/>
    <mergeCell ref="G13:K13"/>
    <mergeCell ref="L13:O13"/>
    <mergeCell ref="P13:T13"/>
    <mergeCell ref="U13:X13"/>
    <mergeCell ref="Y13:AA13"/>
    <mergeCell ref="AB13:AE13"/>
    <mergeCell ref="AF6:AG7"/>
    <mergeCell ref="Y7:AA7"/>
    <mergeCell ref="Y12:AA12"/>
    <mergeCell ref="AB12:AE12"/>
    <mergeCell ref="Y11:AA11"/>
    <mergeCell ref="AB11:AE11"/>
    <mergeCell ref="Y9:AA9"/>
    <mergeCell ref="AB9:AE9"/>
    <mergeCell ref="Y10:AA10"/>
    <mergeCell ref="AB10:AE10"/>
    <mergeCell ref="L7:M7"/>
    <mergeCell ref="N7:O7"/>
    <mergeCell ref="B1:M1"/>
    <mergeCell ref="A6:K6"/>
    <mergeCell ref="L6:AE6"/>
    <mergeCell ref="AB7:AE7"/>
    <mergeCell ref="U7:X7"/>
    <mergeCell ref="C7:F7"/>
    <mergeCell ref="C10:F10"/>
    <mergeCell ref="G10:K10"/>
    <mergeCell ref="L10:O10"/>
    <mergeCell ref="P10:T10"/>
    <mergeCell ref="U10:X10"/>
    <mergeCell ref="C9:F9"/>
    <mergeCell ref="G9:K9"/>
    <mergeCell ref="L9:O9"/>
    <mergeCell ref="P9:T9"/>
    <mergeCell ref="U9:X9"/>
  </mergeCells>
  <conditionalFormatting sqref="AD14:AD15">
    <cfRule type="cellIs" dxfId="65" priority="43" stopIfTrue="1" operator="greaterThan">
      <formula>2</formula>
    </cfRule>
  </conditionalFormatting>
  <conditionalFormatting sqref="AF349:AF386">
    <cfRule type="cellIs" dxfId="64" priority="33" operator="lessThanOrEqual">
      <formula>$AF$9</formula>
    </cfRule>
  </conditionalFormatting>
  <conditionalFormatting sqref="B14:Z14 E15:F25 J15:K25 N15:O25 O380:O386 Z380:Z386 AB14:AD379 B372:Q379 C15:C371 S15:Z379 B26:B371 AF14:AJ293 AF295:AJ386 AF294:AI294 D26:Q371">
    <cfRule type="cellIs" dxfId="63" priority="28" operator="equal">
      <formula>0</formula>
    </cfRule>
  </conditionalFormatting>
  <conditionalFormatting sqref="E380:F384 J380:K384 J386:K386 B380:B385 B386:F386 M380:N384 M386:N386 S380:T384 S386:T386 V380:Y384 V386:Y386 AC380:AE384 AC386:AE386 AA386 AA380:AA384">
    <cfRule type="cellIs" dxfId="62" priority="27" operator="equal">
      <formula>0</formula>
    </cfRule>
  </conditionalFormatting>
  <conditionalFormatting sqref="C380:D385 E385:F385">
    <cfRule type="cellIs" dxfId="61" priority="26" operator="equal">
      <formula>0</formula>
    </cfRule>
  </conditionalFormatting>
  <conditionalFormatting sqref="G386:I386">
    <cfRule type="cellIs" dxfId="60" priority="25" operator="equal">
      <formula>0</formula>
    </cfRule>
  </conditionalFormatting>
  <conditionalFormatting sqref="G380:I385 J385:K385">
    <cfRule type="cellIs" dxfId="59" priority="24" operator="equal">
      <formula>0</formula>
    </cfRule>
  </conditionalFormatting>
  <conditionalFormatting sqref="L386">
    <cfRule type="cellIs" dxfId="58" priority="23" operator="equal">
      <formula>0</formula>
    </cfRule>
  </conditionalFormatting>
  <conditionalFormatting sqref="L380:L385">
    <cfRule type="cellIs" dxfId="57" priority="22" operator="equal">
      <formula>0</formula>
    </cfRule>
  </conditionalFormatting>
  <conditionalFormatting sqref="M385:N385">
    <cfRule type="cellIs" dxfId="56" priority="21" operator="equal">
      <formula>0</formula>
    </cfRule>
  </conditionalFormatting>
  <conditionalFormatting sqref="P386:R386">
    <cfRule type="cellIs" dxfId="55" priority="20" operator="equal">
      <formula>0</formula>
    </cfRule>
  </conditionalFormatting>
  <conditionalFormatting sqref="P380:R384 P385:T385">
    <cfRule type="cellIs" dxfId="54" priority="19" operator="equal">
      <formula>0</formula>
    </cfRule>
  </conditionalFormatting>
  <conditionalFormatting sqref="U386">
    <cfRule type="cellIs" dxfId="53" priority="18" operator="equal">
      <formula>0</formula>
    </cfRule>
  </conditionalFormatting>
  <conditionalFormatting sqref="U380:U385">
    <cfRule type="cellIs" dxfId="52" priority="17" operator="equal">
      <formula>0</formula>
    </cfRule>
  </conditionalFormatting>
  <conditionalFormatting sqref="V385:X385">
    <cfRule type="cellIs" dxfId="51" priority="16" operator="equal">
      <formula>0</formula>
    </cfRule>
  </conditionalFormatting>
  <conditionalFormatting sqref="Y385 AA385">
    <cfRule type="cellIs" dxfId="50" priority="15" operator="equal">
      <formula>0</formula>
    </cfRule>
  </conditionalFormatting>
  <conditionalFormatting sqref="AB386">
    <cfRule type="cellIs" dxfId="49" priority="14" operator="equal">
      <formula>0</formula>
    </cfRule>
  </conditionalFormatting>
  <conditionalFormatting sqref="AB380:AB385">
    <cfRule type="cellIs" dxfId="48" priority="13" operator="equal">
      <formula>0</formula>
    </cfRule>
  </conditionalFormatting>
  <conditionalFormatting sqref="AC385:AE385">
    <cfRule type="cellIs" dxfId="47" priority="12" operator="equal">
      <formula>0</formula>
    </cfRule>
  </conditionalFormatting>
  <conditionalFormatting sqref="AA14:AA379">
    <cfRule type="cellIs" dxfId="46" priority="8" operator="equal">
      <formula>0</formula>
    </cfRule>
  </conditionalFormatting>
  <conditionalFormatting sqref="AE14:AE379">
    <cfRule type="cellIs" dxfId="45" priority="9" operator="equal">
      <formula>0</formula>
    </cfRule>
  </conditionalFormatting>
  <conditionalFormatting sqref="B15:B25 D15:D25">
    <cfRule type="cellIs" dxfId="44" priority="7" operator="equal">
      <formula>0</formula>
    </cfRule>
  </conditionalFormatting>
  <conditionalFormatting sqref="L15:M25">
    <cfRule type="cellIs" dxfId="43" priority="2" operator="equal">
      <formula>0</formula>
    </cfRule>
  </conditionalFormatting>
  <conditionalFormatting sqref="G15:I25">
    <cfRule type="cellIs" dxfId="42" priority="5" operator="equal">
      <formula>0</formula>
    </cfRule>
  </conditionalFormatting>
  <conditionalFormatting sqref="P15:R16 P17:Q25 R17:R379">
    <cfRule type="cellIs" dxfId="41" priority="3" operator="equal">
      <formula>0</formula>
    </cfRule>
  </conditionalFormatting>
  <conditionalFormatting sqref="AJ294">
    <cfRule type="cellIs" dxfId="40" priority="1" operator="equal">
      <formula>0</formula>
    </cfRule>
  </conditionalFormatting>
  <pageMargins left="0.7" right="0.7" top="0.75" bottom="0.75" header="0.3" footer="0.3"/>
  <pageSetup paperSize="9" orientation="portrait" horizontalDpi="4294967295" verticalDpi="4294967295" r:id="rId1"/>
  <ignoredErrors>
    <ignoredError sqref="E349 J350 E26:F28 E14:J14 R14:S14 L14 E15:F15 S15 S350 S26:S28 W15:X15 U14 Y14 E16:F18 J16:J18 J15 E19:F25 J19:J25 N16:N18 N15 S16:S25 N19:N25 W17:X22 E29:F29 J29 N29 S29 W29:X29 W24:X25 W23:X23 W16:X16 J349 N349 S349 J355:J357 J351 N351 S355:S357 S351 J352 N352 S352 J353 N353 S353 J354 N354 S354 J358 N358 S358 E351:E358 N350 N355:N357 L350 L26:L28 L29 L349 L355:L357 L351 L352 L353 L354 L358 N14 N26:N28 W26:X28 W14 J26:J28" unlockedFormula="1"/>
    <ignoredError sqref="Z380:Z384" formula="1"/>
    <ignoredError sqref="AA29:AB43 AA164:AB169 AA163:AB163 AD163:AE163 AA171:AB176 AA170:AB170 AD170:AE170 AA178:AB183 AA177:AB177 AD177:AE177 AA185:AB197 AA184:AB184 AD184:AE184 AA199:AB204 AA198:AB198 AD198:AE198 AA206:AB218 AA205:AB205 AD205:AE205 AA220:AB225 AA219:AB219 AD219:AE219 AA234:AB246 AA233:AB233 AD233:AE233 AA248:AB253 AA247:AB247 AD247:AE247 AA227:AB232 AA226:AB226 AD226:AE226 AA255:AB260 AA254:AB254 AD254:AE254 AA262:AB267 AA261:AB261 AD261:AE261 AA276:AB295 AA275:AB275 AD275:AE275 AA269:AB274 AA268:AB268 AD268:AE268 AA297:AB302 AA296:AB296 AD296:AE296 AA311:AB323 AA310:AB310 AD310:AE310 AA304:AB309 AA303:AB303 AD303:AE303 AA325:AB330 AA324:AB324 AD324:AE324 AA332:AB337 AA331:AB331 AD331:AE331 AA339:AB351 AA338:AB338 AD338:AE338 AB358 AB357 AA357:AA365 AE358:AE365 AA366:AB367 AA368:AB375 AA353:AB356 AA352:AB352 AD352:AE352 AA44:AB162 AD44:AE162 AD164:AE169 AD171:AE176 AD178:AE183 AD185:AE197 AD199:AE204 AD206:AE218 AD220:AE225 AD234:AE246 AD248:AE253 AD227:AE232 AD255:AE260 AD262:AE267 AD276:AE295 AD269:AE274 AD297:AE302 AD311:AE323 AD304:AE309 AD325:AE330 AD332:AE337 AD339:AE351 AD358 AD357:AE357 AD366:AE367 AD368:AE375 AD353:AE356 AD21:AE43 AB21:AB28 AA20:AA28 AE20" formulaRange="1"/>
  </ignoredErrors>
  <drawing r:id="rId2"/>
  <legacyDrawing r:id="rId3"/>
  <controls>
    <mc:AlternateContent xmlns:mc="http://schemas.openxmlformats.org/markup-compatibility/2006">
      <mc:Choice Requires="x14">
        <control shapeId="23553" r:id="rId4" name="bouton1UF">
          <controlPr defaultSize="0" autoLine="0" r:id="rId5">
            <anchor moveWithCells="1">
              <from>
                <xdr:col>12</xdr:col>
                <xdr:colOff>142875</xdr:colOff>
                <xdr:row>0</xdr:row>
                <xdr:rowOff>66675</xdr:rowOff>
              </from>
              <to>
                <xdr:col>14</xdr:col>
                <xdr:colOff>542925</xdr:colOff>
                <xdr:row>0</xdr:row>
                <xdr:rowOff>352425</xdr:rowOff>
              </to>
            </anchor>
          </controlPr>
        </control>
      </mc:Choice>
      <mc:Fallback>
        <control shapeId="23553" r:id="rId4" name="bouton1UF"/>
      </mc:Fallback>
    </mc:AlternateContent>
    <mc:AlternateContent xmlns:mc="http://schemas.openxmlformats.org/markup-compatibility/2006">
      <mc:Choice Requires="x14">
        <control shapeId="23554" r:id="rId6" name="bouton2UF">
          <controlPr defaultSize="0" autoLine="0" r:id="rId7">
            <anchor moveWithCells="1">
              <from>
                <xdr:col>14</xdr:col>
                <xdr:colOff>628650</xdr:colOff>
                <xdr:row>0</xdr:row>
                <xdr:rowOff>57150</xdr:rowOff>
              </from>
              <to>
                <xdr:col>17</xdr:col>
                <xdr:colOff>504825</xdr:colOff>
                <xdr:row>0</xdr:row>
                <xdr:rowOff>361950</xdr:rowOff>
              </to>
            </anchor>
          </controlPr>
        </control>
      </mc:Choice>
      <mc:Fallback>
        <control shapeId="23554" r:id="rId6" name="bouton2UF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6" tint="0.79998168889431442"/>
  </sheetPr>
  <dimension ref="A1:X387"/>
  <sheetViews>
    <sheetView showGridLines="0" showZeros="0" zoomScale="90" zoomScaleNormal="90" workbookViewId="0">
      <pane xSplit="1" ySplit="14" topLeftCell="B334" activePane="bottomRight" state="frozen"/>
      <selection pane="topRight" activeCell="B1" sqref="B1"/>
      <selection pane="bottomLeft" activeCell="A15" sqref="A15"/>
      <selection pane="bottomRight" activeCell="M348" sqref="M348"/>
    </sheetView>
  </sheetViews>
  <sheetFormatPr baseColWidth="10" defaultRowHeight="15" outlineLevelRow="1" x14ac:dyDescent="0.25"/>
  <cols>
    <col min="1" max="1" width="27.28515625" bestFit="1" customWidth="1"/>
    <col min="2" max="2" width="8.85546875" customWidth="1"/>
    <col min="3" max="3" width="8" customWidth="1"/>
    <col min="4" max="4" width="10.7109375" customWidth="1"/>
    <col min="5" max="5" width="9.7109375" customWidth="1"/>
    <col min="6" max="6" width="5.7109375" customWidth="1"/>
    <col min="7" max="7" width="6.85546875" bestFit="1" customWidth="1"/>
    <col min="8" max="8" width="8.140625" customWidth="1"/>
    <col min="9" max="9" width="8" customWidth="1"/>
    <col min="10" max="10" width="7.140625" customWidth="1"/>
    <col min="11" max="11" width="8.28515625" customWidth="1"/>
    <col min="12" max="12" width="1.7109375" customWidth="1"/>
    <col min="13" max="13" width="9.42578125" customWidth="1"/>
    <col min="14" max="14" width="6.85546875" customWidth="1"/>
    <col min="15" max="16" width="11.42578125" customWidth="1"/>
    <col min="17" max="17" width="38.7109375" customWidth="1"/>
    <col min="18" max="18" width="62.7109375" customWidth="1"/>
  </cols>
  <sheetData>
    <row r="1" spans="1:24" ht="33" customHeight="1" thickBot="1" x14ac:dyDescent="0.4">
      <c r="A1" s="95" t="s">
        <v>107</v>
      </c>
      <c r="B1" s="425" t="s">
        <v>110</v>
      </c>
      <c r="C1" s="425"/>
      <c r="D1" s="425"/>
      <c r="E1" s="425"/>
      <c r="F1" s="425"/>
      <c r="G1" s="425"/>
      <c r="H1" s="425"/>
      <c r="I1" s="425"/>
      <c r="J1" s="425"/>
    </row>
    <row r="2" spans="1:24" s="86" customFormat="1" ht="18.75" hidden="1" customHeight="1" x14ac:dyDescent="0.35">
      <c r="A2" s="181"/>
      <c r="B2" s="119" t="s">
        <v>117</v>
      </c>
      <c r="C2" s="164" t="s">
        <v>127</v>
      </c>
      <c r="D2" s="181"/>
      <c r="E2" s="181"/>
      <c r="F2" s="181"/>
      <c r="G2" s="181"/>
      <c r="H2" s="181"/>
      <c r="I2" s="181"/>
      <c r="J2" s="181"/>
    </row>
    <row r="3" spans="1:24" ht="17.45" hidden="1" thickBot="1" x14ac:dyDescent="0.4">
      <c r="A3" s="5"/>
      <c r="B3" s="111" t="s">
        <v>117</v>
      </c>
      <c r="C3" s="164" t="s">
        <v>128</v>
      </c>
      <c r="E3" s="165"/>
      <c r="F3" s="165"/>
      <c r="G3" s="165"/>
      <c r="H3" s="165"/>
      <c r="I3" s="165"/>
      <c r="J3" s="78"/>
      <c r="K3" s="149"/>
      <c r="L3" s="5"/>
      <c r="P3" s="165"/>
      <c r="Q3" s="165"/>
      <c r="R3" s="165"/>
      <c r="S3" s="165"/>
      <c r="T3" s="165"/>
      <c r="U3" s="165"/>
      <c r="V3" s="165"/>
      <c r="W3" s="4"/>
      <c r="X3" s="4"/>
    </row>
    <row r="4" spans="1:24" s="86" customFormat="1" ht="17.45" hidden="1" thickBot="1" x14ac:dyDescent="0.4">
      <c r="A4" s="5"/>
      <c r="B4" s="165"/>
      <c r="C4" s="165"/>
      <c r="E4" s="165"/>
      <c r="F4" s="165"/>
      <c r="G4" s="165"/>
      <c r="H4" s="165"/>
      <c r="I4" s="165"/>
      <c r="J4" s="78"/>
      <c r="K4" s="149"/>
      <c r="L4" s="5"/>
      <c r="P4" s="165"/>
      <c r="Q4" s="165"/>
      <c r="R4" s="165"/>
      <c r="S4" s="165"/>
      <c r="T4" s="165"/>
      <c r="U4" s="165"/>
      <c r="V4" s="165"/>
      <c r="W4" s="4"/>
      <c r="X4" s="4"/>
    </row>
    <row r="5" spans="1:24" ht="18.600000000000001" hidden="1" thickBot="1" x14ac:dyDescent="0.4">
      <c r="A5" s="1" t="s">
        <v>0</v>
      </c>
      <c r="B5" s="118">
        <f>Parametres!C2</f>
        <v>43101</v>
      </c>
      <c r="C5" s="114"/>
      <c r="D5" s="162"/>
      <c r="E5" s="162"/>
      <c r="F5" s="150"/>
      <c r="G5" s="162"/>
      <c r="H5" s="94"/>
      <c r="I5" s="78"/>
      <c r="J5" s="149"/>
      <c r="K5" s="86"/>
      <c r="L5" s="151"/>
      <c r="M5" s="5"/>
      <c r="N5" s="5"/>
    </row>
    <row r="6" spans="1:24" hidden="1" thickBo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4" ht="27.75" customHeight="1" thickBot="1" x14ac:dyDescent="0.3">
      <c r="A7" s="426" t="s">
        <v>107</v>
      </c>
      <c r="B7" s="427"/>
      <c r="C7" s="427"/>
      <c r="D7" s="427"/>
      <c r="E7" s="427"/>
      <c r="F7" s="427"/>
      <c r="G7" s="427"/>
      <c r="H7" s="427"/>
      <c r="I7" s="427"/>
      <c r="J7" s="427"/>
      <c r="K7" s="427"/>
      <c r="L7" s="427"/>
      <c r="M7" s="427"/>
      <c r="N7" s="427"/>
      <c r="O7" s="497" t="s">
        <v>106</v>
      </c>
      <c r="P7" s="494" t="s">
        <v>4</v>
      </c>
      <c r="Q7" s="459" t="s">
        <v>5</v>
      </c>
      <c r="R7" s="460"/>
    </row>
    <row r="8" spans="1:24" ht="15.75" customHeight="1" thickBot="1" x14ac:dyDescent="0.3">
      <c r="A8" s="10" t="s">
        <v>23</v>
      </c>
      <c r="B8" s="11" t="s">
        <v>2</v>
      </c>
      <c r="C8" s="438" t="s">
        <v>27</v>
      </c>
      <c r="D8" s="439"/>
      <c r="E8" s="439"/>
      <c r="F8" s="440"/>
      <c r="G8" s="463" t="s">
        <v>3</v>
      </c>
      <c r="H8" s="464"/>
      <c r="I8" s="464"/>
      <c r="J8" s="464"/>
      <c r="K8" s="465"/>
      <c r="L8" s="490" t="s">
        <v>51</v>
      </c>
      <c r="M8" s="491"/>
      <c r="N8" s="491"/>
      <c r="O8" s="498"/>
      <c r="P8" s="495"/>
      <c r="Q8" s="461"/>
      <c r="R8" s="462"/>
    </row>
    <row r="9" spans="1:24" ht="66" customHeight="1" thickBot="1" x14ac:dyDescent="0.3">
      <c r="A9" s="96" t="s">
        <v>24</v>
      </c>
      <c r="B9" s="12" t="s">
        <v>6</v>
      </c>
      <c r="C9" s="13" t="s">
        <v>10</v>
      </c>
      <c r="D9" s="14" t="s">
        <v>11</v>
      </c>
      <c r="E9" s="14" t="s">
        <v>12</v>
      </c>
      <c r="F9" s="15" t="s">
        <v>7</v>
      </c>
      <c r="G9" s="14" t="s">
        <v>21</v>
      </c>
      <c r="H9" s="14" t="s">
        <v>22</v>
      </c>
      <c r="I9" s="14" t="s">
        <v>13</v>
      </c>
      <c r="J9" s="14" t="s">
        <v>12</v>
      </c>
      <c r="K9" s="15" t="s">
        <v>7</v>
      </c>
      <c r="L9" s="492" t="s">
        <v>12</v>
      </c>
      <c r="M9" s="493"/>
      <c r="N9" s="26" t="s">
        <v>7</v>
      </c>
      <c r="O9" s="498"/>
      <c r="P9" s="495"/>
      <c r="Q9" s="461"/>
      <c r="R9" s="462"/>
    </row>
    <row r="10" spans="1:24" s="98" customFormat="1" ht="15.75" customHeight="1" x14ac:dyDescent="0.25">
      <c r="A10" s="373" t="s">
        <v>138</v>
      </c>
      <c r="B10" s="381">
        <f ca="1">INDEX(SeuilSH,MATCH(B$8,Param,0))</f>
        <v>1000000</v>
      </c>
      <c r="C10" s="484">
        <f ca="1">INDEX(SeuilSH,MATCH(C$8,Param,0))</f>
        <v>17000</v>
      </c>
      <c r="D10" s="485"/>
      <c r="E10" s="485"/>
      <c r="F10" s="489"/>
      <c r="G10" s="484">
        <f ca="1">INDEX(SeuilSH,MATCH(G$8,Param,0))</f>
        <v>2600</v>
      </c>
      <c r="H10" s="485"/>
      <c r="I10" s="485"/>
      <c r="J10" s="485"/>
      <c r="K10" s="489"/>
      <c r="L10" s="484">
        <f ca="1">INDEX(SeuilSH,MATCH(L$8,Param,0))</f>
        <v>500</v>
      </c>
      <c r="M10" s="485"/>
      <c r="N10" s="485"/>
      <c r="O10" s="498"/>
      <c r="P10" s="495"/>
      <c r="Q10" s="461"/>
      <c r="R10" s="462"/>
    </row>
    <row r="11" spans="1:24" s="98" customFormat="1" ht="15.75" customHeight="1" thickBot="1" x14ac:dyDescent="0.3">
      <c r="A11" s="382" t="s">
        <v>139</v>
      </c>
      <c r="B11" s="383">
        <f ca="1">INDEX(Seuil2SH,MATCH(B$8,Param,0))</f>
        <v>100000</v>
      </c>
      <c r="C11" s="486">
        <f ca="1">INDEX(Seuil2SH,MATCH(C$8,Param,0))</f>
        <v>26000</v>
      </c>
      <c r="D11" s="487"/>
      <c r="E11" s="487"/>
      <c r="F11" s="488"/>
      <c r="G11" s="486">
        <f ca="1">INDEX(Seuil2SH,MATCH(G$8,Param,0))</f>
        <v>5000</v>
      </c>
      <c r="H11" s="487"/>
      <c r="I11" s="487"/>
      <c r="J11" s="487"/>
      <c r="K11" s="488"/>
      <c r="L11" s="486">
        <f ca="1">INDEX(Seuil2SH,MATCH(L$8,Param,0))</f>
        <v>700</v>
      </c>
      <c r="M11" s="487"/>
      <c r="N11" s="488"/>
      <c r="O11" s="498"/>
      <c r="P11" s="495"/>
      <c r="Q11" s="461"/>
      <c r="R11" s="462"/>
    </row>
    <row r="12" spans="1:24" ht="12" customHeight="1" x14ac:dyDescent="0.25">
      <c r="A12" s="20" t="s">
        <v>34</v>
      </c>
      <c r="B12" s="163" t="s">
        <v>36</v>
      </c>
      <c r="C12" s="500" t="s">
        <v>36</v>
      </c>
      <c r="D12" s="501"/>
      <c r="E12" s="501"/>
      <c r="F12" s="502"/>
      <c r="G12" s="500" t="s">
        <v>36</v>
      </c>
      <c r="H12" s="501"/>
      <c r="I12" s="501"/>
      <c r="J12" s="501"/>
      <c r="K12" s="502"/>
      <c r="L12" s="503" t="s">
        <v>36</v>
      </c>
      <c r="M12" s="504"/>
      <c r="N12" s="504"/>
      <c r="O12" s="498"/>
      <c r="P12" s="495"/>
      <c r="Q12" s="461"/>
      <c r="R12" s="462"/>
    </row>
    <row r="13" spans="1:24" ht="12" customHeight="1" x14ac:dyDescent="0.25">
      <c r="A13" s="21" t="s">
        <v>35</v>
      </c>
      <c r="B13" s="161" t="s">
        <v>37</v>
      </c>
      <c r="C13" s="469" t="s">
        <v>54</v>
      </c>
      <c r="D13" s="470"/>
      <c r="E13" s="470"/>
      <c r="F13" s="471"/>
      <c r="G13" s="469" t="s">
        <v>54</v>
      </c>
      <c r="H13" s="470"/>
      <c r="I13" s="470"/>
      <c r="J13" s="470"/>
      <c r="K13" s="471"/>
      <c r="L13" s="469" t="s">
        <v>43</v>
      </c>
      <c r="M13" s="470"/>
      <c r="N13" s="470"/>
      <c r="O13" s="498"/>
      <c r="P13" s="495"/>
      <c r="Q13" s="461"/>
      <c r="R13" s="462"/>
    </row>
    <row r="14" spans="1:24" ht="12" customHeight="1" thickBot="1" x14ac:dyDescent="0.3">
      <c r="A14" s="158" t="s">
        <v>39</v>
      </c>
      <c r="B14" s="160"/>
      <c r="C14" s="455" t="s">
        <v>40</v>
      </c>
      <c r="D14" s="456"/>
      <c r="E14" s="456"/>
      <c r="F14" s="457"/>
      <c r="G14" s="455" t="s">
        <v>41</v>
      </c>
      <c r="H14" s="456"/>
      <c r="I14" s="456"/>
      <c r="J14" s="456"/>
      <c r="K14" s="457"/>
      <c r="L14" s="455"/>
      <c r="M14" s="456"/>
      <c r="N14" s="456"/>
      <c r="O14" s="499"/>
      <c r="P14" s="496"/>
      <c r="Q14" s="132" t="s">
        <v>25</v>
      </c>
      <c r="R14" s="133" t="s">
        <v>26</v>
      </c>
    </row>
    <row r="15" spans="1:24" outlineLevel="1" x14ac:dyDescent="0.25">
      <c r="A15" s="80">
        <f>EOMONTH($B$5,-1)+1</f>
        <v>43101</v>
      </c>
      <c r="B15" s="91"/>
      <c r="C15" s="250">
        <v>1</v>
      </c>
      <c r="D15" s="23"/>
      <c r="E15" s="335">
        <f t="shared" ref="E15:E17" si="0">IF(D15=0,0,(D15*C15))</f>
        <v>0</v>
      </c>
      <c r="F15" s="336">
        <f t="shared" ref="F15:F17" si="1">IF(E15=0,0,IF(B15=0,0,E15*B15/1000))</f>
        <v>0</v>
      </c>
      <c r="G15" s="81"/>
      <c r="H15" s="23"/>
      <c r="I15" s="23"/>
      <c r="J15" s="337">
        <f t="shared" ref="J15:J17" si="2">IF(H15=0,0,(H15-G15)*1000/I15)</f>
        <v>0</v>
      </c>
      <c r="K15" s="338">
        <f t="shared" ref="K15:K17" si="3">IF(J15=0,0,IF(B15=0,0,J15*B15/1000))</f>
        <v>0</v>
      </c>
      <c r="L15" s="93"/>
      <c r="M15" s="339"/>
      <c r="N15" s="340">
        <f t="shared" ref="N15:N78" si="4">IF(M15=0,0,IF(B15=0,0,M15*B15/1000))</f>
        <v>0</v>
      </c>
      <c r="O15" s="261"/>
      <c r="P15" s="261"/>
      <c r="Q15" s="264"/>
      <c r="R15" s="22" t="s">
        <v>197</v>
      </c>
    </row>
    <row r="16" spans="1:24" ht="14.45" outlineLevel="1" x14ac:dyDescent="0.35">
      <c r="A16" s="80">
        <f>A15+1</f>
        <v>43102</v>
      </c>
      <c r="B16" s="92">
        <v>19</v>
      </c>
      <c r="C16" s="251">
        <v>1</v>
      </c>
      <c r="D16" s="23">
        <v>24600</v>
      </c>
      <c r="E16" s="335">
        <f t="shared" si="0"/>
        <v>24600</v>
      </c>
      <c r="F16" s="336">
        <f t="shared" si="1"/>
        <v>467.4</v>
      </c>
      <c r="G16" s="81">
        <v>90</v>
      </c>
      <c r="H16" s="23">
        <v>115</v>
      </c>
      <c r="I16" s="23">
        <v>4.6100000000000003</v>
      </c>
      <c r="J16" s="337">
        <f t="shared" si="2"/>
        <v>5422.9934924078088</v>
      </c>
      <c r="K16" s="341">
        <f t="shared" si="3"/>
        <v>103.03687635574836</v>
      </c>
      <c r="L16" s="24"/>
      <c r="M16" s="83">
        <v>34</v>
      </c>
      <c r="N16" s="84">
        <f t="shared" si="4"/>
        <v>0.64600000000000002</v>
      </c>
      <c r="O16" s="262" t="s">
        <v>167</v>
      </c>
      <c r="P16" s="262" t="s">
        <v>196</v>
      </c>
      <c r="Q16" s="265" t="s">
        <v>140</v>
      </c>
      <c r="R16" s="25" t="s">
        <v>144</v>
      </c>
    </row>
    <row r="17" spans="1:18" ht="14.45" outlineLevel="1" x14ac:dyDescent="0.35">
      <c r="A17" s="80">
        <f t="shared" ref="A17:A80" si="5">A16+1</f>
        <v>43103</v>
      </c>
      <c r="B17" s="92">
        <v>25</v>
      </c>
      <c r="C17" s="167">
        <v>1</v>
      </c>
      <c r="D17" s="23">
        <v>21400</v>
      </c>
      <c r="E17" s="335">
        <f t="shared" si="0"/>
        <v>21400</v>
      </c>
      <c r="F17" s="336">
        <f t="shared" si="1"/>
        <v>535</v>
      </c>
      <c r="G17" s="81">
        <v>88.4</v>
      </c>
      <c r="H17" s="23">
        <v>100.9</v>
      </c>
      <c r="I17" s="23">
        <v>2.9710000000000001</v>
      </c>
      <c r="J17" s="337">
        <f t="shared" si="2"/>
        <v>4207.3375967687643</v>
      </c>
      <c r="K17" s="341">
        <f t="shared" si="3"/>
        <v>105.18343991921911</v>
      </c>
      <c r="L17" s="24"/>
      <c r="M17" s="83">
        <v>13</v>
      </c>
      <c r="N17" s="84">
        <f t="shared" si="4"/>
        <v>0.32500000000000001</v>
      </c>
      <c r="O17" s="262" t="s">
        <v>167</v>
      </c>
      <c r="P17" s="262" t="s">
        <v>196</v>
      </c>
      <c r="Q17" s="265" t="s">
        <v>142</v>
      </c>
      <c r="R17" s="25"/>
    </row>
    <row r="18" spans="1:18" ht="14.45" outlineLevel="1" x14ac:dyDescent="0.35">
      <c r="A18" s="80">
        <f t="shared" si="5"/>
        <v>43104</v>
      </c>
      <c r="B18" s="92">
        <v>8</v>
      </c>
      <c r="C18" s="183">
        <v>1</v>
      </c>
      <c r="D18" s="23">
        <v>20100</v>
      </c>
      <c r="E18" s="335">
        <f t="shared" ref="E18:E42" si="6">IF(D18=0,0,(D18*C18))</f>
        <v>20100</v>
      </c>
      <c r="F18" s="336">
        <f t="shared" ref="F18:F42" si="7">IF(E18=0,0,IF(B18=0,0,E18*B18/1000))</f>
        <v>160.80000000000001</v>
      </c>
      <c r="G18" s="81">
        <v>90.3</v>
      </c>
      <c r="H18" s="23">
        <v>121.7</v>
      </c>
      <c r="I18" s="23">
        <v>7.6870000000000003</v>
      </c>
      <c r="J18" s="337">
        <f t="shared" ref="J18:J42" si="8">IF(H18=0,0,(H18-G18)*1000/I18)</f>
        <v>4084.8185247821007</v>
      </c>
      <c r="K18" s="341">
        <f t="shared" ref="K18:K42" si="9">IF(J18=0,0,IF(B18=0,0,J18*B18/1000))</f>
        <v>32.678548198256806</v>
      </c>
      <c r="L18" s="24"/>
      <c r="M18" s="83">
        <v>18.3</v>
      </c>
      <c r="N18" s="84">
        <f t="shared" si="4"/>
        <v>0.1464</v>
      </c>
      <c r="O18" s="262" t="s">
        <v>167</v>
      </c>
      <c r="P18" s="262" t="s">
        <v>196</v>
      </c>
      <c r="Q18" s="265" t="s">
        <v>145</v>
      </c>
      <c r="R18" s="25" t="s">
        <v>141</v>
      </c>
    </row>
    <row r="19" spans="1:18" ht="14.45" outlineLevel="1" x14ac:dyDescent="0.35">
      <c r="A19" s="80">
        <f t="shared" si="5"/>
        <v>43105</v>
      </c>
      <c r="B19" s="92"/>
      <c r="C19" s="167">
        <v>1</v>
      </c>
      <c r="D19" s="23">
        <v>22500</v>
      </c>
      <c r="E19" s="335">
        <f t="shared" si="6"/>
        <v>22500</v>
      </c>
      <c r="F19" s="336">
        <f t="shared" si="7"/>
        <v>0</v>
      </c>
      <c r="G19" s="81">
        <v>89.8</v>
      </c>
      <c r="H19" s="23">
        <v>109.9</v>
      </c>
      <c r="I19" s="23">
        <v>4.6970000000000001</v>
      </c>
      <c r="J19" s="337">
        <f t="shared" si="8"/>
        <v>4279.3272301469042</v>
      </c>
      <c r="K19" s="341">
        <f t="shared" si="9"/>
        <v>0</v>
      </c>
      <c r="L19" s="24"/>
      <c r="M19" s="83">
        <v>98.2</v>
      </c>
      <c r="N19" s="84">
        <f t="shared" si="4"/>
        <v>0</v>
      </c>
      <c r="O19" s="262" t="s">
        <v>167</v>
      </c>
      <c r="P19" s="262" t="s">
        <v>196</v>
      </c>
      <c r="Q19" s="265" t="s">
        <v>146</v>
      </c>
      <c r="R19" s="25"/>
    </row>
    <row r="20" spans="1:18" outlineLevel="1" x14ac:dyDescent="0.25">
      <c r="A20" s="80">
        <f t="shared" si="5"/>
        <v>43106</v>
      </c>
      <c r="B20" s="92"/>
      <c r="C20" s="183">
        <v>1</v>
      </c>
      <c r="D20" s="23"/>
      <c r="E20" s="335">
        <f t="shared" si="6"/>
        <v>0</v>
      </c>
      <c r="F20" s="336">
        <f t="shared" si="7"/>
        <v>0</v>
      </c>
      <c r="G20" s="81"/>
      <c r="H20" s="23"/>
      <c r="I20" s="23"/>
      <c r="J20" s="337">
        <f t="shared" si="8"/>
        <v>0</v>
      </c>
      <c r="K20" s="341">
        <f t="shared" si="9"/>
        <v>0</v>
      </c>
      <c r="L20" s="24"/>
      <c r="M20" s="83"/>
      <c r="N20" s="84">
        <f t="shared" si="4"/>
        <v>0</v>
      </c>
      <c r="O20" s="262"/>
      <c r="P20" s="262"/>
      <c r="Q20" s="265"/>
      <c r="R20" s="25" t="s">
        <v>197</v>
      </c>
    </row>
    <row r="21" spans="1:18" outlineLevel="1" x14ac:dyDescent="0.25">
      <c r="A21" s="80">
        <f t="shared" si="5"/>
        <v>43107</v>
      </c>
      <c r="B21" s="92"/>
      <c r="C21" s="167">
        <v>1</v>
      </c>
      <c r="D21" s="23"/>
      <c r="E21" s="335">
        <f t="shared" si="6"/>
        <v>0</v>
      </c>
      <c r="F21" s="336">
        <f t="shared" si="7"/>
        <v>0</v>
      </c>
      <c r="G21" s="81"/>
      <c r="H21" s="23"/>
      <c r="I21" s="23"/>
      <c r="J21" s="337">
        <f t="shared" si="8"/>
        <v>0</v>
      </c>
      <c r="K21" s="341">
        <f t="shared" si="9"/>
        <v>0</v>
      </c>
      <c r="L21" s="24"/>
      <c r="M21" s="83"/>
      <c r="N21" s="84">
        <f t="shared" si="4"/>
        <v>0</v>
      </c>
      <c r="O21" s="262"/>
      <c r="P21" s="262"/>
      <c r="Q21" s="265"/>
      <c r="R21" s="25" t="s">
        <v>197</v>
      </c>
    </row>
    <row r="22" spans="1:18" ht="14.45" outlineLevel="1" x14ac:dyDescent="0.35">
      <c r="A22" s="80">
        <f t="shared" si="5"/>
        <v>43108</v>
      </c>
      <c r="B22" s="92">
        <v>20</v>
      </c>
      <c r="C22" s="183">
        <v>1</v>
      </c>
      <c r="D22" s="23">
        <v>17900</v>
      </c>
      <c r="E22" s="335">
        <f t="shared" si="6"/>
        <v>17900</v>
      </c>
      <c r="F22" s="336">
        <f t="shared" si="7"/>
        <v>358</v>
      </c>
      <c r="G22" s="81">
        <v>89.7</v>
      </c>
      <c r="H22" s="23">
        <v>108.1</v>
      </c>
      <c r="I22" s="23">
        <v>7.4645000000000001</v>
      </c>
      <c r="J22" s="337">
        <f t="shared" si="8"/>
        <v>2465.0010047558435</v>
      </c>
      <c r="K22" s="341">
        <f t="shared" si="9"/>
        <v>49.300020095116864</v>
      </c>
      <c r="L22" s="24"/>
      <c r="M22" s="83">
        <v>13.6</v>
      </c>
      <c r="N22" s="84">
        <f t="shared" si="4"/>
        <v>0.27200000000000002</v>
      </c>
      <c r="O22" s="262" t="s">
        <v>167</v>
      </c>
      <c r="P22" s="262" t="s">
        <v>196</v>
      </c>
      <c r="Q22" s="265" t="s">
        <v>147</v>
      </c>
      <c r="R22" s="25"/>
    </row>
    <row r="23" spans="1:18" ht="14.45" outlineLevel="1" x14ac:dyDescent="0.35">
      <c r="A23" s="80">
        <f t="shared" si="5"/>
        <v>43109</v>
      </c>
      <c r="B23" s="92">
        <v>41</v>
      </c>
      <c r="C23" s="167">
        <v>1</v>
      </c>
      <c r="D23" s="23">
        <v>15200</v>
      </c>
      <c r="E23" s="335">
        <f t="shared" si="6"/>
        <v>15200</v>
      </c>
      <c r="F23" s="336">
        <f t="shared" si="7"/>
        <v>623.20000000000005</v>
      </c>
      <c r="G23" s="81">
        <v>89.3</v>
      </c>
      <c r="H23" s="23">
        <v>105.2</v>
      </c>
      <c r="I23" s="23">
        <v>7.8319999999999999</v>
      </c>
      <c r="J23" s="337">
        <f t="shared" si="8"/>
        <v>2030.1327885597557</v>
      </c>
      <c r="K23" s="341">
        <f t="shared" si="9"/>
        <v>83.235444330949974</v>
      </c>
      <c r="L23" s="24"/>
      <c r="M23" s="342">
        <v>42.6</v>
      </c>
      <c r="N23" s="84">
        <f t="shared" si="4"/>
        <v>1.7466000000000002</v>
      </c>
      <c r="O23" s="262" t="s">
        <v>167</v>
      </c>
      <c r="P23" s="262" t="s">
        <v>196</v>
      </c>
      <c r="Q23" s="265" t="s">
        <v>148</v>
      </c>
      <c r="R23" s="25"/>
    </row>
    <row r="24" spans="1:18" ht="14.45" outlineLevel="1" x14ac:dyDescent="0.35">
      <c r="A24" s="80">
        <f t="shared" si="5"/>
        <v>43110</v>
      </c>
      <c r="B24" s="92">
        <v>15</v>
      </c>
      <c r="C24" s="183">
        <v>1</v>
      </c>
      <c r="D24" s="23">
        <v>16300</v>
      </c>
      <c r="E24" s="335">
        <f t="shared" si="6"/>
        <v>16300</v>
      </c>
      <c r="F24" s="336">
        <f t="shared" si="7"/>
        <v>244.5</v>
      </c>
      <c r="G24" s="81">
        <v>89.9</v>
      </c>
      <c r="H24" s="23">
        <v>103.5</v>
      </c>
      <c r="I24" s="23">
        <v>7.7130000000000001</v>
      </c>
      <c r="J24" s="337">
        <f t="shared" si="8"/>
        <v>1763.2568391028128</v>
      </c>
      <c r="K24" s="341">
        <f t="shared" si="9"/>
        <v>26.448852586542191</v>
      </c>
      <c r="L24" s="24"/>
      <c r="M24" s="342">
        <v>10.7</v>
      </c>
      <c r="N24" s="84">
        <f t="shared" si="4"/>
        <v>0.1605</v>
      </c>
      <c r="O24" s="262" t="s">
        <v>167</v>
      </c>
      <c r="P24" s="262" t="s">
        <v>196</v>
      </c>
      <c r="Q24" s="265" t="s">
        <v>149</v>
      </c>
      <c r="R24" s="25"/>
    </row>
    <row r="25" spans="1:18" ht="14.45" outlineLevel="1" x14ac:dyDescent="0.35">
      <c r="A25" s="80">
        <f t="shared" si="5"/>
        <v>43111</v>
      </c>
      <c r="B25" s="92">
        <v>12</v>
      </c>
      <c r="C25" s="167">
        <v>1</v>
      </c>
      <c r="D25" s="23">
        <v>16300</v>
      </c>
      <c r="E25" s="335">
        <f t="shared" si="6"/>
        <v>16300</v>
      </c>
      <c r="F25" s="336">
        <f t="shared" si="7"/>
        <v>195.6</v>
      </c>
      <c r="G25" s="81">
        <v>89</v>
      </c>
      <c r="H25" s="23">
        <v>104.5</v>
      </c>
      <c r="I25" s="23">
        <v>9.3320000000000007</v>
      </c>
      <c r="J25" s="337">
        <f t="shared" si="8"/>
        <v>1660.9515645092154</v>
      </c>
      <c r="K25" s="341">
        <f t="shared" si="9"/>
        <v>19.931418774110586</v>
      </c>
      <c r="L25" s="24"/>
      <c r="M25" s="342">
        <v>25.6</v>
      </c>
      <c r="N25" s="84">
        <f t="shared" si="4"/>
        <v>0.30720000000000003</v>
      </c>
      <c r="O25" s="262" t="s">
        <v>167</v>
      </c>
      <c r="P25" s="262" t="s">
        <v>196</v>
      </c>
      <c r="Q25" s="265" t="s">
        <v>151</v>
      </c>
      <c r="R25" s="25" t="s">
        <v>141</v>
      </c>
    </row>
    <row r="26" spans="1:18" ht="14.45" outlineLevel="1" x14ac:dyDescent="0.35">
      <c r="A26" s="80">
        <f t="shared" si="5"/>
        <v>43112</v>
      </c>
      <c r="B26" s="92">
        <v>30</v>
      </c>
      <c r="C26" s="183">
        <v>1</v>
      </c>
      <c r="D26" s="23">
        <v>17900</v>
      </c>
      <c r="E26" s="335">
        <f t="shared" si="6"/>
        <v>17900</v>
      </c>
      <c r="F26" s="336">
        <f t="shared" si="7"/>
        <v>537</v>
      </c>
      <c r="G26" s="81">
        <v>90</v>
      </c>
      <c r="H26" s="23">
        <v>99.5</v>
      </c>
      <c r="I26" s="23">
        <v>5.2039999999999997</v>
      </c>
      <c r="J26" s="337">
        <f t="shared" si="8"/>
        <v>1825.5188316679478</v>
      </c>
      <c r="K26" s="341">
        <f t="shared" si="9"/>
        <v>54.765564950038431</v>
      </c>
      <c r="L26" s="24"/>
      <c r="M26" s="342">
        <v>21</v>
      </c>
      <c r="N26" s="84">
        <f t="shared" si="4"/>
        <v>0.63</v>
      </c>
      <c r="O26" s="262" t="s">
        <v>167</v>
      </c>
      <c r="P26" s="262" t="s">
        <v>196</v>
      </c>
      <c r="Q26" s="265" t="s">
        <v>152</v>
      </c>
      <c r="R26" s="25"/>
    </row>
    <row r="27" spans="1:18" outlineLevel="1" x14ac:dyDescent="0.25">
      <c r="A27" s="80">
        <f t="shared" si="5"/>
        <v>43113</v>
      </c>
      <c r="B27" s="92"/>
      <c r="C27" s="167">
        <v>1</v>
      </c>
      <c r="D27" s="23"/>
      <c r="E27" s="335">
        <f t="shared" si="6"/>
        <v>0</v>
      </c>
      <c r="F27" s="336">
        <f t="shared" si="7"/>
        <v>0</v>
      </c>
      <c r="G27" s="81"/>
      <c r="H27" s="23"/>
      <c r="I27" s="23"/>
      <c r="J27" s="337">
        <f t="shared" si="8"/>
        <v>0</v>
      </c>
      <c r="K27" s="341">
        <f t="shared" si="9"/>
        <v>0</v>
      </c>
      <c r="L27" s="24"/>
      <c r="M27" s="342"/>
      <c r="N27" s="84">
        <f t="shared" si="4"/>
        <v>0</v>
      </c>
      <c r="O27" s="262"/>
      <c r="P27" s="262"/>
      <c r="Q27" s="265"/>
      <c r="R27" s="25" t="s">
        <v>197</v>
      </c>
    </row>
    <row r="28" spans="1:18" outlineLevel="1" x14ac:dyDescent="0.25">
      <c r="A28" s="80">
        <f t="shared" si="5"/>
        <v>43114</v>
      </c>
      <c r="B28" s="92"/>
      <c r="C28" s="251">
        <v>1</v>
      </c>
      <c r="D28" s="23"/>
      <c r="E28" s="335">
        <f t="shared" si="6"/>
        <v>0</v>
      </c>
      <c r="F28" s="336">
        <f t="shared" si="7"/>
        <v>0</v>
      </c>
      <c r="G28" s="81"/>
      <c r="H28" s="23"/>
      <c r="I28" s="23"/>
      <c r="J28" s="337">
        <f t="shared" si="8"/>
        <v>0</v>
      </c>
      <c r="K28" s="341">
        <f t="shared" si="9"/>
        <v>0</v>
      </c>
      <c r="L28" s="24"/>
      <c r="M28" s="83"/>
      <c r="N28" s="84">
        <f t="shared" si="4"/>
        <v>0</v>
      </c>
      <c r="O28" s="262"/>
      <c r="P28" s="262"/>
      <c r="Q28" s="265"/>
      <c r="R28" s="25" t="s">
        <v>197</v>
      </c>
    </row>
    <row r="29" spans="1:18" ht="14.45" outlineLevel="1" x14ac:dyDescent="0.35">
      <c r="A29" s="80">
        <f t="shared" si="5"/>
        <v>43115</v>
      </c>
      <c r="B29" s="92">
        <v>30</v>
      </c>
      <c r="C29" s="251">
        <v>1</v>
      </c>
      <c r="D29" s="23">
        <v>17100</v>
      </c>
      <c r="E29" s="335">
        <f t="shared" si="6"/>
        <v>17100</v>
      </c>
      <c r="F29" s="336">
        <f t="shared" si="7"/>
        <v>513</v>
      </c>
      <c r="G29" s="81">
        <v>89.5</v>
      </c>
      <c r="H29" s="23">
        <v>95.8</v>
      </c>
      <c r="I29" s="23">
        <v>4</v>
      </c>
      <c r="J29" s="337">
        <f t="shared" si="8"/>
        <v>1574.9999999999993</v>
      </c>
      <c r="K29" s="341">
        <f t="shared" si="9"/>
        <v>47.249999999999979</v>
      </c>
      <c r="L29" s="24"/>
      <c r="M29" s="83">
        <v>36.700000000000003</v>
      </c>
      <c r="N29" s="84">
        <f t="shared" si="4"/>
        <v>1.101</v>
      </c>
      <c r="O29" s="262" t="s">
        <v>167</v>
      </c>
      <c r="P29" s="262" t="s">
        <v>196</v>
      </c>
      <c r="Q29" s="265" t="s">
        <v>153</v>
      </c>
      <c r="R29" s="25"/>
    </row>
    <row r="30" spans="1:18" ht="14.45" outlineLevel="1" x14ac:dyDescent="0.35">
      <c r="A30" s="80">
        <f t="shared" si="5"/>
        <v>43116</v>
      </c>
      <c r="B30" s="92">
        <v>28</v>
      </c>
      <c r="C30" s="251">
        <v>1</v>
      </c>
      <c r="D30" s="23">
        <v>14800</v>
      </c>
      <c r="E30" s="335">
        <f t="shared" si="6"/>
        <v>14800</v>
      </c>
      <c r="F30" s="336">
        <f t="shared" si="7"/>
        <v>414.4</v>
      </c>
      <c r="G30" s="81">
        <v>89.3</v>
      </c>
      <c r="H30" s="23">
        <v>101.5</v>
      </c>
      <c r="I30" s="23">
        <v>8.0229999999999997</v>
      </c>
      <c r="J30" s="337">
        <f t="shared" si="8"/>
        <v>1520.6281939424161</v>
      </c>
      <c r="K30" s="341">
        <f t="shared" si="9"/>
        <v>42.577589430387654</v>
      </c>
      <c r="L30" s="24"/>
      <c r="M30" s="342">
        <v>13.9</v>
      </c>
      <c r="N30" s="84">
        <f t="shared" si="4"/>
        <v>0.38919999999999999</v>
      </c>
      <c r="O30" s="262" t="s">
        <v>167</v>
      </c>
      <c r="P30" s="262" t="s">
        <v>196</v>
      </c>
      <c r="Q30" s="265" t="s">
        <v>154</v>
      </c>
      <c r="R30" s="25"/>
    </row>
    <row r="31" spans="1:18" ht="14.45" outlineLevel="1" x14ac:dyDescent="0.35">
      <c r="A31" s="80">
        <f t="shared" si="5"/>
        <v>43117</v>
      </c>
      <c r="B31" s="92">
        <v>16</v>
      </c>
      <c r="C31" s="251">
        <v>1</v>
      </c>
      <c r="D31" s="23">
        <v>13200</v>
      </c>
      <c r="E31" s="335">
        <f t="shared" si="6"/>
        <v>13200</v>
      </c>
      <c r="F31" s="336">
        <f t="shared" si="7"/>
        <v>211.2</v>
      </c>
      <c r="G31" s="81">
        <v>90.1</v>
      </c>
      <c r="H31" s="23">
        <v>97.9</v>
      </c>
      <c r="I31" s="23">
        <v>6.6085000000000003</v>
      </c>
      <c r="J31" s="337">
        <f t="shared" si="8"/>
        <v>1180.2981009306213</v>
      </c>
      <c r="K31" s="341">
        <f t="shared" si="9"/>
        <v>18.88476961488994</v>
      </c>
      <c r="L31" s="24"/>
      <c r="M31" s="342">
        <v>17.7</v>
      </c>
      <c r="N31" s="84">
        <f t="shared" si="4"/>
        <v>0.28320000000000001</v>
      </c>
      <c r="O31" s="262" t="s">
        <v>167</v>
      </c>
      <c r="P31" s="262" t="s">
        <v>196</v>
      </c>
      <c r="Q31" s="265" t="s">
        <v>155</v>
      </c>
      <c r="R31" s="25"/>
    </row>
    <row r="32" spans="1:18" ht="14.45" outlineLevel="1" x14ac:dyDescent="0.35">
      <c r="A32" s="80">
        <f t="shared" si="5"/>
        <v>43118</v>
      </c>
      <c r="B32" s="92">
        <v>29</v>
      </c>
      <c r="C32" s="251">
        <v>1</v>
      </c>
      <c r="D32" s="23">
        <v>13000</v>
      </c>
      <c r="E32" s="335">
        <f t="shared" si="6"/>
        <v>13000</v>
      </c>
      <c r="F32" s="336">
        <f t="shared" si="7"/>
        <v>377</v>
      </c>
      <c r="G32" s="81">
        <v>90.2</v>
      </c>
      <c r="H32" s="23">
        <v>95.9</v>
      </c>
      <c r="I32" s="23">
        <v>5.1219999999999999</v>
      </c>
      <c r="J32" s="337">
        <f t="shared" si="8"/>
        <v>1112.846544318626</v>
      </c>
      <c r="K32" s="341">
        <f t="shared" si="9"/>
        <v>32.272549785240152</v>
      </c>
      <c r="L32" s="24"/>
      <c r="M32" s="83">
        <v>22.6</v>
      </c>
      <c r="N32" s="84">
        <f t="shared" si="4"/>
        <v>0.65540000000000009</v>
      </c>
      <c r="O32" s="262" t="s">
        <v>167</v>
      </c>
      <c r="P32" s="262" t="s">
        <v>196</v>
      </c>
      <c r="Q32" s="265" t="s">
        <v>156</v>
      </c>
      <c r="R32" s="25"/>
    </row>
    <row r="33" spans="1:18" ht="14.45" outlineLevel="1" x14ac:dyDescent="0.35">
      <c r="A33" s="80">
        <f t="shared" si="5"/>
        <v>43119</v>
      </c>
      <c r="B33" s="92">
        <v>30</v>
      </c>
      <c r="C33" s="251">
        <v>1</v>
      </c>
      <c r="D33" s="23">
        <v>20800</v>
      </c>
      <c r="E33" s="335">
        <f t="shared" si="6"/>
        <v>20800</v>
      </c>
      <c r="F33" s="336">
        <f t="shared" si="7"/>
        <v>624</v>
      </c>
      <c r="G33" s="81">
        <v>90.1</v>
      </c>
      <c r="H33" s="23">
        <v>110.1</v>
      </c>
      <c r="I33" s="23">
        <v>9.5852000000000004</v>
      </c>
      <c r="J33" s="337">
        <f t="shared" si="8"/>
        <v>2086.5500980678544</v>
      </c>
      <c r="K33" s="341">
        <f t="shared" si="9"/>
        <v>62.596502942035627</v>
      </c>
      <c r="L33" s="24"/>
      <c r="M33" s="83">
        <v>19</v>
      </c>
      <c r="N33" s="84">
        <f t="shared" si="4"/>
        <v>0.56999999999999995</v>
      </c>
      <c r="O33" s="262" t="s">
        <v>167</v>
      </c>
      <c r="P33" s="262" t="s">
        <v>196</v>
      </c>
      <c r="Q33" s="265"/>
      <c r="R33" s="25"/>
    </row>
    <row r="34" spans="1:18" outlineLevel="1" x14ac:dyDescent="0.25">
      <c r="A34" s="80">
        <f t="shared" si="5"/>
        <v>43120</v>
      </c>
      <c r="B34" s="92"/>
      <c r="C34" s="251">
        <v>1</v>
      </c>
      <c r="D34" s="23"/>
      <c r="E34" s="335">
        <f t="shared" si="6"/>
        <v>0</v>
      </c>
      <c r="F34" s="336">
        <f t="shared" si="7"/>
        <v>0</v>
      </c>
      <c r="G34" s="81"/>
      <c r="H34" s="23"/>
      <c r="I34" s="23"/>
      <c r="J34" s="337">
        <f t="shared" si="8"/>
        <v>0</v>
      </c>
      <c r="K34" s="341">
        <f t="shared" si="9"/>
        <v>0</v>
      </c>
      <c r="L34" s="24"/>
      <c r="M34" s="83"/>
      <c r="N34" s="84">
        <f t="shared" si="4"/>
        <v>0</v>
      </c>
      <c r="O34" s="262"/>
      <c r="P34" s="262"/>
      <c r="Q34" s="265"/>
      <c r="R34" s="25" t="s">
        <v>197</v>
      </c>
    </row>
    <row r="35" spans="1:18" outlineLevel="1" x14ac:dyDescent="0.25">
      <c r="A35" s="80">
        <f t="shared" si="5"/>
        <v>43121</v>
      </c>
      <c r="B35" s="92"/>
      <c r="C35" s="251">
        <v>1</v>
      </c>
      <c r="D35" s="23"/>
      <c r="E35" s="335">
        <f t="shared" si="6"/>
        <v>0</v>
      </c>
      <c r="F35" s="336">
        <f t="shared" si="7"/>
        <v>0</v>
      </c>
      <c r="G35" s="81"/>
      <c r="H35" s="23"/>
      <c r="I35" s="23"/>
      <c r="J35" s="337">
        <f t="shared" si="8"/>
        <v>0</v>
      </c>
      <c r="K35" s="341">
        <f t="shared" si="9"/>
        <v>0</v>
      </c>
      <c r="L35" s="24"/>
      <c r="M35" s="83"/>
      <c r="N35" s="84">
        <f t="shared" si="4"/>
        <v>0</v>
      </c>
      <c r="O35" s="262"/>
      <c r="P35" s="262"/>
      <c r="Q35" s="265"/>
      <c r="R35" s="25" t="s">
        <v>197</v>
      </c>
    </row>
    <row r="36" spans="1:18" ht="14.45" outlineLevel="1" x14ac:dyDescent="0.35">
      <c r="A36" s="80">
        <f t="shared" si="5"/>
        <v>43122</v>
      </c>
      <c r="B36" s="92">
        <v>20</v>
      </c>
      <c r="C36" s="251">
        <v>1</v>
      </c>
      <c r="D36" s="23">
        <v>15500</v>
      </c>
      <c r="E36" s="335">
        <f t="shared" si="6"/>
        <v>15500</v>
      </c>
      <c r="F36" s="336">
        <f t="shared" si="7"/>
        <v>310</v>
      </c>
      <c r="G36" s="81">
        <v>89.9</v>
      </c>
      <c r="H36" s="23">
        <v>102.8</v>
      </c>
      <c r="I36" s="23">
        <v>8.8369999999999997</v>
      </c>
      <c r="J36" s="337">
        <f t="shared" si="8"/>
        <v>1459.7714156387904</v>
      </c>
      <c r="K36" s="341">
        <f t="shared" si="9"/>
        <v>29.195428312775807</v>
      </c>
      <c r="L36" s="24"/>
      <c r="M36" s="83">
        <v>18.600000000000001</v>
      </c>
      <c r="N36" s="84">
        <f t="shared" si="4"/>
        <v>0.372</v>
      </c>
      <c r="O36" s="262" t="s">
        <v>167</v>
      </c>
      <c r="P36" s="262" t="s">
        <v>196</v>
      </c>
      <c r="Q36" s="265" t="s">
        <v>157</v>
      </c>
      <c r="R36" s="25"/>
    </row>
    <row r="37" spans="1:18" ht="14.45" outlineLevel="1" x14ac:dyDescent="0.35">
      <c r="A37" s="80">
        <f t="shared" si="5"/>
        <v>43123</v>
      </c>
      <c r="B37" s="92">
        <v>17</v>
      </c>
      <c r="C37" s="251">
        <v>1</v>
      </c>
      <c r="D37" s="23">
        <v>13800</v>
      </c>
      <c r="E37" s="335">
        <f t="shared" si="6"/>
        <v>13800</v>
      </c>
      <c r="F37" s="336">
        <f t="shared" si="7"/>
        <v>234.6</v>
      </c>
      <c r="G37" s="81">
        <v>89.8</v>
      </c>
      <c r="H37" s="23">
        <v>102</v>
      </c>
      <c r="I37" s="23">
        <v>10.863</v>
      </c>
      <c r="J37" s="337">
        <f t="shared" si="8"/>
        <v>1123.0783393169479</v>
      </c>
      <c r="K37" s="341">
        <f t="shared" si="9"/>
        <v>19.092331768388114</v>
      </c>
      <c r="L37" s="24"/>
      <c r="M37" s="83">
        <v>12.6</v>
      </c>
      <c r="N37" s="84">
        <f t="shared" si="4"/>
        <v>0.2142</v>
      </c>
      <c r="O37" s="262" t="s">
        <v>167</v>
      </c>
      <c r="P37" s="262" t="s">
        <v>196</v>
      </c>
      <c r="Q37" s="265"/>
      <c r="R37" s="25"/>
    </row>
    <row r="38" spans="1:18" ht="14.45" outlineLevel="1" x14ac:dyDescent="0.35">
      <c r="A38" s="80">
        <f t="shared" si="5"/>
        <v>43124</v>
      </c>
      <c r="B38" s="92">
        <v>30</v>
      </c>
      <c r="C38" s="251">
        <v>1</v>
      </c>
      <c r="D38" s="23">
        <v>16700</v>
      </c>
      <c r="E38" s="335">
        <f t="shared" si="6"/>
        <v>16700</v>
      </c>
      <c r="F38" s="336">
        <f t="shared" si="7"/>
        <v>501</v>
      </c>
      <c r="G38" s="81">
        <v>89.3</v>
      </c>
      <c r="H38" s="23">
        <v>101</v>
      </c>
      <c r="I38" s="23">
        <v>11.51</v>
      </c>
      <c r="J38" s="337">
        <f t="shared" si="8"/>
        <v>1016.507384882711</v>
      </c>
      <c r="K38" s="341">
        <f t="shared" si="9"/>
        <v>30.495221546481332</v>
      </c>
      <c r="L38" s="24"/>
      <c r="M38" s="83">
        <v>5.27</v>
      </c>
      <c r="N38" s="84">
        <f t="shared" si="4"/>
        <v>0.15809999999999999</v>
      </c>
      <c r="O38" s="262" t="s">
        <v>167</v>
      </c>
      <c r="P38" s="262" t="s">
        <v>196</v>
      </c>
      <c r="Q38" s="265"/>
      <c r="R38" s="25"/>
    </row>
    <row r="39" spans="1:18" ht="14.45" outlineLevel="1" x14ac:dyDescent="0.35">
      <c r="A39" s="80">
        <f t="shared" si="5"/>
        <v>43125</v>
      </c>
      <c r="B39" s="92">
        <v>9</v>
      </c>
      <c r="C39" s="251">
        <v>1</v>
      </c>
      <c r="D39" s="23">
        <v>14800</v>
      </c>
      <c r="E39" s="335">
        <f t="shared" si="6"/>
        <v>14800</v>
      </c>
      <c r="F39" s="336">
        <f t="shared" si="7"/>
        <v>133.19999999999999</v>
      </c>
      <c r="G39" s="81">
        <v>89</v>
      </c>
      <c r="H39" s="23">
        <v>98.5</v>
      </c>
      <c r="I39" s="23">
        <v>7.907</v>
      </c>
      <c r="J39" s="337">
        <f t="shared" si="8"/>
        <v>1201.4670545086633</v>
      </c>
      <c r="K39" s="341">
        <f t="shared" si="9"/>
        <v>10.813203490577969</v>
      </c>
      <c r="L39" s="24"/>
      <c r="M39" s="83">
        <v>20.7</v>
      </c>
      <c r="N39" s="84">
        <f t="shared" si="4"/>
        <v>0.18629999999999999</v>
      </c>
      <c r="O39" s="262" t="s">
        <v>167</v>
      </c>
      <c r="P39" s="262" t="s">
        <v>196</v>
      </c>
      <c r="Q39" s="265" t="s">
        <v>158</v>
      </c>
      <c r="R39" s="25"/>
    </row>
    <row r="40" spans="1:18" ht="14.45" outlineLevel="1" x14ac:dyDescent="0.35">
      <c r="A40" s="80">
        <f t="shared" si="5"/>
        <v>43126</v>
      </c>
      <c r="B40" s="92"/>
      <c r="C40" s="251">
        <v>1</v>
      </c>
      <c r="D40" s="23">
        <v>15700</v>
      </c>
      <c r="E40" s="335">
        <f t="shared" si="6"/>
        <v>15700</v>
      </c>
      <c r="F40" s="336">
        <f t="shared" si="7"/>
        <v>0</v>
      </c>
      <c r="G40" s="81">
        <v>89.4</v>
      </c>
      <c r="H40" s="23">
        <v>95.5</v>
      </c>
      <c r="I40" s="23">
        <v>6.4459999999999997</v>
      </c>
      <c r="J40" s="337">
        <f t="shared" si="8"/>
        <v>946.32330127210594</v>
      </c>
      <c r="K40" s="341">
        <f t="shared" si="9"/>
        <v>0</v>
      </c>
      <c r="L40" s="24"/>
      <c r="M40" s="83">
        <v>34.5</v>
      </c>
      <c r="N40" s="84">
        <f t="shared" si="4"/>
        <v>0</v>
      </c>
      <c r="O40" s="262" t="s">
        <v>167</v>
      </c>
      <c r="P40" s="262" t="s">
        <v>196</v>
      </c>
      <c r="Q40" s="265"/>
      <c r="R40" s="25"/>
    </row>
    <row r="41" spans="1:18" outlineLevel="1" x14ac:dyDescent="0.25">
      <c r="A41" s="80">
        <f t="shared" si="5"/>
        <v>43127</v>
      </c>
      <c r="B41" s="92"/>
      <c r="C41" s="251">
        <v>1</v>
      </c>
      <c r="D41" s="23"/>
      <c r="E41" s="335">
        <f t="shared" si="6"/>
        <v>0</v>
      </c>
      <c r="F41" s="336">
        <f t="shared" si="7"/>
        <v>0</v>
      </c>
      <c r="G41" s="81"/>
      <c r="H41" s="23"/>
      <c r="I41" s="23"/>
      <c r="J41" s="337">
        <f t="shared" si="8"/>
        <v>0</v>
      </c>
      <c r="K41" s="341">
        <f t="shared" si="9"/>
        <v>0</v>
      </c>
      <c r="L41" s="24"/>
      <c r="M41" s="83"/>
      <c r="N41" s="84">
        <f t="shared" si="4"/>
        <v>0</v>
      </c>
      <c r="O41" s="262"/>
      <c r="P41" s="262"/>
      <c r="Q41" s="265"/>
      <c r="R41" s="25" t="s">
        <v>197</v>
      </c>
    </row>
    <row r="42" spans="1:18" outlineLevel="1" x14ac:dyDescent="0.25">
      <c r="A42" s="80">
        <f t="shared" si="5"/>
        <v>43128</v>
      </c>
      <c r="B42" s="92"/>
      <c r="C42" s="251">
        <v>1</v>
      </c>
      <c r="D42" s="23"/>
      <c r="E42" s="335">
        <f t="shared" si="6"/>
        <v>0</v>
      </c>
      <c r="F42" s="336">
        <f t="shared" si="7"/>
        <v>0</v>
      </c>
      <c r="G42" s="81"/>
      <c r="H42" s="23"/>
      <c r="I42" s="23"/>
      <c r="J42" s="337">
        <f t="shared" si="8"/>
        <v>0</v>
      </c>
      <c r="K42" s="341">
        <f t="shared" si="9"/>
        <v>0</v>
      </c>
      <c r="L42" s="24"/>
      <c r="M42" s="83"/>
      <c r="N42" s="84">
        <f t="shared" si="4"/>
        <v>0</v>
      </c>
      <c r="O42" s="262"/>
      <c r="P42" s="262"/>
      <c r="Q42" s="265"/>
      <c r="R42" s="25" t="s">
        <v>197</v>
      </c>
    </row>
    <row r="43" spans="1:18" ht="14.45" outlineLevel="1" x14ac:dyDescent="0.35">
      <c r="A43" s="80">
        <f t="shared" si="5"/>
        <v>43129</v>
      </c>
      <c r="B43" s="92">
        <v>12</v>
      </c>
      <c r="C43" s="251">
        <v>1</v>
      </c>
      <c r="D43" s="23">
        <v>16300</v>
      </c>
      <c r="E43" s="335">
        <f t="shared" ref="E43:E106" si="10">IF(D43=0,0,(D43*C43))</f>
        <v>16300</v>
      </c>
      <c r="F43" s="336">
        <f t="shared" ref="F43:F106" si="11">IF(E43=0,0,IF(B43=0,0,E43*B43/1000))</f>
        <v>195.6</v>
      </c>
      <c r="G43" s="81">
        <v>89.3</v>
      </c>
      <c r="H43" s="23">
        <v>98.3</v>
      </c>
      <c r="I43" s="23">
        <v>6</v>
      </c>
      <c r="J43" s="337">
        <f t="shared" ref="J43:J106" si="12">IF(H43=0,0,(H43-G43)*1000/I43)</f>
        <v>1500</v>
      </c>
      <c r="K43" s="341">
        <f t="shared" ref="K43:K106" si="13">IF(J43=0,0,IF(B43=0,0,J43*B43/1000))</f>
        <v>18</v>
      </c>
      <c r="L43" s="24"/>
      <c r="M43" s="83">
        <v>18.100000000000001</v>
      </c>
      <c r="N43" s="84">
        <f t="shared" si="4"/>
        <v>0.2172</v>
      </c>
      <c r="O43" s="262" t="s">
        <v>167</v>
      </c>
      <c r="P43" s="262" t="s">
        <v>196</v>
      </c>
      <c r="Q43" s="265" t="s">
        <v>159</v>
      </c>
      <c r="R43" s="25"/>
    </row>
    <row r="44" spans="1:18" ht="14.45" outlineLevel="1" x14ac:dyDescent="0.35">
      <c r="A44" s="80">
        <f t="shared" si="5"/>
        <v>43130</v>
      </c>
      <c r="B44" s="92">
        <v>31</v>
      </c>
      <c r="C44" s="251">
        <v>1</v>
      </c>
      <c r="D44" s="23">
        <v>14000</v>
      </c>
      <c r="E44" s="335">
        <f t="shared" si="10"/>
        <v>14000</v>
      </c>
      <c r="F44" s="336">
        <f t="shared" si="11"/>
        <v>434</v>
      </c>
      <c r="G44" s="81">
        <v>90.1</v>
      </c>
      <c r="H44" s="23">
        <v>100.4</v>
      </c>
      <c r="I44" s="23">
        <v>7.2859999999999996</v>
      </c>
      <c r="J44" s="337">
        <f t="shared" si="12"/>
        <v>1413.6700521548191</v>
      </c>
      <c r="K44" s="341">
        <f t="shared" si="13"/>
        <v>43.823771616799391</v>
      </c>
      <c r="L44" s="24"/>
      <c r="M44" s="83">
        <v>29.5</v>
      </c>
      <c r="N44" s="84">
        <f t="shared" si="4"/>
        <v>0.91449999999999998</v>
      </c>
      <c r="O44" s="262" t="s">
        <v>167</v>
      </c>
      <c r="P44" s="262" t="s">
        <v>196</v>
      </c>
      <c r="Q44" s="265" t="s">
        <v>161</v>
      </c>
      <c r="R44" s="25"/>
    </row>
    <row r="45" spans="1:18" ht="14.45" x14ac:dyDescent="0.35">
      <c r="A45" s="80">
        <f t="shared" si="5"/>
        <v>43131</v>
      </c>
      <c r="B45" s="92"/>
      <c r="C45" s="251">
        <v>1</v>
      </c>
      <c r="D45" s="23">
        <v>26700</v>
      </c>
      <c r="E45" s="335">
        <f t="shared" si="10"/>
        <v>26700</v>
      </c>
      <c r="F45" s="336">
        <f t="shared" si="11"/>
        <v>0</v>
      </c>
      <c r="G45" s="81">
        <v>88.8</v>
      </c>
      <c r="H45" s="23">
        <v>116.8</v>
      </c>
      <c r="I45" s="23">
        <v>4.8925000000000001</v>
      </c>
      <c r="J45" s="337">
        <f t="shared" si="12"/>
        <v>5723.0454777720997</v>
      </c>
      <c r="K45" s="341">
        <f t="shared" si="13"/>
        <v>0</v>
      </c>
      <c r="L45" s="24"/>
      <c r="M45" s="83">
        <v>55.5</v>
      </c>
      <c r="N45" s="84">
        <f t="shared" si="4"/>
        <v>0</v>
      </c>
      <c r="O45" s="262" t="s">
        <v>167</v>
      </c>
      <c r="P45" s="262" t="s">
        <v>196</v>
      </c>
      <c r="Q45" s="265" t="s">
        <v>162</v>
      </c>
      <c r="R45" s="25"/>
    </row>
    <row r="46" spans="1:18" ht="14.45" outlineLevel="1" x14ac:dyDescent="0.35">
      <c r="A46" s="80">
        <f t="shared" si="5"/>
        <v>43132</v>
      </c>
      <c r="B46" s="92">
        <v>12</v>
      </c>
      <c r="C46" s="251">
        <v>1</v>
      </c>
      <c r="D46" s="23">
        <v>25300</v>
      </c>
      <c r="E46" s="335">
        <f t="shared" si="10"/>
        <v>25300</v>
      </c>
      <c r="F46" s="336">
        <f t="shared" si="11"/>
        <v>303.60000000000002</v>
      </c>
      <c r="G46" s="81">
        <v>86.9</v>
      </c>
      <c r="H46" s="23">
        <v>102</v>
      </c>
      <c r="I46" s="23">
        <v>4.7770000000000001</v>
      </c>
      <c r="J46" s="337">
        <f t="shared" si="12"/>
        <v>3160.9796943688493</v>
      </c>
      <c r="K46" s="341">
        <f t="shared" si="13"/>
        <v>37.931756332426197</v>
      </c>
      <c r="L46" s="24"/>
      <c r="M46" s="83">
        <v>46.5</v>
      </c>
      <c r="N46" s="84">
        <f t="shared" si="4"/>
        <v>0.55800000000000005</v>
      </c>
      <c r="O46" s="262" t="s">
        <v>167</v>
      </c>
      <c r="P46" s="262" t="s">
        <v>196</v>
      </c>
      <c r="Q46" s="265" t="s">
        <v>163</v>
      </c>
      <c r="R46" s="25" t="s">
        <v>170</v>
      </c>
    </row>
    <row r="47" spans="1:18" outlineLevel="1" x14ac:dyDescent="0.25">
      <c r="A47" s="80">
        <f t="shared" si="5"/>
        <v>43133</v>
      </c>
      <c r="B47" s="92">
        <v>6</v>
      </c>
      <c r="C47" s="251">
        <v>1</v>
      </c>
      <c r="D47" s="23">
        <v>19500</v>
      </c>
      <c r="E47" s="335">
        <f t="shared" si="10"/>
        <v>19500</v>
      </c>
      <c r="F47" s="336">
        <f t="shared" si="11"/>
        <v>117</v>
      </c>
      <c r="G47" s="81">
        <v>88.6</v>
      </c>
      <c r="H47" s="23">
        <v>98.6</v>
      </c>
      <c r="I47" s="23">
        <v>5.8834999999999997</v>
      </c>
      <c r="J47" s="337">
        <f t="shared" si="12"/>
        <v>1699.6685646298972</v>
      </c>
      <c r="K47" s="341">
        <f t="shared" si="13"/>
        <v>10.198011387779383</v>
      </c>
      <c r="L47" s="24"/>
      <c r="M47" s="83">
        <v>18.2</v>
      </c>
      <c r="N47" s="84">
        <f t="shared" si="4"/>
        <v>0.10919999999999999</v>
      </c>
      <c r="O47" s="262" t="s">
        <v>167</v>
      </c>
      <c r="P47" s="262" t="s">
        <v>196</v>
      </c>
      <c r="Q47" s="265" t="s">
        <v>164</v>
      </c>
      <c r="R47" s="25" t="s">
        <v>165</v>
      </c>
    </row>
    <row r="48" spans="1:18" outlineLevel="1" x14ac:dyDescent="0.25">
      <c r="A48" s="80">
        <f t="shared" si="5"/>
        <v>43134</v>
      </c>
      <c r="B48" s="92"/>
      <c r="C48" s="251">
        <v>1</v>
      </c>
      <c r="D48" s="23"/>
      <c r="E48" s="335">
        <f t="shared" si="10"/>
        <v>0</v>
      </c>
      <c r="F48" s="336">
        <f t="shared" si="11"/>
        <v>0</v>
      </c>
      <c r="G48" s="81"/>
      <c r="H48" s="23"/>
      <c r="I48" s="23"/>
      <c r="J48" s="337">
        <f t="shared" si="12"/>
        <v>0</v>
      </c>
      <c r="K48" s="341">
        <f t="shared" si="13"/>
        <v>0</v>
      </c>
      <c r="L48" s="24"/>
      <c r="M48" s="83"/>
      <c r="N48" s="84">
        <f t="shared" si="4"/>
        <v>0</v>
      </c>
      <c r="O48" s="262"/>
      <c r="P48" s="262" t="s">
        <v>196</v>
      </c>
      <c r="Q48" s="265"/>
      <c r="R48" s="25" t="s">
        <v>197</v>
      </c>
    </row>
    <row r="49" spans="1:18" outlineLevel="1" x14ac:dyDescent="0.25">
      <c r="A49" s="80">
        <f t="shared" si="5"/>
        <v>43135</v>
      </c>
      <c r="B49" s="92"/>
      <c r="C49" s="251">
        <v>1</v>
      </c>
      <c r="D49" s="23"/>
      <c r="E49" s="335">
        <f t="shared" si="10"/>
        <v>0</v>
      </c>
      <c r="F49" s="336">
        <f t="shared" si="11"/>
        <v>0</v>
      </c>
      <c r="G49" s="81"/>
      <c r="H49" s="23"/>
      <c r="I49" s="23"/>
      <c r="J49" s="337">
        <f t="shared" si="12"/>
        <v>0</v>
      </c>
      <c r="K49" s="341">
        <f t="shared" si="13"/>
        <v>0</v>
      </c>
      <c r="L49" s="24"/>
      <c r="M49" s="83"/>
      <c r="N49" s="84">
        <f t="shared" si="4"/>
        <v>0</v>
      </c>
      <c r="O49" s="262"/>
      <c r="P49" s="262" t="s">
        <v>196</v>
      </c>
      <c r="Q49" s="265"/>
      <c r="R49" s="25" t="s">
        <v>197</v>
      </c>
    </row>
    <row r="50" spans="1:18" outlineLevel="1" x14ac:dyDescent="0.25">
      <c r="A50" s="80">
        <f t="shared" si="5"/>
        <v>43136</v>
      </c>
      <c r="B50" s="92">
        <v>43</v>
      </c>
      <c r="C50" s="251">
        <v>1</v>
      </c>
      <c r="D50" s="23">
        <v>18800</v>
      </c>
      <c r="E50" s="335">
        <f t="shared" si="10"/>
        <v>18800</v>
      </c>
      <c r="F50" s="336">
        <f t="shared" si="11"/>
        <v>808.4</v>
      </c>
      <c r="G50" s="81">
        <v>90.5</v>
      </c>
      <c r="H50" s="23">
        <v>100.9</v>
      </c>
      <c r="I50" s="23">
        <v>6.1020000000000003</v>
      </c>
      <c r="J50" s="337">
        <f t="shared" si="12"/>
        <v>1704.3592264831211</v>
      </c>
      <c r="K50" s="341">
        <f t="shared" si="13"/>
        <v>73.287446738774207</v>
      </c>
      <c r="L50" s="24"/>
      <c r="M50" s="83">
        <v>17.7</v>
      </c>
      <c r="N50" s="84">
        <f t="shared" si="4"/>
        <v>0.7611</v>
      </c>
      <c r="O50" s="262" t="s">
        <v>168</v>
      </c>
      <c r="P50" s="262" t="s">
        <v>196</v>
      </c>
      <c r="Q50" s="265" t="s">
        <v>166</v>
      </c>
      <c r="R50" s="25" t="s">
        <v>169</v>
      </c>
    </row>
    <row r="51" spans="1:18" outlineLevel="1" x14ac:dyDescent="0.25">
      <c r="A51" s="80">
        <f t="shared" si="5"/>
        <v>43137</v>
      </c>
      <c r="B51" s="92">
        <v>35</v>
      </c>
      <c r="C51" s="251">
        <v>1</v>
      </c>
      <c r="D51" s="23">
        <v>15900</v>
      </c>
      <c r="E51" s="335">
        <f t="shared" si="10"/>
        <v>15900</v>
      </c>
      <c r="F51" s="336">
        <f t="shared" si="11"/>
        <v>556.5</v>
      </c>
      <c r="G51" s="81">
        <v>90.5</v>
      </c>
      <c r="H51" s="23">
        <v>101.7</v>
      </c>
      <c r="I51" s="23">
        <v>8.0124999999999993</v>
      </c>
      <c r="J51" s="337">
        <f t="shared" si="12"/>
        <v>1397.815912636506</v>
      </c>
      <c r="K51" s="341">
        <f t="shared" si="13"/>
        <v>48.923556942277713</v>
      </c>
      <c r="L51" s="24"/>
      <c r="M51" s="83">
        <v>21.2</v>
      </c>
      <c r="N51" s="84">
        <f t="shared" si="4"/>
        <v>0.74199999999999999</v>
      </c>
      <c r="O51" s="262" t="s">
        <v>167</v>
      </c>
      <c r="P51" s="262" t="s">
        <v>196</v>
      </c>
      <c r="Q51" s="265" t="s">
        <v>173</v>
      </c>
      <c r="R51" s="25" t="s">
        <v>171</v>
      </c>
    </row>
    <row r="52" spans="1:18" outlineLevel="1" x14ac:dyDescent="0.25">
      <c r="A52" s="80">
        <f t="shared" si="5"/>
        <v>43138</v>
      </c>
      <c r="B52" s="92">
        <v>40</v>
      </c>
      <c r="C52" s="251">
        <v>1</v>
      </c>
      <c r="D52" s="23">
        <v>18100</v>
      </c>
      <c r="E52" s="335">
        <f t="shared" si="10"/>
        <v>18100</v>
      </c>
      <c r="F52" s="336">
        <f t="shared" si="11"/>
        <v>724</v>
      </c>
      <c r="G52" s="81">
        <v>88.5</v>
      </c>
      <c r="H52" s="23">
        <v>100.5</v>
      </c>
      <c r="I52" s="23">
        <v>6.9433999999999996</v>
      </c>
      <c r="J52" s="337">
        <f t="shared" si="12"/>
        <v>1728.2599302935162</v>
      </c>
      <c r="K52" s="341">
        <f t="shared" si="13"/>
        <v>69.130397211740657</v>
      </c>
      <c r="L52" s="24"/>
      <c r="M52" s="83">
        <v>8.2200000000000006</v>
      </c>
      <c r="N52" s="84">
        <f t="shared" si="4"/>
        <v>0.32880000000000004</v>
      </c>
      <c r="O52" s="262" t="s">
        <v>167</v>
      </c>
      <c r="P52" s="262" t="s">
        <v>196</v>
      </c>
      <c r="Q52" s="265" t="s">
        <v>174</v>
      </c>
      <c r="R52" s="25" t="s">
        <v>181</v>
      </c>
    </row>
    <row r="53" spans="1:18" outlineLevel="1" x14ac:dyDescent="0.25">
      <c r="A53" s="80">
        <f t="shared" si="5"/>
        <v>43139</v>
      </c>
      <c r="B53" s="92">
        <v>43</v>
      </c>
      <c r="C53" s="251">
        <v>1</v>
      </c>
      <c r="D53" s="23">
        <v>19000</v>
      </c>
      <c r="E53" s="335">
        <f t="shared" si="10"/>
        <v>19000</v>
      </c>
      <c r="F53" s="336">
        <f t="shared" si="11"/>
        <v>817</v>
      </c>
      <c r="G53" s="81">
        <v>88.7</v>
      </c>
      <c r="H53" s="23">
        <v>103.1</v>
      </c>
      <c r="I53" s="23">
        <v>8.3941999999999997</v>
      </c>
      <c r="J53" s="337">
        <f t="shared" si="12"/>
        <v>1715.4702056181638</v>
      </c>
      <c r="K53" s="341">
        <f t="shared" si="13"/>
        <v>73.765218841581046</v>
      </c>
      <c r="L53" s="24"/>
      <c r="M53" s="83">
        <v>12.7</v>
      </c>
      <c r="N53" s="84">
        <f t="shared" si="4"/>
        <v>0.54610000000000003</v>
      </c>
      <c r="O53" s="262" t="s">
        <v>167</v>
      </c>
      <c r="P53" s="262" t="s">
        <v>196</v>
      </c>
      <c r="Q53" s="265" t="s">
        <v>175</v>
      </c>
      <c r="R53" s="25" t="s">
        <v>181</v>
      </c>
    </row>
    <row r="54" spans="1:18" outlineLevel="1" x14ac:dyDescent="0.25">
      <c r="A54" s="80">
        <f t="shared" si="5"/>
        <v>43140</v>
      </c>
      <c r="B54" s="92"/>
      <c r="C54" s="251">
        <v>1</v>
      </c>
      <c r="D54" s="23">
        <v>19200</v>
      </c>
      <c r="E54" s="335">
        <f t="shared" si="10"/>
        <v>19200</v>
      </c>
      <c r="F54" s="336">
        <f t="shared" si="11"/>
        <v>0</v>
      </c>
      <c r="G54" s="81">
        <v>87.5</v>
      </c>
      <c r="H54" s="23">
        <v>104.8</v>
      </c>
      <c r="I54" s="23">
        <v>6.6929999999999996</v>
      </c>
      <c r="J54" s="337">
        <f t="shared" si="12"/>
        <v>2584.7900791872103</v>
      </c>
      <c r="K54" s="341">
        <f t="shared" si="13"/>
        <v>0</v>
      </c>
      <c r="L54" s="24"/>
      <c r="M54" s="83">
        <v>15.2</v>
      </c>
      <c r="N54" s="84">
        <f t="shared" si="4"/>
        <v>0</v>
      </c>
      <c r="O54" s="262" t="s">
        <v>167</v>
      </c>
      <c r="P54" s="262" t="s">
        <v>196</v>
      </c>
      <c r="Q54" s="265" t="s">
        <v>176</v>
      </c>
      <c r="R54" s="25" t="s">
        <v>181</v>
      </c>
    </row>
    <row r="55" spans="1:18" outlineLevel="1" x14ac:dyDescent="0.25">
      <c r="A55" s="80">
        <f t="shared" si="5"/>
        <v>43141</v>
      </c>
      <c r="B55" s="92"/>
      <c r="C55" s="251">
        <v>1</v>
      </c>
      <c r="D55" s="23"/>
      <c r="E55" s="335">
        <f t="shared" si="10"/>
        <v>0</v>
      </c>
      <c r="F55" s="336">
        <f t="shared" si="11"/>
        <v>0</v>
      </c>
      <c r="G55" s="81"/>
      <c r="H55" s="23"/>
      <c r="I55" s="23"/>
      <c r="J55" s="337">
        <f t="shared" si="12"/>
        <v>0</v>
      </c>
      <c r="K55" s="341">
        <f t="shared" si="13"/>
        <v>0</v>
      </c>
      <c r="L55" s="24"/>
      <c r="M55" s="83"/>
      <c r="N55" s="84">
        <f t="shared" si="4"/>
        <v>0</v>
      </c>
      <c r="O55" s="262"/>
      <c r="P55" s="262" t="s">
        <v>196</v>
      </c>
      <c r="Q55" s="265"/>
      <c r="R55" s="25" t="s">
        <v>197</v>
      </c>
    </row>
    <row r="56" spans="1:18" outlineLevel="1" x14ac:dyDescent="0.25">
      <c r="A56" s="80">
        <f t="shared" si="5"/>
        <v>43142</v>
      </c>
      <c r="B56" s="92"/>
      <c r="C56" s="251">
        <v>1</v>
      </c>
      <c r="D56" s="23"/>
      <c r="E56" s="335">
        <f t="shared" si="10"/>
        <v>0</v>
      </c>
      <c r="F56" s="336">
        <f t="shared" si="11"/>
        <v>0</v>
      </c>
      <c r="G56" s="81"/>
      <c r="H56" s="23"/>
      <c r="I56" s="23"/>
      <c r="J56" s="337">
        <f t="shared" si="12"/>
        <v>0</v>
      </c>
      <c r="K56" s="341">
        <f t="shared" si="13"/>
        <v>0</v>
      </c>
      <c r="L56" s="24"/>
      <c r="M56" s="83"/>
      <c r="N56" s="84">
        <f t="shared" si="4"/>
        <v>0</v>
      </c>
      <c r="O56" s="262"/>
      <c r="P56" s="262" t="s">
        <v>196</v>
      </c>
      <c r="Q56" s="265"/>
      <c r="R56" s="25" t="s">
        <v>197</v>
      </c>
    </row>
    <row r="57" spans="1:18" outlineLevel="1" x14ac:dyDescent="0.25">
      <c r="A57" s="80">
        <f t="shared" si="5"/>
        <v>43143</v>
      </c>
      <c r="B57" s="92">
        <v>23</v>
      </c>
      <c r="C57" s="251">
        <v>1</v>
      </c>
      <c r="D57" s="23">
        <v>22200</v>
      </c>
      <c r="E57" s="335">
        <f t="shared" si="10"/>
        <v>22200</v>
      </c>
      <c r="F57" s="336">
        <f t="shared" si="11"/>
        <v>510.6</v>
      </c>
      <c r="G57" s="81">
        <v>87.5</v>
      </c>
      <c r="H57" s="23">
        <v>97.5</v>
      </c>
      <c r="I57" s="23">
        <v>4.5979999999999999</v>
      </c>
      <c r="J57" s="337">
        <f t="shared" si="12"/>
        <v>2174.8586341887776</v>
      </c>
      <c r="K57" s="341">
        <f t="shared" si="13"/>
        <v>50.021748586341886</v>
      </c>
      <c r="L57" s="24"/>
      <c r="M57" s="83">
        <v>32.4</v>
      </c>
      <c r="N57" s="84">
        <f t="shared" si="4"/>
        <v>0.74519999999999997</v>
      </c>
      <c r="O57" s="262" t="s">
        <v>167</v>
      </c>
      <c r="P57" s="262" t="s">
        <v>196</v>
      </c>
      <c r="Q57" s="265" t="s">
        <v>177</v>
      </c>
      <c r="R57" s="25" t="s">
        <v>181</v>
      </c>
    </row>
    <row r="58" spans="1:18" outlineLevel="1" x14ac:dyDescent="0.25">
      <c r="A58" s="80">
        <f t="shared" si="5"/>
        <v>43144</v>
      </c>
      <c r="B58" s="92">
        <v>39</v>
      </c>
      <c r="C58" s="251">
        <v>1</v>
      </c>
      <c r="D58" s="23">
        <v>32700</v>
      </c>
      <c r="E58" s="335">
        <f t="shared" si="10"/>
        <v>32700</v>
      </c>
      <c r="F58" s="336">
        <f t="shared" si="11"/>
        <v>1275.3</v>
      </c>
      <c r="G58" s="81">
        <v>88.2</v>
      </c>
      <c r="H58" s="23">
        <v>112.2</v>
      </c>
      <c r="I58" s="23">
        <v>3.8140000000000001</v>
      </c>
      <c r="J58" s="337">
        <f t="shared" si="12"/>
        <v>6292.6061877294178</v>
      </c>
      <c r="K58" s="341">
        <f t="shared" si="13"/>
        <v>245.41164132144729</v>
      </c>
      <c r="L58" s="24"/>
      <c r="M58" s="83">
        <v>10.5</v>
      </c>
      <c r="N58" s="84">
        <f t="shared" si="4"/>
        <v>0.40949999999999998</v>
      </c>
      <c r="O58" s="262" t="s">
        <v>167</v>
      </c>
      <c r="P58" s="262" t="s">
        <v>196</v>
      </c>
      <c r="Q58" s="265" t="s">
        <v>180</v>
      </c>
      <c r="R58" s="25" t="s">
        <v>181</v>
      </c>
    </row>
    <row r="59" spans="1:18" ht="14.45" outlineLevel="1" x14ac:dyDescent="0.35">
      <c r="A59" s="80">
        <f t="shared" si="5"/>
        <v>43145</v>
      </c>
      <c r="B59" s="92">
        <v>40</v>
      </c>
      <c r="C59" s="251">
        <v>1</v>
      </c>
      <c r="D59" s="23">
        <v>28400</v>
      </c>
      <c r="E59" s="335">
        <f t="shared" si="10"/>
        <v>28400</v>
      </c>
      <c r="F59" s="336">
        <f t="shared" si="11"/>
        <v>1136</v>
      </c>
      <c r="G59" s="81">
        <v>88.8</v>
      </c>
      <c r="H59" s="23">
        <v>101</v>
      </c>
      <c r="I59" s="23">
        <v>3.633</v>
      </c>
      <c r="J59" s="337">
        <f t="shared" si="12"/>
        <v>3358.1062482796597</v>
      </c>
      <c r="K59" s="341">
        <f t="shared" si="13"/>
        <v>134.32424993118639</v>
      </c>
      <c r="L59" s="24"/>
      <c r="M59" s="83">
        <v>69.400000000000006</v>
      </c>
      <c r="N59" s="84">
        <f t="shared" si="4"/>
        <v>2.7759999999999998</v>
      </c>
      <c r="O59" s="262" t="s">
        <v>167</v>
      </c>
      <c r="P59" s="262" t="s">
        <v>196</v>
      </c>
      <c r="Q59" s="265" t="s">
        <v>182</v>
      </c>
      <c r="R59" s="25" t="s">
        <v>183</v>
      </c>
    </row>
    <row r="60" spans="1:18" ht="14.45" outlineLevel="1" x14ac:dyDescent="0.35">
      <c r="A60" s="80">
        <f t="shared" si="5"/>
        <v>43146</v>
      </c>
      <c r="B60" s="92">
        <v>43</v>
      </c>
      <c r="C60" s="251">
        <v>1</v>
      </c>
      <c r="D60" s="23">
        <v>27000</v>
      </c>
      <c r="E60" s="335">
        <f t="shared" si="10"/>
        <v>27000</v>
      </c>
      <c r="F60" s="336">
        <f t="shared" si="11"/>
        <v>1161</v>
      </c>
      <c r="G60" s="81">
        <v>88.7</v>
      </c>
      <c r="H60" s="23">
        <v>104.1</v>
      </c>
      <c r="I60" s="23">
        <v>4.7789999999999999</v>
      </c>
      <c r="J60" s="337">
        <f t="shared" si="12"/>
        <v>3222.4314710190397</v>
      </c>
      <c r="K60" s="341">
        <f t="shared" si="13"/>
        <v>138.5645532538187</v>
      </c>
      <c r="L60" s="24"/>
      <c r="M60" s="83">
        <v>41.1</v>
      </c>
      <c r="N60" s="84">
        <f t="shared" si="4"/>
        <v>1.7672999999999999</v>
      </c>
      <c r="O60" s="262" t="s">
        <v>167</v>
      </c>
      <c r="P60" s="262" t="s">
        <v>196</v>
      </c>
      <c r="Q60" s="265" t="s">
        <v>185</v>
      </c>
      <c r="R60" s="25"/>
    </row>
    <row r="61" spans="1:18" ht="14.45" outlineLevel="1" x14ac:dyDescent="0.35">
      <c r="A61" s="80">
        <f t="shared" si="5"/>
        <v>43147</v>
      </c>
      <c r="B61" s="92">
        <v>9</v>
      </c>
      <c r="C61" s="251">
        <v>1</v>
      </c>
      <c r="D61" s="23">
        <v>24700</v>
      </c>
      <c r="E61" s="335">
        <f t="shared" si="10"/>
        <v>24700</v>
      </c>
      <c r="F61" s="336">
        <f t="shared" si="11"/>
        <v>222.3</v>
      </c>
      <c r="G61" s="81">
        <v>89.9</v>
      </c>
      <c r="H61" s="23">
        <v>97.7</v>
      </c>
      <c r="I61" s="23">
        <v>3.4140000000000001</v>
      </c>
      <c r="J61" s="337">
        <f t="shared" si="12"/>
        <v>2284.7100175746914</v>
      </c>
      <c r="K61" s="341">
        <f t="shared" si="13"/>
        <v>20.562390158172224</v>
      </c>
      <c r="L61" s="24"/>
      <c r="M61" s="83">
        <v>40.4</v>
      </c>
      <c r="N61" s="84">
        <f t="shared" si="4"/>
        <v>0.36359999999999998</v>
      </c>
      <c r="O61" s="262" t="s">
        <v>167</v>
      </c>
      <c r="P61" s="262" t="s">
        <v>196</v>
      </c>
      <c r="Q61" s="265" t="s">
        <v>186</v>
      </c>
      <c r="R61" s="25"/>
    </row>
    <row r="62" spans="1:18" ht="14.45" outlineLevel="1" x14ac:dyDescent="0.35">
      <c r="A62" s="80">
        <f t="shared" si="5"/>
        <v>43148</v>
      </c>
      <c r="B62" s="92">
        <v>20</v>
      </c>
      <c r="C62" s="251">
        <v>1</v>
      </c>
      <c r="D62" s="23">
        <v>26400</v>
      </c>
      <c r="E62" s="335">
        <f t="shared" si="10"/>
        <v>26400</v>
      </c>
      <c r="F62" s="336">
        <f t="shared" si="11"/>
        <v>528</v>
      </c>
      <c r="G62" s="81">
        <v>90.6</v>
      </c>
      <c r="H62" s="23">
        <v>111.9</v>
      </c>
      <c r="I62" s="23">
        <v>5.6120000000000001</v>
      </c>
      <c r="J62" s="337">
        <f t="shared" si="12"/>
        <v>3795.4383464005723</v>
      </c>
      <c r="K62" s="341">
        <f t="shared" si="13"/>
        <v>75.908766928011445</v>
      </c>
      <c r="L62" s="24"/>
      <c r="M62" s="83">
        <v>57.3</v>
      </c>
      <c r="N62" s="84">
        <f t="shared" si="4"/>
        <v>1.1459999999999999</v>
      </c>
      <c r="O62" s="262" t="s">
        <v>167</v>
      </c>
      <c r="P62" s="262" t="s">
        <v>196</v>
      </c>
      <c r="Q62" s="265" t="s">
        <v>187</v>
      </c>
      <c r="R62" s="25"/>
    </row>
    <row r="63" spans="1:18" outlineLevel="1" x14ac:dyDescent="0.25">
      <c r="A63" s="80">
        <f t="shared" si="5"/>
        <v>43149</v>
      </c>
      <c r="B63" s="92"/>
      <c r="C63" s="251">
        <v>1</v>
      </c>
      <c r="D63" s="23"/>
      <c r="E63" s="335">
        <f t="shared" si="10"/>
        <v>0</v>
      </c>
      <c r="F63" s="336">
        <f t="shared" si="11"/>
        <v>0</v>
      </c>
      <c r="G63" s="81"/>
      <c r="H63" s="23"/>
      <c r="I63" s="23"/>
      <c r="J63" s="337">
        <f t="shared" si="12"/>
        <v>0</v>
      </c>
      <c r="K63" s="341">
        <f t="shared" si="13"/>
        <v>0</v>
      </c>
      <c r="L63" s="24"/>
      <c r="M63" s="83"/>
      <c r="N63" s="84">
        <f t="shared" si="4"/>
        <v>0</v>
      </c>
      <c r="O63" s="262"/>
      <c r="P63" s="262" t="s">
        <v>196</v>
      </c>
      <c r="Q63" s="265"/>
      <c r="R63" s="25" t="s">
        <v>197</v>
      </c>
    </row>
    <row r="64" spans="1:18" outlineLevel="1" x14ac:dyDescent="0.25">
      <c r="A64" s="80">
        <f t="shared" si="5"/>
        <v>43150</v>
      </c>
      <c r="B64" s="92">
        <v>31</v>
      </c>
      <c r="C64" s="251">
        <v>1</v>
      </c>
      <c r="D64" s="23">
        <v>23500</v>
      </c>
      <c r="E64" s="335">
        <f t="shared" si="10"/>
        <v>23500</v>
      </c>
      <c r="F64" s="336">
        <f t="shared" si="11"/>
        <v>728.5</v>
      </c>
      <c r="G64" s="81">
        <v>96</v>
      </c>
      <c r="H64" s="23">
        <v>102</v>
      </c>
      <c r="I64" s="23">
        <v>6.6520000000000001</v>
      </c>
      <c r="J64" s="337">
        <f t="shared" si="12"/>
        <v>901.98436560432947</v>
      </c>
      <c r="K64" s="341">
        <f t="shared" si="13"/>
        <v>27.961515333734212</v>
      </c>
      <c r="L64" s="24"/>
      <c r="M64" s="83">
        <v>23.1</v>
      </c>
      <c r="N64" s="84">
        <f t="shared" si="4"/>
        <v>0.71610000000000007</v>
      </c>
      <c r="O64" s="262" t="s">
        <v>167</v>
      </c>
      <c r="P64" s="262" t="s">
        <v>196</v>
      </c>
      <c r="Q64" s="265" t="s">
        <v>188</v>
      </c>
      <c r="R64" s="25" t="s">
        <v>211</v>
      </c>
    </row>
    <row r="65" spans="1:18" outlineLevel="1" x14ac:dyDescent="0.25">
      <c r="A65" s="80">
        <f t="shared" si="5"/>
        <v>43151</v>
      </c>
      <c r="B65" s="92">
        <v>20</v>
      </c>
      <c r="C65" s="251">
        <v>1</v>
      </c>
      <c r="D65" s="23">
        <v>24400</v>
      </c>
      <c r="E65" s="335">
        <f t="shared" si="10"/>
        <v>24400</v>
      </c>
      <c r="F65" s="336">
        <f t="shared" si="11"/>
        <v>488</v>
      </c>
      <c r="G65" s="81">
        <v>91.5</v>
      </c>
      <c r="H65" s="23">
        <v>107.1</v>
      </c>
      <c r="I65" s="23">
        <v>7.7854999999999999</v>
      </c>
      <c r="J65" s="337">
        <f t="shared" si="12"/>
        <v>2003.724873161646</v>
      </c>
      <c r="K65" s="341">
        <f t="shared" si="13"/>
        <v>40.074497463232916</v>
      </c>
      <c r="L65" s="24"/>
      <c r="M65" s="83">
        <v>12.1</v>
      </c>
      <c r="N65" s="84">
        <f t="shared" si="4"/>
        <v>0.24199999999999999</v>
      </c>
      <c r="O65" s="262" t="s">
        <v>167</v>
      </c>
      <c r="P65" s="262" t="s">
        <v>196</v>
      </c>
      <c r="Q65" s="265" t="s">
        <v>189</v>
      </c>
      <c r="R65" s="25" t="s">
        <v>211</v>
      </c>
    </row>
    <row r="66" spans="1:18" outlineLevel="1" x14ac:dyDescent="0.25">
      <c r="A66" s="80">
        <f t="shared" si="5"/>
        <v>43152</v>
      </c>
      <c r="B66" s="92">
        <v>65</v>
      </c>
      <c r="C66" s="251">
        <v>1</v>
      </c>
      <c r="D66" s="23">
        <v>30100</v>
      </c>
      <c r="E66" s="335">
        <f t="shared" si="10"/>
        <v>30100</v>
      </c>
      <c r="F66" s="336">
        <f t="shared" si="11"/>
        <v>1956.5</v>
      </c>
      <c r="G66" s="81">
        <v>89.1</v>
      </c>
      <c r="H66" s="23">
        <v>97.2</v>
      </c>
      <c r="I66" s="23">
        <v>4.2380000000000004</v>
      </c>
      <c r="J66" s="337">
        <f t="shared" si="12"/>
        <v>1911.2789051439377</v>
      </c>
      <c r="K66" s="341">
        <f t="shared" si="13"/>
        <v>124.23312883435594</v>
      </c>
      <c r="L66" s="24"/>
      <c r="M66" s="83">
        <v>22.8</v>
      </c>
      <c r="N66" s="84">
        <f t="shared" si="4"/>
        <v>1.482</v>
      </c>
      <c r="O66" s="262" t="s">
        <v>167</v>
      </c>
      <c r="P66" s="262" t="s">
        <v>196</v>
      </c>
      <c r="Q66" s="265" t="s">
        <v>190</v>
      </c>
      <c r="R66" s="25" t="s">
        <v>211</v>
      </c>
    </row>
    <row r="67" spans="1:18" outlineLevel="1" x14ac:dyDescent="0.25">
      <c r="A67" s="80">
        <f t="shared" si="5"/>
        <v>43153</v>
      </c>
      <c r="B67" s="92">
        <v>35</v>
      </c>
      <c r="C67" s="251">
        <v>1</v>
      </c>
      <c r="D67" s="23">
        <v>26600</v>
      </c>
      <c r="E67" s="335">
        <f t="shared" si="10"/>
        <v>26600</v>
      </c>
      <c r="F67" s="336">
        <f t="shared" si="11"/>
        <v>931</v>
      </c>
      <c r="G67" s="81">
        <v>88.7</v>
      </c>
      <c r="H67" s="23">
        <v>101.6</v>
      </c>
      <c r="I67" s="23">
        <v>7.9669999999999996</v>
      </c>
      <c r="J67" s="337">
        <f t="shared" si="12"/>
        <v>1619.1791138446079</v>
      </c>
      <c r="K67" s="341">
        <f t="shared" si="13"/>
        <v>56.67126898456128</v>
      </c>
      <c r="L67" s="24"/>
      <c r="M67" s="83">
        <v>12.3</v>
      </c>
      <c r="N67" s="84">
        <f t="shared" si="4"/>
        <v>0.43049999999999999</v>
      </c>
      <c r="O67" s="262" t="s">
        <v>167</v>
      </c>
      <c r="P67" s="262" t="s">
        <v>196</v>
      </c>
      <c r="Q67" s="265" t="s">
        <v>191</v>
      </c>
      <c r="R67" s="25" t="s">
        <v>211</v>
      </c>
    </row>
    <row r="68" spans="1:18" outlineLevel="1" x14ac:dyDescent="0.25">
      <c r="A68" s="80">
        <f t="shared" si="5"/>
        <v>43154</v>
      </c>
      <c r="B68" s="92">
        <v>43</v>
      </c>
      <c r="C68" s="251">
        <v>1</v>
      </c>
      <c r="D68" s="23">
        <v>27300</v>
      </c>
      <c r="E68" s="335">
        <f t="shared" si="10"/>
        <v>27300</v>
      </c>
      <c r="F68" s="336">
        <f t="shared" si="11"/>
        <v>1173.9000000000001</v>
      </c>
      <c r="G68" s="81">
        <v>89.9</v>
      </c>
      <c r="H68" s="23">
        <v>119.3</v>
      </c>
      <c r="I68" s="23">
        <v>7.1859999999999999</v>
      </c>
      <c r="J68" s="337">
        <f t="shared" si="12"/>
        <v>4091.2886167547999</v>
      </c>
      <c r="K68" s="341">
        <f t="shared" si="13"/>
        <v>175.92541052045641</v>
      </c>
      <c r="L68" s="24"/>
      <c r="M68" s="83">
        <v>6.46</v>
      </c>
      <c r="N68" s="84">
        <f t="shared" si="4"/>
        <v>0.27777999999999997</v>
      </c>
      <c r="O68" s="262" t="s">
        <v>167</v>
      </c>
      <c r="P68" s="262" t="s">
        <v>196</v>
      </c>
      <c r="Q68" s="265" t="s">
        <v>192</v>
      </c>
      <c r="R68" s="25" t="s">
        <v>211</v>
      </c>
    </row>
    <row r="69" spans="1:18" outlineLevel="1" x14ac:dyDescent="0.25">
      <c r="A69" s="80">
        <f t="shared" si="5"/>
        <v>43155</v>
      </c>
      <c r="B69" s="92"/>
      <c r="C69" s="251">
        <v>1</v>
      </c>
      <c r="D69" s="23"/>
      <c r="E69" s="335">
        <f t="shared" si="10"/>
        <v>0</v>
      </c>
      <c r="F69" s="336">
        <f t="shared" si="11"/>
        <v>0</v>
      </c>
      <c r="G69" s="81"/>
      <c r="H69" s="23"/>
      <c r="I69" s="23"/>
      <c r="J69" s="337">
        <f t="shared" si="12"/>
        <v>0</v>
      </c>
      <c r="K69" s="341">
        <f t="shared" si="13"/>
        <v>0</v>
      </c>
      <c r="L69" s="24"/>
      <c r="M69" s="83"/>
      <c r="N69" s="84">
        <f t="shared" si="4"/>
        <v>0</v>
      </c>
      <c r="O69" s="262"/>
      <c r="P69" s="262" t="s">
        <v>196</v>
      </c>
      <c r="Q69" s="265"/>
      <c r="R69" s="25"/>
    </row>
    <row r="70" spans="1:18" outlineLevel="1" x14ac:dyDescent="0.25">
      <c r="A70" s="80">
        <f t="shared" si="5"/>
        <v>43156</v>
      </c>
      <c r="B70" s="92"/>
      <c r="C70" s="251">
        <v>1</v>
      </c>
      <c r="D70" s="23"/>
      <c r="E70" s="335">
        <f t="shared" si="10"/>
        <v>0</v>
      </c>
      <c r="F70" s="336">
        <f t="shared" si="11"/>
        <v>0</v>
      </c>
      <c r="G70" s="81"/>
      <c r="H70" s="23"/>
      <c r="I70" s="23"/>
      <c r="J70" s="337">
        <f t="shared" si="12"/>
        <v>0</v>
      </c>
      <c r="K70" s="341">
        <f t="shared" si="13"/>
        <v>0</v>
      </c>
      <c r="L70" s="24"/>
      <c r="M70" s="83"/>
      <c r="N70" s="84">
        <f t="shared" si="4"/>
        <v>0</v>
      </c>
      <c r="O70" s="262"/>
      <c r="P70" s="262" t="s">
        <v>196</v>
      </c>
      <c r="Q70" s="265"/>
      <c r="R70" s="25"/>
    </row>
    <row r="71" spans="1:18" outlineLevel="1" x14ac:dyDescent="0.25">
      <c r="A71" s="80">
        <f t="shared" si="5"/>
        <v>43157</v>
      </c>
      <c r="B71" s="92"/>
      <c r="C71" s="251">
        <v>1</v>
      </c>
      <c r="D71" s="23"/>
      <c r="E71" s="335">
        <f t="shared" si="10"/>
        <v>0</v>
      </c>
      <c r="F71" s="336">
        <f t="shared" si="11"/>
        <v>0</v>
      </c>
      <c r="G71" s="81"/>
      <c r="H71" s="23"/>
      <c r="I71" s="23"/>
      <c r="J71" s="337">
        <f t="shared" si="12"/>
        <v>0</v>
      </c>
      <c r="K71" s="341">
        <f t="shared" si="13"/>
        <v>0</v>
      </c>
      <c r="L71" s="24"/>
      <c r="M71" s="83"/>
      <c r="N71" s="84">
        <f t="shared" si="4"/>
        <v>0</v>
      </c>
      <c r="O71" s="262"/>
      <c r="P71" s="262" t="s">
        <v>196</v>
      </c>
      <c r="Q71" s="265"/>
      <c r="R71" s="25" t="s">
        <v>193</v>
      </c>
    </row>
    <row r="72" spans="1:18" outlineLevel="1" x14ac:dyDescent="0.25">
      <c r="A72" s="80">
        <f t="shared" si="5"/>
        <v>43158</v>
      </c>
      <c r="B72" s="92"/>
      <c r="C72" s="251">
        <v>1</v>
      </c>
      <c r="D72" s="23">
        <v>19200</v>
      </c>
      <c r="E72" s="335">
        <f t="shared" si="10"/>
        <v>19200</v>
      </c>
      <c r="F72" s="336">
        <f t="shared" si="11"/>
        <v>0</v>
      </c>
      <c r="G72" s="81">
        <v>88</v>
      </c>
      <c r="H72" s="23">
        <v>100.9</v>
      </c>
      <c r="I72" s="23">
        <v>4.532</v>
      </c>
      <c r="J72" s="337">
        <f t="shared" si="12"/>
        <v>2846.4254192409544</v>
      </c>
      <c r="K72" s="341">
        <f t="shared" si="13"/>
        <v>0</v>
      </c>
      <c r="L72" s="24"/>
      <c r="M72" s="83">
        <v>30.3</v>
      </c>
      <c r="N72" s="84">
        <f t="shared" si="4"/>
        <v>0</v>
      </c>
      <c r="O72" s="262" t="s">
        <v>167</v>
      </c>
      <c r="P72" s="262" t="s">
        <v>196</v>
      </c>
      <c r="Q72" s="265" t="s">
        <v>194</v>
      </c>
      <c r="R72" s="25" t="s">
        <v>212</v>
      </c>
    </row>
    <row r="73" spans="1:18" outlineLevel="1" x14ac:dyDescent="0.25">
      <c r="A73" s="80">
        <f t="shared" si="5"/>
        <v>43159</v>
      </c>
      <c r="B73" s="92">
        <v>14</v>
      </c>
      <c r="C73" s="251">
        <v>1</v>
      </c>
      <c r="D73" s="23">
        <v>23000</v>
      </c>
      <c r="E73" s="335">
        <f t="shared" si="10"/>
        <v>23000</v>
      </c>
      <c r="F73" s="336">
        <f t="shared" si="11"/>
        <v>322</v>
      </c>
      <c r="G73" s="81">
        <v>88.4</v>
      </c>
      <c r="H73" s="23">
        <v>101.5</v>
      </c>
      <c r="I73" s="23">
        <v>6.3784999999999998</v>
      </c>
      <c r="J73" s="337">
        <f t="shared" si="12"/>
        <v>2053.7743983695218</v>
      </c>
      <c r="K73" s="341">
        <f t="shared" si="13"/>
        <v>28.752841577173307</v>
      </c>
      <c r="L73" s="24"/>
      <c r="M73" s="83">
        <v>19.399999999999999</v>
      </c>
      <c r="N73" s="84">
        <f t="shared" si="4"/>
        <v>0.27159999999999995</v>
      </c>
      <c r="O73" s="262" t="s">
        <v>167</v>
      </c>
      <c r="P73" s="262" t="s">
        <v>196</v>
      </c>
      <c r="Q73" s="6" t="s">
        <v>195</v>
      </c>
      <c r="R73" s="25" t="s">
        <v>211</v>
      </c>
    </row>
    <row r="74" spans="1:18" x14ac:dyDescent="0.25">
      <c r="A74" s="80">
        <f t="shared" si="5"/>
        <v>43160</v>
      </c>
      <c r="B74" s="92">
        <v>31</v>
      </c>
      <c r="C74" s="251">
        <v>1</v>
      </c>
      <c r="D74" s="23">
        <v>23200</v>
      </c>
      <c r="E74" s="335">
        <f t="shared" si="10"/>
        <v>23200</v>
      </c>
      <c r="F74" s="336">
        <f t="shared" si="11"/>
        <v>719.2</v>
      </c>
      <c r="G74" s="81">
        <v>89.7</v>
      </c>
      <c r="H74" s="23">
        <v>102.6</v>
      </c>
      <c r="I74" s="23">
        <v>6.4749999999999996</v>
      </c>
      <c r="J74" s="337">
        <f t="shared" si="12"/>
        <v>1992.277992277991</v>
      </c>
      <c r="K74" s="341">
        <f t="shared" si="13"/>
        <v>61.76061776061772</v>
      </c>
      <c r="L74" s="24"/>
      <c r="M74" s="83">
        <v>21.2</v>
      </c>
      <c r="N74" s="84">
        <f t="shared" si="4"/>
        <v>0.6571999999999999</v>
      </c>
      <c r="O74" s="262" t="s">
        <v>167</v>
      </c>
      <c r="P74" s="262" t="s">
        <v>196</v>
      </c>
      <c r="Q74" s="265" t="s">
        <v>201</v>
      </c>
      <c r="R74" s="25" t="s">
        <v>211</v>
      </c>
    </row>
    <row r="75" spans="1:18" outlineLevel="1" x14ac:dyDescent="0.25">
      <c r="A75" s="80">
        <f t="shared" si="5"/>
        <v>43161</v>
      </c>
      <c r="B75" s="92">
        <v>20</v>
      </c>
      <c r="C75" s="251">
        <v>1</v>
      </c>
      <c r="D75" s="23">
        <v>24200</v>
      </c>
      <c r="E75" s="335">
        <f t="shared" si="10"/>
        <v>24200</v>
      </c>
      <c r="F75" s="336">
        <f t="shared" si="11"/>
        <v>484</v>
      </c>
      <c r="G75" s="81">
        <v>88.2</v>
      </c>
      <c r="H75" s="23">
        <v>107.7</v>
      </c>
      <c r="I75" s="23">
        <v>6.7039999999999997</v>
      </c>
      <c r="J75" s="337">
        <f t="shared" si="12"/>
        <v>2908.7112171837712</v>
      </c>
      <c r="K75" s="341">
        <f t="shared" si="13"/>
        <v>58.174224343675419</v>
      </c>
      <c r="L75" s="24"/>
      <c r="M75" s="83">
        <v>3.92</v>
      </c>
      <c r="N75" s="84">
        <f t="shared" si="4"/>
        <v>7.8400000000000011E-2</v>
      </c>
      <c r="O75" s="262" t="s">
        <v>167</v>
      </c>
      <c r="P75" s="262" t="s">
        <v>196</v>
      </c>
      <c r="Q75" s="265" t="s">
        <v>203</v>
      </c>
      <c r="R75" s="25" t="s">
        <v>211</v>
      </c>
    </row>
    <row r="76" spans="1:18" outlineLevel="1" x14ac:dyDescent="0.25">
      <c r="A76" s="80">
        <f t="shared" si="5"/>
        <v>43162</v>
      </c>
      <c r="B76" s="92">
        <v>25</v>
      </c>
      <c r="C76" s="251">
        <v>1</v>
      </c>
      <c r="D76" s="23">
        <v>27800</v>
      </c>
      <c r="E76" s="335">
        <f t="shared" si="10"/>
        <v>27800</v>
      </c>
      <c r="F76" s="336">
        <f t="shared" si="11"/>
        <v>695</v>
      </c>
      <c r="G76" s="81">
        <v>86.7</v>
      </c>
      <c r="H76" s="23">
        <v>102.5</v>
      </c>
      <c r="I76" s="23">
        <v>3.4470000000000001</v>
      </c>
      <c r="J76" s="337">
        <f t="shared" si="12"/>
        <v>4583.695967507977</v>
      </c>
      <c r="K76" s="341">
        <f t="shared" si="13"/>
        <v>114.59239918769943</v>
      </c>
      <c r="L76" s="24"/>
      <c r="M76" s="83">
        <v>57.2</v>
      </c>
      <c r="N76" s="84">
        <f t="shared" si="4"/>
        <v>1.43</v>
      </c>
      <c r="O76" s="262" t="s">
        <v>167</v>
      </c>
      <c r="P76" s="262" t="s">
        <v>196</v>
      </c>
      <c r="Q76" s="265" t="s">
        <v>204</v>
      </c>
      <c r="R76" s="25" t="s">
        <v>211</v>
      </c>
    </row>
    <row r="77" spans="1:18" outlineLevel="1" x14ac:dyDescent="0.25">
      <c r="A77" s="80">
        <f t="shared" si="5"/>
        <v>43163</v>
      </c>
      <c r="B77" s="92"/>
      <c r="C77" s="251">
        <v>1</v>
      </c>
      <c r="D77" s="23"/>
      <c r="E77" s="335">
        <f t="shared" si="10"/>
        <v>0</v>
      </c>
      <c r="F77" s="336">
        <f t="shared" si="11"/>
        <v>0</v>
      </c>
      <c r="G77" s="81"/>
      <c r="H77" s="23"/>
      <c r="I77" s="23"/>
      <c r="J77" s="337">
        <f t="shared" si="12"/>
        <v>0</v>
      </c>
      <c r="K77" s="341">
        <f t="shared" si="13"/>
        <v>0</v>
      </c>
      <c r="L77" s="24"/>
      <c r="M77" s="83"/>
      <c r="N77" s="84">
        <f t="shared" si="4"/>
        <v>0</v>
      </c>
      <c r="O77" s="262"/>
      <c r="P77" s="262" t="s">
        <v>196</v>
      </c>
      <c r="Q77" s="265"/>
      <c r="R77" s="25"/>
    </row>
    <row r="78" spans="1:18" outlineLevel="1" x14ac:dyDescent="0.25">
      <c r="A78" s="80">
        <f t="shared" si="5"/>
        <v>43164</v>
      </c>
      <c r="B78" s="92">
        <v>18</v>
      </c>
      <c r="C78" s="251">
        <v>1</v>
      </c>
      <c r="D78" s="23">
        <v>31900</v>
      </c>
      <c r="E78" s="335">
        <f t="shared" si="10"/>
        <v>31900</v>
      </c>
      <c r="F78" s="336">
        <f t="shared" si="11"/>
        <v>574.20000000000005</v>
      </c>
      <c r="G78" s="81">
        <v>87.8</v>
      </c>
      <c r="H78" s="23">
        <v>127.7</v>
      </c>
      <c r="I78" s="23">
        <v>5.6829999999999998</v>
      </c>
      <c r="J78" s="337">
        <f t="shared" si="12"/>
        <v>7020.9396445539342</v>
      </c>
      <c r="K78" s="341">
        <f t="shared" si="13"/>
        <v>126.37691360197081</v>
      </c>
      <c r="L78" s="24"/>
      <c r="M78" s="83">
        <v>51.2</v>
      </c>
      <c r="N78" s="84">
        <f t="shared" si="4"/>
        <v>0.92159999999999997</v>
      </c>
      <c r="O78" s="262" t="s">
        <v>167</v>
      </c>
      <c r="P78" s="262" t="s">
        <v>196</v>
      </c>
      <c r="Q78" s="265" t="s">
        <v>208</v>
      </c>
      <c r="R78" s="25"/>
    </row>
    <row r="79" spans="1:18" outlineLevel="1" x14ac:dyDescent="0.25">
      <c r="A79" s="80">
        <f t="shared" si="5"/>
        <v>43165</v>
      </c>
      <c r="B79" s="92">
        <v>24</v>
      </c>
      <c r="C79" s="251">
        <v>1</v>
      </c>
      <c r="D79" s="23">
        <v>43900</v>
      </c>
      <c r="E79" s="335">
        <f t="shared" si="10"/>
        <v>43900</v>
      </c>
      <c r="F79" s="336">
        <f t="shared" si="11"/>
        <v>1053.5999999999999</v>
      </c>
      <c r="G79" s="81">
        <v>89.4</v>
      </c>
      <c r="H79" s="23">
        <v>175.6</v>
      </c>
      <c r="I79" s="23">
        <v>5.6719999999999997</v>
      </c>
      <c r="J79" s="337">
        <f t="shared" si="12"/>
        <v>15197.461212976021</v>
      </c>
      <c r="K79" s="341">
        <f t="shared" si="13"/>
        <v>364.7390691114245</v>
      </c>
      <c r="L79" s="24"/>
      <c r="M79" s="362">
        <v>88.3</v>
      </c>
      <c r="N79" s="84">
        <f t="shared" ref="N79:N142" si="14">IF(M79=0,0,IF(B79=0,0,M79*B79/1000))</f>
        <v>2.1191999999999998</v>
      </c>
      <c r="O79" s="262" t="s">
        <v>167</v>
      </c>
      <c r="P79" s="262" t="s">
        <v>196</v>
      </c>
      <c r="Q79" s="265" t="s">
        <v>210</v>
      </c>
      <c r="R79" s="25" t="s">
        <v>209</v>
      </c>
    </row>
    <row r="80" spans="1:18" outlineLevel="1" x14ac:dyDescent="0.25">
      <c r="A80" s="80">
        <f t="shared" si="5"/>
        <v>43166</v>
      </c>
      <c r="B80" s="92">
        <v>29</v>
      </c>
      <c r="C80" s="251">
        <v>1</v>
      </c>
      <c r="D80" s="23">
        <v>19400</v>
      </c>
      <c r="E80" s="335">
        <f t="shared" si="10"/>
        <v>19400</v>
      </c>
      <c r="F80" s="336">
        <f t="shared" si="11"/>
        <v>562.6</v>
      </c>
      <c r="G80" s="81">
        <v>89.1</v>
      </c>
      <c r="H80" s="23">
        <v>101.3</v>
      </c>
      <c r="I80" s="23">
        <v>6.9340000000000002</v>
      </c>
      <c r="J80" s="337">
        <f t="shared" si="12"/>
        <v>1759.4462070954721</v>
      </c>
      <c r="K80" s="341">
        <f t="shared" si="13"/>
        <v>51.023940005768694</v>
      </c>
      <c r="L80" s="24"/>
      <c r="M80" s="362">
        <v>8.2200000000000006</v>
      </c>
      <c r="N80" s="84">
        <f t="shared" si="14"/>
        <v>0.23838000000000004</v>
      </c>
      <c r="O80" s="262" t="s">
        <v>167</v>
      </c>
      <c r="P80" s="262" t="s">
        <v>196</v>
      </c>
      <c r="Q80" s="265" t="s">
        <v>216</v>
      </c>
      <c r="R80" s="25"/>
    </row>
    <row r="81" spans="1:18" outlineLevel="1" x14ac:dyDescent="0.25">
      <c r="A81" s="80">
        <f t="shared" ref="A81:A105" si="15">A80+1</f>
        <v>43167</v>
      </c>
      <c r="B81" s="92">
        <v>28</v>
      </c>
      <c r="C81" s="251">
        <v>1</v>
      </c>
      <c r="D81" s="23">
        <v>22200</v>
      </c>
      <c r="E81" s="335">
        <f t="shared" si="10"/>
        <v>22200</v>
      </c>
      <c r="F81" s="336">
        <f t="shared" si="11"/>
        <v>621.6</v>
      </c>
      <c r="G81" s="81">
        <v>87.7</v>
      </c>
      <c r="H81" s="23">
        <v>101.7</v>
      </c>
      <c r="I81" s="23">
        <v>5.7370000000000001</v>
      </c>
      <c r="J81" s="337">
        <f t="shared" si="12"/>
        <v>2440.299808262158</v>
      </c>
      <c r="K81" s="341">
        <f t="shared" si="13"/>
        <v>68.32839463134043</v>
      </c>
      <c r="L81" s="24"/>
      <c r="M81" s="362">
        <v>20.9</v>
      </c>
      <c r="N81" s="84">
        <f t="shared" si="14"/>
        <v>0.58519999999999994</v>
      </c>
      <c r="O81" s="262" t="s">
        <v>167</v>
      </c>
      <c r="P81" s="262" t="s">
        <v>196</v>
      </c>
      <c r="Q81" s="265" t="s">
        <v>218</v>
      </c>
      <c r="R81" s="25"/>
    </row>
    <row r="82" spans="1:18" outlineLevel="1" x14ac:dyDescent="0.25">
      <c r="A82" s="80">
        <f t="shared" si="15"/>
        <v>43168</v>
      </c>
      <c r="B82" s="92">
        <v>53</v>
      </c>
      <c r="C82" s="251">
        <v>1</v>
      </c>
      <c r="D82" s="23">
        <v>22700</v>
      </c>
      <c r="E82" s="335">
        <f t="shared" si="10"/>
        <v>22700</v>
      </c>
      <c r="F82" s="336">
        <f t="shared" si="11"/>
        <v>1203.0999999999999</v>
      </c>
      <c r="G82" s="81">
        <v>88</v>
      </c>
      <c r="H82" s="23">
        <v>125.8</v>
      </c>
      <c r="I82" s="23">
        <v>8.5425000000000004</v>
      </c>
      <c r="J82" s="337">
        <f t="shared" si="12"/>
        <v>4424.9341527655833</v>
      </c>
      <c r="K82" s="341">
        <f t="shared" si="13"/>
        <v>234.52151009657592</v>
      </c>
      <c r="L82" s="24"/>
      <c r="M82" s="83">
        <v>105</v>
      </c>
      <c r="N82" s="84">
        <f t="shared" si="14"/>
        <v>5.5650000000000004</v>
      </c>
      <c r="O82" s="262" t="s">
        <v>167</v>
      </c>
      <c r="P82" s="262" t="s">
        <v>196</v>
      </c>
      <c r="Q82" s="265" t="s">
        <v>219</v>
      </c>
      <c r="R82" s="25" t="s">
        <v>217</v>
      </c>
    </row>
    <row r="83" spans="1:18" outlineLevel="1" x14ac:dyDescent="0.25">
      <c r="A83" s="80">
        <f t="shared" si="15"/>
        <v>43169</v>
      </c>
      <c r="B83" s="92"/>
      <c r="C83" s="251">
        <v>1</v>
      </c>
      <c r="D83" s="23"/>
      <c r="E83" s="335">
        <f t="shared" si="10"/>
        <v>0</v>
      </c>
      <c r="F83" s="336">
        <f t="shared" si="11"/>
        <v>0</v>
      </c>
      <c r="G83" s="81"/>
      <c r="H83" s="23"/>
      <c r="I83" s="23"/>
      <c r="J83" s="337">
        <f t="shared" si="12"/>
        <v>0</v>
      </c>
      <c r="K83" s="341">
        <f t="shared" si="13"/>
        <v>0</v>
      </c>
      <c r="L83" s="24"/>
      <c r="M83" s="83"/>
      <c r="N83" s="84">
        <f t="shared" si="14"/>
        <v>0</v>
      </c>
      <c r="O83" s="262"/>
      <c r="P83" s="262" t="s">
        <v>196</v>
      </c>
      <c r="Q83" s="265"/>
      <c r="R83" s="25"/>
    </row>
    <row r="84" spans="1:18" outlineLevel="1" x14ac:dyDescent="0.25">
      <c r="A84" s="80">
        <f t="shared" si="15"/>
        <v>43170</v>
      </c>
      <c r="B84" s="92"/>
      <c r="C84" s="251">
        <v>1</v>
      </c>
      <c r="D84" s="23"/>
      <c r="E84" s="335">
        <f t="shared" si="10"/>
        <v>0</v>
      </c>
      <c r="F84" s="336">
        <f t="shared" si="11"/>
        <v>0</v>
      </c>
      <c r="G84" s="81"/>
      <c r="H84" s="23"/>
      <c r="I84" s="23"/>
      <c r="J84" s="337">
        <f t="shared" si="12"/>
        <v>0</v>
      </c>
      <c r="K84" s="341">
        <f t="shared" si="13"/>
        <v>0</v>
      </c>
      <c r="L84" s="24"/>
      <c r="M84" s="83"/>
      <c r="N84" s="84">
        <f t="shared" si="14"/>
        <v>0</v>
      </c>
      <c r="O84" s="262"/>
      <c r="P84" s="262" t="s">
        <v>196</v>
      </c>
      <c r="Q84" s="265"/>
      <c r="R84" s="25"/>
    </row>
    <row r="85" spans="1:18" outlineLevel="1" x14ac:dyDescent="0.25">
      <c r="A85" s="80">
        <f t="shared" si="15"/>
        <v>43171</v>
      </c>
      <c r="B85" s="92">
        <v>1</v>
      </c>
      <c r="C85" s="251">
        <v>1</v>
      </c>
      <c r="D85" s="23">
        <v>15500</v>
      </c>
      <c r="E85" s="335">
        <f t="shared" si="10"/>
        <v>15500</v>
      </c>
      <c r="F85" s="336">
        <f t="shared" si="11"/>
        <v>15.5</v>
      </c>
      <c r="G85" s="81">
        <v>88</v>
      </c>
      <c r="H85" s="23">
        <v>95.8</v>
      </c>
      <c r="I85" s="23">
        <v>5.2149999999999999</v>
      </c>
      <c r="J85" s="337">
        <f t="shared" si="12"/>
        <v>1495.6855225311597</v>
      </c>
      <c r="K85" s="341">
        <f t="shared" si="13"/>
        <v>1.4956855225311596</v>
      </c>
      <c r="L85" s="24"/>
      <c r="M85" s="83">
        <v>15.7</v>
      </c>
      <c r="N85" s="84">
        <f t="shared" si="14"/>
        <v>1.5699999999999999E-2</v>
      </c>
      <c r="O85" s="262" t="s">
        <v>167</v>
      </c>
      <c r="P85" s="262" t="s">
        <v>196</v>
      </c>
      <c r="Q85" s="265" t="s">
        <v>223</v>
      </c>
      <c r="R85" s="25" t="s">
        <v>220</v>
      </c>
    </row>
    <row r="86" spans="1:18" outlineLevel="1" x14ac:dyDescent="0.25">
      <c r="A86" s="80">
        <f t="shared" si="15"/>
        <v>43172</v>
      </c>
      <c r="B86" s="92">
        <v>28</v>
      </c>
      <c r="C86" s="251">
        <v>1</v>
      </c>
      <c r="D86" s="23">
        <v>15400</v>
      </c>
      <c r="E86" s="335">
        <f t="shared" si="10"/>
        <v>15400</v>
      </c>
      <c r="F86" s="336">
        <f t="shared" si="11"/>
        <v>431.2</v>
      </c>
      <c r="G86" s="81">
        <v>87.1</v>
      </c>
      <c r="H86" s="23">
        <v>94.8</v>
      </c>
      <c r="I86" s="23">
        <v>7.0625</v>
      </c>
      <c r="J86" s="337">
        <f t="shared" si="12"/>
        <v>1090.265486725664</v>
      </c>
      <c r="K86" s="341">
        <f t="shared" si="13"/>
        <v>30.52743362831859</v>
      </c>
      <c r="L86" s="24"/>
      <c r="M86" s="83">
        <v>10.5</v>
      </c>
      <c r="N86" s="84">
        <f t="shared" si="14"/>
        <v>0.29399999999999998</v>
      </c>
      <c r="O86" s="262" t="s">
        <v>167</v>
      </c>
      <c r="P86" s="262" t="s">
        <v>196</v>
      </c>
      <c r="Q86" s="265" t="s">
        <v>225</v>
      </c>
      <c r="R86" s="25"/>
    </row>
    <row r="87" spans="1:18" outlineLevel="1" x14ac:dyDescent="0.25">
      <c r="A87" s="80">
        <f t="shared" si="15"/>
        <v>43173</v>
      </c>
      <c r="B87" s="92">
        <v>28</v>
      </c>
      <c r="C87" s="251">
        <v>1</v>
      </c>
      <c r="D87" s="23">
        <v>21500</v>
      </c>
      <c r="E87" s="335">
        <f t="shared" si="10"/>
        <v>21500</v>
      </c>
      <c r="F87" s="336">
        <f t="shared" si="11"/>
        <v>602</v>
      </c>
      <c r="G87" s="81">
        <v>86</v>
      </c>
      <c r="H87" s="23">
        <v>96.7</v>
      </c>
      <c r="I87" s="23">
        <v>3.9729999999999999</v>
      </c>
      <c r="J87" s="337">
        <f t="shared" si="12"/>
        <v>2693.1789579662732</v>
      </c>
      <c r="K87" s="341">
        <f t="shared" si="13"/>
        <v>75.409010823055652</v>
      </c>
      <c r="L87" s="24"/>
      <c r="M87" s="83">
        <v>3.12</v>
      </c>
      <c r="N87" s="84">
        <f t="shared" si="14"/>
        <v>8.7359999999999993E-2</v>
      </c>
      <c r="O87" s="262" t="s">
        <v>167</v>
      </c>
      <c r="P87" s="262" t="s">
        <v>196</v>
      </c>
      <c r="Q87" s="265" t="s">
        <v>226</v>
      </c>
      <c r="R87" s="25" t="s">
        <v>209</v>
      </c>
    </row>
    <row r="88" spans="1:18" outlineLevel="1" x14ac:dyDescent="0.25">
      <c r="A88" s="80">
        <f t="shared" si="15"/>
        <v>43174</v>
      </c>
      <c r="B88" s="92">
        <v>10</v>
      </c>
      <c r="C88" s="251">
        <v>1</v>
      </c>
      <c r="D88" s="23">
        <v>19100</v>
      </c>
      <c r="E88" s="335">
        <f t="shared" si="10"/>
        <v>19100</v>
      </c>
      <c r="F88" s="336">
        <f t="shared" si="11"/>
        <v>191</v>
      </c>
      <c r="G88" s="81">
        <v>87.2</v>
      </c>
      <c r="H88" s="23">
        <v>96.4</v>
      </c>
      <c r="I88" s="23">
        <v>4.6470000000000002</v>
      </c>
      <c r="J88" s="337">
        <f t="shared" si="12"/>
        <v>1979.7718958467835</v>
      </c>
      <c r="K88" s="341">
        <f t="shared" si="13"/>
        <v>19.797718958467833</v>
      </c>
      <c r="L88" s="24"/>
      <c r="M88" s="83">
        <v>106</v>
      </c>
      <c r="N88" s="84">
        <f t="shared" si="14"/>
        <v>1.06</v>
      </c>
      <c r="O88" s="262" t="s">
        <v>167</v>
      </c>
      <c r="P88" s="262" t="s">
        <v>196</v>
      </c>
      <c r="Q88" s="265" t="s">
        <v>229</v>
      </c>
      <c r="R88" s="25" t="s">
        <v>227</v>
      </c>
    </row>
    <row r="89" spans="1:18" outlineLevel="1" x14ac:dyDescent="0.25">
      <c r="A89" s="80">
        <f t="shared" si="15"/>
        <v>43175</v>
      </c>
      <c r="B89" s="92">
        <v>9</v>
      </c>
      <c r="C89" s="251">
        <v>1</v>
      </c>
      <c r="D89" s="23">
        <v>21500</v>
      </c>
      <c r="E89" s="335">
        <f t="shared" si="10"/>
        <v>21500</v>
      </c>
      <c r="F89" s="336">
        <f t="shared" si="11"/>
        <v>193.5</v>
      </c>
      <c r="G89" s="81">
        <v>88.7</v>
      </c>
      <c r="H89" s="23">
        <v>102.6</v>
      </c>
      <c r="I89" s="23">
        <v>4.101</v>
      </c>
      <c r="J89" s="337">
        <f t="shared" si="12"/>
        <v>3389.4172153133359</v>
      </c>
      <c r="K89" s="341">
        <f t="shared" si="13"/>
        <v>30.504754937820024</v>
      </c>
      <c r="L89" s="24"/>
      <c r="M89" s="83">
        <v>36.9</v>
      </c>
      <c r="N89" s="84">
        <f t="shared" si="14"/>
        <v>0.33209999999999995</v>
      </c>
      <c r="O89" s="262" t="s">
        <v>167</v>
      </c>
      <c r="P89" s="262" t="s">
        <v>196</v>
      </c>
      <c r="Q89" s="265" t="s">
        <v>232</v>
      </c>
      <c r="R89" s="25"/>
    </row>
    <row r="90" spans="1:18" outlineLevel="1" x14ac:dyDescent="0.25">
      <c r="A90" s="80">
        <f t="shared" si="15"/>
        <v>43176</v>
      </c>
      <c r="B90" s="92">
        <v>12</v>
      </c>
      <c r="C90" s="251">
        <v>1</v>
      </c>
      <c r="D90" s="23">
        <v>19000</v>
      </c>
      <c r="E90" s="335">
        <f t="shared" si="10"/>
        <v>19000</v>
      </c>
      <c r="F90" s="336">
        <f t="shared" si="11"/>
        <v>228</v>
      </c>
      <c r="G90" s="81">
        <v>87.4</v>
      </c>
      <c r="H90" s="23">
        <v>99</v>
      </c>
      <c r="I90" s="23">
        <v>5.5860000000000003</v>
      </c>
      <c r="J90" s="337">
        <f t="shared" si="12"/>
        <v>2076.6201217329026</v>
      </c>
      <c r="K90" s="341">
        <f t="shared" si="13"/>
        <v>24.919441460794832</v>
      </c>
      <c r="L90" s="24"/>
      <c r="M90" s="83">
        <v>18.8</v>
      </c>
      <c r="N90" s="84">
        <f t="shared" si="14"/>
        <v>0.22560000000000002</v>
      </c>
      <c r="O90" s="262" t="s">
        <v>167</v>
      </c>
      <c r="P90" s="262" t="s">
        <v>196</v>
      </c>
      <c r="Q90" s="265" t="s">
        <v>233</v>
      </c>
      <c r="R90" s="25"/>
    </row>
    <row r="91" spans="1:18" outlineLevel="1" x14ac:dyDescent="0.25">
      <c r="A91" s="80">
        <f t="shared" si="15"/>
        <v>43177</v>
      </c>
      <c r="B91" s="92"/>
      <c r="C91" s="251">
        <v>1</v>
      </c>
      <c r="D91" s="23"/>
      <c r="E91" s="335">
        <f t="shared" si="10"/>
        <v>0</v>
      </c>
      <c r="F91" s="336">
        <f t="shared" si="11"/>
        <v>0</v>
      </c>
      <c r="G91" s="81"/>
      <c r="H91" s="23"/>
      <c r="I91" s="23"/>
      <c r="J91" s="337">
        <f t="shared" si="12"/>
        <v>0</v>
      </c>
      <c r="K91" s="341">
        <f t="shared" si="13"/>
        <v>0</v>
      </c>
      <c r="L91" s="24"/>
      <c r="M91" s="83"/>
      <c r="N91" s="84">
        <f t="shared" si="14"/>
        <v>0</v>
      </c>
      <c r="O91" s="262"/>
      <c r="P91" s="262" t="s">
        <v>196</v>
      </c>
      <c r="Q91" s="265"/>
      <c r="R91" s="25"/>
    </row>
    <row r="92" spans="1:18" outlineLevel="1" x14ac:dyDescent="0.25">
      <c r="A92" s="80">
        <f t="shared" si="15"/>
        <v>43178</v>
      </c>
      <c r="B92" s="92">
        <v>6</v>
      </c>
      <c r="C92" s="251">
        <v>1</v>
      </c>
      <c r="D92" s="23">
        <v>21700</v>
      </c>
      <c r="E92" s="335">
        <f t="shared" si="10"/>
        <v>21700</v>
      </c>
      <c r="F92" s="336">
        <f t="shared" si="11"/>
        <v>130.19999999999999</v>
      </c>
      <c r="G92" s="81">
        <v>87.8</v>
      </c>
      <c r="H92" s="23">
        <v>99.5</v>
      </c>
      <c r="I92" s="23">
        <v>3.2719999999999998</v>
      </c>
      <c r="J92" s="337">
        <f t="shared" si="12"/>
        <v>3575.794621026896</v>
      </c>
      <c r="K92" s="341">
        <f t="shared" si="13"/>
        <v>21.454767726161375</v>
      </c>
      <c r="L92" s="24"/>
      <c r="M92" s="83">
        <v>9.77</v>
      </c>
      <c r="N92" s="84">
        <f t="shared" si="14"/>
        <v>5.8619999999999998E-2</v>
      </c>
      <c r="O92" s="262" t="s">
        <v>167</v>
      </c>
      <c r="P92" s="262" t="s">
        <v>196</v>
      </c>
      <c r="Q92" s="265" t="s">
        <v>234</v>
      </c>
      <c r="R92" s="25"/>
    </row>
    <row r="93" spans="1:18" outlineLevel="1" x14ac:dyDescent="0.25">
      <c r="A93" s="80">
        <f t="shared" si="15"/>
        <v>43179</v>
      </c>
      <c r="B93" s="92">
        <v>30</v>
      </c>
      <c r="C93" s="251">
        <v>1</v>
      </c>
      <c r="D93" s="23">
        <v>21000</v>
      </c>
      <c r="E93" s="335">
        <f t="shared" si="10"/>
        <v>21000</v>
      </c>
      <c r="F93" s="336">
        <f t="shared" si="11"/>
        <v>630</v>
      </c>
      <c r="G93" s="81">
        <v>88.8</v>
      </c>
      <c r="H93" s="23">
        <v>98.1</v>
      </c>
      <c r="I93" s="23">
        <v>3.56</v>
      </c>
      <c r="J93" s="337">
        <f t="shared" si="12"/>
        <v>2612.3595505617968</v>
      </c>
      <c r="K93" s="341">
        <f t="shared" si="13"/>
        <v>78.370786516853897</v>
      </c>
      <c r="L93" s="24"/>
      <c r="M93" s="83">
        <v>20.8</v>
      </c>
      <c r="N93" s="84">
        <f t="shared" si="14"/>
        <v>0.624</v>
      </c>
      <c r="O93" s="262" t="s">
        <v>167</v>
      </c>
      <c r="P93" s="262" t="s">
        <v>196</v>
      </c>
      <c r="Q93" s="265" t="s">
        <v>235</v>
      </c>
      <c r="R93" s="25"/>
    </row>
    <row r="94" spans="1:18" outlineLevel="1" x14ac:dyDescent="0.25">
      <c r="A94" s="80">
        <f t="shared" si="15"/>
        <v>43180</v>
      </c>
      <c r="B94" s="92">
        <v>26</v>
      </c>
      <c r="C94" s="251">
        <v>1</v>
      </c>
      <c r="D94" s="23">
        <v>21100</v>
      </c>
      <c r="E94" s="335">
        <f t="shared" si="10"/>
        <v>21100</v>
      </c>
      <c r="F94" s="336">
        <f t="shared" si="11"/>
        <v>548.6</v>
      </c>
      <c r="G94" s="81">
        <v>87.9</v>
      </c>
      <c r="H94" s="23">
        <v>96.5</v>
      </c>
      <c r="I94" s="23">
        <v>4.048</v>
      </c>
      <c r="J94" s="337">
        <f t="shared" si="12"/>
        <v>2124.5059288537536</v>
      </c>
      <c r="K94" s="341">
        <f t="shared" si="13"/>
        <v>55.237154150197597</v>
      </c>
      <c r="L94" s="24"/>
      <c r="M94" s="363">
        <v>4.5599999999999996</v>
      </c>
      <c r="N94" s="84">
        <f t="shared" si="14"/>
        <v>0.11855999999999998</v>
      </c>
      <c r="O94" s="262" t="s">
        <v>167</v>
      </c>
      <c r="P94" s="262" t="s">
        <v>196</v>
      </c>
      <c r="Q94" s="265" t="s">
        <v>237</v>
      </c>
      <c r="R94" s="25"/>
    </row>
    <row r="95" spans="1:18" outlineLevel="1" x14ac:dyDescent="0.25">
      <c r="A95" s="80">
        <f t="shared" si="15"/>
        <v>43181</v>
      </c>
      <c r="B95" s="92">
        <v>20</v>
      </c>
      <c r="C95" s="251">
        <v>1</v>
      </c>
      <c r="D95" s="23">
        <v>18500</v>
      </c>
      <c r="E95" s="335">
        <f t="shared" si="10"/>
        <v>18500</v>
      </c>
      <c r="F95" s="336">
        <f t="shared" si="11"/>
        <v>370</v>
      </c>
      <c r="G95" s="81">
        <v>87.5</v>
      </c>
      <c r="H95" s="23">
        <v>105.4</v>
      </c>
      <c r="I95" s="23">
        <v>8.8439999999999994</v>
      </c>
      <c r="J95" s="337">
        <f t="shared" si="12"/>
        <v>2023.971053821801</v>
      </c>
      <c r="K95" s="341">
        <f t="shared" si="13"/>
        <v>40.479421076436019</v>
      </c>
      <c r="L95" s="24"/>
      <c r="M95" s="363">
        <v>9.9700000000000006</v>
      </c>
      <c r="N95" s="84">
        <f t="shared" si="14"/>
        <v>0.19939999999999999</v>
      </c>
      <c r="O95" s="262" t="s">
        <v>167</v>
      </c>
      <c r="P95" s="262" t="s">
        <v>196</v>
      </c>
      <c r="Q95" s="265" t="s">
        <v>241</v>
      </c>
      <c r="R95" s="25"/>
    </row>
    <row r="96" spans="1:18" outlineLevel="1" x14ac:dyDescent="0.25">
      <c r="A96" s="80">
        <f t="shared" si="15"/>
        <v>43182</v>
      </c>
      <c r="B96" s="92">
        <v>27</v>
      </c>
      <c r="C96" s="251">
        <v>1</v>
      </c>
      <c r="D96" s="23">
        <v>26600</v>
      </c>
      <c r="E96" s="335">
        <f t="shared" si="10"/>
        <v>26600</v>
      </c>
      <c r="F96" s="336">
        <f t="shared" si="11"/>
        <v>718.2</v>
      </c>
      <c r="G96" s="81">
        <v>86.6</v>
      </c>
      <c r="H96" s="23">
        <v>100.8</v>
      </c>
      <c r="I96" s="23">
        <v>5.3150000000000004</v>
      </c>
      <c r="J96" s="337">
        <f t="shared" si="12"/>
        <v>2671.6839134524935</v>
      </c>
      <c r="K96" s="341">
        <f t="shared" si="13"/>
        <v>72.135465663217332</v>
      </c>
      <c r="L96" s="24"/>
      <c r="M96" s="83">
        <v>15.2</v>
      </c>
      <c r="N96" s="84">
        <f t="shared" si="14"/>
        <v>0.41039999999999999</v>
      </c>
      <c r="O96" s="262" t="s">
        <v>167</v>
      </c>
      <c r="P96" s="262" t="s">
        <v>196</v>
      </c>
      <c r="Q96" s="265" t="s">
        <v>242</v>
      </c>
      <c r="R96" s="25"/>
    </row>
    <row r="97" spans="1:18" outlineLevel="1" x14ac:dyDescent="0.25">
      <c r="A97" s="80">
        <f t="shared" si="15"/>
        <v>43183</v>
      </c>
      <c r="B97" s="92"/>
      <c r="C97" s="251">
        <v>1</v>
      </c>
      <c r="D97" s="23"/>
      <c r="E97" s="335">
        <f t="shared" si="10"/>
        <v>0</v>
      </c>
      <c r="F97" s="336">
        <f t="shared" si="11"/>
        <v>0</v>
      </c>
      <c r="G97" s="81"/>
      <c r="H97" s="23"/>
      <c r="I97" s="23"/>
      <c r="J97" s="337">
        <f t="shared" si="12"/>
        <v>0</v>
      </c>
      <c r="K97" s="341">
        <f t="shared" si="13"/>
        <v>0</v>
      </c>
      <c r="L97" s="24"/>
      <c r="M97" s="83"/>
      <c r="N97" s="84">
        <f t="shared" si="14"/>
        <v>0</v>
      </c>
      <c r="O97" s="262"/>
      <c r="P97" s="262" t="s">
        <v>196</v>
      </c>
      <c r="Q97" s="265"/>
      <c r="R97" s="25"/>
    </row>
    <row r="98" spans="1:18" outlineLevel="1" x14ac:dyDescent="0.25">
      <c r="A98" s="80">
        <f t="shared" si="15"/>
        <v>43184</v>
      </c>
      <c r="B98" s="92">
        <v>15</v>
      </c>
      <c r="C98" s="251">
        <v>1</v>
      </c>
      <c r="D98" s="23">
        <v>30500</v>
      </c>
      <c r="E98" s="335">
        <f t="shared" si="10"/>
        <v>30500</v>
      </c>
      <c r="F98" s="336">
        <f t="shared" si="11"/>
        <v>457.5</v>
      </c>
      <c r="G98" s="81">
        <v>86.8</v>
      </c>
      <c r="H98" s="23">
        <v>105.7</v>
      </c>
      <c r="I98" s="23">
        <v>5.8769999999999998</v>
      </c>
      <c r="J98" s="337">
        <f t="shared" si="12"/>
        <v>3215.9264931087305</v>
      </c>
      <c r="K98" s="341">
        <f t="shared" si="13"/>
        <v>48.238897396630954</v>
      </c>
      <c r="L98" s="24"/>
      <c r="M98" s="83">
        <v>15.2</v>
      </c>
      <c r="N98" s="84">
        <f t="shared" si="14"/>
        <v>0.22800000000000001</v>
      </c>
      <c r="O98" s="262" t="s">
        <v>167</v>
      </c>
      <c r="P98" s="262" t="s">
        <v>196</v>
      </c>
      <c r="Q98" s="265" t="s">
        <v>243</v>
      </c>
      <c r="R98" s="25"/>
    </row>
    <row r="99" spans="1:18" outlineLevel="1" x14ac:dyDescent="0.25">
      <c r="A99" s="80">
        <f t="shared" si="15"/>
        <v>43185</v>
      </c>
      <c r="B99" s="92">
        <v>16</v>
      </c>
      <c r="C99" s="251">
        <v>1</v>
      </c>
      <c r="D99" s="23">
        <v>33400</v>
      </c>
      <c r="E99" s="335">
        <f t="shared" si="10"/>
        <v>33400</v>
      </c>
      <c r="F99" s="336">
        <f t="shared" si="11"/>
        <v>534.4</v>
      </c>
      <c r="G99" s="81">
        <v>87.3</v>
      </c>
      <c r="H99" s="23">
        <v>113.5</v>
      </c>
      <c r="I99" s="23">
        <v>6.0750000000000002</v>
      </c>
      <c r="J99" s="337">
        <f t="shared" si="12"/>
        <v>4312.7572016460908</v>
      </c>
      <c r="K99" s="341">
        <f t="shared" si="13"/>
        <v>69.004115226337447</v>
      </c>
      <c r="L99" s="24"/>
      <c r="M99" s="83">
        <v>29.4</v>
      </c>
      <c r="N99" s="84">
        <f t="shared" si="14"/>
        <v>0.47039999999999998</v>
      </c>
      <c r="O99" s="262" t="s">
        <v>167</v>
      </c>
      <c r="P99" s="262" t="s">
        <v>196</v>
      </c>
      <c r="Q99" s="265" t="s">
        <v>246</v>
      </c>
      <c r="R99" s="25"/>
    </row>
    <row r="100" spans="1:18" outlineLevel="1" x14ac:dyDescent="0.25">
      <c r="A100" s="80">
        <f t="shared" si="15"/>
        <v>43186</v>
      </c>
      <c r="B100" s="92">
        <v>24</v>
      </c>
      <c r="C100" s="251">
        <v>1</v>
      </c>
      <c r="D100" s="23">
        <v>30100</v>
      </c>
      <c r="E100" s="335">
        <f t="shared" si="10"/>
        <v>30100</v>
      </c>
      <c r="F100" s="336">
        <f t="shared" si="11"/>
        <v>722.4</v>
      </c>
      <c r="G100" s="81">
        <v>86.5</v>
      </c>
      <c r="H100" s="23">
        <v>102.2</v>
      </c>
      <c r="I100" s="23">
        <v>3.7</v>
      </c>
      <c r="J100" s="337">
        <f t="shared" si="12"/>
        <v>4243.2432432432443</v>
      </c>
      <c r="K100" s="341">
        <f t="shared" si="13"/>
        <v>101.83783783783787</v>
      </c>
      <c r="L100" s="24"/>
      <c r="M100" s="83">
        <v>31.9</v>
      </c>
      <c r="N100" s="84">
        <f t="shared" si="14"/>
        <v>0.76559999999999995</v>
      </c>
      <c r="O100" s="262" t="s">
        <v>167</v>
      </c>
      <c r="P100" s="262" t="s">
        <v>196</v>
      </c>
      <c r="Q100" s="265" t="s">
        <v>251</v>
      </c>
      <c r="R100" s="25"/>
    </row>
    <row r="101" spans="1:18" outlineLevel="1" x14ac:dyDescent="0.25">
      <c r="A101" s="80">
        <f t="shared" si="15"/>
        <v>43187</v>
      </c>
      <c r="B101" s="92">
        <v>36</v>
      </c>
      <c r="C101" s="251">
        <v>1</v>
      </c>
      <c r="D101" s="23">
        <v>59400</v>
      </c>
      <c r="E101" s="335">
        <f t="shared" si="10"/>
        <v>59400</v>
      </c>
      <c r="F101" s="336">
        <f t="shared" si="11"/>
        <v>2138.4</v>
      </c>
      <c r="G101" s="81">
        <v>87.5</v>
      </c>
      <c r="H101" s="23">
        <v>115.5</v>
      </c>
      <c r="I101" s="23">
        <v>2.2360000000000002</v>
      </c>
      <c r="J101" s="337">
        <f t="shared" si="12"/>
        <v>12522.361359570661</v>
      </c>
      <c r="K101" s="341">
        <f t="shared" si="13"/>
        <v>450.80500894454377</v>
      </c>
      <c r="L101" s="24"/>
      <c r="M101" s="83">
        <v>61.3</v>
      </c>
      <c r="N101" s="84">
        <f t="shared" si="14"/>
        <v>2.2067999999999999</v>
      </c>
      <c r="O101" s="262" t="s">
        <v>167</v>
      </c>
      <c r="P101" s="262" t="s">
        <v>196</v>
      </c>
      <c r="Q101" s="265" t="s">
        <v>252</v>
      </c>
      <c r="R101" s="25"/>
    </row>
    <row r="102" spans="1:18" outlineLevel="1" x14ac:dyDescent="0.25">
      <c r="A102" s="80">
        <f t="shared" si="15"/>
        <v>43188</v>
      </c>
      <c r="B102" s="92">
        <v>22</v>
      </c>
      <c r="C102" s="251">
        <v>1</v>
      </c>
      <c r="D102" s="23"/>
      <c r="E102" s="335">
        <f t="shared" si="10"/>
        <v>0</v>
      </c>
      <c r="F102" s="336">
        <f t="shared" si="11"/>
        <v>0</v>
      </c>
      <c r="G102" s="81"/>
      <c r="H102" s="23"/>
      <c r="I102" s="23"/>
      <c r="J102" s="337">
        <f t="shared" si="12"/>
        <v>0</v>
      </c>
      <c r="K102" s="341">
        <f t="shared" si="13"/>
        <v>0</v>
      </c>
      <c r="L102" s="24"/>
      <c r="M102" s="83"/>
      <c r="N102" s="84">
        <f t="shared" si="14"/>
        <v>0</v>
      </c>
      <c r="O102" s="262"/>
      <c r="P102" s="262" t="s">
        <v>196</v>
      </c>
      <c r="Q102" s="265" t="s">
        <v>197</v>
      </c>
      <c r="R102" s="25" t="s">
        <v>209</v>
      </c>
    </row>
    <row r="103" spans="1:18" outlineLevel="1" x14ac:dyDescent="0.25">
      <c r="A103" s="80">
        <f t="shared" si="15"/>
        <v>43189</v>
      </c>
      <c r="B103" s="92"/>
      <c r="C103" s="251">
        <v>1</v>
      </c>
      <c r="D103" s="23"/>
      <c r="E103" s="335">
        <f t="shared" si="10"/>
        <v>0</v>
      </c>
      <c r="F103" s="336">
        <f t="shared" si="11"/>
        <v>0</v>
      </c>
      <c r="G103" s="81"/>
      <c r="H103" s="23"/>
      <c r="I103" s="23"/>
      <c r="J103" s="337">
        <f t="shared" si="12"/>
        <v>0</v>
      </c>
      <c r="K103" s="341">
        <f t="shared" si="13"/>
        <v>0</v>
      </c>
      <c r="L103" s="24"/>
      <c r="M103" s="83"/>
      <c r="N103" s="84">
        <f t="shared" si="14"/>
        <v>0</v>
      </c>
      <c r="O103" s="262"/>
      <c r="P103" s="262" t="s">
        <v>196</v>
      </c>
      <c r="Q103" s="265"/>
      <c r="R103" s="25"/>
    </row>
    <row r="104" spans="1:18" outlineLevel="1" x14ac:dyDescent="0.25">
      <c r="A104" s="80">
        <f t="shared" si="15"/>
        <v>43190</v>
      </c>
      <c r="B104" s="92">
        <v>63</v>
      </c>
      <c r="C104" s="251">
        <v>1</v>
      </c>
      <c r="D104" s="23">
        <v>42300</v>
      </c>
      <c r="E104" s="335">
        <f t="shared" si="10"/>
        <v>42300</v>
      </c>
      <c r="F104" s="336">
        <f t="shared" si="11"/>
        <v>2664.9</v>
      </c>
      <c r="G104" s="81">
        <v>87.4</v>
      </c>
      <c r="H104" s="23">
        <v>108.9</v>
      </c>
      <c r="I104" s="23">
        <v>7.3929999999999998</v>
      </c>
      <c r="J104" s="337">
        <f t="shared" si="12"/>
        <v>2908.1563641282296</v>
      </c>
      <c r="K104" s="341">
        <f t="shared" si="13"/>
        <v>183.21385094007846</v>
      </c>
      <c r="L104" s="24"/>
      <c r="M104" s="83">
        <v>41.8</v>
      </c>
      <c r="N104" s="84">
        <f t="shared" si="14"/>
        <v>2.6333999999999995</v>
      </c>
      <c r="O104" s="262" t="s">
        <v>167</v>
      </c>
      <c r="P104" s="262" t="s">
        <v>196</v>
      </c>
      <c r="Q104" s="265" t="s">
        <v>249</v>
      </c>
      <c r="R104" s="25"/>
    </row>
    <row r="105" spans="1:18" x14ac:dyDescent="0.25">
      <c r="A105" s="80">
        <f t="shared" si="15"/>
        <v>43191</v>
      </c>
      <c r="B105" s="92">
        <v>31</v>
      </c>
      <c r="C105" s="251">
        <v>1</v>
      </c>
      <c r="D105" s="23">
        <v>22400</v>
      </c>
      <c r="E105" s="335">
        <f t="shared" si="10"/>
        <v>22400</v>
      </c>
      <c r="F105" s="336">
        <f t="shared" si="11"/>
        <v>694.4</v>
      </c>
      <c r="G105" s="81">
        <v>88.3</v>
      </c>
      <c r="H105" s="23">
        <v>106.4</v>
      </c>
      <c r="I105" s="23">
        <v>7.69</v>
      </c>
      <c r="J105" s="337">
        <f t="shared" si="12"/>
        <v>2353.7061118335509</v>
      </c>
      <c r="K105" s="341">
        <f t="shared" si="13"/>
        <v>72.964889466840077</v>
      </c>
      <c r="L105" s="24"/>
      <c r="M105" s="83">
        <v>6.07</v>
      </c>
      <c r="N105" s="84">
        <f t="shared" si="14"/>
        <v>0.18817</v>
      </c>
      <c r="O105" s="262" t="s">
        <v>167</v>
      </c>
      <c r="P105" s="262" t="s">
        <v>196</v>
      </c>
      <c r="Q105" s="265" t="s">
        <v>250</v>
      </c>
      <c r="R105" s="25"/>
    </row>
    <row r="106" spans="1:18" outlineLevel="1" x14ac:dyDescent="0.25">
      <c r="A106" s="80">
        <f t="shared" ref="A106:A169" si="16">A105+1</f>
        <v>43192</v>
      </c>
      <c r="B106" s="92"/>
      <c r="C106" s="251">
        <v>1</v>
      </c>
      <c r="D106" s="23"/>
      <c r="E106" s="335">
        <f t="shared" si="10"/>
        <v>0</v>
      </c>
      <c r="F106" s="336">
        <f t="shared" si="11"/>
        <v>0</v>
      </c>
      <c r="G106" s="81"/>
      <c r="H106" s="23"/>
      <c r="I106" s="23"/>
      <c r="J106" s="337">
        <f t="shared" si="12"/>
        <v>0</v>
      </c>
      <c r="K106" s="341">
        <f t="shared" si="13"/>
        <v>0</v>
      </c>
      <c r="L106" s="24"/>
      <c r="M106" s="83"/>
      <c r="N106" s="84">
        <f t="shared" si="14"/>
        <v>0</v>
      </c>
      <c r="O106" s="262"/>
      <c r="P106" s="262" t="s">
        <v>196</v>
      </c>
      <c r="Q106" s="265"/>
      <c r="R106" s="25"/>
    </row>
    <row r="107" spans="1:18" outlineLevel="1" x14ac:dyDescent="0.25">
      <c r="A107" s="80">
        <f t="shared" si="16"/>
        <v>43193</v>
      </c>
      <c r="B107" s="92">
        <v>11</v>
      </c>
      <c r="C107" s="251">
        <v>1</v>
      </c>
      <c r="D107" s="23">
        <v>33400</v>
      </c>
      <c r="E107" s="335">
        <f t="shared" ref="E107:E170" si="17">IF(D107=0,0,(D107*C107))</f>
        <v>33400</v>
      </c>
      <c r="F107" s="336">
        <f t="shared" ref="F107:F170" si="18">IF(E107=0,0,IF(B107=0,0,E107*B107/1000))</f>
        <v>367.4</v>
      </c>
      <c r="G107" s="81">
        <v>87.3</v>
      </c>
      <c r="H107" s="23">
        <v>114.8</v>
      </c>
      <c r="I107" s="23">
        <v>8.2870000000000008</v>
      </c>
      <c r="J107" s="337">
        <f t="shared" ref="J107:J170" si="19">IF(H107=0,0,(H107-G107)*1000/I107)</f>
        <v>3318.4505852540119</v>
      </c>
      <c r="K107" s="341">
        <f t="shared" ref="K107:K170" si="20">IF(J107=0,0,IF(B107=0,0,J107*B107/1000))</f>
        <v>36.502956437794126</v>
      </c>
      <c r="L107" s="24"/>
      <c r="M107" s="363">
        <v>19</v>
      </c>
      <c r="N107" s="84">
        <f t="shared" si="14"/>
        <v>0.20899999999999999</v>
      </c>
      <c r="O107" s="262" t="s">
        <v>167</v>
      </c>
      <c r="P107" s="262" t="s">
        <v>196</v>
      </c>
      <c r="Q107" s="265" t="s">
        <v>253</v>
      </c>
      <c r="R107" s="25"/>
    </row>
    <row r="108" spans="1:18" outlineLevel="1" x14ac:dyDescent="0.25">
      <c r="A108" s="80">
        <f t="shared" si="16"/>
        <v>43194</v>
      </c>
      <c r="B108" s="92">
        <v>21</v>
      </c>
      <c r="C108" s="251">
        <v>1</v>
      </c>
      <c r="D108" s="23">
        <v>30900</v>
      </c>
      <c r="E108" s="335">
        <f t="shared" si="17"/>
        <v>30900</v>
      </c>
      <c r="F108" s="336">
        <f t="shared" si="18"/>
        <v>648.9</v>
      </c>
      <c r="G108" s="81">
        <v>88.2</v>
      </c>
      <c r="H108" s="23">
        <v>105.1</v>
      </c>
      <c r="I108" s="23">
        <v>7.5140000000000002</v>
      </c>
      <c r="J108" s="337">
        <f t="shared" si="19"/>
        <v>2249.1349480968847</v>
      </c>
      <c r="K108" s="341">
        <f t="shared" si="20"/>
        <v>47.231833910034574</v>
      </c>
      <c r="L108" s="24"/>
      <c r="M108" s="363">
        <v>36.9</v>
      </c>
      <c r="N108" s="84">
        <f t="shared" si="14"/>
        <v>0.77489999999999992</v>
      </c>
      <c r="O108" s="262" t="s">
        <v>167</v>
      </c>
      <c r="P108" s="262" t="s">
        <v>196</v>
      </c>
      <c r="Q108" s="265" t="s">
        <v>256</v>
      </c>
      <c r="R108" s="25"/>
    </row>
    <row r="109" spans="1:18" outlineLevel="1" x14ac:dyDescent="0.25">
      <c r="A109" s="80">
        <f t="shared" si="16"/>
        <v>43195</v>
      </c>
      <c r="B109" s="92">
        <v>9</v>
      </c>
      <c r="C109" s="251">
        <v>1</v>
      </c>
      <c r="D109" s="23">
        <v>28900</v>
      </c>
      <c r="E109" s="335">
        <f t="shared" si="17"/>
        <v>28900</v>
      </c>
      <c r="F109" s="336">
        <f t="shared" si="18"/>
        <v>260.10000000000002</v>
      </c>
      <c r="G109" s="81">
        <v>86</v>
      </c>
      <c r="H109" s="23">
        <v>95.8</v>
      </c>
      <c r="I109" s="23">
        <v>4.0449999999999999</v>
      </c>
      <c r="J109" s="337">
        <f t="shared" si="19"/>
        <v>2422.7441285537693</v>
      </c>
      <c r="K109" s="341">
        <f t="shared" si="20"/>
        <v>21.804697156983924</v>
      </c>
      <c r="L109" s="24"/>
      <c r="M109" s="83">
        <v>18.399999999999999</v>
      </c>
      <c r="N109" s="84">
        <f t="shared" si="14"/>
        <v>0.1656</v>
      </c>
      <c r="O109" s="262" t="s">
        <v>167</v>
      </c>
      <c r="P109" s="262" t="s">
        <v>196</v>
      </c>
      <c r="Q109" s="265" t="s">
        <v>254</v>
      </c>
      <c r="R109" s="25"/>
    </row>
    <row r="110" spans="1:18" outlineLevel="1" x14ac:dyDescent="0.25">
      <c r="A110" s="80">
        <f t="shared" si="16"/>
        <v>43196</v>
      </c>
      <c r="B110" s="92">
        <v>9</v>
      </c>
      <c r="C110" s="251">
        <v>1</v>
      </c>
      <c r="D110" s="23">
        <v>30300</v>
      </c>
      <c r="E110" s="335">
        <f t="shared" si="17"/>
        <v>30300</v>
      </c>
      <c r="F110" s="336">
        <f t="shared" si="18"/>
        <v>272.7</v>
      </c>
      <c r="G110" s="81">
        <v>89</v>
      </c>
      <c r="H110" s="23">
        <v>96.5</v>
      </c>
      <c r="I110" s="23">
        <v>3.7519999999999998</v>
      </c>
      <c r="J110" s="337">
        <f t="shared" si="19"/>
        <v>1998.9339019189767</v>
      </c>
      <c r="K110" s="341">
        <f t="shared" si="20"/>
        <v>17.990405117270793</v>
      </c>
      <c r="L110" s="24"/>
      <c r="M110" s="83">
        <v>0.73</v>
      </c>
      <c r="N110" s="84">
        <f t="shared" si="14"/>
        <v>6.5700000000000003E-3</v>
      </c>
      <c r="O110" s="262" t="s">
        <v>167</v>
      </c>
      <c r="P110" s="262" t="s">
        <v>196</v>
      </c>
      <c r="Q110" s="265" t="s">
        <v>255</v>
      </c>
      <c r="R110" s="25"/>
    </row>
    <row r="111" spans="1:18" outlineLevel="1" x14ac:dyDescent="0.25">
      <c r="A111" s="80">
        <f t="shared" si="16"/>
        <v>43197</v>
      </c>
      <c r="B111" s="92">
        <v>16</v>
      </c>
      <c r="C111" s="251">
        <v>1</v>
      </c>
      <c r="D111" s="23">
        <v>30900</v>
      </c>
      <c r="E111" s="335">
        <f t="shared" si="17"/>
        <v>30900</v>
      </c>
      <c r="F111" s="336">
        <f t="shared" si="18"/>
        <v>494.4</v>
      </c>
      <c r="G111" s="81">
        <v>86</v>
      </c>
      <c r="H111" s="23">
        <v>107.2</v>
      </c>
      <c r="I111" s="23">
        <v>9.44</v>
      </c>
      <c r="J111" s="337">
        <f t="shared" si="19"/>
        <v>2245.7627118644073</v>
      </c>
      <c r="K111" s="341">
        <f t="shared" si="20"/>
        <v>35.932203389830519</v>
      </c>
      <c r="L111" s="24"/>
      <c r="M111" s="83">
        <v>45.3</v>
      </c>
      <c r="N111" s="84">
        <f t="shared" si="14"/>
        <v>0.7248</v>
      </c>
      <c r="O111" s="262" t="s">
        <v>167</v>
      </c>
      <c r="P111" s="262" t="s">
        <v>196</v>
      </c>
      <c r="Q111" s="265" t="s">
        <v>257</v>
      </c>
      <c r="R111" s="25"/>
    </row>
    <row r="112" spans="1:18" ht="14.45" outlineLevel="1" x14ac:dyDescent="0.3">
      <c r="A112" s="80">
        <f t="shared" si="16"/>
        <v>43198</v>
      </c>
      <c r="B112" s="92">
        <v>0</v>
      </c>
      <c r="C112" s="251">
        <v>1</v>
      </c>
      <c r="D112" s="23"/>
      <c r="E112" s="335">
        <f t="shared" si="17"/>
        <v>0</v>
      </c>
      <c r="F112" s="336">
        <f t="shared" si="18"/>
        <v>0</v>
      </c>
      <c r="G112" s="81"/>
      <c r="H112" s="23"/>
      <c r="I112" s="23"/>
      <c r="J112" s="337">
        <f t="shared" si="19"/>
        <v>0</v>
      </c>
      <c r="K112" s="341">
        <f t="shared" si="20"/>
        <v>0</v>
      </c>
      <c r="L112" s="24"/>
      <c r="M112" s="83"/>
      <c r="N112" s="84">
        <f t="shared" si="14"/>
        <v>0</v>
      </c>
      <c r="O112" s="262"/>
      <c r="P112" s="262"/>
      <c r="Q112" s="265"/>
      <c r="R112" s="25"/>
    </row>
    <row r="113" spans="1:18" ht="14.45" outlineLevel="1" x14ac:dyDescent="0.3">
      <c r="A113" s="80">
        <f t="shared" si="16"/>
        <v>43199</v>
      </c>
      <c r="B113" s="92">
        <v>12</v>
      </c>
      <c r="C113" s="251">
        <v>1</v>
      </c>
      <c r="D113" s="23">
        <v>30300</v>
      </c>
      <c r="E113" s="335">
        <f t="shared" si="17"/>
        <v>30300</v>
      </c>
      <c r="F113" s="336">
        <f t="shared" si="18"/>
        <v>363.6</v>
      </c>
      <c r="G113" s="81">
        <v>86.2</v>
      </c>
      <c r="H113" s="23">
        <v>106.2</v>
      </c>
      <c r="I113" s="23">
        <v>8.3529999999999998</v>
      </c>
      <c r="J113" s="337">
        <f t="shared" si="19"/>
        <v>2394.3493355680594</v>
      </c>
      <c r="K113" s="341">
        <f t="shared" si="20"/>
        <v>28.732192026816712</v>
      </c>
      <c r="L113" s="24"/>
      <c r="M113" s="83">
        <v>17.2</v>
      </c>
      <c r="N113" s="84">
        <f t="shared" si="14"/>
        <v>0.20639999999999997</v>
      </c>
      <c r="O113" s="262" t="s">
        <v>167</v>
      </c>
      <c r="P113" s="262" t="s">
        <v>196</v>
      </c>
      <c r="Q113" s="265" t="s">
        <v>258</v>
      </c>
      <c r="R113" s="25"/>
    </row>
    <row r="114" spans="1:18" ht="14.45" outlineLevel="1" x14ac:dyDescent="0.3">
      <c r="A114" s="80">
        <f t="shared" si="16"/>
        <v>43200</v>
      </c>
      <c r="B114" s="92">
        <v>6</v>
      </c>
      <c r="C114" s="251">
        <v>1</v>
      </c>
      <c r="D114" s="23">
        <v>28500</v>
      </c>
      <c r="E114" s="335">
        <f t="shared" si="17"/>
        <v>28500</v>
      </c>
      <c r="F114" s="336">
        <f t="shared" si="18"/>
        <v>171</v>
      </c>
      <c r="G114" s="81">
        <v>86.5</v>
      </c>
      <c r="H114" s="23">
        <v>107</v>
      </c>
      <c r="I114" s="23">
        <v>8.2454999999999998</v>
      </c>
      <c r="J114" s="337">
        <f t="shared" si="19"/>
        <v>2486.2045964465465</v>
      </c>
      <c r="K114" s="341">
        <f t="shared" si="20"/>
        <v>14.917227578679277</v>
      </c>
      <c r="L114" s="24"/>
      <c r="M114" s="83"/>
      <c r="N114" s="84">
        <f t="shared" si="14"/>
        <v>0</v>
      </c>
      <c r="O114" s="262" t="s">
        <v>167</v>
      </c>
      <c r="P114" s="262" t="s">
        <v>196</v>
      </c>
      <c r="Q114" s="265" t="s">
        <v>259</v>
      </c>
      <c r="R114" s="25"/>
    </row>
    <row r="115" spans="1:18" ht="14.45" outlineLevel="1" x14ac:dyDescent="0.3">
      <c r="A115" s="80">
        <f t="shared" si="16"/>
        <v>43201</v>
      </c>
      <c r="B115" s="92">
        <v>18</v>
      </c>
      <c r="C115" s="251">
        <v>1</v>
      </c>
      <c r="D115" s="23">
        <v>31700</v>
      </c>
      <c r="E115" s="335">
        <f t="shared" si="17"/>
        <v>31700</v>
      </c>
      <c r="F115" s="336">
        <f t="shared" si="18"/>
        <v>570.6</v>
      </c>
      <c r="G115" s="81">
        <v>88.4</v>
      </c>
      <c r="H115" s="23">
        <v>103</v>
      </c>
      <c r="I115" s="23">
        <v>6.4059999999999997</v>
      </c>
      <c r="J115" s="337">
        <f t="shared" si="19"/>
        <v>2279.1133312519505</v>
      </c>
      <c r="K115" s="341">
        <f t="shared" si="20"/>
        <v>41.024039962535113</v>
      </c>
      <c r="L115" s="24"/>
      <c r="M115" s="83">
        <v>5.97</v>
      </c>
      <c r="N115" s="84">
        <f t="shared" si="14"/>
        <v>0.10746</v>
      </c>
      <c r="O115" s="262" t="s">
        <v>167</v>
      </c>
      <c r="P115" s="262" t="s">
        <v>196</v>
      </c>
      <c r="Q115" s="265" t="s">
        <v>260</v>
      </c>
      <c r="R115" s="25"/>
    </row>
    <row r="116" spans="1:18" ht="14.45" outlineLevel="1" x14ac:dyDescent="0.3">
      <c r="A116" s="80">
        <f t="shared" si="16"/>
        <v>43202</v>
      </c>
      <c r="B116" s="92"/>
      <c r="C116" s="251">
        <v>1</v>
      </c>
      <c r="D116" s="23"/>
      <c r="E116" s="335">
        <f t="shared" si="17"/>
        <v>0</v>
      </c>
      <c r="F116" s="336">
        <f t="shared" si="18"/>
        <v>0</v>
      </c>
      <c r="G116" s="81"/>
      <c r="H116" s="23"/>
      <c r="I116" s="23"/>
      <c r="J116" s="337">
        <f t="shared" si="19"/>
        <v>0</v>
      </c>
      <c r="K116" s="341">
        <f t="shared" si="20"/>
        <v>0</v>
      </c>
      <c r="L116" s="24"/>
      <c r="M116" s="83"/>
      <c r="N116" s="84">
        <f t="shared" si="14"/>
        <v>0</v>
      </c>
      <c r="O116" s="262"/>
      <c r="P116" s="262"/>
      <c r="Q116" s="265"/>
      <c r="R116" s="25"/>
    </row>
    <row r="117" spans="1:18" outlineLevel="1" x14ac:dyDescent="0.25">
      <c r="A117" s="80">
        <f t="shared" si="16"/>
        <v>43203</v>
      </c>
      <c r="B117" s="92">
        <v>15</v>
      </c>
      <c r="C117" s="251">
        <v>1</v>
      </c>
      <c r="D117" s="23">
        <v>30100</v>
      </c>
      <c r="E117" s="335">
        <f t="shared" si="17"/>
        <v>30100</v>
      </c>
      <c r="F117" s="336">
        <f t="shared" si="18"/>
        <v>451.5</v>
      </c>
      <c r="G117" s="81">
        <v>87.7</v>
      </c>
      <c r="H117" s="23">
        <v>95</v>
      </c>
      <c r="I117" s="23">
        <v>5</v>
      </c>
      <c r="J117" s="337">
        <f t="shared" si="19"/>
        <v>1459.9999999999995</v>
      </c>
      <c r="K117" s="341">
        <f t="shared" si="20"/>
        <v>21.899999999999991</v>
      </c>
      <c r="L117" s="24"/>
      <c r="M117" s="83">
        <v>5.97</v>
      </c>
      <c r="N117" s="84">
        <f t="shared" si="14"/>
        <v>8.9549999999999991E-2</v>
      </c>
      <c r="O117" s="262" t="s">
        <v>167</v>
      </c>
      <c r="P117" s="262" t="s">
        <v>196</v>
      </c>
      <c r="Q117" s="265" t="s">
        <v>262</v>
      </c>
      <c r="R117" s="25"/>
    </row>
    <row r="118" spans="1:18" outlineLevel="1" x14ac:dyDescent="0.25">
      <c r="A118" s="80">
        <f t="shared" si="16"/>
        <v>43204</v>
      </c>
      <c r="B118" s="92"/>
      <c r="C118" s="251">
        <v>1</v>
      </c>
      <c r="D118" s="23"/>
      <c r="E118" s="335">
        <f t="shared" si="17"/>
        <v>0</v>
      </c>
      <c r="F118" s="336">
        <f t="shared" si="18"/>
        <v>0</v>
      </c>
      <c r="G118" s="81"/>
      <c r="H118" s="23"/>
      <c r="I118" s="23"/>
      <c r="J118" s="337">
        <f t="shared" si="19"/>
        <v>0</v>
      </c>
      <c r="K118" s="341">
        <f t="shared" si="20"/>
        <v>0</v>
      </c>
      <c r="L118" s="24"/>
      <c r="M118" s="83"/>
      <c r="N118" s="84">
        <f t="shared" si="14"/>
        <v>0</v>
      </c>
      <c r="O118" s="262"/>
      <c r="P118" s="262"/>
      <c r="Q118" s="265"/>
      <c r="R118" s="25"/>
    </row>
    <row r="119" spans="1:18" outlineLevel="1" x14ac:dyDescent="0.25">
      <c r="A119" s="80">
        <f t="shared" si="16"/>
        <v>43205</v>
      </c>
      <c r="B119" s="92">
        <v>12</v>
      </c>
      <c r="C119" s="251">
        <v>1</v>
      </c>
      <c r="D119" s="23">
        <v>33800</v>
      </c>
      <c r="E119" s="335">
        <f t="shared" si="17"/>
        <v>33800</v>
      </c>
      <c r="F119" s="336">
        <f t="shared" si="18"/>
        <v>405.6</v>
      </c>
      <c r="G119" s="81">
        <v>86.3</v>
      </c>
      <c r="H119" s="23">
        <v>93.7</v>
      </c>
      <c r="I119" s="23">
        <v>4.37</v>
      </c>
      <c r="J119" s="337">
        <f t="shared" si="19"/>
        <v>1693.3638443935938</v>
      </c>
      <c r="K119" s="341">
        <f t="shared" si="20"/>
        <v>20.320366132723123</v>
      </c>
      <c r="L119" s="24"/>
      <c r="M119" s="83">
        <v>19.3</v>
      </c>
      <c r="N119" s="84">
        <f t="shared" si="14"/>
        <v>0.23160000000000003</v>
      </c>
      <c r="O119" s="262" t="s">
        <v>167</v>
      </c>
      <c r="P119" s="262" t="s">
        <v>196</v>
      </c>
      <c r="Q119" s="265" t="s">
        <v>263</v>
      </c>
      <c r="R119" s="25"/>
    </row>
    <row r="120" spans="1:18" outlineLevel="1" x14ac:dyDescent="0.25">
      <c r="A120" s="80">
        <f t="shared" si="16"/>
        <v>43206</v>
      </c>
      <c r="B120" s="92">
        <v>15</v>
      </c>
      <c r="C120" s="251">
        <v>1</v>
      </c>
      <c r="D120" s="23">
        <v>25100</v>
      </c>
      <c r="E120" s="335">
        <f t="shared" si="17"/>
        <v>25100</v>
      </c>
      <c r="F120" s="336">
        <f t="shared" si="18"/>
        <v>376.5</v>
      </c>
      <c r="G120" s="81">
        <v>84</v>
      </c>
      <c r="H120" s="23">
        <v>95.2</v>
      </c>
      <c r="I120" s="23">
        <v>4.75</v>
      </c>
      <c r="J120" s="337">
        <f t="shared" si="19"/>
        <v>2357.8947368421059</v>
      </c>
      <c r="K120" s="341">
        <f t="shared" si="20"/>
        <v>35.368421052631589</v>
      </c>
      <c r="L120" s="24"/>
      <c r="M120" s="83">
        <v>33</v>
      </c>
      <c r="N120" s="84">
        <f t="shared" si="14"/>
        <v>0.495</v>
      </c>
      <c r="O120" s="262" t="s">
        <v>167</v>
      </c>
      <c r="P120" s="262" t="s">
        <v>196</v>
      </c>
      <c r="Q120" s="265" t="s">
        <v>264</v>
      </c>
      <c r="R120" s="25"/>
    </row>
    <row r="121" spans="1:18" outlineLevel="1" x14ac:dyDescent="0.25">
      <c r="A121" s="80">
        <f t="shared" si="16"/>
        <v>43207</v>
      </c>
      <c r="B121" s="92">
        <v>37</v>
      </c>
      <c r="C121" s="251">
        <v>1</v>
      </c>
      <c r="D121" s="23">
        <v>20100</v>
      </c>
      <c r="E121" s="335">
        <f t="shared" si="17"/>
        <v>20100</v>
      </c>
      <c r="F121" s="336">
        <f t="shared" si="18"/>
        <v>743.7</v>
      </c>
      <c r="G121" s="81">
        <v>84.1</v>
      </c>
      <c r="H121" s="23">
        <v>93.2</v>
      </c>
      <c r="I121" s="23">
        <v>5.74</v>
      </c>
      <c r="J121" s="337">
        <f t="shared" si="19"/>
        <v>1585.3658536585381</v>
      </c>
      <c r="K121" s="341">
        <f t="shared" si="20"/>
        <v>58.658536585365908</v>
      </c>
      <c r="L121" s="24"/>
      <c r="M121" s="83">
        <v>12.3</v>
      </c>
      <c r="N121" s="84">
        <f t="shared" si="14"/>
        <v>0.4551</v>
      </c>
      <c r="O121" s="262" t="s">
        <v>167</v>
      </c>
      <c r="P121" s="262" t="s">
        <v>196</v>
      </c>
      <c r="Q121" s="265" t="s">
        <v>265</v>
      </c>
      <c r="R121" s="25"/>
    </row>
    <row r="122" spans="1:18" outlineLevel="1" x14ac:dyDescent="0.25">
      <c r="A122" s="80">
        <f t="shared" si="16"/>
        <v>43208</v>
      </c>
      <c r="B122" s="92">
        <v>38</v>
      </c>
      <c r="C122" s="251">
        <v>1</v>
      </c>
      <c r="D122" s="23">
        <v>18500</v>
      </c>
      <c r="E122" s="335">
        <f t="shared" si="17"/>
        <v>18500</v>
      </c>
      <c r="F122" s="336">
        <f t="shared" si="18"/>
        <v>703</v>
      </c>
      <c r="G122" s="81">
        <v>82.7</v>
      </c>
      <c r="H122" s="23">
        <v>90.1</v>
      </c>
      <c r="I122" s="23">
        <v>4.07</v>
      </c>
      <c r="J122" s="337">
        <f t="shared" si="19"/>
        <v>1818.181818181816</v>
      </c>
      <c r="K122" s="341">
        <f t="shared" si="20"/>
        <v>69.090909090908994</v>
      </c>
      <c r="L122" s="24"/>
      <c r="M122" s="83">
        <v>34.1</v>
      </c>
      <c r="N122" s="84">
        <f t="shared" si="14"/>
        <v>1.2958000000000001</v>
      </c>
      <c r="O122" s="262" t="s">
        <v>167</v>
      </c>
      <c r="P122" s="262" t="s">
        <v>196</v>
      </c>
      <c r="Q122" s="265" t="s">
        <v>266</v>
      </c>
      <c r="R122" s="25"/>
    </row>
    <row r="123" spans="1:18" outlineLevel="1" x14ac:dyDescent="0.25">
      <c r="A123" s="80">
        <f t="shared" si="16"/>
        <v>43209</v>
      </c>
      <c r="B123" s="92">
        <v>10</v>
      </c>
      <c r="C123" s="251">
        <v>1</v>
      </c>
      <c r="D123" s="23">
        <v>25300</v>
      </c>
      <c r="E123" s="335">
        <f t="shared" si="17"/>
        <v>25300</v>
      </c>
      <c r="F123" s="336">
        <f t="shared" si="18"/>
        <v>253</v>
      </c>
      <c r="G123" s="81">
        <v>85.4</v>
      </c>
      <c r="H123" s="23">
        <v>100.9</v>
      </c>
      <c r="I123" s="23">
        <v>2.7</v>
      </c>
      <c r="J123" s="337">
        <f t="shared" si="19"/>
        <v>5740.74074074074</v>
      </c>
      <c r="K123" s="341">
        <f t="shared" si="20"/>
        <v>57.407407407407405</v>
      </c>
      <c r="L123" s="24"/>
      <c r="M123" s="83">
        <v>43.8</v>
      </c>
      <c r="N123" s="84">
        <f t="shared" si="14"/>
        <v>0.438</v>
      </c>
      <c r="O123" s="262" t="s">
        <v>167</v>
      </c>
      <c r="P123" s="262" t="s">
        <v>196</v>
      </c>
      <c r="Q123" s="265" t="s">
        <v>267</v>
      </c>
      <c r="R123" s="25" t="s">
        <v>261</v>
      </c>
    </row>
    <row r="124" spans="1:18" outlineLevel="1" x14ac:dyDescent="0.25">
      <c r="A124" s="80">
        <f t="shared" si="16"/>
        <v>43210</v>
      </c>
      <c r="B124" s="92">
        <v>26</v>
      </c>
      <c r="C124" s="251">
        <v>1</v>
      </c>
      <c r="D124" s="23">
        <v>19800</v>
      </c>
      <c r="E124" s="335">
        <f t="shared" si="17"/>
        <v>19800</v>
      </c>
      <c r="F124" s="336">
        <f t="shared" si="18"/>
        <v>514.79999999999995</v>
      </c>
      <c r="G124" s="81">
        <v>84.2</v>
      </c>
      <c r="H124" s="23">
        <v>90.9</v>
      </c>
      <c r="I124" s="23">
        <v>2.2200000000000002</v>
      </c>
      <c r="J124" s="337">
        <f t="shared" si="19"/>
        <v>3018.0180180180191</v>
      </c>
      <c r="K124" s="341">
        <f t="shared" si="20"/>
        <v>78.468468468468487</v>
      </c>
      <c r="L124" s="24"/>
      <c r="M124" s="83">
        <v>25.5</v>
      </c>
      <c r="N124" s="84">
        <f t="shared" si="14"/>
        <v>0.66300000000000003</v>
      </c>
      <c r="O124" s="262" t="s">
        <v>167</v>
      </c>
      <c r="P124" s="262" t="s">
        <v>196</v>
      </c>
      <c r="Q124" s="265" t="s">
        <v>268</v>
      </c>
      <c r="R124" s="25"/>
    </row>
    <row r="125" spans="1:18" outlineLevel="1" x14ac:dyDescent="0.25">
      <c r="A125" s="80">
        <f t="shared" si="16"/>
        <v>43211</v>
      </c>
      <c r="B125" s="92"/>
      <c r="C125" s="251">
        <v>1</v>
      </c>
      <c r="D125" s="23"/>
      <c r="E125" s="335">
        <f t="shared" si="17"/>
        <v>0</v>
      </c>
      <c r="F125" s="336"/>
      <c r="G125" s="81"/>
      <c r="H125" s="23"/>
      <c r="I125" s="23"/>
      <c r="J125" s="337">
        <f t="shared" si="19"/>
        <v>0</v>
      </c>
      <c r="K125" s="341">
        <f t="shared" si="20"/>
        <v>0</v>
      </c>
      <c r="L125" s="24"/>
      <c r="M125" s="83"/>
      <c r="N125" s="84">
        <f t="shared" si="14"/>
        <v>0</v>
      </c>
      <c r="O125" s="262"/>
      <c r="P125" s="262"/>
      <c r="Q125" s="265"/>
      <c r="R125" s="25"/>
    </row>
    <row r="126" spans="1:18" outlineLevel="1" x14ac:dyDescent="0.25">
      <c r="A126" s="80">
        <f t="shared" si="16"/>
        <v>43212</v>
      </c>
      <c r="B126" s="92"/>
      <c r="C126" s="251">
        <v>1</v>
      </c>
      <c r="D126" s="23"/>
      <c r="E126" s="335">
        <f t="shared" si="17"/>
        <v>0</v>
      </c>
      <c r="F126" s="336">
        <f t="shared" si="18"/>
        <v>0</v>
      </c>
      <c r="G126" s="81"/>
      <c r="H126" s="23"/>
      <c r="I126" s="23"/>
      <c r="J126" s="337">
        <f t="shared" si="19"/>
        <v>0</v>
      </c>
      <c r="K126" s="341">
        <f t="shared" si="20"/>
        <v>0</v>
      </c>
      <c r="L126" s="24"/>
      <c r="M126" s="83"/>
      <c r="N126" s="84">
        <f t="shared" si="14"/>
        <v>0</v>
      </c>
      <c r="O126" s="262"/>
      <c r="P126" s="262"/>
      <c r="Q126" s="265"/>
      <c r="R126" s="25"/>
    </row>
    <row r="127" spans="1:18" outlineLevel="1" x14ac:dyDescent="0.25">
      <c r="A127" s="80">
        <f t="shared" si="16"/>
        <v>43213</v>
      </c>
      <c r="B127" s="92">
        <v>34</v>
      </c>
      <c r="C127" s="251">
        <v>1</v>
      </c>
      <c r="D127" s="23">
        <v>15300</v>
      </c>
      <c r="E127" s="335">
        <f t="shared" si="17"/>
        <v>15300</v>
      </c>
      <c r="F127" s="336">
        <f t="shared" si="18"/>
        <v>520.20000000000005</v>
      </c>
      <c r="G127" s="81">
        <v>82.8</v>
      </c>
      <c r="H127" s="23">
        <v>90.2</v>
      </c>
      <c r="I127" s="23">
        <v>4.3499999999999996</v>
      </c>
      <c r="J127" s="337">
        <f t="shared" si="19"/>
        <v>1701.1494252873576</v>
      </c>
      <c r="K127" s="341">
        <f t="shared" si="20"/>
        <v>57.839080459770159</v>
      </c>
      <c r="L127" s="24"/>
      <c r="M127" s="83">
        <v>35.5</v>
      </c>
      <c r="N127" s="84">
        <f t="shared" si="14"/>
        <v>1.2070000000000001</v>
      </c>
      <c r="O127" s="262" t="s">
        <v>167</v>
      </c>
      <c r="P127" s="262" t="s">
        <v>196</v>
      </c>
      <c r="Q127" s="265"/>
      <c r="R127" s="25"/>
    </row>
    <row r="128" spans="1:18" outlineLevel="1" x14ac:dyDescent="0.25">
      <c r="A128" s="80">
        <f t="shared" si="16"/>
        <v>43214</v>
      </c>
      <c r="B128" s="92">
        <v>23</v>
      </c>
      <c r="C128" s="251">
        <v>1</v>
      </c>
      <c r="D128" s="23">
        <v>14800</v>
      </c>
      <c r="E128" s="335">
        <f t="shared" si="17"/>
        <v>14800</v>
      </c>
      <c r="F128" s="336">
        <f t="shared" si="18"/>
        <v>340.4</v>
      </c>
      <c r="G128" s="81">
        <v>87.7</v>
      </c>
      <c r="H128" s="23">
        <v>98.3</v>
      </c>
      <c r="I128" s="23">
        <v>6.9</v>
      </c>
      <c r="J128" s="337">
        <f t="shared" si="19"/>
        <v>1536.2318840579701</v>
      </c>
      <c r="K128" s="341">
        <f t="shared" si="20"/>
        <v>35.333333333333314</v>
      </c>
      <c r="L128" s="24"/>
      <c r="M128" s="83">
        <v>19.3</v>
      </c>
      <c r="N128" s="84">
        <f t="shared" si="14"/>
        <v>0.44390000000000002</v>
      </c>
      <c r="O128" s="262" t="s">
        <v>167</v>
      </c>
      <c r="P128" s="262" t="s">
        <v>196</v>
      </c>
      <c r="Q128" s="265"/>
      <c r="R128" s="25"/>
    </row>
    <row r="129" spans="1:18" outlineLevel="1" x14ac:dyDescent="0.25">
      <c r="A129" s="80">
        <f t="shared" si="16"/>
        <v>43215</v>
      </c>
      <c r="B129" s="92">
        <v>15</v>
      </c>
      <c r="C129" s="251">
        <v>1</v>
      </c>
      <c r="D129" s="23">
        <v>20100</v>
      </c>
      <c r="E129" s="335">
        <f t="shared" si="17"/>
        <v>20100</v>
      </c>
      <c r="F129" s="336">
        <f t="shared" si="18"/>
        <v>301.5</v>
      </c>
      <c r="G129" s="81">
        <v>84.5</v>
      </c>
      <c r="H129" s="23">
        <v>91.4</v>
      </c>
      <c r="I129" s="23">
        <v>4.8099999999999996</v>
      </c>
      <c r="J129" s="337">
        <f t="shared" si="19"/>
        <v>1434.5114345114357</v>
      </c>
      <c r="K129" s="341">
        <f t="shared" si="20"/>
        <v>21.517671517671538</v>
      </c>
      <c r="L129" s="24"/>
      <c r="M129" s="83">
        <v>32.4</v>
      </c>
      <c r="N129" s="84">
        <f t="shared" si="14"/>
        <v>0.48599999999999999</v>
      </c>
      <c r="O129" s="262" t="s">
        <v>167</v>
      </c>
      <c r="P129" s="262" t="s">
        <v>196</v>
      </c>
      <c r="Q129" s="265" t="s">
        <v>270</v>
      </c>
      <c r="R129" s="25"/>
    </row>
    <row r="130" spans="1:18" outlineLevel="1" x14ac:dyDescent="0.25">
      <c r="A130" s="80">
        <f t="shared" si="16"/>
        <v>43216</v>
      </c>
      <c r="B130" s="92">
        <v>10</v>
      </c>
      <c r="C130" s="251">
        <v>1</v>
      </c>
      <c r="D130" s="23">
        <v>32400</v>
      </c>
      <c r="E130" s="335">
        <f t="shared" si="17"/>
        <v>32400</v>
      </c>
      <c r="F130" s="336">
        <f t="shared" si="18"/>
        <v>324</v>
      </c>
      <c r="G130" s="81">
        <v>85.3</v>
      </c>
      <c r="H130" s="23">
        <v>100.6</v>
      </c>
      <c r="I130" s="23">
        <v>3.28</v>
      </c>
      <c r="J130" s="337">
        <f t="shared" si="19"/>
        <v>4664.6341463414628</v>
      </c>
      <c r="K130" s="341">
        <f t="shared" si="20"/>
        <v>46.646341463414629</v>
      </c>
      <c r="L130" s="24"/>
      <c r="M130" s="83">
        <v>26.8</v>
      </c>
      <c r="N130" s="84">
        <f t="shared" si="14"/>
        <v>0.26800000000000002</v>
      </c>
      <c r="O130" s="262" t="s">
        <v>167</v>
      </c>
      <c r="P130" s="262" t="s">
        <v>196</v>
      </c>
      <c r="Q130" s="265" t="s">
        <v>271</v>
      </c>
      <c r="R130" s="25" t="s">
        <v>269</v>
      </c>
    </row>
    <row r="131" spans="1:18" outlineLevel="1" x14ac:dyDescent="0.25">
      <c r="A131" s="80">
        <f t="shared" si="16"/>
        <v>43217</v>
      </c>
      <c r="B131" s="92">
        <v>16</v>
      </c>
      <c r="C131" s="251">
        <v>1</v>
      </c>
      <c r="D131" s="23">
        <v>27200</v>
      </c>
      <c r="E131" s="335">
        <f t="shared" si="17"/>
        <v>27200</v>
      </c>
      <c r="F131" s="336">
        <f t="shared" si="18"/>
        <v>435.2</v>
      </c>
      <c r="G131" s="81">
        <v>86</v>
      </c>
      <c r="H131" s="23">
        <v>106.6</v>
      </c>
      <c r="I131" s="23">
        <v>6.4950000000000001</v>
      </c>
      <c r="J131" s="337">
        <f t="shared" si="19"/>
        <v>3171.670515781369</v>
      </c>
      <c r="K131" s="341">
        <f t="shared" si="20"/>
        <v>50.746728252501903</v>
      </c>
      <c r="L131" s="24"/>
      <c r="M131" s="83">
        <v>5.74</v>
      </c>
      <c r="N131" s="84">
        <f t="shared" si="14"/>
        <v>9.1840000000000005E-2</v>
      </c>
      <c r="O131" s="262" t="s">
        <v>167</v>
      </c>
      <c r="P131" s="262" t="s">
        <v>196</v>
      </c>
      <c r="Q131" s="265" t="s">
        <v>272</v>
      </c>
      <c r="R131" s="25"/>
    </row>
    <row r="132" spans="1:18" outlineLevel="1" x14ac:dyDescent="0.25">
      <c r="A132" s="80">
        <f t="shared" si="16"/>
        <v>43218</v>
      </c>
      <c r="B132" s="92"/>
      <c r="C132" s="251">
        <v>1</v>
      </c>
      <c r="D132" s="23">
        <v>25400</v>
      </c>
      <c r="E132" s="335">
        <f>IF(D132=0,0,(D132*C132))</f>
        <v>25400</v>
      </c>
      <c r="F132" s="336">
        <f t="shared" si="18"/>
        <v>0</v>
      </c>
      <c r="G132" s="81">
        <v>84.4</v>
      </c>
      <c r="H132" s="23">
        <v>100.1</v>
      </c>
      <c r="I132" s="23">
        <v>6.1448</v>
      </c>
      <c r="J132" s="337">
        <f t="shared" si="19"/>
        <v>2555.0058586121581</v>
      </c>
      <c r="K132" s="341">
        <f t="shared" si="20"/>
        <v>0</v>
      </c>
      <c r="L132" s="24"/>
      <c r="M132" s="83">
        <v>13.8</v>
      </c>
      <c r="N132" s="84">
        <f t="shared" si="14"/>
        <v>0</v>
      </c>
      <c r="O132" s="262" t="s">
        <v>167</v>
      </c>
      <c r="P132" s="262" t="s">
        <v>196</v>
      </c>
      <c r="Q132" s="265" t="s">
        <v>273</v>
      </c>
      <c r="R132" s="25"/>
    </row>
    <row r="133" spans="1:18" outlineLevel="1" x14ac:dyDescent="0.25">
      <c r="A133" s="80">
        <f t="shared" si="16"/>
        <v>43219</v>
      </c>
      <c r="B133" s="92"/>
      <c r="C133" s="251">
        <v>1</v>
      </c>
      <c r="D133" s="23"/>
      <c r="E133" s="335">
        <f>IF(D133=0,0,(D133*C133))</f>
        <v>0</v>
      </c>
      <c r="F133" s="336">
        <f t="shared" si="18"/>
        <v>0</v>
      </c>
      <c r="G133" s="81"/>
      <c r="H133" s="23"/>
      <c r="I133" s="23"/>
      <c r="J133" s="337">
        <f t="shared" si="19"/>
        <v>0</v>
      </c>
      <c r="K133" s="341">
        <f t="shared" si="20"/>
        <v>0</v>
      </c>
      <c r="L133" s="24"/>
      <c r="M133" s="83"/>
      <c r="N133" s="84">
        <f t="shared" si="14"/>
        <v>0</v>
      </c>
      <c r="O133" s="262"/>
      <c r="P133" s="262"/>
      <c r="Q133" s="265"/>
      <c r="R133" s="25"/>
    </row>
    <row r="134" spans="1:18" outlineLevel="1" x14ac:dyDescent="0.25">
      <c r="A134" s="80">
        <f t="shared" si="16"/>
        <v>43220</v>
      </c>
      <c r="B134" s="92"/>
      <c r="C134" s="251">
        <v>1</v>
      </c>
      <c r="D134" s="23">
        <v>28500</v>
      </c>
      <c r="E134" s="335">
        <f t="shared" si="17"/>
        <v>28500</v>
      </c>
      <c r="F134" s="336">
        <f t="shared" si="18"/>
        <v>0</v>
      </c>
      <c r="G134" s="81">
        <v>86.1</v>
      </c>
      <c r="H134" s="23">
        <v>105.3</v>
      </c>
      <c r="I134" s="23">
        <v>8.6999999999999993</v>
      </c>
      <c r="J134" s="337">
        <f t="shared" si="19"/>
        <v>2206.8965517241386</v>
      </c>
      <c r="K134" s="341">
        <f t="shared" si="20"/>
        <v>0</v>
      </c>
      <c r="L134" s="24"/>
      <c r="M134" s="83">
        <v>9.83</v>
      </c>
      <c r="N134" s="84">
        <f t="shared" si="14"/>
        <v>0</v>
      </c>
      <c r="O134" s="262" t="s">
        <v>167</v>
      </c>
      <c r="P134" s="262" t="s">
        <v>196</v>
      </c>
      <c r="Q134" s="265" t="s">
        <v>274</v>
      </c>
      <c r="R134" s="25"/>
    </row>
    <row r="135" spans="1:18" x14ac:dyDescent="0.25">
      <c r="A135" s="80">
        <f t="shared" si="16"/>
        <v>43221</v>
      </c>
      <c r="B135" s="92"/>
      <c r="C135" s="251">
        <v>1</v>
      </c>
      <c r="D135" s="23"/>
      <c r="E135" s="335">
        <f>IF(D135=0,0,(D135*C135))</f>
        <v>0</v>
      </c>
      <c r="F135" s="336">
        <f t="shared" si="18"/>
        <v>0</v>
      </c>
      <c r="G135" s="81"/>
      <c r="H135" s="23"/>
      <c r="I135" s="23"/>
      <c r="J135" s="337">
        <f t="shared" si="19"/>
        <v>0</v>
      </c>
      <c r="K135" s="341">
        <f t="shared" si="20"/>
        <v>0</v>
      </c>
      <c r="L135" s="24"/>
      <c r="M135" s="83"/>
      <c r="N135" s="84">
        <f t="shared" si="14"/>
        <v>0</v>
      </c>
      <c r="O135" s="262"/>
      <c r="P135" s="262"/>
      <c r="Q135" s="265"/>
      <c r="R135" s="25"/>
    </row>
    <row r="136" spans="1:18" outlineLevel="1" x14ac:dyDescent="0.25">
      <c r="A136" s="80">
        <f t="shared" si="16"/>
        <v>43222</v>
      </c>
      <c r="B136" s="92">
        <v>29</v>
      </c>
      <c r="C136" s="251">
        <v>1</v>
      </c>
      <c r="D136" s="23">
        <v>39200</v>
      </c>
      <c r="E136" s="335">
        <f>IF(D136=0,0,(D136*C136))</f>
        <v>39200</v>
      </c>
      <c r="F136" s="336">
        <f t="shared" si="18"/>
        <v>1136.8</v>
      </c>
      <c r="G136" s="81">
        <v>84</v>
      </c>
      <c r="H136" s="23">
        <v>110.4</v>
      </c>
      <c r="I136" s="23">
        <v>4.0119999999999996</v>
      </c>
      <c r="J136" s="337">
        <f t="shared" si="19"/>
        <v>6580.2592223330039</v>
      </c>
      <c r="K136" s="341">
        <f t="shared" si="20"/>
        <v>190.82751744765713</v>
      </c>
      <c r="L136" s="24"/>
      <c r="M136" s="364">
        <v>24</v>
      </c>
      <c r="N136" s="84">
        <f t="shared" si="14"/>
        <v>0.69599999999999995</v>
      </c>
      <c r="O136" s="262" t="s">
        <v>167</v>
      </c>
      <c r="P136" s="262" t="s">
        <v>196</v>
      </c>
      <c r="Q136" s="265" t="s">
        <v>276</v>
      </c>
      <c r="R136" s="25" t="s">
        <v>341</v>
      </c>
    </row>
    <row r="137" spans="1:18" outlineLevel="1" x14ac:dyDescent="0.25">
      <c r="A137" s="80">
        <f t="shared" si="16"/>
        <v>43223</v>
      </c>
      <c r="B137" s="92">
        <v>16</v>
      </c>
      <c r="C137" s="251">
        <v>1</v>
      </c>
      <c r="D137" s="23">
        <v>29200</v>
      </c>
      <c r="E137" s="335">
        <f t="shared" si="17"/>
        <v>29200</v>
      </c>
      <c r="F137" s="336">
        <f t="shared" si="18"/>
        <v>467.2</v>
      </c>
      <c r="G137" s="81">
        <v>85.8</v>
      </c>
      <c r="H137" s="23">
        <v>99.1</v>
      </c>
      <c r="I137" s="23">
        <v>4.8860000000000001</v>
      </c>
      <c r="J137" s="337">
        <f t="shared" si="19"/>
        <v>2722.0630372492828</v>
      </c>
      <c r="K137" s="341">
        <f t="shared" si="20"/>
        <v>43.553008595988523</v>
      </c>
      <c r="L137" s="24"/>
      <c r="M137" s="364">
        <v>17.2</v>
      </c>
      <c r="N137" s="84">
        <f t="shared" si="14"/>
        <v>0.2752</v>
      </c>
      <c r="O137" s="262" t="s">
        <v>167</v>
      </c>
      <c r="P137" s="262" t="s">
        <v>196</v>
      </c>
      <c r="Q137" s="265" t="s">
        <v>277</v>
      </c>
      <c r="R137" s="25" t="s">
        <v>275</v>
      </c>
    </row>
    <row r="138" spans="1:18" outlineLevel="1" x14ac:dyDescent="0.25">
      <c r="A138" s="80">
        <f t="shared" si="16"/>
        <v>43224</v>
      </c>
      <c r="B138" s="92">
        <v>13</v>
      </c>
      <c r="C138" s="251">
        <v>1</v>
      </c>
      <c r="D138" s="23">
        <v>27800</v>
      </c>
      <c r="E138" s="335">
        <f t="shared" si="17"/>
        <v>27800</v>
      </c>
      <c r="F138" s="336">
        <f t="shared" si="18"/>
        <v>361.4</v>
      </c>
      <c r="G138" s="81">
        <v>84.4</v>
      </c>
      <c r="H138" s="23">
        <v>94.9</v>
      </c>
      <c r="I138" s="23">
        <v>3.831</v>
      </c>
      <c r="J138" s="337">
        <f t="shared" si="19"/>
        <v>2740.7987470634298</v>
      </c>
      <c r="K138" s="341">
        <f t="shared" si="20"/>
        <v>35.630383711824585</v>
      </c>
      <c r="L138" s="24"/>
      <c r="M138" s="83">
        <v>13</v>
      </c>
      <c r="N138" s="84">
        <f t="shared" si="14"/>
        <v>0.16900000000000001</v>
      </c>
      <c r="O138" s="262" t="s">
        <v>167</v>
      </c>
      <c r="P138" s="262" t="s">
        <v>196</v>
      </c>
      <c r="Q138" s="265" t="s">
        <v>278</v>
      </c>
      <c r="R138" s="25"/>
    </row>
    <row r="139" spans="1:18" outlineLevel="1" x14ac:dyDescent="0.25">
      <c r="A139" s="80">
        <f t="shared" si="16"/>
        <v>43225</v>
      </c>
      <c r="B139" s="92"/>
      <c r="C139" s="251">
        <v>1</v>
      </c>
      <c r="D139" s="23"/>
      <c r="E139" s="335">
        <f t="shared" si="17"/>
        <v>0</v>
      </c>
      <c r="F139" s="336">
        <f t="shared" si="18"/>
        <v>0</v>
      </c>
      <c r="G139" s="81"/>
      <c r="H139" s="23"/>
      <c r="I139" s="23"/>
      <c r="J139" s="337">
        <f t="shared" si="19"/>
        <v>0</v>
      </c>
      <c r="K139" s="341">
        <f t="shared" si="20"/>
        <v>0</v>
      </c>
      <c r="L139" s="24"/>
      <c r="M139" s="364"/>
      <c r="N139" s="84">
        <f t="shared" si="14"/>
        <v>0</v>
      </c>
      <c r="O139" s="262"/>
      <c r="P139" s="262"/>
      <c r="Q139" s="265"/>
      <c r="R139" s="25" t="s">
        <v>282</v>
      </c>
    </row>
    <row r="140" spans="1:18" outlineLevel="1" x14ac:dyDescent="0.25">
      <c r="A140" s="80">
        <f t="shared" si="16"/>
        <v>43226</v>
      </c>
      <c r="B140" s="92"/>
      <c r="C140" s="251">
        <v>1</v>
      </c>
      <c r="D140" s="23"/>
      <c r="E140" s="335">
        <f t="shared" si="17"/>
        <v>0</v>
      </c>
      <c r="F140" s="336">
        <f t="shared" si="18"/>
        <v>0</v>
      </c>
      <c r="G140" s="81"/>
      <c r="H140" s="23"/>
      <c r="I140" s="23"/>
      <c r="J140" s="337">
        <f t="shared" si="19"/>
        <v>0</v>
      </c>
      <c r="K140" s="341">
        <f t="shared" si="20"/>
        <v>0</v>
      </c>
      <c r="L140" s="24"/>
      <c r="M140" s="83"/>
      <c r="N140" s="84">
        <f t="shared" si="14"/>
        <v>0</v>
      </c>
      <c r="O140" s="262"/>
      <c r="P140" s="262"/>
      <c r="Q140" s="265"/>
      <c r="R140" s="25"/>
    </row>
    <row r="141" spans="1:18" outlineLevel="1" x14ac:dyDescent="0.25">
      <c r="A141" s="80">
        <f t="shared" si="16"/>
        <v>43227</v>
      </c>
      <c r="B141" s="92">
        <v>29</v>
      </c>
      <c r="C141" s="251">
        <v>1</v>
      </c>
      <c r="D141" s="23">
        <v>20800</v>
      </c>
      <c r="E141" s="335">
        <f t="shared" si="17"/>
        <v>20800</v>
      </c>
      <c r="F141" s="336">
        <f t="shared" si="18"/>
        <v>603.20000000000005</v>
      </c>
      <c r="G141" s="81">
        <v>84.8</v>
      </c>
      <c r="H141" s="23">
        <v>101.5</v>
      </c>
      <c r="I141" s="23">
        <v>11.367000000000001</v>
      </c>
      <c r="J141" s="337">
        <f t="shared" si="19"/>
        <v>1469.165127122372</v>
      </c>
      <c r="K141" s="341">
        <f t="shared" si="20"/>
        <v>42.605788686548792</v>
      </c>
      <c r="L141" s="24"/>
      <c r="M141" s="83">
        <v>14</v>
      </c>
      <c r="N141" s="84">
        <f t="shared" si="14"/>
        <v>0.40600000000000003</v>
      </c>
      <c r="O141" s="262" t="s">
        <v>167</v>
      </c>
      <c r="P141" s="262" t="s">
        <v>196</v>
      </c>
      <c r="Q141" s="265" t="s">
        <v>279</v>
      </c>
      <c r="R141" s="25"/>
    </row>
    <row r="142" spans="1:18" outlineLevel="1" x14ac:dyDescent="0.25">
      <c r="A142" s="80">
        <f t="shared" si="16"/>
        <v>43228</v>
      </c>
      <c r="B142" s="92"/>
      <c r="C142" s="251">
        <v>1</v>
      </c>
      <c r="D142" s="23"/>
      <c r="E142" s="335">
        <f t="shared" si="17"/>
        <v>0</v>
      </c>
      <c r="F142" s="336">
        <f t="shared" si="18"/>
        <v>0</v>
      </c>
      <c r="G142" s="81"/>
      <c r="H142" s="23"/>
      <c r="I142" s="23"/>
      <c r="J142" s="337">
        <f t="shared" si="19"/>
        <v>0</v>
      </c>
      <c r="K142" s="341">
        <f t="shared" si="20"/>
        <v>0</v>
      </c>
      <c r="L142" s="24"/>
      <c r="M142" s="83"/>
      <c r="N142" s="84">
        <f t="shared" si="14"/>
        <v>0</v>
      </c>
      <c r="O142" s="262"/>
      <c r="P142" s="262"/>
      <c r="Q142" s="265"/>
      <c r="R142" s="25"/>
    </row>
    <row r="143" spans="1:18" outlineLevel="1" x14ac:dyDescent="0.25">
      <c r="A143" s="80">
        <f t="shared" si="16"/>
        <v>43229</v>
      </c>
      <c r="B143" s="92">
        <v>29</v>
      </c>
      <c r="C143" s="251">
        <v>1</v>
      </c>
      <c r="D143" s="23">
        <v>25700</v>
      </c>
      <c r="E143" s="335">
        <f t="shared" si="17"/>
        <v>25700</v>
      </c>
      <c r="F143" s="336">
        <f t="shared" si="18"/>
        <v>745.3</v>
      </c>
      <c r="G143" s="81">
        <v>86.2</v>
      </c>
      <c r="H143" s="23">
        <v>97.9</v>
      </c>
      <c r="I143" s="23">
        <v>9.3889999999999993</v>
      </c>
      <c r="J143" s="337">
        <f t="shared" si="19"/>
        <v>1246.1390989455751</v>
      </c>
      <c r="K143" s="341">
        <f t="shared" si="20"/>
        <v>36.138033869421676</v>
      </c>
      <c r="L143" s="24"/>
      <c r="M143" s="83">
        <v>23.4</v>
      </c>
      <c r="N143" s="84">
        <f t="shared" ref="N143:N206" si="21">IF(M143=0,0,IF(B143=0,0,M143*B143/1000))</f>
        <v>0.67859999999999987</v>
      </c>
      <c r="O143" s="262" t="s">
        <v>167</v>
      </c>
      <c r="P143" s="262" t="s">
        <v>196</v>
      </c>
      <c r="Q143" s="265" t="s">
        <v>280</v>
      </c>
      <c r="R143" s="25"/>
    </row>
    <row r="144" spans="1:18" outlineLevel="1" x14ac:dyDescent="0.25">
      <c r="A144" s="80">
        <f t="shared" si="16"/>
        <v>43230</v>
      </c>
      <c r="B144" s="92"/>
      <c r="C144" s="251">
        <v>1</v>
      </c>
      <c r="D144" s="23"/>
      <c r="E144" s="335">
        <f t="shared" si="17"/>
        <v>0</v>
      </c>
      <c r="F144" s="336">
        <f t="shared" si="18"/>
        <v>0</v>
      </c>
      <c r="G144" s="81"/>
      <c r="H144" s="23"/>
      <c r="I144" s="23"/>
      <c r="J144" s="337">
        <f t="shared" si="19"/>
        <v>0</v>
      </c>
      <c r="K144" s="341">
        <f t="shared" si="20"/>
        <v>0</v>
      </c>
      <c r="L144" s="24"/>
      <c r="M144" s="83"/>
      <c r="N144" s="84">
        <f t="shared" si="21"/>
        <v>0</v>
      </c>
      <c r="O144" s="262"/>
      <c r="P144" s="262"/>
      <c r="Q144" s="265"/>
      <c r="R144" s="25"/>
    </row>
    <row r="145" spans="1:18" outlineLevel="1" x14ac:dyDescent="0.25">
      <c r="A145" s="80">
        <f t="shared" si="16"/>
        <v>43231</v>
      </c>
      <c r="B145" s="92">
        <v>14</v>
      </c>
      <c r="C145" s="251">
        <v>1</v>
      </c>
      <c r="D145" s="23">
        <v>55500</v>
      </c>
      <c r="E145" s="335">
        <f t="shared" si="17"/>
        <v>55500</v>
      </c>
      <c r="F145" s="336">
        <f t="shared" si="18"/>
        <v>777</v>
      </c>
      <c r="G145" s="81">
        <v>86.6</v>
      </c>
      <c r="H145" s="23">
        <v>172.8</v>
      </c>
      <c r="I145" s="23">
        <v>4.4565000000000001</v>
      </c>
      <c r="J145" s="337">
        <f t="shared" si="19"/>
        <v>19342.533378211603</v>
      </c>
      <c r="K145" s="341">
        <f t="shared" si="20"/>
        <v>270.79546729496246</v>
      </c>
      <c r="L145" s="24"/>
      <c r="M145" s="83">
        <v>28</v>
      </c>
      <c r="N145" s="84">
        <f t="shared" si="21"/>
        <v>0.39200000000000002</v>
      </c>
      <c r="O145" s="262" t="s">
        <v>167</v>
      </c>
      <c r="P145" s="262" t="s">
        <v>196</v>
      </c>
      <c r="Q145" s="265" t="s">
        <v>283</v>
      </c>
      <c r="R145" s="25"/>
    </row>
    <row r="146" spans="1:18" outlineLevel="1" x14ac:dyDescent="0.25">
      <c r="A146" s="80">
        <f t="shared" si="16"/>
        <v>43232</v>
      </c>
      <c r="B146" s="92"/>
      <c r="C146" s="251">
        <v>1</v>
      </c>
      <c r="D146" s="23"/>
      <c r="E146" s="335">
        <f t="shared" si="17"/>
        <v>0</v>
      </c>
      <c r="F146" s="336">
        <f t="shared" si="18"/>
        <v>0</v>
      </c>
      <c r="G146" s="81"/>
      <c r="H146" s="23"/>
      <c r="I146" s="23"/>
      <c r="J146" s="337">
        <f t="shared" si="19"/>
        <v>0</v>
      </c>
      <c r="K146" s="341">
        <f t="shared" si="20"/>
        <v>0</v>
      </c>
      <c r="L146" s="24"/>
      <c r="M146" s="83"/>
      <c r="N146" s="84">
        <f t="shared" si="21"/>
        <v>0</v>
      </c>
      <c r="O146" s="262"/>
      <c r="P146" s="262"/>
      <c r="Q146" s="265"/>
      <c r="R146" s="25"/>
    </row>
    <row r="147" spans="1:18" outlineLevel="1" x14ac:dyDescent="0.25">
      <c r="A147" s="80">
        <f t="shared" si="16"/>
        <v>43233</v>
      </c>
      <c r="B147" s="92"/>
      <c r="C147" s="251">
        <v>1</v>
      </c>
      <c r="D147" s="23"/>
      <c r="E147" s="335">
        <f t="shared" si="17"/>
        <v>0</v>
      </c>
      <c r="F147" s="336">
        <f t="shared" si="18"/>
        <v>0</v>
      </c>
      <c r="G147" s="81"/>
      <c r="H147" s="23"/>
      <c r="I147" s="23"/>
      <c r="J147" s="337">
        <f t="shared" si="19"/>
        <v>0</v>
      </c>
      <c r="K147" s="341">
        <f t="shared" si="20"/>
        <v>0</v>
      </c>
      <c r="L147" s="24"/>
      <c r="M147" s="83"/>
      <c r="N147" s="84">
        <f t="shared" si="21"/>
        <v>0</v>
      </c>
      <c r="O147" s="262"/>
      <c r="P147" s="262"/>
      <c r="Q147" s="265"/>
      <c r="R147" s="25"/>
    </row>
    <row r="148" spans="1:18" outlineLevel="1" x14ac:dyDescent="0.25">
      <c r="A148" s="80">
        <f t="shared" si="16"/>
        <v>43234</v>
      </c>
      <c r="B148" s="92">
        <v>23</v>
      </c>
      <c r="C148" s="251">
        <v>1</v>
      </c>
      <c r="D148" s="23">
        <v>23900</v>
      </c>
      <c r="E148" s="335">
        <f t="shared" si="17"/>
        <v>23900</v>
      </c>
      <c r="F148" s="336">
        <f t="shared" si="18"/>
        <v>549.70000000000005</v>
      </c>
      <c r="G148" s="81">
        <v>83.3</v>
      </c>
      <c r="H148" s="23">
        <v>89.4</v>
      </c>
      <c r="I148" s="23">
        <v>4.7229999999999999</v>
      </c>
      <c r="J148" s="337">
        <f t="shared" si="19"/>
        <v>1291.5519796739379</v>
      </c>
      <c r="K148" s="341">
        <f t="shared" si="20"/>
        <v>29.705695532500574</v>
      </c>
      <c r="L148" s="24"/>
      <c r="M148" s="83">
        <v>12</v>
      </c>
      <c r="N148" s="84">
        <f t="shared" si="21"/>
        <v>0.27600000000000002</v>
      </c>
      <c r="O148" s="262" t="s">
        <v>167</v>
      </c>
      <c r="P148" s="262" t="s">
        <v>196</v>
      </c>
      <c r="Q148" s="265" t="s">
        <v>284</v>
      </c>
      <c r="R148" s="25" t="s">
        <v>281</v>
      </c>
    </row>
    <row r="149" spans="1:18" outlineLevel="1" x14ac:dyDescent="0.25">
      <c r="A149" s="80">
        <f t="shared" si="16"/>
        <v>43235</v>
      </c>
      <c r="B149" s="92">
        <v>58</v>
      </c>
      <c r="C149" s="251">
        <v>1</v>
      </c>
      <c r="D149" s="23">
        <v>14900</v>
      </c>
      <c r="E149" s="335">
        <f t="shared" si="17"/>
        <v>14900</v>
      </c>
      <c r="F149" s="336">
        <f t="shared" si="18"/>
        <v>864.2</v>
      </c>
      <c r="G149" s="81">
        <v>85.7</v>
      </c>
      <c r="H149" s="23">
        <v>89.9</v>
      </c>
      <c r="I149" s="23">
        <v>4.0750000000000002</v>
      </c>
      <c r="J149" s="337">
        <f t="shared" si="19"/>
        <v>1030.6748466257675</v>
      </c>
      <c r="K149" s="341">
        <f t="shared" si="20"/>
        <v>59.77914110429451</v>
      </c>
      <c r="L149" s="24"/>
      <c r="M149" s="83">
        <v>9.61</v>
      </c>
      <c r="N149" s="84">
        <f t="shared" si="21"/>
        <v>0.55737999999999999</v>
      </c>
      <c r="O149" s="262" t="s">
        <v>167</v>
      </c>
      <c r="P149" s="262" t="s">
        <v>196</v>
      </c>
      <c r="Q149" s="265"/>
      <c r="R149" s="25" t="s">
        <v>342</v>
      </c>
    </row>
    <row r="150" spans="1:18" outlineLevel="1" x14ac:dyDescent="0.25">
      <c r="A150" s="80">
        <f t="shared" si="16"/>
        <v>43236</v>
      </c>
      <c r="B150" s="92">
        <v>44</v>
      </c>
      <c r="C150" s="251">
        <v>1</v>
      </c>
      <c r="D150" s="23">
        <v>12000</v>
      </c>
      <c r="E150" s="335">
        <f t="shared" si="17"/>
        <v>12000</v>
      </c>
      <c r="F150" s="336">
        <f t="shared" si="18"/>
        <v>528</v>
      </c>
      <c r="G150" s="81">
        <v>90.1</v>
      </c>
      <c r="H150" s="23">
        <v>102</v>
      </c>
      <c r="I150" s="23">
        <v>12.839</v>
      </c>
      <c r="J150" s="337">
        <f t="shared" si="19"/>
        <v>926.86346288651805</v>
      </c>
      <c r="K150" s="341">
        <f t="shared" si="20"/>
        <v>40.781992367006794</v>
      </c>
      <c r="L150" s="24"/>
      <c r="M150" s="83">
        <v>30.6</v>
      </c>
      <c r="N150" s="84">
        <f t="shared" si="21"/>
        <v>1.3464</v>
      </c>
      <c r="O150" s="262" t="s">
        <v>167</v>
      </c>
      <c r="P150" s="262" t="s">
        <v>196</v>
      </c>
      <c r="Q150" s="265"/>
      <c r="R150" s="25"/>
    </row>
    <row r="151" spans="1:18" outlineLevel="1" x14ac:dyDescent="0.25">
      <c r="A151" s="80">
        <f t="shared" si="16"/>
        <v>43237</v>
      </c>
      <c r="B151" s="92">
        <v>31</v>
      </c>
      <c r="C151" s="251">
        <v>1</v>
      </c>
      <c r="D151" s="23">
        <v>12200</v>
      </c>
      <c r="E151" s="335">
        <f t="shared" ref="E151" si="22">IF(D151=0,0,(D151*C151))</f>
        <v>12200</v>
      </c>
      <c r="F151" s="336">
        <f t="shared" ref="F151" si="23">IF(E151=0,0,IF(B151=0,0,E151*B151/1000))</f>
        <v>378.2</v>
      </c>
      <c r="G151" s="81">
        <v>89.4</v>
      </c>
      <c r="H151" s="23">
        <v>98.2</v>
      </c>
      <c r="I151" s="23">
        <v>6.7290000000000001</v>
      </c>
      <c r="J151" s="337">
        <f t="shared" si="19"/>
        <v>1307.7723287264075</v>
      </c>
      <c r="K151" s="341">
        <f t="shared" si="20"/>
        <v>40.540942190518635</v>
      </c>
      <c r="L151" s="24"/>
      <c r="M151" s="83">
        <v>13.1</v>
      </c>
      <c r="N151" s="84">
        <f t="shared" si="21"/>
        <v>0.40609999999999996</v>
      </c>
      <c r="O151" s="262" t="s">
        <v>167</v>
      </c>
      <c r="P151" s="262" t="s">
        <v>196</v>
      </c>
      <c r="Q151" s="265"/>
      <c r="R151" s="25"/>
    </row>
    <row r="152" spans="1:18" outlineLevel="1" x14ac:dyDescent="0.25">
      <c r="A152" s="80">
        <f t="shared" si="16"/>
        <v>43238</v>
      </c>
      <c r="B152" s="92">
        <v>34</v>
      </c>
      <c r="C152" s="251">
        <v>1</v>
      </c>
      <c r="D152" s="23">
        <v>12000</v>
      </c>
      <c r="E152" s="335">
        <f t="shared" si="17"/>
        <v>12000</v>
      </c>
      <c r="F152" s="336">
        <f t="shared" si="18"/>
        <v>408</v>
      </c>
      <c r="G152" s="81">
        <v>85.9</v>
      </c>
      <c r="H152" s="23">
        <v>91.2</v>
      </c>
      <c r="I152" s="23">
        <v>4.9909999999999997</v>
      </c>
      <c r="J152" s="337">
        <f t="shared" si="19"/>
        <v>1061.911440593067</v>
      </c>
      <c r="K152" s="341">
        <f t="shared" si="20"/>
        <v>36.104988980164279</v>
      </c>
      <c r="L152" s="24"/>
      <c r="M152" s="83">
        <v>19</v>
      </c>
      <c r="N152" s="84">
        <f t="shared" si="21"/>
        <v>0.64600000000000002</v>
      </c>
      <c r="O152" s="262" t="s">
        <v>167</v>
      </c>
      <c r="P152" s="262" t="s">
        <v>196</v>
      </c>
      <c r="Q152" s="265"/>
      <c r="R152" s="25"/>
    </row>
    <row r="153" spans="1:18" outlineLevel="1" x14ac:dyDescent="0.25">
      <c r="A153" s="80">
        <f t="shared" si="16"/>
        <v>43239</v>
      </c>
      <c r="B153" s="92"/>
      <c r="C153" s="251">
        <v>1</v>
      </c>
      <c r="D153" s="23"/>
      <c r="E153" s="335">
        <f t="shared" si="17"/>
        <v>0</v>
      </c>
      <c r="F153" s="336">
        <f t="shared" si="18"/>
        <v>0</v>
      </c>
      <c r="G153" s="81"/>
      <c r="H153" s="23"/>
      <c r="I153" s="23"/>
      <c r="J153" s="337">
        <f t="shared" si="19"/>
        <v>0</v>
      </c>
      <c r="K153" s="341">
        <f t="shared" si="20"/>
        <v>0</v>
      </c>
      <c r="L153" s="24"/>
      <c r="M153" s="83"/>
      <c r="N153" s="84">
        <f t="shared" si="21"/>
        <v>0</v>
      </c>
      <c r="O153" s="262"/>
      <c r="P153" s="262"/>
      <c r="Q153" s="265"/>
      <c r="R153" s="25"/>
    </row>
    <row r="154" spans="1:18" outlineLevel="1" x14ac:dyDescent="0.25">
      <c r="A154" s="80">
        <f t="shared" si="16"/>
        <v>43240</v>
      </c>
      <c r="B154" s="92"/>
      <c r="C154" s="251">
        <v>1</v>
      </c>
      <c r="D154" s="23"/>
      <c r="E154" s="335">
        <f t="shared" si="17"/>
        <v>0</v>
      </c>
      <c r="F154" s="336">
        <f t="shared" si="18"/>
        <v>0</v>
      </c>
      <c r="G154" s="81"/>
      <c r="H154" s="23"/>
      <c r="I154" s="23"/>
      <c r="J154" s="337">
        <f t="shared" si="19"/>
        <v>0</v>
      </c>
      <c r="K154" s="341">
        <f t="shared" si="20"/>
        <v>0</v>
      </c>
      <c r="L154" s="24"/>
      <c r="M154" s="83"/>
      <c r="N154" s="84">
        <f t="shared" si="21"/>
        <v>0</v>
      </c>
      <c r="O154" s="262"/>
      <c r="P154" s="262"/>
      <c r="Q154" s="265"/>
      <c r="R154" s="25"/>
    </row>
    <row r="155" spans="1:18" outlineLevel="1" x14ac:dyDescent="0.25">
      <c r="A155" s="80">
        <f t="shared" si="16"/>
        <v>43241</v>
      </c>
      <c r="B155" s="92">
        <v>5</v>
      </c>
      <c r="C155" s="251">
        <v>1</v>
      </c>
      <c r="D155" s="23">
        <v>10900</v>
      </c>
      <c r="E155" s="335">
        <f t="shared" si="17"/>
        <v>10900</v>
      </c>
      <c r="F155" s="336">
        <f t="shared" si="18"/>
        <v>54.5</v>
      </c>
      <c r="G155" s="81">
        <v>88.3</v>
      </c>
      <c r="H155" s="23">
        <v>97.9</v>
      </c>
      <c r="I155" s="23">
        <v>7.0030000000000001</v>
      </c>
      <c r="J155" s="337">
        <f t="shared" si="19"/>
        <v>1370.8410681136668</v>
      </c>
      <c r="K155" s="341">
        <f t="shared" si="20"/>
        <v>6.8542053405683339</v>
      </c>
      <c r="L155" s="24"/>
      <c r="M155" s="83">
        <v>13.6</v>
      </c>
      <c r="N155" s="84">
        <f t="shared" si="21"/>
        <v>6.8000000000000005E-2</v>
      </c>
      <c r="O155" s="262" t="s">
        <v>167</v>
      </c>
      <c r="P155" s="262" t="s">
        <v>196</v>
      </c>
      <c r="Q155" s="265"/>
      <c r="R155" s="25"/>
    </row>
    <row r="156" spans="1:18" outlineLevel="1" x14ac:dyDescent="0.25">
      <c r="A156" s="80">
        <f t="shared" si="16"/>
        <v>43242</v>
      </c>
      <c r="B156" s="92">
        <v>20</v>
      </c>
      <c r="C156" s="251">
        <v>1</v>
      </c>
      <c r="D156" s="23">
        <v>43100</v>
      </c>
      <c r="E156" s="335">
        <f t="shared" si="17"/>
        <v>43100</v>
      </c>
      <c r="F156" s="336">
        <f t="shared" si="18"/>
        <v>862</v>
      </c>
      <c r="G156" s="81">
        <v>85.4</v>
      </c>
      <c r="H156" s="23">
        <v>175.4</v>
      </c>
      <c r="I156" s="23">
        <v>5.0279999999999996</v>
      </c>
      <c r="J156" s="337">
        <f t="shared" si="19"/>
        <v>17899.761336515516</v>
      </c>
      <c r="K156" s="341">
        <f t="shared" si="20"/>
        <v>357.99522673031032</v>
      </c>
      <c r="L156" s="24"/>
      <c r="M156" s="83">
        <v>96.5</v>
      </c>
      <c r="N156" s="84">
        <f t="shared" si="21"/>
        <v>1.93</v>
      </c>
      <c r="O156" s="262" t="s">
        <v>167</v>
      </c>
      <c r="P156" s="262" t="s">
        <v>196</v>
      </c>
      <c r="Q156" s="265" t="s">
        <v>285</v>
      </c>
      <c r="R156" s="25"/>
    </row>
    <row r="157" spans="1:18" outlineLevel="1" x14ac:dyDescent="0.25">
      <c r="A157" s="80">
        <f t="shared" si="16"/>
        <v>43243</v>
      </c>
      <c r="B157" s="92">
        <v>26</v>
      </c>
      <c r="C157" s="251">
        <v>1</v>
      </c>
      <c r="D157" s="23">
        <v>11800</v>
      </c>
      <c r="E157" s="335">
        <f t="shared" si="17"/>
        <v>11800</v>
      </c>
      <c r="F157" s="336">
        <f t="shared" si="18"/>
        <v>306.8</v>
      </c>
      <c r="G157" s="81">
        <v>88.1</v>
      </c>
      <c r="H157" s="23">
        <v>107.2</v>
      </c>
      <c r="I157" s="23">
        <v>8.327</v>
      </c>
      <c r="J157" s="337">
        <f>IF(H157=0,0,(H157-G157)*1000/I157)</f>
        <v>2293.7432448660993</v>
      </c>
      <c r="K157" s="341">
        <f t="shared" si="20"/>
        <v>59.637324366518577</v>
      </c>
      <c r="L157" s="24"/>
      <c r="M157" s="83">
        <v>7.11</v>
      </c>
      <c r="N157" s="84">
        <f t="shared" si="21"/>
        <v>0.18486000000000002</v>
      </c>
      <c r="O157" s="262" t="s">
        <v>167</v>
      </c>
      <c r="P157" s="262" t="s">
        <v>196</v>
      </c>
      <c r="Q157" s="265"/>
      <c r="R157" s="25" t="s">
        <v>343</v>
      </c>
    </row>
    <row r="158" spans="1:18" outlineLevel="1" x14ac:dyDescent="0.25">
      <c r="A158" s="80">
        <f t="shared" si="16"/>
        <v>43244</v>
      </c>
      <c r="B158" s="92">
        <v>8</v>
      </c>
      <c r="C158" s="251">
        <v>1</v>
      </c>
      <c r="D158" s="23">
        <v>10500</v>
      </c>
      <c r="E158" s="335">
        <f t="shared" si="17"/>
        <v>10500</v>
      </c>
      <c r="F158" s="336">
        <f t="shared" si="18"/>
        <v>84</v>
      </c>
      <c r="G158" s="81">
        <v>86.7</v>
      </c>
      <c r="H158" s="23">
        <v>101.3</v>
      </c>
      <c r="I158" s="23">
        <v>7.4749999999999996</v>
      </c>
      <c r="J158" s="337">
        <f t="shared" si="19"/>
        <v>1953.177257525083</v>
      </c>
      <c r="K158" s="341">
        <f t="shared" si="20"/>
        <v>15.625418060200664</v>
      </c>
      <c r="L158" s="24"/>
      <c r="M158" s="83"/>
      <c r="N158" s="84">
        <f t="shared" si="21"/>
        <v>0</v>
      </c>
      <c r="O158" s="262" t="s">
        <v>167</v>
      </c>
      <c r="P158" s="262" t="s">
        <v>196</v>
      </c>
      <c r="Q158" s="265" t="s">
        <v>286</v>
      </c>
      <c r="R158" s="25"/>
    </row>
    <row r="159" spans="1:18" outlineLevel="1" x14ac:dyDescent="0.25">
      <c r="A159" s="80">
        <f t="shared" si="16"/>
        <v>43245</v>
      </c>
      <c r="B159" s="92">
        <v>37</v>
      </c>
      <c r="C159" s="251">
        <v>1</v>
      </c>
      <c r="D159" s="23">
        <v>12100</v>
      </c>
      <c r="E159" s="335">
        <f t="shared" si="17"/>
        <v>12100</v>
      </c>
      <c r="F159" s="336">
        <f t="shared" si="18"/>
        <v>447.7</v>
      </c>
      <c r="G159" s="81">
        <v>84.9</v>
      </c>
      <c r="H159" s="23">
        <v>101.1</v>
      </c>
      <c r="I159" s="23">
        <v>5.73</v>
      </c>
      <c r="J159" s="337">
        <f t="shared" si="19"/>
        <v>2827.2251308900504</v>
      </c>
      <c r="K159" s="341">
        <f t="shared" si="20"/>
        <v>104.60732984293186</v>
      </c>
      <c r="L159" s="24"/>
      <c r="M159" s="83">
        <v>45</v>
      </c>
      <c r="N159" s="84">
        <f t="shared" si="21"/>
        <v>1.665</v>
      </c>
      <c r="O159" s="262" t="s">
        <v>167</v>
      </c>
      <c r="P159" s="262" t="s">
        <v>196</v>
      </c>
      <c r="Q159" s="265" t="s">
        <v>292</v>
      </c>
      <c r="R159" s="25"/>
    </row>
    <row r="160" spans="1:18" outlineLevel="1" x14ac:dyDescent="0.25">
      <c r="A160" s="80">
        <f t="shared" si="16"/>
        <v>43246</v>
      </c>
      <c r="B160" s="92">
        <v>17</v>
      </c>
      <c r="C160" s="251">
        <v>1</v>
      </c>
      <c r="D160" s="23">
        <v>14900</v>
      </c>
      <c r="E160" s="335">
        <f t="shared" si="17"/>
        <v>14900</v>
      </c>
      <c r="F160" s="336">
        <f t="shared" si="18"/>
        <v>253.3</v>
      </c>
      <c r="G160" s="81">
        <v>88.1</v>
      </c>
      <c r="H160" s="23">
        <v>105.4</v>
      </c>
      <c r="I160" s="23">
        <v>5.165</v>
      </c>
      <c r="J160" s="337">
        <f t="shared" si="19"/>
        <v>3349.4675701839324</v>
      </c>
      <c r="K160" s="341">
        <f t="shared" si="20"/>
        <v>56.940948693126849</v>
      </c>
      <c r="L160" s="24"/>
      <c r="M160" s="83">
        <v>13.7</v>
      </c>
      <c r="N160" s="84">
        <f t="shared" si="21"/>
        <v>0.23289999999999997</v>
      </c>
      <c r="O160" s="262" t="s">
        <v>167</v>
      </c>
      <c r="P160" s="262" t="s">
        <v>196</v>
      </c>
      <c r="Q160" s="265" t="s">
        <v>293</v>
      </c>
      <c r="R160" s="25"/>
    </row>
    <row r="161" spans="1:18" outlineLevel="1" x14ac:dyDescent="0.25">
      <c r="A161" s="80">
        <f t="shared" si="16"/>
        <v>43247</v>
      </c>
      <c r="B161" s="92"/>
      <c r="C161" s="251">
        <v>1</v>
      </c>
      <c r="D161" s="23"/>
      <c r="E161" s="335">
        <f t="shared" si="17"/>
        <v>0</v>
      </c>
      <c r="F161" s="336">
        <f t="shared" si="18"/>
        <v>0</v>
      </c>
      <c r="G161" s="81"/>
      <c r="H161" s="23"/>
      <c r="I161" s="23"/>
      <c r="J161" s="337">
        <f t="shared" si="19"/>
        <v>0</v>
      </c>
      <c r="K161" s="341">
        <f t="shared" si="20"/>
        <v>0</v>
      </c>
      <c r="L161" s="24"/>
      <c r="M161" s="83"/>
      <c r="N161" s="84">
        <f t="shared" si="21"/>
        <v>0</v>
      </c>
      <c r="O161" s="262"/>
      <c r="P161" s="262"/>
      <c r="Q161" s="265"/>
      <c r="R161" s="25"/>
    </row>
    <row r="162" spans="1:18" outlineLevel="1" x14ac:dyDescent="0.25">
      <c r="A162" s="80">
        <f t="shared" si="16"/>
        <v>43248</v>
      </c>
      <c r="B162" s="92">
        <v>9</v>
      </c>
      <c r="C162" s="251">
        <v>1</v>
      </c>
      <c r="D162" s="23">
        <v>10600</v>
      </c>
      <c r="E162" s="335">
        <f t="shared" si="17"/>
        <v>10600</v>
      </c>
      <c r="F162" s="336">
        <f t="shared" si="18"/>
        <v>95.4</v>
      </c>
      <c r="G162" s="81">
        <v>85.2</v>
      </c>
      <c r="H162" s="23">
        <v>104.6</v>
      </c>
      <c r="I162" s="23">
        <v>11.499000000000001</v>
      </c>
      <c r="J162" s="337">
        <f t="shared" si="19"/>
        <v>1687.1032263675095</v>
      </c>
      <c r="K162" s="341">
        <f t="shared" si="20"/>
        <v>15.183929037307585</v>
      </c>
      <c r="L162" s="24"/>
      <c r="M162" s="83">
        <v>12.8</v>
      </c>
      <c r="N162" s="84">
        <f t="shared" si="21"/>
        <v>0.1152</v>
      </c>
      <c r="O162" s="262" t="s">
        <v>167</v>
      </c>
      <c r="P162" s="262" t="s">
        <v>196</v>
      </c>
      <c r="Q162" s="265"/>
      <c r="R162" s="25"/>
    </row>
    <row r="163" spans="1:18" outlineLevel="1" x14ac:dyDescent="0.25">
      <c r="A163" s="80">
        <f t="shared" si="16"/>
        <v>43249</v>
      </c>
      <c r="B163" s="92">
        <v>46</v>
      </c>
      <c r="C163" s="251">
        <v>1</v>
      </c>
      <c r="D163" s="23">
        <v>9150</v>
      </c>
      <c r="E163" s="335">
        <f t="shared" si="17"/>
        <v>9150</v>
      </c>
      <c r="F163" s="336">
        <f t="shared" si="18"/>
        <v>420.9</v>
      </c>
      <c r="G163" s="81">
        <v>87.4</v>
      </c>
      <c r="H163" s="23">
        <v>96.7</v>
      </c>
      <c r="I163" s="23">
        <v>8.0180000000000007</v>
      </c>
      <c r="J163" s="337">
        <f t="shared" si="19"/>
        <v>1159.8902469443747</v>
      </c>
      <c r="K163" s="341">
        <f t="shared" si="20"/>
        <v>53.354951359441237</v>
      </c>
      <c r="L163" s="24"/>
      <c r="M163" s="83">
        <v>21.8</v>
      </c>
      <c r="N163" s="84">
        <f t="shared" si="21"/>
        <v>1.0028000000000001</v>
      </c>
      <c r="O163" s="262" t="s">
        <v>167</v>
      </c>
      <c r="P163" s="262" t="s">
        <v>196</v>
      </c>
      <c r="Q163" s="265"/>
      <c r="R163" s="25" t="s">
        <v>287</v>
      </c>
    </row>
    <row r="164" spans="1:18" outlineLevel="1" x14ac:dyDescent="0.25">
      <c r="A164" s="80">
        <f t="shared" si="16"/>
        <v>43250</v>
      </c>
      <c r="B164" s="92">
        <v>35</v>
      </c>
      <c r="C164" s="251">
        <v>1</v>
      </c>
      <c r="D164" s="23">
        <v>14600</v>
      </c>
      <c r="E164" s="335">
        <f t="shared" si="17"/>
        <v>14600</v>
      </c>
      <c r="F164" s="336">
        <f t="shared" si="18"/>
        <v>511</v>
      </c>
      <c r="G164" s="81">
        <v>87.2</v>
      </c>
      <c r="H164" s="23">
        <v>106.7</v>
      </c>
      <c r="I164" s="23">
        <v>7.9740000000000002</v>
      </c>
      <c r="J164" s="337">
        <f t="shared" si="19"/>
        <v>2445.4477050413843</v>
      </c>
      <c r="K164" s="341">
        <f t="shared" si="20"/>
        <v>85.590669676448456</v>
      </c>
      <c r="L164" s="24"/>
      <c r="M164" s="83">
        <v>18.899999999999999</v>
      </c>
      <c r="N164" s="84">
        <f t="shared" si="21"/>
        <v>0.66149999999999998</v>
      </c>
      <c r="O164" s="262" t="s">
        <v>167</v>
      </c>
      <c r="P164" s="262" t="s">
        <v>196</v>
      </c>
      <c r="Q164" s="265"/>
      <c r="R164" s="25"/>
    </row>
    <row r="165" spans="1:18" outlineLevel="1" x14ac:dyDescent="0.25">
      <c r="A165" s="80">
        <f t="shared" si="16"/>
        <v>43251</v>
      </c>
      <c r="B165" s="92"/>
      <c r="C165" s="251">
        <v>1</v>
      </c>
      <c r="D165" s="23">
        <v>12900</v>
      </c>
      <c r="E165" s="335">
        <f t="shared" si="17"/>
        <v>12900</v>
      </c>
      <c r="F165" s="336">
        <f t="shared" si="18"/>
        <v>0</v>
      </c>
      <c r="G165" s="81">
        <v>86.8</v>
      </c>
      <c r="H165" s="23">
        <v>104.9</v>
      </c>
      <c r="I165" s="23">
        <v>9.8366000000000007</v>
      </c>
      <c r="J165" s="337">
        <f t="shared" si="19"/>
        <v>1840.0666897098597</v>
      </c>
      <c r="K165" s="341">
        <f t="shared" si="20"/>
        <v>0</v>
      </c>
      <c r="L165" s="24"/>
      <c r="M165" s="83">
        <v>17.600000000000001</v>
      </c>
      <c r="N165" s="84">
        <f t="shared" si="21"/>
        <v>0</v>
      </c>
      <c r="O165" s="262" t="s">
        <v>167</v>
      </c>
      <c r="P165" s="262" t="s">
        <v>196</v>
      </c>
      <c r="Q165" s="265"/>
      <c r="R165" s="25"/>
    </row>
    <row r="166" spans="1:18" x14ac:dyDescent="0.25">
      <c r="A166" s="80">
        <f t="shared" si="16"/>
        <v>43252</v>
      </c>
      <c r="B166" s="92">
        <v>42</v>
      </c>
      <c r="C166" s="251">
        <v>1</v>
      </c>
      <c r="D166" s="23">
        <v>26200</v>
      </c>
      <c r="E166" s="335">
        <f t="shared" si="17"/>
        <v>26200</v>
      </c>
      <c r="F166" s="336">
        <f t="shared" si="18"/>
        <v>1100.4000000000001</v>
      </c>
      <c r="G166" s="81">
        <v>87.8</v>
      </c>
      <c r="H166" s="23">
        <v>152.80000000000001</v>
      </c>
      <c r="I166" s="23">
        <v>8.1370000000000005</v>
      </c>
      <c r="J166" s="337">
        <f t="shared" si="19"/>
        <v>7988.2020400639067</v>
      </c>
      <c r="K166" s="341">
        <f t="shared" si="20"/>
        <v>335.50448568268405</v>
      </c>
      <c r="L166" s="24"/>
      <c r="M166" s="83">
        <v>1190</v>
      </c>
      <c r="N166" s="84">
        <f>IF(L166="&lt;",(IF(M166=0,0,IF(B166=0,0,M166*B166/1000)))/2,IF(M166=0,0,IF(B166=0,0,M166*B166/1000)))</f>
        <v>49.98</v>
      </c>
      <c r="O166" s="262"/>
      <c r="P166" s="262"/>
      <c r="Q166" s="265" t="s">
        <v>305</v>
      </c>
      <c r="R166" s="25"/>
    </row>
    <row r="167" spans="1:18" outlineLevel="1" x14ac:dyDescent="0.25">
      <c r="A167" s="80">
        <f t="shared" si="16"/>
        <v>43253</v>
      </c>
      <c r="B167" s="92"/>
      <c r="C167" s="251">
        <v>1</v>
      </c>
      <c r="D167" s="23">
        <v>16200</v>
      </c>
      <c r="E167" s="335">
        <f t="shared" si="17"/>
        <v>16200</v>
      </c>
      <c r="F167" s="336">
        <f t="shared" si="18"/>
        <v>0</v>
      </c>
      <c r="G167" s="81">
        <v>89.3</v>
      </c>
      <c r="H167" s="23">
        <v>118.6</v>
      </c>
      <c r="I167" s="23">
        <v>7.2350000000000003</v>
      </c>
      <c r="J167" s="337">
        <f t="shared" si="19"/>
        <v>4049.75812024879</v>
      </c>
      <c r="K167" s="341">
        <f t="shared" si="20"/>
        <v>0</v>
      </c>
      <c r="L167" s="24"/>
      <c r="M167" s="83">
        <v>147</v>
      </c>
      <c r="N167" s="84">
        <f t="shared" si="21"/>
        <v>0</v>
      </c>
      <c r="O167" s="262"/>
      <c r="P167" s="262"/>
      <c r="Q167" s="265" t="s">
        <v>294</v>
      </c>
      <c r="R167" s="25"/>
    </row>
    <row r="168" spans="1:18" outlineLevel="1" x14ac:dyDescent="0.25">
      <c r="A168" s="80">
        <f t="shared" si="16"/>
        <v>43254</v>
      </c>
      <c r="B168" s="92"/>
      <c r="C168" s="251">
        <v>1</v>
      </c>
      <c r="D168" s="23"/>
      <c r="E168" s="335">
        <f t="shared" si="17"/>
        <v>0</v>
      </c>
      <c r="F168" s="336">
        <f t="shared" si="18"/>
        <v>0</v>
      </c>
      <c r="G168" s="81"/>
      <c r="H168" s="23"/>
      <c r="I168" s="23"/>
      <c r="J168" s="337">
        <f t="shared" si="19"/>
        <v>0</v>
      </c>
      <c r="K168" s="341">
        <f t="shared" si="20"/>
        <v>0</v>
      </c>
      <c r="L168" s="24"/>
      <c r="M168" s="83"/>
      <c r="N168" s="84">
        <f t="shared" si="21"/>
        <v>0</v>
      </c>
      <c r="O168" s="262"/>
      <c r="P168" s="262"/>
      <c r="Q168" s="265"/>
      <c r="R168" s="25"/>
    </row>
    <row r="169" spans="1:18" outlineLevel="1" x14ac:dyDescent="0.25">
      <c r="A169" s="80">
        <f t="shared" si="16"/>
        <v>43255</v>
      </c>
      <c r="B169" s="92">
        <v>41</v>
      </c>
      <c r="C169" s="251">
        <v>1</v>
      </c>
      <c r="D169" s="23">
        <v>15200</v>
      </c>
      <c r="E169" s="335">
        <f t="shared" si="17"/>
        <v>15200</v>
      </c>
      <c r="F169" s="336">
        <f t="shared" si="18"/>
        <v>623.20000000000005</v>
      </c>
      <c r="G169" s="81">
        <v>84.5</v>
      </c>
      <c r="H169" s="23">
        <v>126</v>
      </c>
      <c r="I169" s="23">
        <v>8.2720000000000002</v>
      </c>
      <c r="J169" s="337">
        <f t="shared" si="19"/>
        <v>5016.9245647969046</v>
      </c>
      <c r="K169" s="341">
        <f t="shared" si="20"/>
        <v>205.69390715667308</v>
      </c>
      <c r="L169" s="24"/>
      <c r="M169" s="83">
        <v>44.6</v>
      </c>
      <c r="N169" s="84">
        <f t="shared" si="21"/>
        <v>1.8286000000000002</v>
      </c>
      <c r="O169" s="262"/>
      <c r="P169" s="262"/>
      <c r="Q169" s="265" t="s">
        <v>295</v>
      </c>
      <c r="R169" s="25"/>
    </row>
    <row r="170" spans="1:18" outlineLevel="1" x14ac:dyDescent="0.25">
      <c r="A170" s="80">
        <f t="shared" ref="A170:A233" si="24">A169+1</f>
        <v>43256</v>
      </c>
      <c r="B170" s="92">
        <v>56</v>
      </c>
      <c r="C170" s="251">
        <v>1</v>
      </c>
      <c r="D170" s="23">
        <v>10400</v>
      </c>
      <c r="E170" s="335">
        <f t="shared" si="17"/>
        <v>10400</v>
      </c>
      <c r="F170" s="336">
        <f t="shared" si="18"/>
        <v>582.4</v>
      </c>
      <c r="G170" s="81">
        <v>86.6</v>
      </c>
      <c r="H170" s="23">
        <v>100.4</v>
      </c>
      <c r="I170" s="23">
        <v>8.86</v>
      </c>
      <c r="J170" s="337">
        <f t="shared" si="19"/>
        <v>1557.562076749437</v>
      </c>
      <c r="K170" s="341">
        <f t="shared" si="20"/>
        <v>87.223476297968475</v>
      </c>
      <c r="L170" s="24"/>
      <c r="M170" s="83">
        <v>25</v>
      </c>
      <c r="N170" s="84">
        <f t="shared" si="21"/>
        <v>1.4</v>
      </c>
      <c r="O170" s="262"/>
      <c r="P170" s="262"/>
      <c r="Q170" s="265"/>
      <c r="R170" s="25"/>
    </row>
    <row r="171" spans="1:18" outlineLevel="1" x14ac:dyDescent="0.25">
      <c r="A171" s="80">
        <f t="shared" si="24"/>
        <v>43257</v>
      </c>
      <c r="B171" s="92">
        <v>35</v>
      </c>
      <c r="C171" s="251">
        <v>1</v>
      </c>
      <c r="D171" s="23">
        <v>14200</v>
      </c>
      <c r="E171" s="335">
        <f t="shared" ref="E171:E234" si="25">IF(D171=0,0,(D171*C171))</f>
        <v>14200</v>
      </c>
      <c r="F171" s="336">
        <f t="shared" ref="F171:F234" si="26">IF(E171=0,0,IF(B171=0,0,E171*B171/1000))</f>
        <v>497</v>
      </c>
      <c r="G171" s="81">
        <v>87.4</v>
      </c>
      <c r="H171" s="23">
        <v>101.7</v>
      </c>
      <c r="I171" s="23">
        <v>6.9829999999999997</v>
      </c>
      <c r="J171" s="337">
        <f t="shared" ref="J171:J234" si="27">IF(H171=0,0,(H171-G171)*1000/I171)</f>
        <v>2047.8304453673202</v>
      </c>
      <c r="K171" s="341">
        <f t="shared" ref="K171:K234" si="28">IF(J171=0,0,IF(B171=0,0,J171*B171/1000))</f>
        <v>71.674065587856205</v>
      </c>
      <c r="L171" s="24"/>
      <c r="M171" s="83">
        <v>48</v>
      </c>
      <c r="N171" s="84">
        <f t="shared" si="21"/>
        <v>1.68</v>
      </c>
      <c r="O171" s="262"/>
      <c r="P171" s="262"/>
      <c r="Q171" s="265"/>
      <c r="R171" s="25"/>
    </row>
    <row r="172" spans="1:18" outlineLevel="1" x14ac:dyDescent="0.25">
      <c r="A172" s="80">
        <f t="shared" si="24"/>
        <v>43258</v>
      </c>
      <c r="B172" s="92">
        <v>24</v>
      </c>
      <c r="C172" s="251">
        <v>1</v>
      </c>
      <c r="D172" s="23">
        <v>10800</v>
      </c>
      <c r="E172" s="335">
        <f t="shared" si="25"/>
        <v>10800</v>
      </c>
      <c r="F172" s="336">
        <f t="shared" si="26"/>
        <v>259.2</v>
      </c>
      <c r="G172" s="81">
        <v>85</v>
      </c>
      <c r="H172" s="23">
        <v>120.7</v>
      </c>
      <c r="I172" s="23">
        <v>6.875</v>
      </c>
      <c r="J172" s="337">
        <f t="shared" si="27"/>
        <v>5192.727272727273</v>
      </c>
      <c r="K172" s="341">
        <f t="shared" si="28"/>
        <v>124.62545454545456</v>
      </c>
      <c r="L172" s="24"/>
      <c r="M172" s="83">
        <v>5.0999999999999996</v>
      </c>
      <c r="N172" s="84">
        <f t="shared" si="21"/>
        <v>0.12239999999999999</v>
      </c>
      <c r="O172" s="262"/>
      <c r="P172" s="262"/>
      <c r="Q172" s="265" t="s">
        <v>296</v>
      </c>
      <c r="R172" s="25"/>
    </row>
    <row r="173" spans="1:18" outlineLevel="1" x14ac:dyDescent="0.25">
      <c r="A173" s="80">
        <f t="shared" si="24"/>
        <v>43259</v>
      </c>
      <c r="B173" s="92">
        <v>15</v>
      </c>
      <c r="C173" s="251">
        <v>1</v>
      </c>
      <c r="D173" s="23">
        <v>43300</v>
      </c>
      <c r="E173" s="335">
        <f t="shared" si="25"/>
        <v>43300</v>
      </c>
      <c r="F173" s="336">
        <f t="shared" si="26"/>
        <v>649.5</v>
      </c>
      <c r="G173" s="81">
        <v>87.1</v>
      </c>
      <c r="H173" s="23">
        <v>269.39999999999998</v>
      </c>
      <c r="I173" s="23">
        <v>9.9824999999999999</v>
      </c>
      <c r="J173" s="337">
        <f t="shared" si="27"/>
        <v>18261.958427247682</v>
      </c>
      <c r="K173" s="341">
        <f t="shared" si="28"/>
        <v>273.9293764087152</v>
      </c>
      <c r="L173" s="24"/>
      <c r="M173" s="83">
        <v>38</v>
      </c>
      <c r="N173" s="84">
        <f t="shared" si="21"/>
        <v>0.56999999999999995</v>
      </c>
      <c r="O173" s="262"/>
      <c r="P173" s="262"/>
      <c r="Q173" s="265" t="s">
        <v>297</v>
      </c>
      <c r="R173" s="25"/>
    </row>
    <row r="174" spans="1:18" outlineLevel="1" x14ac:dyDescent="0.25">
      <c r="A174" s="80">
        <f t="shared" si="24"/>
        <v>43260</v>
      </c>
      <c r="B174" s="92">
        <v>27</v>
      </c>
      <c r="C174" s="251">
        <v>1</v>
      </c>
      <c r="D174" s="23">
        <v>11700</v>
      </c>
      <c r="E174" s="335">
        <f t="shared" si="25"/>
        <v>11700</v>
      </c>
      <c r="F174" s="336">
        <f t="shared" si="26"/>
        <v>315.89999999999998</v>
      </c>
      <c r="G174" s="81">
        <v>86.8</v>
      </c>
      <c r="H174" s="23">
        <v>106.6</v>
      </c>
      <c r="I174" s="23">
        <v>9.3360000000000003</v>
      </c>
      <c r="J174" s="337">
        <f t="shared" si="27"/>
        <v>2120.8226221079685</v>
      </c>
      <c r="K174" s="341">
        <f t="shared" si="28"/>
        <v>57.262210796915149</v>
      </c>
      <c r="L174" s="24"/>
      <c r="M174" s="83">
        <v>31.2</v>
      </c>
      <c r="N174" s="84">
        <f t="shared" si="21"/>
        <v>0.84239999999999993</v>
      </c>
      <c r="O174" s="262"/>
      <c r="P174" s="262"/>
      <c r="Q174" s="265"/>
      <c r="R174" s="25"/>
    </row>
    <row r="175" spans="1:18" outlineLevel="1" x14ac:dyDescent="0.25">
      <c r="A175" s="80">
        <f t="shared" si="24"/>
        <v>43261</v>
      </c>
      <c r="B175" s="92"/>
      <c r="C175" s="251">
        <v>1</v>
      </c>
      <c r="D175" s="23"/>
      <c r="E175" s="335">
        <f t="shared" si="25"/>
        <v>0</v>
      </c>
      <c r="F175" s="336">
        <f t="shared" si="26"/>
        <v>0</v>
      </c>
      <c r="G175" s="81"/>
      <c r="H175" s="23"/>
      <c r="I175" s="23"/>
      <c r="J175" s="337">
        <f t="shared" si="27"/>
        <v>0</v>
      </c>
      <c r="K175" s="341">
        <f t="shared" si="28"/>
        <v>0</v>
      </c>
      <c r="L175" s="24"/>
      <c r="M175" s="83"/>
      <c r="N175" s="84">
        <f t="shared" si="21"/>
        <v>0</v>
      </c>
      <c r="O175" s="262"/>
      <c r="P175" s="262"/>
      <c r="Q175" s="265"/>
      <c r="R175" s="25"/>
    </row>
    <row r="176" spans="1:18" outlineLevel="1" x14ac:dyDescent="0.25">
      <c r="A176" s="80">
        <f t="shared" si="24"/>
        <v>43262</v>
      </c>
      <c r="B176" s="92">
        <v>14</v>
      </c>
      <c r="C176" s="251">
        <v>1</v>
      </c>
      <c r="D176" s="23">
        <v>12800</v>
      </c>
      <c r="E176" s="335">
        <f t="shared" si="25"/>
        <v>12800</v>
      </c>
      <c r="F176" s="336">
        <f t="shared" si="26"/>
        <v>179.2</v>
      </c>
      <c r="G176" s="81">
        <v>86.2</v>
      </c>
      <c r="H176" s="23">
        <v>100.4</v>
      </c>
      <c r="I176" s="23">
        <v>5.976</v>
      </c>
      <c r="J176" s="337">
        <f t="shared" si="27"/>
        <v>2376.1713520749672</v>
      </c>
      <c r="K176" s="341">
        <f t="shared" si="28"/>
        <v>33.266398929049537</v>
      </c>
      <c r="L176" s="24"/>
      <c r="M176" s="83">
        <v>40.200000000000003</v>
      </c>
      <c r="N176" s="84">
        <f t="shared" si="21"/>
        <v>0.56280000000000008</v>
      </c>
      <c r="O176" s="262"/>
      <c r="P176" s="262"/>
      <c r="Q176" s="265"/>
      <c r="R176" s="25"/>
    </row>
    <row r="177" spans="1:18" outlineLevel="1" x14ac:dyDescent="0.25">
      <c r="A177" s="80">
        <f t="shared" si="24"/>
        <v>43263</v>
      </c>
      <c r="B177" s="92">
        <v>35</v>
      </c>
      <c r="C177" s="251">
        <v>1</v>
      </c>
      <c r="D177" s="23">
        <v>10000</v>
      </c>
      <c r="E177" s="335">
        <f t="shared" si="25"/>
        <v>10000</v>
      </c>
      <c r="F177" s="336">
        <f t="shared" si="26"/>
        <v>350</v>
      </c>
      <c r="G177" s="81">
        <v>87.4</v>
      </c>
      <c r="H177" s="23">
        <v>97.6</v>
      </c>
      <c r="I177" s="23">
        <v>7.5179999999999998</v>
      </c>
      <c r="J177" s="337">
        <f t="shared" si="27"/>
        <v>1356.7438148443721</v>
      </c>
      <c r="K177" s="341">
        <f t="shared" si="28"/>
        <v>47.486033519553018</v>
      </c>
      <c r="L177" s="24"/>
      <c r="M177" s="83">
        <v>20</v>
      </c>
      <c r="N177" s="84">
        <f t="shared" si="21"/>
        <v>0.7</v>
      </c>
      <c r="O177" s="262"/>
      <c r="P177" s="262"/>
      <c r="Q177" s="265"/>
      <c r="R177" s="25"/>
    </row>
    <row r="178" spans="1:18" outlineLevel="1" x14ac:dyDescent="0.25">
      <c r="A178" s="80">
        <f t="shared" si="24"/>
        <v>43264</v>
      </c>
      <c r="B178" s="92">
        <v>23</v>
      </c>
      <c r="C178" s="251">
        <v>1</v>
      </c>
      <c r="D178" s="23">
        <v>39600</v>
      </c>
      <c r="E178" s="335">
        <f t="shared" si="25"/>
        <v>39600</v>
      </c>
      <c r="F178" s="336">
        <f t="shared" si="26"/>
        <v>910.8</v>
      </c>
      <c r="G178" s="81">
        <v>86.3</v>
      </c>
      <c r="H178" s="23">
        <v>200.2</v>
      </c>
      <c r="I178" s="23">
        <v>8.9580000000000002</v>
      </c>
      <c r="J178" s="337">
        <f t="shared" si="27"/>
        <v>12714.891716901093</v>
      </c>
      <c r="K178" s="341">
        <f t="shared" si="28"/>
        <v>292.44250948872514</v>
      </c>
      <c r="L178" s="24"/>
      <c r="M178" s="83">
        <v>23.6</v>
      </c>
      <c r="N178" s="84">
        <f t="shared" si="21"/>
        <v>0.54280000000000006</v>
      </c>
      <c r="O178" s="262"/>
      <c r="P178" s="262"/>
      <c r="Q178" s="265" t="s">
        <v>289</v>
      </c>
      <c r="R178" s="25"/>
    </row>
    <row r="179" spans="1:18" outlineLevel="1" x14ac:dyDescent="0.25">
      <c r="A179" s="80">
        <f t="shared" si="24"/>
        <v>43265</v>
      </c>
      <c r="B179" s="92">
        <v>19</v>
      </c>
      <c r="C179" s="251">
        <v>1</v>
      </c>
      <c r="D179" s="23">
        <v>14100</v>
      </c>
      <c r="E179" s="335">
        <f t="shared" si="25"/>
        <v>14100</v>
      </c>
      <c r="F179" s="336">
        <f t="shared" si="26"/>
        <v>267.89999999999998</v>
      </c>
      <c r="G179" s="81">
        <v>86.2</v>
      </c>
      <c r="H179" s="23">
        <v>101.9</v>
      </c>
      <c r="I179" s="23">
        <v>7.84</v>
      </c>
      <c r="J179" s="337">
        <f t="shared" si="27"/>
        <v>2002.5510204081638</v>
      </c>
      <c r="K179" s="341">
        <f t="shared" si="28"/>
        <v>38.048469387755112</v>
      </c>
      <c r="L179" s="24"/>
      <c r="M179" s="83">
        <v>13.6</v>
      </c>
      <c r="N179" s="84">
        <f t="shared" si="21"/>
        <v>0.25839999999999996</v>
      </c>
      <c r="O179" s="262"/>
      <c r="P179" s="262"/>
      <c r="Q179" s="265"/>
      <c r="R179" s="25"/>
    </row>
    <row r="180" spans="1:18" outlineLevel="1" x14ac:dyDescent="0.25">
      <c r="A180" s="80">
        <f t="shared" si="24"/>
        <v>43266</v>
      </c>
      <c r="B180" s="92">
        <v>18</v>
      </c>
      <c r="C180" s="251">
        <v>1</v>
      </c>
      <c r="D180" s="23">
        <v>40700</v>
      </c>
      <c r="E180" s="335">
        <f t="shared" si="25"/>
        <v>40700</v>
      </c>
      <c r="F180" s="336">
        <f t="shared" si="26"/>
        <v>732.6</v>
      </c>
      <c r="G180" s="81">
        <v>87.7</v>
      </c>
      <c r="H180" s="23">
        <v>168.9</v>
      </c>
      <c r="I180" s="23">
        <v>5.2240000000000002</v>
      </c>
      <c r="J180" s="337">
        <f t="shared" si="27"/>
        <v>15543.64471669219</v>
      </c>
      <c r="K180" s="341">
        <f t="shared" si="28"/>
        <v>279.78560490045942</v>
      </c>
      <c r="L180" s="24"/>
      <c r="M180" s="83">
        <v>62.5</v>
      </c>
      <c r="N180" s="84">
        <f t="shared" si="21"/>
        <v>1.125</v>
      </c>
      <c r="O180" s="262"/>
      <c r="P180" s="262"/>
      <c r="Q180" s="265" t="s">
        <v>290</v>
      </c>
      <c r="R180" s="25"/>
    </row>
    <row r="181" spans="1:18" outlineLevel="1" x14ac:dyDescent="0.25">
      <c r="A181" s="80">
        <f t="shared" si="24"/>
        <v>43267</v>
      </c>
      <c r="B181" s="92">
        <v>23</v>
      </c>
      <c r="C181" s="251">
        <v>1</v>
      </c>
      <c r="D181" s="23">
        <v>40800</v>
      </c>
      <c r="E181" s="335">
        <f t="shared" si="25"/>
        <v>40800</v>
      </c>
      <c r="F181" s="336">
        <f t="shared" si="26"/>
        <v>938.4</v>
      </c>
      <c r="G181" s="81">
        <v>88.6</v>
      </c>
      <c r="H181" s="23">
        <v>164.7</v>
      </c>
      <c r="I181" s="23">
        <v>5.2859999999999996</v>
      </c>
      <c r="J181" s="337">
        <f t="shared" si="27"/>
        <v>14396.519107075294</v>
      </c>
      <c r="K181" s="341">
        <f t="shared" si="28"/>
        <v>331.11993946273179</v>
      </c>
      <c r="L181" s="24"/>
      <c r="M181" s="83">
        <v>40.9</v>
      </c>
      <c r="N181" s="84">
        <f t="shared" si="21"/>
        <v>0.94069999999999998</v>
      </c>
      <c r="O181" s="262"/>
      <c r="P181" s="262"/>
      <c r="Q181" s="265" t="s">
        <v>291</v>
      </c>
      <c r="R181" s="25"/>
    </row>
    <row r="182" spans="1:18" outlineLevel="1" x14ac:dyDescent="0.25">
      <c r="A182" s="80">
        <f t="shared" si="24"/>
        <v>43268</v>
      </c>
      <c r="B182" s="92"/>
      <c r="C182" s="251">
        <v>1</v>
      </c>
      <c r="D182" s="23"/>
      <c r="E182" s="335">
        <f t="shared" si="25"/>
        <v>0</v>
      </c>
      <c r="F182" s="336">
        <f t="shared" si="26"/>
        <v>0</v>
      </c>
      <c r="G182" s="81"/>
      <c r="H182" s="23"/>
      <c r="I182" s="23"/>
      <c r="J182" s="337">
        <f t="shared" si="27"/>
        <v>0</v>
      </c>
      <c r="K182" s="341">
        <f t="shared" si="28"/>
        <v>0</v>
      </c>
      <c r="L182" s="24"/>
      <c r="M182" s="83"/>
      <c r="N182" s="84">
        <f t="shared" si="21"/>
        <v>0</v>
      </c>
      <c r="O182" s="262"/>
      <c r="P182" s="262"/>
      <c r="Q182" s="265"/>
      <c r="R182" s="25"/>
    </row>
    <row r="183" spans="1:18" outlineLevel="1" x14ac:dyDescent="0.25">
      <c r="A183" s="80">
        <f t="shared" si="24"/>
        <v>43269</v>
      </c>
      <c r="B183" s="92">
        <v>25</v>
      </c>
      <c r="C183" s="251">
        <v>1</v>
      </c>
      <c r="D183" s="23">
        <v>10000</v>
      </c>
      <c r="E183" s="335">
        <f t="shared" si="25"/>
        <v>10000</v>
      </c>
      <c r="F183" s="336">
        <f t="shared" si="26"/>
        <v>250</v>
      </c>
      <c r="G183" s="81">
        <v>88.2</v>
      </c>
      <c r="H183" s="23">
        <v>100</v>
      </c>
      <c r="I183" s="23">
        <v>12.423</v>
      </c>
      <c r="J183" s="337">
        <f t="shared" si="27"/>
        <v>949.85108266924226</v>
      </c>
      <c r="K183" s="341">
        <f t="shared" si="28"/>
        <v>23.746277066731057</v>
      </c>
      <c r="L183" s="24"/>
      <c r="M183" s="83">
        <v>33.4</v>
      </c>
      <c r="N183" s="84">
        <f t="shared" si="21"/>
        <v>0.83499999999999996</v>
      </c>
      <c r="O183" s="262"/>
      <c r="P183" s="262"/>
      <c r="Q183" s="265"/>
      <c r="R183" s="25" t="s">
        <v>302</v>
      </c>
    </row>
    <row r="184" spans="1:18" outlineLevel="1" x14ac:dyDescent="0.25">
      <c r="A184" s="80">
        <f t="shared" si="24"/>
        <v>43270</v>
      </c>
      <c r="B184" s="92">
        <v>35</v>
      </c>
      <c r="C184" s="251">
        <v>1</v>
      </c>
      <c r="D184" s="23">
        <v>9080</v>
      </c>
      <c r="E184" s="335">
        <f t="shared" si="25"/>
        <v>9080</v>
      </c>
      <c r="F184" s="336">
        <f t="shared" si="26"/>
        <v>317.8</v>
      </c>
      <c r="G184" s="81">
        <v>87.1</v>
      </c>
      <c r="H184" s="23">
        <v>96.8</v>
      </c>
      <c r="I184" s="23">
        <v>12.682</v>
      </c>
      <c r="J184" s="337">
        <f t="shared" si="27"/>
        <v>764.86358618514453</v>
      </c>
      <c r="K184" s="341">
        <f t="shared" si="28"/>
        <v>26.77022551648006</v>
      </c>
      <c r="L184" s="24"/>
      <c r="M184" s="83">
        <v>12.2</v>
      </c>
      <c r="N184" s="84">
        <f t="shared" si="21"/>
        <v>0.42699999999999999</v>
      </c>
      <c r="O184" s="262"/>
      <c r="P184" s="262"/>
      <c r="Q184" s="265"/>
      <c r="R184" s="25" t="s">
        <v>302</v>
      </c>
    </row>
    <row r="185" spans="1:18" outlineLevel="1" x14ac:dyDescent="0.25">
      <c r="A185" s="80">
        <f t="shared" si="24"/>
        <v>43271</v>
      </c>
      <c r="B185" s="92">
        <v>20</v>
      </c>
      <c r="C185" s="251">
        <v>1</v>
      </c>
      <c r="D185" s="23">
        <v>12800</v>
      </c>
      <c r="E185" s="335">
        <f t="shared" si="25"/>
        <v>12800</v>
      </c>
      <c r="F185" s="336">
        <f t="shared" si="26"/>
        <v>256</v>
      </c>
      <c r="G185" s="81">
        <v>86</v>
      </c>
      <c r="H185" s="23">
        <v>105.6</v>
      </c>
      <c r="I185" s="23">
        <v>9.8815000000000008</v>
      </c>
      <c r="J185" s="337">
        <f t="shared" si="27"/>
        <v>1983.5045286646755</v>
      </c>
      <c r="K185" s="341">
        <f t="shared" si="28"/>
        <v>39.670090573293507</v>
      </c>
      <c r="L185" s="24"/>
      <c r="M185" s="83">
        <v>15.4</v>
      </c>
      <c r="N185" s="84">
        <f t="shared" si="21"/>
        <v>0.308</v>
      </c>
      <c r="O185" s="262"/>
      <c r="P185" s="262"/>
      <c r="Q185" s="265" t="s">
        <v>298</v>
      </c>
      <c r="R185" s="25" t="s">
        <v>302</v>
      </c>
    </row>
    <row r="186" spans="1:18" outlineLevel="1" x14ac:dyDescent="0.25">
      <c r="A186" s="80">
        <f t="shared" si="24"/>
        <v>43272</v>
      </c>
      <c r="B186" s="92">
        <v>7</v>
      </c>
      <c r="C186" s="251">
        <v>1</v>
      </c>
      <c r="D186" s="23">
        <v>15400</v>
      </c>
      <c r="E186" s="335">
        <f t="shared" si="25"/>
        <v>15400</v>
      </c>
      <c r="F186" s="336">
        <f t="shared" si="26"/>
        <v>107.8</v>
      </c>
      <c r="G186" s="81">
        <v>87.5</v>
      </c>
      <c r="H186" s="23">
        <v>105.5</v>
      </c>
      <c r="I186" s="23">
        <v>8.0510000000000002</v>
      </c>
      <c r="J186" s="337">
        <f t="shared" si="27"/>
        <v>2235.7471121599801</v>
      </c>
      <c r="K186" s="341">
        <f t="shared" si="28"/>
        <v>15.65022978511986</v>
      </c>
      <c r="L186" s="24"/>
      <c r="M186" s="83">
        <v>20.5</v>
      </c>
      <c r="N186" s="84">
        <f t="shared" si="21"/>
        <v>0.14349999999999999</v>
      </c>
      <c r="O186" s="262"/>
      <c r="P186" s="262"/>
      <c r="Q186" s="265" t="s">
        <v>301</v>
      </c>
      <c r="R186" s="25" t="s">
        <v>299</v>
      </c>
    </row>
    <row r="187" spans="1:18" outlineLevel="1" x14ac:dyDescent="0.25">
      <c r="A187" s="80">
        <f t="shared" si="24"/>
        <v>43273</v>
      </c>
      <c r="B187" s="92">
        <v>13</v>
      </c>
      <c r="C187" s="251">
        <v>1</v>
      </c>
      <c r="D187" s="23">
        <v>12700</v>
      </c>
      <c r="E187" s="335">
        <f t="shared" si="25"/>
        <v>12700</v>
      </c>
      <c r="F187" s="336">
        <f t="shared" si="26"/>
        <v>165.1</v>
      </c>
      <c r="G187" s="81">
        <v>87.9</v>
      </c>
      <c r="H187" s="23">
        <v>96.2</v>
      </c>
      <c r="I187" s="23">
        <v>4.8639999999999999</v>
      </c>
      <c r="J187" s="337">
        <f t="shared" si="27"/>
        <v>1706.4144736842097</v>
      </c>
      <c r="K187" s="341">
        <f t="shared" si="28"/>
        <v>22.183388157894726</v>
      </c>
      <c r="L187" s="24"/>
      <c r="M187" s="83">
        <v>2.5299999999999998</v>
      </c>
      <c r="N187" s="84">
        <f t="shared" si="21"/>
        <v>3.2890000000000003E-2</v>
      </c>
      <c r="O187" s="262"/>
      <c r="P187" s="262"/>
      <c r="Q187" s="265" t="s">
        <v>303</v>
      </c>
      <c r="R187" s="25"/>
    </row>
    <row r="188" spans="1:18" outlineLevel="1" x14ac:dyDescent="0.25">
      <c r="A188" s="80">
        <f t="shared" si="24"/>
        <v>43274</v>
      </c>
      <c r="B188" s="92">
        <v>17</v>
      </c>
      <c r="C188" s="251">
        <v>1</v>
      </c>
      <c r="D188" s="23">
        <v>12400</v>
      </c>
      <c r="E188" s="335">
        <f t="shared" si="25"/>
        <v>12400</v>
      </c>
      <c r="F188" s="336">
        <f t="shared" si="26"/>
        <v>210.8</v>
      </c>
      <c r="G188" s="81">
        <v>86.7</v>
      </c>
      <c r="H188" s="23">
        <v>98.2</v>
      </c>
      <c r="I188" s="23">
        <v>7.9720000000000004</v>
      </c>
      <c r="J188" s="337">
        <f t="shared" si="27"/>
        <v>1442.5489212242849</v>
      </c>
      <c r="K188" s="341">
        <f t="shared" si="28"/>
        <v>24.523331660812843</v>
      </c>
      <c r="L188" s="24"/>
      <c r="M188" s="83">
        <v>21.2</v>
      </c>
      <c r="N188" s="84">
        <f t="shared" si="21"/>
        <v>0.3604</v>
      </c>
      <c r="O188" s="262"/>
      <c r="P188" s="262"/>
      <c r="Q188" s="265" t="s">
        <v>304</v>
      </c>
      <c r="R188" s="25"/>
    </row>
    <row r="189" spans="1:18" outlineLevel="1" x14ac:dyDescent="0.25">
      <c r="A189" s="80">
        <f t="shared" si="24"/>
        <v>43275</v>
      </c>
      <c r="B189" s="92"/>
      <c r="C189" s="251">
        <v>1</v>
      </c>
      <c r="D189" s="23"/>
      <c r="E189" s="335">
        <f t="shared" si="25"/>
        <v>0</v>
      </c>
      <c r="F189" s="336">
        <f t="shared" si="26"/>
        <v>0</v>
      </c>
      <c r="G189" s="81"/>
      <c r="H189" s="336"/>
      <c r="I189" s="336"/>
      <c r="J189" s="337">
        <f t="shared" si="27"/>
        <v>0</v>
      </c>
      <c r="K189" s="341">
        <f t="shared" si="28"/>
        <v>0</v>
      </c>
      <c r="L189" s="24"/>
      <c r="M189" s="83"/>
      <c r="N189" s="84">
        <f t="shared" si="21"/>
        <v>0</v>
      </c>
      <c r="O189" s="262"/>
      <c r="P189" s="262"/>
      <c r="Q189" s="265"/>
      <c r="R189" s="25"/>
    </row>
    <row r="190" spans="1:18" outlineLevel="1" x14ac:dyDescent="0.25">
      <c r="A190" s="80">
        <f t="shared" si="24"/>
        <v>43276</v>
      </c>
      <c r="B190" s="92">
        <v>15</v>
      </c>
      <c r="C190" s="251">
        <v>1</v>
      </c>
      <c r="D190" s="23">
        <v>12500</v>
      </c>
      <c r="E190" s="335">
        <f t="shared" si="25"/>
        <v>12500</v>
      </c>
      <c r="F190" s="336">
        <f t="shared" si="26"/>
        <v>187.5</v>
      </c>
      <c r="G190" s="81">
        <v>87.9</v>
      </c>
      <c r="H190" s="23">
        <v>100.1</v>
      </c>
      <c r="I190" s="23">
        <v>8.6850000000000005</v>
      </c>
      <c r="J190" s="337">
        <f t="shared" si="27"/>
        <v>1404.7207829591237</v>
      </c>
      <c r="K190" s="341">
        <f t="shared" si="28"/>
        <v>21.070811744386855</v>
      </c>
      <c r="L190" s="24"/>
      <c r="M190" s="83">
        <v>15.3</v>
      </c>
      <c r="N190" s="84">
        <f t="shared" si="21"/>
        <v>0.22950000000000001</v>
      </c>
      <c r="O190" s="262"/>
      <c r="P190" s="262"/>
      <c r="Q190" s="265" t="s">
        <v>306</v>
      </c>
      <c r="R190" s="25"/>
    </row>
    <row r="191" spans="1:18" outlineLevel="1" x14ac:dyDescent="0.25">
      <c r="A191" s="80">
        <f t="shared" si="24"/>
        <v>43277</v>
      </c>
      <c r="B191" s="92">
        <v>22</v>
      </c>
      <c r="C191" s="251">
        <v>1</v>
      </c>
      <c r="D191" s="23">
        <v>12200</v>
      </c>
      <c r="E191" s="335">
        <f t="shared" si="25"/>
        <v>12200</v>
      </c>
      <c r="F191" s="336">
        <f t="shared" si="26"/>
        <v>268.39999999999998</v>
      </c>
      <c r="G191" s="81">
        <v>88.9</v>
      </c>
      <c r="H191" s="23">
        <v>102.9</v>
      </c>
      <c r="I191" s="23">
        <v>9.3439999999999994</v>
      </c>
      <c r="J191" s="337">
        <f t="shared" si="27"/>
        <v>1498.2876712328768</v>
      </c>
      <c r="K191" s="341">
        <f t="shared" si="28"/>
        <v>32.962328767123289</v>
      </c>
      <c r="L191" s="24"/>
      <c r="M191" s="83">
        <v>19.3</v>
      </c>
      <c r="N191" s="84">
        <f t="shared" si="21"/>
        <v>0.42460000000000003</v>
      </c>
      <c r="O191" s="262"/>
      <c r="P191" s="262"/>
      <c r="Q191" s="265" t="s">
        <v>308</v>
      </c>
      <c r="R191" s="25"/>
    </row>
    <row r="192" spans="1:18" outlineLevel="1" x14ac:dyDescent="0.25">
      <c r="A192" s="80">
        <f t="shared" si="24"/>
        <v>43278</v>
      </c>
      <c r="B192" s="92">
        <v>15</v>
      </c>
      <c r="C192" s="251">
        <v>1</v>
      </c>
      <c r="D192" s="23">
        <v>14900</v>
      </c>
      <c r="E192" s="335">
        <f t="shared" si="25"/>
        <v>14900</v>
      </c>
      <c r="F192" s="336">
        <f t="shared" si="26"/>
        <v>223.5</v>
      </c>
      <c r="G192" s="81">
        <v>87.2</v>
      </c>
      <c r="H192" s="23">
        <v>100.7</v>
      </c>
      <c r="I192" s="23">
        <v>6.8689999999999998</v>
      </c>
      <c r="J192" s="337">
        <f t="shared" si="27"/>
        <v>1965.3515795603437</v>
      </c>
      <c r="K192" s="341">
        <f t="shared" si="28"/>
        <v>29.480273693405152</v>
      </c>
      <c r="L192" s="24"/>
      <c r="M192" s="83">
        <v>8.73</v>
      </c>
      <c r="N192" s="84">
        <f t="shared" si="21"/>
        <v>0.13095000000000001</v>
      </c>
      <c r="O192" s="262"/>
      <c r="P192" s="262"/>
      <c r="Q192" s="265" t="s">
        <v>309</v>
      </c>
      <c r="R192" s="25" t="s">
        <v>307</v>
      </c>
    </row>
    <row r="193" spans="1:18" outlineLevel="1" x14ac:dyDescent="0.25">
      <c r="A193" s="80">
        <f t="shared" si="24"/>
        <v>43279</v>
      </c>
      <c r="B193" s="92">
        <v>15</v>
      </c>
      <c r="C193" s="251">
        <v>1</v>
      </c>
      <c r="D193" s="23">
        <v>18600</v>
      </c>
      <c r="E193" s="335">
        <f t="shared" si="25"/>
        <v>18600</v>
      </c>
      <c r="F193" s="336">
        <f t="shared" si="26"/>
        <v>279</v>
      </c>
      <c r="G193" s="81">
        <v>87.1</v>
      </c>
      <c r="H193" s="23">
        <v>99.9</v>
      </c>
      <c r="I193" s="23">
        <v>8.0850000000000009</v>
      </c>
      <c r="J193" s="337">
        <f t="shared" si="27"/>
        <v>1583.1787260358701</v>
      </c>
      <c r="K193" s="341">
        <f t="shared" si="28"/>
        <v>23.747680890538053</v>
      </c>
      <c r="L193" s="24"/>
      <c r="M193" s="83">
        <v>13.8</v>
      </c>
      <c r="N193" s="84">
        <f t="shared" si="21"/>
        <v>0.20699999999999999</v>
      </c>
      <c r="O193" s="262"/>
      <c r="P193" s="262"/>
      <c r="Q193" s="265" t="s">
        <v>311</v>
      </c>
      <c r="R193" s="25" t="s">
        <v>310</v>
      </c>
    </row>
    <row r="194" spans="1:18" outlineLevel="1" x14ac:dyDescent="0.25">
      <c r="A194" s="80">
        <f t="shared" si="24"/>
        <v>43280</v>
      </c>
      <c r="B194" s="92">
        <v>1</v>
      </c>
      <c r="C194" s="251">
        <v>1</v>
      </c>
      <c r="D194" s="23"/>
      <c r="E194" s="335">
        <f t="shared" si="25"/>
        <v>0</v>
      </c>
      <c r="F194" s="336">
        <f t="shared" si="26"/>
        <v>0</v>
      </c>
      <c r="G194" s="81"/>
      <c r="H194" s="23"/>
      <c r="I194" s="23"/>
      <c r="J194" s="337">
        <f t="shared" si="27"/>
        <v>0</v>
      </c>
      <c r="K194" s="341">
        <f t="shared" si="28"/>
        <v>0</v>
      </c>
      <c r="L194" s="24"/>
      <c r="M194" s="83"/>
      <c r="N194" s="84">
        <f t="shared" si="21"/>
        <v>0</v>
      </c>
      <c r="O194" s="262"/>
      <c r="P194" s="262"/>
      <c r="Q194" s="265"/>
      <c r="R194" s="25"/>
    </row>
    <row r="195" spans="1:18" outlineLevel="1" x14ac:dyDescent="0.25">
      <c r="A195" s="80">
        <f t="shared" si="24"/>
        <v>43281</v>
      </c>
      <c r="B195" s="92"/>
      <c r="C195" s="251">
        <v>1</v>
      </c>
      <c r="D195" s="23"/>
      <c r="E195" s="335">
        <f t="shared" si="25"/>
        <v>0</v>
      </c>
      <c r="F195" s="336">
        <f t="shared" si="26"/>
        <v>0</v>
      </c>
      <c r="G195" s="81"/>
      <c r="H195" s="23"/>
      <c r="I195" s="23"/>
      <c r="J195" s="337">
        <f t="shared" si="27"/>
        <v>0</v>
      </c>
      <c r="K195" s="341">
        <f t="shared" si="28"/>
        <v>0</v>
      </c>
      <c r="L195" s="24"/>
      <c r="M195" s="83"/>
      <c r="N195" s="84">
        <f t="shared" si="21"/>
        <v>0</v>
      </c>
      <c r="O195" s="262"/>
      <c r="P195" s="262"/>
      <c r="Q195" s="265"/>
      <c r="R195" s="25"/>
    </row>
    <row r="196" spans="1:18" x14ac:dyDescent="0.25">
      <c r="A196" s="80">
        <f t="shared" si="24"/>
        <v>43282</v>
      </c>
      <c r="B196" s="92"/>
      <c r="C196" s="251">
        <v>1</v>
      </c>
      <c r="D196" s="23"/>
      <c r="E196" s="335">
        <f t="shared" si="25"/>
        <v>0</v>
      </c>
      <c r="F196" s="336">
        <f t="shared" si="26"/>
        <v>0</v>
      </c>
      <c r="G196" s="81"/>
      <c r="H196" s="23"/>
      <c r="I196" s="23"/>
      <c r="J196" s="337">
        <f t="shared" si="27"/>
        <v>0</v>
      </c>
      <c r="K196" s="341">
        <f t="shared" si="28"/>
        <v>0</v>
      </c>
      <c r="L196" s="24"/>
      <c r="M196" s="83"/>
      <c r="N196" s="84">
        <f t="shared" si="21"/>
        <v>0</v>
      </c>
      <c r="O196" s="262"/>
      <c r="P196" s="262"/>
      <c r="Q196" s="265"/>
      <c r="R196" s="25"/>
    </row>
    <row r="197" spans="1:18" outlineLevel="1" x14ac:dyDescent="0.25">
      <c r="A197" s="80">
        <f t="shared" si="24"/>
        <v>43283</v>
      </c>
      <c r="B197" s="92">
        <v>12</v>
      </c>
      <c r="C197" s="251">
        <v>1</v>
      </c>
      <c r="D197" s="23">
        <v>17800</v>
      </c>
      <c r="E197" s="335">
        <f t="shared" si="25"/>
        <v>17800</v>
      </c>
      <c r="F197" s="336">
        <f t="shared" si="26"/>
        <v>213.6</v>
      </c>
      <c r="G197" s="81">
        <v>86.9</v>
      </c>
      <c r="H197" s="23">
        <v>99.8</v>
      </c>
      <c r="I197" s="23">
        <v>6.0054999999999996</v>
      </c>
      <c r="J197" s="337">
        <f t="shared" si="27"/>
        <v>2148.0309716093566</v>
      </c>
      <c r="K197" s="341">
        <f t="shared" si="28"/>
        <v>25.776371659312282</v>
      </c>
      <c r="L197" s="24"/>
      <c r="M197" s="83">
        <v>30.9</v>
      </c>
      <c r="N197" s="84">
        <f t="shared" si="21"/>
        <v>0.37079999999999996</v>
      </c>
      <c r="O197" s="262"/>
      <c r="P197" s="262"/>
      <c r="Q197" s="265" t="s">
        <v>312</v>
      </c>
      <c r="R197" s="25"/>
    </row>
    <row r="198" spans="1:18" outlineLevel="1" x14ac:dyDescent="0.25">
      <c r="A198" s="80">
        <f t="shared" si="24"/>
        <v>43284</v>
      </c>
      <c r="B198" s="92"/>
      <c r="C198" s="251">
        <v>1</v>
      </c>
      <c r="D198" s="23"/>
      <c r="E198" s="335">
        <f t="shared" si="25"/>
        <v>0</v>
      </c>
      <c r="F198" s="336">
        <f t="shared" si="26"/>
        <v>0</v>
      </c>
      <c r="G198" s="81"/>
      <c r="H198" s="23"/>
      <c r="I198" s="23"/>
      <c r="J198" s="337">
        <f t="shared" si="27"/>
        <v>0</v>
      </c>
      <c r="K198" s="341">
        <f t="shared" si="28"/>
        <v>0</v>
      </c>
      <c r="L198" s="24"/>
      <c r="M198" s="83"/>
      <c r="N198" s="84">
        <f t="shared" si="21"/>
        <v>0</v>
      </c>
      <c r="O198" s="262"/>
      <c r="P198" s="262"/>
      <c r="Q198" s="265"/>
      <c r="R198" s="25"/>
    </row>
    <row r="199" spans="1:18" outlineLevel="1" x14ac:dyDescent="0.25">
      <c r="A199" s="80">
        <f t="shared" si="24"/>
        <v>43285</v>
      </c>
      <c r="B199" s="92">
        <v>15</v>
      </c>
      <c r="C199" s="251">
        <v>1</v>
      </c>
      <c r="D199" s="23">
        <v>16700</v>
      </c>
      <c r="E199" s="335">
        <f t="shared" si="25"/>
        <v>16700</v>
      </c>
      <c r="F199" s="336">
        <f t="shared" si="26"/>
        <v>250.5</v>
      </c>
      <c r="G199" s="81">
        <v>86.3</v>
      </c>
      <c r="H199" s="23">
        <v>107.9</v>
      </c>
      <c r="I199" s="23">
        <v>10.368</v>
      </c>
      <c r="J199" s="337">
        <f t="shared" si="27"/>
        <v>2083.3333333333339</v>
      </c>
      <c r="K199" s="341">
        <f t="shared" si="28"/>
        <v>31.250000000000007</v>
      </c>
      <c r="L199" s="24"/>
      <c r="M199" s="83">
        <v>16.7</v>
      </c>
      <c r="N199" s="84">
        <f t="shared" si="21"/>
        <v>0.2505</v>
      </c>
      <c r="O199" s="262"/>
      <c r="P199" s="262"/>
      <c r="Q199" s="25" t="s">
        <v>314</v>
      </c>
      <c r="R199" s="25"/>
    </row>
    <row r="200" spans="1:18" outlineLevel="1" x14ac:dyDescent="0.25">
      <c r="A200" s="80">
        <f t="shared" si="24"/>
        <v>43286</v>
      </c>
      <c r="B200" s="92"/>
      <c r="C200" s="251">
        <v>1</v>
      </c>
      <c r="D200" s="23"/>
      <c r="E200" s="335">
        <f t="shared" si="25"/>
        <v>0</v>
      </c>
      <c r="F200" s="336">
        <f t="shared" si="26"/>
        <v>0</v>
      </c>
      <c r="G200" s="81"/>
      <c r="H200" s="23"/>
      <c r="I200" s="23"/>
      <c r="J200" s="337">
        <f t="shared" si="27"/>
        <v>0</v>
      </c>
      <c r="K200" s="341">
        <f t="shared" si="28"/>
        <v>0</v>
      </c>
      <c r="L200" s="24"/>
      <c r="M200" s="83"/>
      <c r="N200" s="84">
        <f t="shared" si="21"/>
        <v>0</v>
      </c>
      <c r="O200" s="262"/>
      <c r="P200" s="262"/>
      <c r="Q200" s="265"/>
      <c r="R200" s="25"/>
    </row>
    <row r="201" spans="1:18" ht="14.45" outlineLevel="1" x14ac:dyDescent="0.3">
      <c r="A201" s="80">
        <f t="shared" si="24"/>
        <v>43287</v>
      </c>
      <c r="B201" s="92">
        <v>12</v>
      </c>
      <c r="C201" s="251">
        <v>1</v>
      </c>
      <c r="D201" s="23">
        <v>19300</v>
      </c>
      <c r="E201" s="335">
        <f t="shared" si="25"/>
        <v>19300</v>
      </c>
      <c r="F201" s="336">
        <f t="shared" si="26"/>
        <v>231.6</v>
      </c>
      <c r="G201" s="81">
        <v>87.3</v>
      </c>
      <c r="H201" s="23">
        <v>97.3</v>
      </c>
      <c r="I201" s="23">
        <v>4.4954999999999998</v>
      </c>
      <c r="J201" s="337">
        <f t="shared" si="27"/>
        <v>2224.4466688911134</v>
      </c>
      <c r="K201" s="341">
        <f t="shared" si="28"/>
        <v>26.693360026693362</v>
      </c>
      <c r="L201" s="24"/>
      <c r="M201" s="83">
        <v>7.21</v>
      </c>
      <c r="N201" s="84">
        <f t="shared" si="21"/>
        <v>8.652E-2</v>
      </c>
      <c r="O201" s="262"/>
      <c r="P201" s="262"/>
      <c r="Q201" s="265" t="s">
        <v>316</v>
      </c>
      <c r="R201" s="25"/>
    </row>
    <row r="202" spans="1:18" ht="14.45" outlineLevel="1" x14ac:dyDescent="0.3">
      <c r="A202" s="80">
        <f t="shared" si="24"/>
        <v>43288</v>
      </c>
      <c r="B202" s="92">
        <v>1</v>
      </c>
      <c r="C202" s="251">
        <v>1</v>
      </c>
      <c r="D202" s="23"/>
      <c r="E202" s="335">
        <f t="shared" si="25"/>
        <v>0</v>
      </c>
      <c r="F202" s="336">
        <f t="shared" si="26"/>
        <v>0</v>
      </c>
      <c r="G202" s="81"/>
      <c r="H202" s="23"/>
      <c r="I202" s="23"/>
      <c r="J202" s="337">
        <f t="shared" si="27"/>
        <v>0</v>
      </c>
      <c r="K202" s="341">
        <f t="shared" si="28"/>
        <v>0</v>
      </c>
      <c r="L202" s="24"/>
      <c r="M202" s="83"/>
      <c r="N202" s="84">
        <f t="shared" si="21"/>
        <v>0</v>
      </c>
      <c r="O202" s="262"/>
      <c r="P202" s="262"/>
      <c r="Q202" s="265"/>
      <c r="R202" s="25"/>
    </row>
    <row r="203" spans="1:18" ht="14.45" outlineLevel="1" x14ac:dyDescent="0.3">
      <c r="A203" s="80">
        <f t="shared" si="24"/>
        <v>43289</v>
      </c>
      <c r="B203" s="92"/>
      <c r="C203" s="251">
        <v>1</v>
      </c>
      <c r="D203" s="23"/>
      <c r="E203" s="335">
        <f t="shared" si="25"/>
        <v>0</v>
      </c>
      <c r="F203" s="336">
        <f t="shared" si="26"/>
        <v>0</v>
      </c>
      <c r="G203" s="81"/>
      <c r="H203" s="23"/>
      <c r="I203" s="23"/>
      <c r="J203" s="337">
        <f t="shared" si="27"/>
        <v>0</v>
      </c>
      <c r="K203" s="341">
        <f t="shared" si="28"/>
        <v>0</v>
      </c>
      <c r="L203" s="24"/>
      <c r="M203" s="83"/>
      <c r="N203" s="84">
        <f t="shared" si="21"/>
        <v>0</v>
      </c>
      <c r="O203" s="262"/>
      <c r="P203" s="262"/>
      <c r="Q203" s="265"/>
      <c r="R203" s="25"/>
    </row>
    <row r="204" spans="1:18" ht="14.45" outlineLevel="1" x14ac:dyDescent="0.3">
      <c r="A204" s="80">
        <f t="shared" si="24"/>
        <v>43290</v>
      </c>
      <c r="B204" s="92">
        <v>16</v>
      </c>
      <c r="C204" s="251">
        <v>1</v>
      </c>
      <c r="D204" s="23">
        <v>16100</v>
      </c>
      <c r="E204" s="335">
        <f t="shared" si="25"/>
        <v>16100</v>
      </c>
      <c r="F204" s="336">
        <f t="shared" si="26"/>
        <v>257.60000000000002</v>
      </c>
      <c r="G204" s="81">
        <v>87.9</v>
      </c>
      <c r="H204" s="23">
        <v>98.4</v>
      </c>
      <c r="I204" s="23">
        <v>4.3179999999999996</v>
      </c>
      <c r="J204" s="337">
        <f t="shared" si="27"/>
        <v>2431.6813339509035</v>
      </c>
      <c r="K204" s="341">
        <f t="shared" si="28"/>
        <v>38.906901343214457</v>
      </c>
      <c r="L204" s="24"/>
      <c r="M204" s="83">
        <v>19.5</v>
      </c>
      <c r="N204" s="84">
        <f t="shared" si="21"/>
        <v>0.312</v>
      </c>
      <c r="O204" s="262"/>
      <c r="P204" s="262"/>
      <c r="Q204" s="265" t="s">
        <v>317</v>
      </c>
      <c r="R204" s="25"/>
    </row>
    <row r="205" spans="1:18" ht="14.45" outlineLevel="1" x14ac:dyDescent="0.3">
      <c r="A205" s="80">
        <f t="shared" si="24"/>
        <v>43291</v>
      </c>
      <c r="B205" s="92">
        <v>25</v>
      </c>
      <c r="C205" s="251">
        <v>1</v>
      </c>
      <c r="D205" s="23">
        <v>12600</v>
      </c>
      <c r="E205" s="335">
        <f t="shared" si="25"/>
        <v>12600</v>
      </c>
      <c r="F205" s="336">
        <f t="shared" si="26"/>
        <v>315</v>
      </c>
      <c r="G205" s="81">
        <v>87.3</v>
      </c>
      <c r="H205" s="23">
        <v>97.6</v>
      </c>
      <c r="I205" s="23">
        <v>6.6559999999999997</v>
      </c>
      <c r="J205" s="337">
        <f t="shared" si="27"/>
        <v>1547.475961538461</v>
      </c>
      <c r="K205" s="341">
        <f t="shared" si="28"/>
        <v>38.686899038461526</v>
      </c>
      <c r="L205" s="24"/>
      <c r="M205" s="83">
        <v>31</v>
      </c>
      <c r="N205" s="84">
        <f t="shared" si="21"/>
        <v>0.77500000000000002</v>
      </c>
      <c r="O205" s="262"/>
      <c r="P205" s="262"/>
      <c r="Q205" s="265" t="s">
        <v>318</v>
      </c>
      <c r="R205" s="25"/>
    </row>
    <row r="206" spans="1:18" ht="14.45" outlineLevel="1" x14ac:dyDescent="0.3">
      <c r="A206" s="80">
        <f t="shared" si="24"/>
        <v>43292</v>
      </c>
      <c r="B206" s="92">
        <v>14</v>
      </c>
      <c r="C206" s="251">
        <v>1</v>
      </c>
      <c r="D206" s="23">
        <v>13000</v>
      </c>
      <c r="E206" s="335">
        <f t="shared" si="25"/>
        <v>13000</v>
      </c>
      <c r="F206" s="336">
        <f t="shared" si="26"/>
        <v>182</v>
      </c>
      <c r="G206" s="81">
        <v>86.5</v>
      </c>
      <c r="H206" s="23">
        <v>95.7</v>
      </c>
      <c r="I206" s="23">
        <v>7.5069999999999997</v>
      </c>
      <c r="J206" s="337">
        <f t="shared" si="27"/>
        <v>1225.5228453443458</v>
      </c>
      <c r="K206" s="341">
        <f t="shared" si="28"/>
        <v>17.157319834820843</v>
      </c>
      <c r="L206" s="24"/>
      <c r="M206" s="83">
        <v>23.1</v>
      </c>
      <c r="N206" s="84">
        <f t="shared" si="21"/>
        <v>0.32340000000000002</v>
      </c>
      <c r="O206" s="262"/>
      <c r="P206" s="262"/>
      <c r="Q206" s="265" t="s">
        <v>319</v>
      </c>
      <c r="R206" s="25"/>
    </row>
    <row r="207" spans="1:18" ht="14.45" outlineLevel="1" x14ac:dyDescent="0.3">
      <c r="A207" s="80">
        <f t="shared" si="24"/>
        <v>43293</v>
      </c>
      <c r="B207" s="92">
        <v>0</v>
      </c>
      <c r="C207" s="251">
        <v>1</v>
      </c>
      <c r="D207" s="23"/>
      <c r="E207" s="335">
        <f t="shared" si="25"/>
        <v>0</v>
      </c>
      <c r="F207" s="336">
        <f t="shared" si="26"/>
        <v>0</v>
      </c>
      <c r="G207" s="81"/>
      <c r="H207" s="23"/>
      <c r="I207" s="23"/>
      <c r="J207" s="337">
        <f t="shared" si="27"/>
        <v>0</v>
      </c>
      <c r="K207" s="341">
        <f t="shared" si="28"/>
        <v>0</v>
      </c>
      <c r="L207" s="24"/>
      <c r="M207" s="83"/>
      <c r="N207" s="84">
        <f t="shared" ref="N207:N270" si="29">IF(M207=0,0,IF(B207=0,0,M207*B207/1000))</f>
        <v>0</v>
      </c>
      <c r="O207" s="262"/>
      <c r="P207" s="262"/>
      <c r="Q207" s="265"/>
      <c r="R207" s="25"/>
    </row>
    <row r="208" spans="1:18" ht="14.45" outlineLevel="1" x14ac:dyDescent="0.3">
      <c r="A208" s="80">
        <f t="shared" si="24"/>
        <v>43294</v>
      </c>
      <c r="B208" s="92">
        <v>24</v>
      </c>
      <c r="C208" s="251">
        <v>1</v>
      </c>
      <c r="D208" s="23">
        <v>16000</v>
      </c>
      <c r="E208" s="335">
        <f t="shared" si="25"/>
        <v>16000</v>
      </c>
      <c r="F208" s="336">
        <f t="shared" si="26"/>
        <v>384</v>
      </c>
      <c r="G208" s="81">
        <v>87</v>
      </c>
      <c r="H208" s="23">
        <v>98.1</v>
      </c>
      <c r="I208" s="23">
        <v>7.8970000000000002</v>
      </c>
      <c r="J208" s="337">
        <f t="shared" si="27"/>
        <v>1405.5970621755089</v>
      </c>
      <c r="K208" s="341">
        <f t="shared" si="28"/>
        <v>33.734329492212218</v>
      </c>
      <c r="L208" s="24"/>
      <c r="M208" s="83">
        <v>17.5</v>
      </c>
      <c r="N208" s="84">
        <f t="shared" si="29"/>
        <v>0.42</v>
      </c>
      <c r="O208" s="262"/>
      <c r="P208" s="262"/>
      <c r="Q208" s="265" t="s">
        <v>321</v>
      </c>
      <c r="R208" s="25"/>
    </row>
    <row r="209" spans="1:18" ht="14.45" outlineLevel="1" x14ac:dyDescent="0.3">
      <c r="A209" s="80">
        <f t="shared" si="24"/>
        <v>43295</v>
      </c>
      <c r="B209" s="92"/>
      <c r="C209" s="251">
        <v>1</v>
      </c>
      <c r="D209" s="23"/>
      <c r="E209" s="335">
        <f t="shared" si="25"/>
        <v>0</v>
      </c>
      <c r="F209" s="336">
        <f t="shared" si="26"/>
        <v>0</v>
      </c>
      <c r="G209" s="81"/>
      <c r="H209" s="23"/>
      <c r="I209" s="23"/>
      <c r="J209" s="337">
        <f t="shared" si="27"/>
        <v>0</v>
      </c>
      <c r="K209" s="341">
        <f t="shared" si="28"/>
        <v>0</v>
      </c>
      <c r="L209" s="24"/>
      <c r="M209" s="83"/>
      <c r="N209" s="84">
        <f t="shared" si="29"/>
        <v>0</v>
      </c>
      <c r="O209" s="262"/>
      <c r="P209" s="262"/>
      <c r="Q209" s="265"/>
      <c r="R209" s="25"/>
    </row>
    <row r="210" spans="1:18" ht="14.45" outlineLevel="1" x14ac:dyDescent="0.3">
      <c r="A210" s="80">
        <f t="shared" si="24"/>
        <v>43296</v>
      </c>
      <c r="B210" s="92"/>
      <c r="C210" s="251">
        <v>1</v>
      </c>
      <c r="D210" s="23"/>
      <c r="E210" s="335">
        <f t="shared" si="25"/>
        <v>0</v>
      </c>
      <c r="F210" s="336">
        <f t="shared" si="26"/>
        <v>0</v>
      </c>
      <c r="G210" s="81"/>
      <c r="H210" s="23"/>
      <c r="I210" s="23"/>
      <c r="J210" s="337">
        <f t="shared" si="27"/>
        <v>0</v>
      </c>
      <c r="K210" s="341">
        <f t="shared" si="28"/>
        <v>0</v>
      </c>
      <c r="L210" s="24"/>
      <c r="M210" s="83"/>
      <c r="N210" s="84">
        <f t="shared" si="29"/>
        <v>0</v>
      </c>
      <c r="O210" s="262"/>
      <c r="P210" s="262"/>
      <c r="Q210" s="265"/>
      <c r="R210" s="25"/>
    </row>
    <row r="211" spans="1:18" outlineLevel="1" x14ac:dyDescent="0.25">
      <c r="A211" s="80">
        <f t="shared" si="24"/>
        <v>43297</v>
      </c>
      <c r="B211" s="92">
        <v>14</v>
      </c>
      <c r="C211" s="251">
        <v>1</v>
      </c>
      <c r="D211" s="23">
        <v>16600</v>
      </c>
      <c r="E211" s="335">
        <f t="shared" si="25"/>
        <v>16600</v>
      </c>
      <c r="F211" s="336">
        <f t="shared" si="26"/>
        <v>232.4</v>
      </c>
      <c r="G211" s="81">
        <v>88.1</v>
      </c>
      <c r="H211" s="23">
        <v>99.1</v>
      </c>
      <c r="I211" s="23">
        <v>7.0510000000000002</v>
      </c>
      <c r="J211" s="337">
        <f t="shared" si="27"/>
        <v>1560.0624024960998</v>
      </c>
      <c r="K211" s="341">
        <f t="shared" si="28"/>
        <v>21.840873634945396</v>
      </c>
      <c r="L211" s="24"/>
      <c r="M211" s="83">
        <v>18.8</v>
      </c>
      <c r="N211" s="84">
        <f t="shared" si="29"/>
        <v>0.26319999999999999</v>
      </c>
      <c r="O211" s="262"/>
      <c r="P211" s="262"/>
      <c r="Q211" s="265" t="s">
        <v>322</v>
      </c>
      <c r="R211" s="25"/>
    </row>
    <row r="212" spans="1:18" outlineLevel="1" x14ac:dyDescent="0.25">
      <c r="A212" s="80">
        <f t="shared" si="24"/>
        <v>43298</v>
      </c>
      <c r="B212" s="92">
        <v>27</v>
      </c>
      <c r="C212" s="251">
        <v>1</v>
      </c>
      <c r="D212" s="23">
        <v>16400</v>
      </c>
      <c r="E212" s="335">
        <f t="shared" si="25"/>
        <v>16400</v>
      </c>
      <c r="F212" s="336">
        <f t="shared" si="26"/>
        <v>442.8</v>
      </c>
      <c r="G212" s="81">
        <v>88.5</v>
      </c>
      <c r="H212" s="23">
        <v>95.7</v>
      </c>
      <c r="I212" s="23">
        <v>6.9695</v>
      </c>
      <c r="J212" s="337">
        <f t="shared" si="27"/>
        <v>1033.0726737929554</v>
      </c>
      <c r="K212" s="341">
        <f t="shared" si="28"/>
        <v>27.892962192409797</v>
      </c>
      <c r="L212" s="24"/>
      <c r="M212" s="83">
        <v>17</v>
      </c>
      <c r="N212" s="84">
        <f t="shared" si="29"/>
        <v>0.45900000000000002</v>
      </c>
      <c r="O212" s="262"/>
      <c r="P212" s="262"/>
      <c r="Q212" s="265" t="s">
        <v>323</v>
      </c>
      <c r="R212" s="25"/>
    </row>
    <row r="213" spans="1:18" outlineLevel="1" x14ac:dyDescent="0.25">
      <c r="A213" s="80">
        <f t="shared" si="24"/>
        <v>43299</v>
      </c>
      <c r="B213" s="92">
        <v>33</v>
      </c>
      <c r="C213" s="251">
        <v>1</v>
      </c>
      <c r="D213" s="23">
        <v>27600</v>
      </c>
      <c r="E213" s="335">
        <f t="shared" si="25"/>
        <v>27600</v>
      </c>
      <c r="F213" s="336">
        <f t="shared" si="26"/>
        <v>910.8</v>
      </c>
      <c r="G213" s="81">
        <v>88.2</v>
      </c>
      <c r="H213" s="23">
        <v>98.1</v>
      </c>
      <c r="I213" s="23">
        <v>7.9379999999999997</v>
      </c>
      <c r="J213" s="337">
        <f t="shared" si="27"/>
        <v>1247.1655328798174</v>
      </c>
      <c r="K213" s="341">
        <f t="shared" si="28"/>
        <v>41.156462585033971</v>
      </c>
      <c r="L213" s="24"/>
      <c r="M213" s="83">
        <v>12.6</v>
      </c>
      <c r="N213" s="84">
        <f t="shared" si="29"/>
        <v>0.4158</v>
      </c>
      <c r="O213" s="262"/>
      <c r="P213" s="262"/>
      <c r="Q213" s="265" t="s">
        <v>324</v>
      </c>
      <c r="R213" s="25" t="s">
        <v>325</v>
      </c>
    </row>
    <row r="214" spans="1:18" ht="14.45" outlineLevel="1" x14ac:dyDescent="0.3">
      <c r="A214" s="80">
        <f t="shared" si="24"/>
        <v>43300</v>
      </c>
      <c r="B214" s="92"/>
      <c r="C214" s="251">
        <v>1</v>
      </c>
      <c r="D214" s="23"/>
      <c r="E214" s="335">
        <f t="shared" si="25"/>
        <v>0</v>
      </c>
      <c r="F214" s="336">
        <f t="shared" si="26"/>
        <v>0</v>
      </c>
      <c r="G214" s="81"/>
      <c r="H214" s="23"/>
      <c r="I214" s="23"/>
      <c r="J214" s="337">
        <f t="shared" si="27"/>
        <v>0</v>
      </c>
      <c r="K214" s="341">
        <f t="shared" si="28"/>
        <v>0</v>
      </c>
      <c r="L214" s="24"/>
      <c r="M214" s="83"/>
      <c r="N214" s="84">
        <f t="shared" si="29"/>
        <v>0</v>
      </c>
      <c r="O214" s="262"/>
      <c r="P214" s="262"/>
      <c r="Q214" s="265"/>
      <c r="R214" s="25"/>
    </row>
    <row r="215" spans="1:18" ht="14.45" outlineLevel="1" x14ac:dyDescent="0.3">
      <c r="A215" s="80">
        <f t="shared" si="24"/>
        <v>43301</v>
      </c>
      <c r="B215" s="92">
        <v>33</v>
      </c>
      <c r="C215" s="251">
        <v>1</v>
      </c>
      <c r="D215" s="23">
        <v>31400</v>
      </c>
      <c r="E215" s="335">
        <f t="shared" si="25"/>
        <v>31400</v>
      </c>
      <c r="F215" s="336">
        <f t="shared" si="26"/>
        <v>1036.2</v>
      </c>
      <c r="G215" s="81">
        <v>89.2</v>
      </c>
      <c r="H215" s="23">
        <v>99</v>
      </c>
      <c r="I215" s="23">
        <v>3.9784999999999999</v>
      </c>
      <c r="J215" s="337">
        <f t="shared" si="27"/>
        <v>2463.2399145406553</v>
      </c>
      <c r="K215" s="341">
        <f t="shared" si="28"/>
        <v>81.286917179841623</v>
      </c>
      <c r="L215" s="24"/>
      <c r="M215" s="83">
        <v>29.5</v>
      </c>
      <c r="N215" s="84">
        <f t="shared" si="29"/>
        <v>0.97350000000000003</v>
      </c>
      <c r="O215" s="262"/>
      <c r="P215" s="262"/>
      <c r="Q215" s="265" t="s">
        <v>326</v>
      </c>
      <c r="R215" s="25" t="s">
        <v>327</v>
      </c>
    </row>
    <row r="216" spans="1:18" ht="14.45" outlineLevel="1" x14ac:dyDescent="0.3">
      <c r="A216" s="80">
        <f t="shared" si="24"/>
        <v>43302</v>
      </c>
      <c r="B216" s="92"/>
      <c r="C216" s="251">
        <v>1</v>
      </c>
      <c r="D216" s="23"/>
      <c r="E216" s="335">
        <f t="shared" si="25"/>
        <v>0</v>
      </c>
      <c r="F216" s="336">
        <f t="shared" si="26"/>
        <v>0</v>
      </c>
      <c r="G216" s="81"/>
      <c r="H216" s="23"/>
      <c r="I216" s="23"/>
      <c r="J216" s="337">
        <f t="shared" si="27"/>
        <v>0</v>
      </c>
      <c r="K216" s="341">
        <f t="shared" si="28"/>
        <v>0</v>
      </c>
      <c r="L216" s="24"/>
      <c r="M216" s="83"/>
      <c r="N216" s="84">
        <f t="shared" si="29"/>
        <v>0</v>
      </c>
      <c r="O216" s="262"/>
      <c r="P216" s="262"/>
      <c r="Q216" s="265"/>
      <c r="R216" s="25"/>
    </row>
    <row r="217" spans="1:18" ht="14.45" outlineLevel="1" x14ac:dyDescent="0.3">
      <c r="A217" s="80">
        <f t="shared" si="24"/>
        <v>43303</v>
      </c>
      <c r="B217" s="92"/>
      <c r="C217" s="251">
        <v>1</v>
      </c>
      <c r="D217" s="23"/>
      <c r="E217" s="335">
        <f t="shared" si="25"/>
        <v>0</v>
      </c>
      <c r="F217" s="336">
        <f t="shared" si="26"/>
        <v>0</v>
      </c>
      <c r="G217" s="81"/>
      <c r="H217" s="23"/>
      <c r="I217" s="23"/>
      <c r="J217" s="337">
        <f t="shared" si="27"/>
        <v>0</v>
      </c>
      <c r="K217" s="341">
        <f t="shared" si="28"/>
        <v>0</v>
      </c>
      <c r="L217" s="24"/>
      <c r="M217" s="83"/>
      <c r="N217" s="84">
        <f t="shared" si="29"/>
        <v>0</v>
      </c>
      <c r="O217" s="262"/>
      <c r="P217" s="262"/>
      <c r="Q217" s="265"/>
      <c r="R217" s="25"/>
    </row>
    <row r="218" spans="1:18" ht="14.45" outlineLevel="1" x14ac:dyDescent="0.3">
      <c r="A218" s="80">
        <f t="shared" si="24"/>
        <v>43304</v>
      </c>
      <c r="B218" s="92">
        <v>29</v>
      </c>
      <c r="C218" s="251">
        <v>1</v>
      </c>
      <c r="D218" s="23">
        <v>26700</v>
      </c>
      <c r="E218" s="335">
        <f t="shared" si="25"/>
        <v>26700</v>
      </c>
      <c r="F218" s="336">
        <f t="shared" si="26"/>
        <v>774.3</v>
      </c>
      <c r="G218" s="81">
        <v>88.1</v>
      </c>
      <c r="H218" s="23">
        <v>103.3</v>
      </c>
      <c r="I218" s="23">
        <v>5.3380000000000001</v>
      </c>
      <c r="J218" s="337">
        <f t="shared" si="27"/>
        <v>2847.5084301236425</v>
      </c>
      <c r="K218" s="341">
        <f t="shared" si="28"/>
        <v>82.577744473585625</v>
      </c>
      <c r="L218" s="24"/>
      <c r="M218" s="83">
        <v>29.2</v>
      </c>
      <c r="N218" s="84">
        <f t="shared" si="29"/>
        <v>0.8468</v>
      </c>
      <c r="O218" s="262"/>
      <c r="P218" s="262"/>
      <c r="Q218" s="265" t="s">
        <v>329</v>
      </c>
      <c r="R218" s="25" t="s">
        <v>178</v>
      </c>
    </row>
    <row r="219" spans="1:18" ht="14.45" outlineLevel="1" x14ac:dyDescent="0.3">
      <c r="A219" s="80">
        <f t="shared" si="24"/>
        <v>43305</v>
      </c>
      <c r="B219" s="92">
        <v>18</v>
      </c>
      <c r="C219" s="251">
        <v>1</v>
      </c>
      <c r="D219" s="23">
        <v>22500</v>
      </c>
      <c r="E219" s="335">
        <f t="shared" si="25"/>
        <v>22500</v>
      </c>
      <c r="F219" s="336">
        <f t="shared" si="26"/>
        <v>405</v>
      </c>
      <c r="G219" s="81">
        <v>87.2</v>
      </c>
      <c r="H219" s="23">
        <v>97.8</v>
      </c>
      <c r="I219" s="23">
        <v>4.5199999999999996</v>
      </c>
      <c r="J219" s="337">
        <f t="shared" si="27"/>
        <v>2345.1327433628308</v>
      </c>
      <c r="K219" s="341">
        <f t="shared" si="28"/>
        <v>42.212389380530958</v>
      </c>
      <c r="L219" s="24"/>
      <c r="M219" s="83">
        <v>43.8</v>
      </c>
      <c r="N219" s="84">
        <f t="shared" si="29"/>
        <v>0.78839999999999999</v>
      </c>
      <c r="O219" s="262"/>
      <c r="P219" s="262"/>
      <c r="Q219" s="265" t="s">
        <v>330</v>
      </c>
      <c r="R219" s="25" t="s">
        <v>327</v>
      </c>
    </row>
    <row r="220" spans="1:18" ht="14.45" outlineLevel="1" x14ac:dyDescent="0.3">
      <c r="A220" s="80">
        <f t="shared" si="24"/>
        <v>43306</v>
      </c>
      <c r="B220" s="92">
        <v>16</v>
      </c>
      <c r="C220" s="251">
        <v>1</v>
      </c>
      <c r="D220" s="23">
        <v>22300</v>
      </c>
      <c r="E220" s="335">
        <f t="shared" si="25"/>
        <v>22300</v>
      </c>
      <c r="F220" s="336">
        <f t="shared" si="26"/>
        <v>356.8</v>
      </c>
      <c r="G220" s="81">
        <v>87.5</v>
      </c>
      <c r="H220" s="23">
        <v>98.5</v>
      </c>
      <c r="I220" s="23">
        <v>4.9420000000000002</v>
      </c>
      <c r="J220" s="337">
        <f t="shared" si="27"/>
        <v>2225.8195062727641</v>
      </c>
      <c r="K220" s="341">
        <f t="shared" si="28"/>
        <v>35.613112100364226</v>
      </c>
      <c r="L220" s="24"/>
      <c r="M220" s="83">
        <v>15.2</v>
      </c>
      <c r="N220" s="84">
        <f t="shared" si="29"/>
        <v>0.2432</v>
      </c>
      <c r="O220" s="262"/>
      <c r="P220" s="262"/>
      <c r="Q220" s="265" t="s">
        <v>331</v>
      </c>
      <c r="R220" s="25"/>
    </row>
    <row r="221" spans="1:18" ht="14.45" outlineLevel="1" x14ac:dyDescent="0.3">
      <c r="A221" s="80">
        <f t="shared" si="24"/>
        <v>43307</v>
      </c>
      <c r="B221" s="92">
        <v>8</v>
      </c>
      <c r="C221" s="251">
        <v>1</v>
      </c>
      <c r="D221" s="23">
        <v>24100</v>
      </c>
      <c r="E221" s="335">
        <f t="shared" si="25"/>
        <v>24100</v>
      </c>
      <c r="F221" s="336">
        <f t="shared" si="26"/>
        <v>192.8</v>
      </c>
      <c r="G221" s="81">
        <v>88.4</v>
      </c>
      <c r="H221" s="23">
        <v>100.4</v>
      </c>
      <c r="I221" s="23">
        <v>4.431</v>
      </c>
      <c r="J221" s="337">
        <f t="shared" si="27"/>
        <v>2708.1922816519973</v>
      </c>
      <c r="K221" s="341">
        <f t="shared" si="28"/>
        <v>21.665538253215978</v>
      </c>
      <c r="L221" s="24"/>
      <c r="M221" s="83">
        <v>32.9</v>
      </c>
      <c r="N221" s="84">
        <f t="shared" si="29"/>
        <v>0.26319999999999999</v>
      </c>
      <c r="O221" s="262"/>
      <c r="P221" s="262"/>
      <c r="Q221" s="265" t="s">
        <v>332</v>
      </c>
      <c r="R221" s="25" t="s">
        <v>178</v>
      </c>
    </row>
    <row r="222" spans="1:18" ht="14.45" outlineLevel="1" x14ac:dyDescent="0.3">
      <c r="A222" s="80">
        <f t="shared" si="24"/>
        <v>43308</v>
      </c>
      <c r="B222" s="92">
        <v>29</v>
      </c>
      <c r="C222" s="251">
        <v>1</v>
      </c>
      <c r="D222" s="23">
        <v>23200</v>
      </c>
      <c r="E222" s="335">
        <f t="shared" si="25"/>
        <v>23200</v>
      </c>
      <c r="F222" s="336">
        <f t="shared" si="26"/>
        <v>672.8</v>
      </c>
      <c r="G222" s="81">
        <v>86.8</v>
      </c>
      <c r="H222" s="23">
        <v>98.6</v>
      </c>
      <c r="I222" s="23">
        <v>4.6580000000000004</v>
      </c>
      <c r="J222" s="337">
        <f t="shared" si="27"/>
        <v>2533.2760841562895</v>
      </c>
      <c r="K222" s="341">
        <f t="shared" si="28"/>
        <v>73.465006440532392</v>
      </c>
      <c r="L222" s="24"/>
      <c r="M222" s="83">
        <v>13.1</v>
      </c>
      <c r="N222" s="84">
        <f t="shared" si="29"/>
        <v>0.37989999999999996</v>
      </c>
      <c r="O222" s="262"/>
      <c r="P222" s="262"/>
      <c r="Q222" s="265" t="s">
        <v>333</v>
      </c>
      <c r="R222" s="25"/>
    </row>
    <row r="223" spans="1:18" ht="14.45" outlineLevel="1" x14ac:dyDescent="0.3">
      <c r="A223" s="80">
        <f t="shared" si="24"/>
        <v>43309</v>
      </c>
      <c r="B223" s="92"/>
      <c r="C223" s="251">
        <v>1</v>
      </c>
      <c r="D223" s="23"/>
      <c r="E223" s="335">
        <f t="shared" si="25"/>
        <v>0</v>
      </c>
      <c r="F223" s="336">
        <f t="shared" si="26"/>
        <v>0</v>
      </c>
      <c r="G223" s="81"/>
      <c r="H223" s="23"/>
      <c r="I223" s="23"/>
      <c r="J223" s="337">
        <f t="shared" si="27"/>
        <v>0</v>
      </c>
      <c r="K223" s="341">
        <f t="shared" si="28"/>
        <v>0</v>
      </c>
      <c r="L223" s="24"/>
      <c r="M223" s="83"/>
      <c r="N223" s="84">
        <f t="shared" si="29"/>
        <v>0</v>
      </c>
      <c r="O223" s="262"/>
      <c r="P223" s="262"/>
      <c r="Q223" s="265"/>
      <c r="R223" s="25"/>
    </row>
    <row r="224" spans="1:18" ht="14.45" outlineLevel="1" x14ac:dyDescent="0.3">
      <c r="A224" s="80">
        <f t="shared" si="24"/>
        <v>43310</v>
      </c>
      <c r="B224" s="92"/>
      <c r="C224" s="251">
        <v>1</v>
      </c>
      <c r="D224" s="23"/>
      <c r="E224" s="335">
        <f t="shared" si="25"/>
        <v>0</v>
      </c>
      <c r="F224" s="336">
        <f t="shared" si="26"/>
        <v>0</v>
      </c>
      <c r="G224" s="81"/>
      <c r="H224" s="23"/>
      <c r="I224" s="23"/>
      <c r="J224" s="337">
        <f t="shared" si="27"/>
        <v>0</v>
      </c>
      <c r="K224" s="341">
        <f t="shared" si="28"/>
        <v>0</v>
      </c>
      <c r="L224" s="24"/>
      <c r="M224" s="83"/>
      <c r="N224" s="84">
        <f t="shared" si="29"/>
        <v>0</v>
      </c>
      <c r="O224" s="262"/>
      <c r="P224" s="262"/>
      <c r="Q224" s="265"/>
      <c r="R224" s="25"/>
    </row>
    <row r="225" spans="1:18" ht="14.45" outlineLevel="1" x14ac:dyDescent="0.3">
      <c r="A225" s="80">
        <f t="shared" si="24"/>
        <v>43311</v>
      </c>
      <c r="B225" s="92">
        <v>14</v>
      </c>
      <c r="C225" s="251">
        <v>1</v>
      </c>
      <c r="D225" s="23">
        <v>16900</v>
      </c>
      <c r="E225" s="335">
        <f t="shared" si="25"/>
        <v>16900</v>
      </c>
      <c r="F225" s="336">
        <f t="shared" si="26"/>
        <v>236.6</v>
      </c>
      <c r="G225" s="81">
        <v>86.1</v>
      </c>
      <c r="H225" s="23">
        <v>97.1</v>
      </c>
      <c r="I225" s="23">
        <v>5.3064999999999998</v>
      </c>
      <c r="J225" s="337">
        <f t="shared" si="27"/>
        <v>2072.9294261754453</v>
      </c>
      <c r="K225" s="341">
        <f t="shared" si="28"/>
        <v>29.021011966456232</v>
      </c>
      <c r="L225" s="24"/>
      <c r="M225" s="83">
        <v>12</v>
      </c>
      <c r="N225" s="84">
        <f t="shared" si="29"/>
        <v>0.16800000000000001</v>
      </c>
      <c r="O225" s="262"/>
      <c r="P225" s="262"/>
      <c r="Q225" s="265" t="s">
        <v>335</v>
      </c>
      <c r="R225" s="25"/>
    </row>
    <row r="226" spans="1:18" ht="14.45" outlineLevel="1" x14ac:dyDescent="0.3">
      <c r="A226" s="80">
        <f t="shared" si="24"/>
        <v>43312</v>
      </c>
      <c r="B226" s="92"/>
      <c r="C226" s="251">
        <v>1</v>
      </c>
      <c r="D226" s="23"/>
      <c r="E226" s="335">
        <f t="shared" si="25"/>
        <v>0</v>
      </c>
      <c r="F226" s="336">
        <f t="shared" si="26"/>
        <v>0</v>
      </c>
      <c r="G226" s="81"/>
      <c r="H226" s="23"/>
      <c r="I226" s="23"/>
      <c r="J226" s="337">
        <f t="shared" si="27"/>
        <v>0</v>
      </c>
      <c r="K226" s="341">
        <f t="shared" si="28"/>
        <v>0</v>
      </c>
      <c r="L226" s="24"/>
      <c r="M226" s="83"/>
      <c r="N226" s="84">
        <f t="shared" si="29"/>
        <v>0</v>
      </c>
      <c r="O226" s="262"/>
      <c r="P226" s="262"/>
      <c r="Q226" s="265"/>
      <c r="R226" s="25"/>
    </row>
    <row r="227" spans="1:18" ht="14.45" x14ac:dyDescent="0.3">
      <c r="A227" s="80">
        <f t="shared" si="24"/>
        <v>43313</v>
      </c>
      <c r="B227" s="92"/>
      <c r="C227" s="251">
        <v>1</v>
      </c>
      <c r="D227" s="23">
        <v>14600</v>
      </c>
      <c r="E227" s="335">
        <f t="shared" si="25"/>
        <v>14600</v>
      </c>
      <c r="F227" s="336">
        <f t="shared" si="26"/>
        <v>0</v>
      </c>
      <c r="G227" s="81">
        <v>86.1</v>
      </c>
      <c r="H227" s="23">
        <v>93.9</v>
      </c>
      <c r="I227" s="23">
        <v>5.8310000000000004</v>
      </c>
      <c r="J227" s="337">
        <f t="shared" si="27"/>
        <v>1337.6779283141846</v>
      </c>
      <c r="K227" s="341">
        <f t="shared" si="28"/>
        <v>0</v>
      </c>
      <c r="L227" s="24"/>
      <c r="M227" s="83">
        <v>10.9</v>
      </c>
      <c r="N227" s="84">
        <f t="shared" si="29"/>
        <v>0</v>
      </c>
      <c r="O227" s="262"/>
      <c r="P227" s="262"/>
      <c r="Q227" s="265" t="s">
        <v>336</v>
      </c>
      <c r="R227" s="25"/>
    </row>
    <row r="228" spans="1:18" ht="14.45" outlineLevel="1" x14ac:dyDescent="0.3">
      <c r="A228" s="80">
        <f t="shared" si="24"/>
        <v>43314</v>
      </c>
      <c r="B228" s="92"/>
      <c r="C228" s="251">
        <v>1</v>
      </c>
      <c r="D228" s="23"/>
      <c r="E228" s="335">
        <f t="shared" si="25"/>
        <v>0</v>
      </c>
      <c r="F228" s="336">
        <f t="shared" si="26"/>
        <v>0</v>
      </c>
      <c r="G228" s="81"/>
      <c r="H228" s="23"/>
      <c r="I228" s="23"/>
      <c r="J228" s="337">
        <f t="shared" si="27"/>
        <v>0</v>
      </c>
      <c r="K228" s="341">
        <f t="shared" si="28"/>
        <v>0</v>
      </c>
      <c r="L228" s="24"/>
      <c r="M228" s="83"/>
      <c r="N228" s="84">
        <f t="shared" si="29"/>
        <v>0</v>
      </c>
      <c r="O228" s="262"/>
      <c r="P228" s="262"/>
      <c r="Q228" s="265"/>
      <c r="R228" s="25"/>
    </row>
    <row r="229" spans="1:18" ht="14.45" outlineLevel="1" x14ac:dyDescent="0.3">
      <c r="A229" s="80">
        <f t="shared" si="24"/>
        <v>43315</v>
      </c>
      <c r="B229" s="92">
        <v>24</v>
      </c>
      <c r="C229" s="251">
        <v>1</v>
      </c>
      <c r="D229" s="23">
        <v>15100</v>
      </c>
      <c r="E229" s="335">
        <f t="shared" si="25"/>
        <v>15100</v>
      </c>
      <c r="F229" s="336">
        <f t="shared" si="26"/>
        <v>362.4</v>
      </c>
      <c r="G229" s="81">
        <v>84.2</v>
      </c>
      <c r="H229" s="23">
        <v>94.1</v>
      </c>
      <c r="I229" s="23">
        <v>7.758</v>
      </c>
      <c r="J229" s="337">
        <f t="shared" si="27"/>
        <v>1276.1020881670522</v>
      </c>
      <c r="K229" s="341">
        <f t="shared" si="28"/>
        <v>30.626450116009256</v>
      </c>
      <c r="L229" s="24"/>
      <c r="M229" s="83">
        <v>12.2</v>
      </c>
      <c r="N229" s="84">
        <f t="shared" si="29"/>
        <v>0.29279999999999995</v>
      </c>
      <c r="O229" s="262"/>
      <c r="P229" s="262"/>
      <c r="Q229" s="265" t="s">
        <v>337</v>
      </c>
      <c r="R229" s="25"/>
    </row>
    <row r="230" spans="1:18" ht="14.45" outlineLevel="1" x14ac:dyDescent="0.3">
      <c r="A230" s="80">
        <f t="shared" si="24"/>
        <v>43316</v>
      </c>
      <c r="B230" s="92"/>
      <c r="C230" s="251">
        <v>1</v>
      </c>
      <c r="D230" s="23"/>
      <c r="E230" s="335">
        <f t="shared" si="25"/>
        <v>0</v>
      </c>
      <c r="F230" s="336">
        <f t="shared" si="26"/>
        <v>0</v>
      </c>
      <c r="G230" s="81"/>
      <c r="H230" s="23"/>
      <c r="I230" s="23"/>
      <c r="J230" s="337">
        <f t="shared" si="27"/>
        <v>0</v>
      </c>
      <c r="K230" s="341">
        <f t="shared" si="28"/>
        <v>0</v>
      </c>
      <c r="L230" s="24"/>
      <c r="M230" s="83"/>
      <c r="N230" s="84">
        <f t="shared" si="29"/>
        <v>0</v>
      </c>
      <c r="O230" s="262"/>
      <c r="P230" s="262"/>
      <c r="Q230" s="265"/>
      <c r="R230" s="25"/>
    </row>
    <row r="231" spans="1:18" ht="14.45" outlineLevel="1" x14ac:dyDescent="0.3">
      <c r="A231" s="80">
        <f t="shared" si="24"/>
        <v>43317</v>
      </c>
      <c r="B231" s="92"/>
      <c r="C231" s="251">
        <v>1</v>
      </c>
      <c r="D231" s="23"/>
      <c r="E231" s="335">
        <f t="shared" si="25"/>
        <v>0</v>
      </c>
      <c r="F231" s="336">
        <f t="shared" si="26"/>
        <v>0</v>
      </c>
      <c r="G231" s="81"/>
      <c r="H231" s="23"/>
      <c r="I231" s="23"/>
      <c r="J231" s="337">
        <f t="shared" si="27"/>
        <v>0</v>
      </c>
      <c r="K231" s="341">
        <f t="shared" si="28"/>
        <v>0</v>
      </c>
      <c r="L231" s="24"/>
      <c r="M231" s="83"/>
      <c r="N231" s="84">
        <f t="shared" si="29"/>
        <v>0</v>
      </c>
      <c r="O231" s="262"/>
      <c r="P231" s="262"/>
      <c r="Q231" s="265"/>
      <c r="R231" s="25"/>
    </row>
    <row r="232" spans="1:18" ht="14.45" outlineLevel="1" x14ac:dyDescent="0.3">
      <c r="A232" s="80">
        <f t="shared" si="24"/>
        <v>43318</v>
      </c>
      <c r="B232" s="92"/>
      <c r="C232" s="251">
        <v>1</v>
      </c>
      <c r="D232" s="23"/>
      <c r="E232" s="335">
        <f t="shared" si="25"/>
        <v>0</v>
      </c>
      <c r="F232" s="336">
        <f t="shared" si="26"/>
        <v>0</v>
      </c>
      <c r="G232" s="81"/>
      <c r="H232" s="23"/>
      <c r="I232" s="23"/>
      <c r="J232" s="337">
        <f t="shared" si="27"/>
        <v>0</v>
      </c>
      <c r="K232" s="341">
        <f t="shared" si="28"/>
        <v>0</v>
      </c>
      <c r="L232" s="24"/>
      <c r="M232" s="83"/>
      <c r="N232" s="84">
        <f t="shared" si="29"/>
        <v>0</v>
      </c>
      <c r="O232" s="262"/>
      <c r="P232" s="262"/>
      <c r="Q232" s="265"/>
      <c r="R232" s="25"/>
    </row>
    <row r="233" spans="1:18" ht="14.45" outlineLevel="1" x14ac:dyDescent="0.3">
      <c r="A233" s="80">
        <f t="shared" si="24"/>
        <v>43319</v>
      </c>
      <c r="B233" s="92">
        <v>17</v>
      </c>
      <c r="C233" s="251">
        <v>1</v>
      </c>
      <c r="D233" s="23">
        <v>13800</v>
      </c>
      <c r="E233" s="335">
        <f t="shared" si="25"/>
        <v>13800</v>
      </c>
      <c r="F233" s="336">
        <f t="shared" si="26"/>
        <v>234.6</v>
      </c>
      <c r="G233" s="81">
        <v>88.4</v>
      </c>
      <c r="H233" s="23">
        <v>100.7</v>
      </c>
      <c r="I233" s="23">
        <v>6.6589999999999998</v>
      </c>
      <c r="J233" s="337">
        <f t="shared" si="27"/>
        <v>1847.1241928217446</v>
      </c>
      <c r="K233" s="341">
        <f t="shared" si="28"/>
        <v>31.401111277969658</v>
      </c>
      <c r="L233" s="24"/>
      <c r="M233" s="83">
        <v>15.3</v>
      </c>
      <c r="N233" s="84">
        <f t="shared" si="29"/>
        <v>0.2601</v>
      </c>
      <c r="O233" s="262"/>
      <c r="P233" s="262"/>
      <c r="Q233" s="265" t="s">
        <v>338</v>
      </c>
      <c r="R233" s="25"/>
    </row>
    <row r="234" spans="1:18" ht="14.45" outlineLevel="1" x14ac:dyDescent="0.3">
      <c r="A234" s="80">
        <f t="shared" ref="A234:A297" si="30">A233+1</f>
        <v>43320</v>
      </c>
      <c r="B234" s="92">
        <v>20</v>
      </c>
      <c r="C234" s="251">
        <v>1</v>
      </c>
      <c r="D234" s="23">
        <v>21900</v>
      </c>
      <c r="E234" s="335">
        <f t="shared" si="25"/>
        <v>21900</v>
      </c>
      <c r="F234" s="336">
        <f t="shared" si="26"/>
        <v>438</v>
      </c>
      <c r="G234" s="81">
        <v>88.3</v>
      </c>
      <c r="H234" s="23">
        <v>98</v>
      </c>
      <c r="I234" s="23">
        <v>7</v>
      </c>
      <c r="J234" s="337">
        <f t="shared" si="27"/>
        <v>1385.7142857142862</v>
      </c>
      <c r="K234" s="341">
        <f t="shared" si="28"/>
        <v>27.714285714285726</v>
      </c>
      <c r="L234" s="24"/>
      <c r="M234" s="83">
        <v>30.2</v>
      </c>
      <c r="N234" s="84">
        <f t="shared" si="29"/>
        <v>0.60399999999999998</v>
      </c>
      <c r="O234" s="262"/>
      <c r="P234" s="262"/>
      <c r="Q234" s="265" t="s">
        <v>339</v>
      </c>
      <c r="R234" s="25"/>
    </row>
    <row r="235" spans="1:18" ht="14.45" outlineLevel="1" x14ac:dyDescent="0.3">
      <c r="A235" s="80">
        <f t="shared" si="30"/>
        <v>43321</v>
      </c>
      <c r="B235" s="92">
        <v>12</v>
      </c>
      <c r="C235" s="251">
        <v>1</v>
      </c>
      <c r="D235" s="23">
        <v>11300</v>
      </c>
      <c r="E235" s="335">
        <f t="shared" ref="E235:E236" si="31">IF(D235=0,0,(D235*C235))</f>
        <v>11300</v>
      </c>
      <c r="F235" s="336">
        <f t="shared" ref="F235:F298" si="32">IF(E235=0,0,IF(B235=0,0,E235*B235/1000))</f>
        <v>135.6</v>
      </c>
      <c r="G235" s="81">
        <v>87.1</v>
      </c>
      <c r="H235" s="23">
        <v>96.8</v>
      </c>
      <c r="I235" s="23">
        <v>5.38</v>
      </c>
      <c r="J235" s="337">
        <f t="shared" ref="J235:J297" si="33">IF(H235=0,0,(H235-G235)*1000/I235)</f>
        <v>1802.9739776951681</v>
      </c>
      <c r="K235" s="341">
        <f t="shared" ref="K235:K298" si="34">IF(J235=0,0,IF(B235=0,0,J235*B235/1000))</f>
        <v>21.635687732342017</v>
      </c>
      <c r="L235" s="24"/>
      <c r="M235" s="83">
        <v>34.9</v>
      </c>
      <c r="N235" s="84">
        <f t="shared" si="29"/>
        <v>0.41879999999999995</v>
      </c>
      <c r="O235" s="262"/>
      <c r="P235" s="262"/>
      <c r="Q235" s="265" t="s">
        <v>340</v>
      </c>
      <c r="R235" s="25"/>
    </row>
    <row r="236" spans="1:18" ht="14.45" outlineLevel="1" x14ac:dyDescent="0.3">
      <c r="A236" s="80">
        <f t="shared" si="30"/>
        <v>43322</v>
      </c>
      <c r="B236" s="92"/>
      <c r="C236" s="251">
        <v>1</v>
      </c>
      <c r="D236" s="23"/>
      <c r="E236" s="335">
        <f t="shared" si="31"/>
        <v>0</v>
      </c>
      <c r="F236" s="336">
        <f t="shared" si="32"/>
        <v>0</v>
      </c>
      <c r="G236" s="81"/>
      <c r="H236" s="23"/>
      <c r="I236" s="23"/>
      <c r="J236" s="337">
        <f t="shared" si="33"/>
        <v>0</v>
      </c>
      <c r="K236" s="341">
        <f t="shared" si="34"/>
        <v>0</v>
      </c>
      <c r="L236" s="24"/>
      <c r="M236" s="83"/>
      <c r="N236" s="84">
        <f>IF(M239=0,0,IF(B236=0,0,M239*B236/1000))</f>
        <v>0</v>
      </c>
      <c r="O236" s="262"/>
      <c r="P236" s="262"/>
      <c r="Q236" s="265"/>
      <c r="R236" s="25"/>
    </row>
    <row r="237" spans="1:18" ht="14.45" outlineLevel="1" x14ac:dyDescent="0.3">
      <c r="A237" s="80">
        <f t="shared" si="30"/>
        <v>43323</v>
      </c>
      <c r="B237" s="92">
        <v>15</v>
      </c>
      <c r="C237" s="251">
        <v>1</v>
      </c>
      <c r="D237" s="23"/>
      <c r="E237" s="335">
        <f t="shared" ref="E237:E298" si="35">IF(D237=0,0,(D237*C237))</f>
        <v>0</v>
      </c>
      <c r="F237" s="336">
        <f t="shared" si="32"/>
        <v>0</v>
      </c>
      <c r="G237" s="81"/>
      <c r="H237" s="23"/>
      <c r="I237" s="23"/>
      <c r="J237" s="337">
        <f t="shared" si="33"/>
        <v>0</v>
      </c>
      <c r="K237" s="341">
        <f t="shared" si="34"/>
        <v>0</v>
      </c>
      <c r="L237" s="24"/>
      <c r="M237" s="83"/>
      <c r="N237" s="84">
        <f>IF(M240=0,0,IF(B237=0,0,M240*B237/1000))</f>
        <v>0.17399999999999999</v>
      </c>
      <c r="O237" s="262"/>
      <c r="P237" s="262"/>
      <c r="Q237" s="265"/>
      <c r="R237" s="25"/>
    </row>
    <row r="238" spans="1:18" ht="14.45" outlineLevel="1" x14ac:dyDescent="0.3">
      <c r="A238" s="80">
        <f t="shared" si="30"/>
        <v>43324</v>
      </c>
      <c r="B238" s="92"/>
      <c r="C238" s="251">
        <v>1</v>
      </c>
      <c r="D238" s="23"/>
      <c r="E238" s="335">
        <f t="shared" si="35"/>
        <v>0</v>
      </c>
      <c r="F238" s="336">
        <f t="shared" si="32"/>
        <v>0</v>
      </c>
      <c r="G238" s="81"/>
      <c r="H238" s="23"/>
      <c r="I238" s="23"/>
      <c r="J238" s="337">
        <f t="shared" si="33"/>
        <v>0</v>
      </c>
      <c r="K238" s="341">
        <f t="shared" si="34"/>
        <v>0</v>
      </c>
      <c r="L238" s="24"/>
      <c r="M238" s="83"/>
      <c r="N238" s="84">
        <f>IF(M248=0,0,IF(B238=0,0,M248*B238/1000))</f>
        <v>0</v>
      </c>
      <c r="O238" s="262"/>
      <c r="P238" s="262"/>
      <c r="Q238" s="265"/>
      <c r="R238" s="25"/>
    </row>
    <row r="239" spans="1:18" ht="14.45" outlineLevel="1" x14ac:dyDescent="0.3">
      <c r="A239" s="80">
        <f t="shared" si="30"/>
        <v>43325</v>
      </c>
      <c r="B239" s="92">
        <v>15</v>
      </c>
      <c r="C239" s="251">
        <v>1</v>
      </c>
      <c r="D239" s="23">
        <v>7510</v>
      </c>
      <c r="E239" s="335">
        <f t="shared" si="35"/>
        <v>7510</v>
      </c>
      <c r="F239" s="336">
        <f t="shared" si="32"/>
        <v>112.65</v>
      </c>
      <c r="G239" s="81">
        <v>89.3</v>
      </c>
      <c r="H239" s="23">
        <v>95.8</v>
      </c>
      <c r="I239" s="23">
        <v>6.8369999999999997</v>
      </c>
      <c r="J239" s="337">
        <f t="shared" si="33"/>
        <v>950.70937545707181</v>
      </c>
      <c r="K239" s="341">
        <f t="shared" si="34"/>
        <v>14.260640631856077</v>
      </c>
      <c r="L239" s="24"/>
      <c r="M239" s="83">
        <v>23.9</v>
      </c>
      <c r="N239" s="84">
        <f>IF(M249=0,0,IF(B239=0,0,M249*B239/1000))</f>
        <v>0.16800000000000001</v>
      </c>
      <c r="O239" s="262"/>
      <c r="P239" s="262"/>
      <c r="Q239" s="265" t="s">
        <v>347</v>
      </c>
      <c r="R239" s="25"/>
    </row>
    <row r="240" spans="1:18" ht="14.45" outlineLevel="1" x14ac:dyDescent="0.3">
      <c r="A240" s="80">
        <f t="shared" si="30"/>
        <v>43326</v>
      </c>
      <c r="B240" s="92">
        <v>18</v>
      </c>
      <c r="C240" s="251">
        <v>1</v>
      </c>
      <c r="D240" s="23">
        <v>10600</v>
      </c>
      <c r="E240" s="335">
        <f t="shared" si="35"/>
        <v>10600</v>
      </c>
      <c r="F240" s="336">
        <f t="shared" si="32"/>
        <v>190.8</v>
      </c>
      <c r="G240" s="81">
        <v>86.9</v>
      </c>
      <c r="H240" s="23">
        <v>95.8</v>
      </c>
      <c r="I240" s="23">
        <v>6.391</v>
      </c>
      <c r="J240" s="337">
        <f t="shared" si="33"/>
        <v>1392.5833202941621</v>
      </c>
      <c r="K240" s="341">
        <f t="shared" si="34"/>
        <v>25.066499765294918</v>
      </c>
      <c r="L240" s="24"/>
      <c r="M240" s="83">
        <v>11.6</v>
      </c>
      <c r="N240" s="84">
        <f>IF(M250=0,0,IF(B240=0,0,M250*B240/1000))</f>
        <v>0.16506000000000001</v>
      </c>
      <c r="O240" s="262"/>
      <c r="P240" s="262"/>
      <c r="Q240" s="265" t="s">
        <v>348</v>
      </c>
      <c r="R240" s="25"/>
    </row>
    <row r="241" spans="1:18" ht="14.45" outlineLevel="1" x14ac:dyDescent="0.3">
      <c r="A241" s="80">
        <f t="shared" si="30"/>
        <v>43327</v>
      </c>
      <c r="B241" s="92"/>
      <c r="C241" s="251">
        <v>1</v>
      </c>
      <c r="D241" s="23"/>
      <c r="E241" s="335">
        <f t="shared" si="35"/>
        <v>0</v>
      </c>
      <c r="F241" s="336">
        <f t="shared" si="32"/>
        <v>0</v>
      </c>
      <c r="G241" s="81"/>
      <c r="H241" s="23"/>
      <c r="I241" s="23"/>
      <c r="J241" s="337">
        <f t="shared" si="33"/>
        <v>0</v>
      </c>
      <c r="K241" s="341">
        <f t="shared" si="34"/>
        <v>0</v>
      </c>
      <c r="L241" s="24"/>
      <c r="M241" s="83"/>
      <c r="N241" s="84">
        <f t="shared" ref="N241:N243" si="36">IF(M251=0,0,IF(B241=0,0,M251*B241/1000))</f>
        <v>0</v>
      </c>
      <c r="O241" s="262"/>
      <c r="P241" s="262"/>
      <c r="Q241" s="265"/>
      <c r="R241" s="25"/>
    </row>
    <row r="242" spans="1:18" ht="14.45" outlineLevel="1" x14ac:dyDescent="0.3">
      <c r="A242" s="80">
        <f t="shared" si="30"/>
        <v>43328</v>
      </c>
      <c r="B242" s="92"/>
      <c r="C242" s="251">
        <v>1</v>
      </c>
      <c r="D242" s="23"/>
      <c r="E242" s="335">
        <f t="shared" si="35"/>
        <v>0</v>
      </c>
      <c r="F242" s="336">
        <f t="shared" si="32"/>
        <v>0</v>
      </c>
      <c r="G242" s="81"/>
      <c r="H242" s="23"/>
      <c r="I242" s="23"/>
      <c r="J242" s="337">
        <f t="shared" si="33"/>
        <v>0</v>
      </c>
      <c r="K242" s="341">
        <f t="shared" si="34"/>
        <v>0</v>
      </c>
      <c r="L242" s="24"/>
      <c r="M242" s="83"/>
      <c r="N242" s="84">
        <f t="shared" si="36"/>
        <v>0</v>
      </c>
      <c r="O242" s="262"/>
      <c r="P242" s="262"/>
      <c r="Q242" s="265"/>
      <c r="R242" s="25"/>
    </row>
    <row r="243" spans="1:18" ht="14.45" outlineLevel="1" x14ac:dyDescent="0.3">
      <c r="A243" s="80">
        <f t="shared" si="30"/>
        <v>43329</v>
      </c>
      <c r="B243" s="92">
        <v>1</v>
      </c>
      <c r="C243" s="251">
        <v>1</v>
      </c>
      <c r="D243" s="23"/>
      <c r="E243" s="335">
        <f t="shared" si="35"/>
        <v>0</v>
      </c>
      <c r="F243" s="336">
        <f t="shared" si="32"/>
        <v>0</v>
      </c>
      <c r="G243" s="81"/>
      <c r="H243" s="23"/>
      <c r="I243" s="23"/>
      <c r="J243" s="337">
        <f t="shared" si="33"/>
        <v>0</v>
      </c>
      <c r="K243" s="341">
        <f t="shared" si="34"/>
        <v>0</v>
      </c>
      <c r="L243" s="24"/>
      <c r="M243" s="83"/>
      <c r="N243" s="84">
        <f t="shared" si="36"/>
        <v>1.89E-3</v>
      </c>
      <c r="O243" s="262"/>
      <c r="P243" s="262"/>
      <c r="Q243" s="265"/>
      <c r="R243" s="25"/>
    </row>
    <row r="244" spans="1:18" ht="14.45" outlineLevel="1" x14ac:dyDescent="0.3">
      <c r="A244" s="80">
        <f t="shared" si="30"/>
        <v>43330</v>
      </c>
      <c r="B244" s="92"/>
      <c r="C244" s="251">
        <v>1</v>
      </c>
      <c r="D244" s="23"/>
      <c r="E244" s="335">
        <f t="shared" si="35"/>
        <v>0</v>
      </c>
      <c r="F244" s="336">
        <f t="shared" si="32"/>
        <v>0</v>
      </c>
      <c r="G244" s="81"/>
      <c r="H244" s="23"/>
      <c r="I244" s="23"/>
      <c r="J244" s="337">
        <f t="shared" si="33"/>
        <v>0</v>
      </c>
      <c r="K244" s="341">
        <f t="shared" si="34"/>
        <v>0</v>
      </c>
      <c r="L244" s="24"/>
      <c r="M244" s="83"/>
      <c r="N244" s="84">
        <f t="shared" si="29"/>
        <v>0</v>
      </c>
      <c r="O244" s="262"/>
      <c r="P244" s="262"/>
      <c r="Q244" s="265"/>
      <c r="R244" s="25"/>
    </row>
    <row r="245" spans="1:18" ht="14.45" outlineLevel="1" x14ac:dyDescent="0.3">
      <c r="A245" s="80">
        <f t="shared" si="30"/>
        <v>43331</v>
      </c>
      <c r="B245" s="92"/>
      <c r="C245" s="251">
        <v>1</v>
      </c>
      <c r="D245" s="23"/>
      <c r="E245" s="335">
        <f t="shared" si="35"/>
        <v>0</v>
      </c>
      <c r="F245" s="336">
        <f t="shared" si="32"/>
        <v>0</v>
      </c>
      <c r="G245" s="81"/>
      <c r="H245" s="23"/>
      <c r="I245" s="23"/>
      <c r="J245" s="337">
        <f t="shared" si="33"/>
        <v>0</v>
      </c>
      <c r="K245" s="341">
        <f t="shared" si="34"/>
        <v>0</v>
      </c>
      <c r="L245" s="24"/>
      <c r="M245" s="83"/>
      <c r="N245" s="84">
        <f t="shared" si="29"/>
        <v>0</v>
      </c>
      <c r="O245" s="262"/>
      <c r="P245" s="262"/>
      <c r="Q245" s="265"/>
      <c r="R245" s="25"/>
    </row>
    <row r="246" spans="1:18" ht="14.45" outlineLevel="1" x14ac:dyDescent="0.3">
      <c r="A246" s="80">
        <f t="shared" si="30"/>
        <v>43332</v>
      </c>
      <c r="B246" s="92"/>
      <c r="C246" s="251">
        <v>1</v>
      </c>
      <c r="D246" s="23"/>
      <c r="E246" s="335">
        <f t="shared" si="35"/>
        <v>0</v>
      </c>
      <c r="F246" s="336">
        <f t="shared" si="32"/>
        <v>0</v>
      </c>
      <c r="G246" s="81"/>
      <c r="H246" s="23"/>
      <c r="I246" s="23"/>
      <c r="J246" s="337">
        <f t="shared" si="33"/>
        <v>0</v>
      </c>
      <c r="K246" s="341">
        <f t="shared" si="34"/>
        <v>0</v>
      </c>
      <c r="L246" s="24"/>
      <c r="M246" s="83"/>
      <c r="N246" s="84">
        <f t="shared" si="29"/>
        <v>0</v>
      </c>
      <c r="O246" s="262"/>
      <c r="P246" s="262"/>
      <c r="Q246" s="265"/>
      <c r="R246" s="25"/>
    </row>
    <row r="247" spans="1:18" ht="14.45" outlineLevel="1" x14ac:dyDescent="0.3">
      <c r="A247" s="80">
        <f t="shared" si="30"/>
        <v>43333</v>
      </c>
      <c r="B247" s="92">
        <v>4</v>
      </c>
      <c r="C247" s="251">
        <v>1</v>
      </c>
      <c r="D247" s="23"/>
      <c r="E247" s="335">
        <f t="shared" si="35"/>
        <v>0</v>
      </c>
      <c r="F247" s="336">
        <f t="shared" si="32"/>
        <v>0</v>
      </c>
      <c r="G247" s="81"/>
      <c r="H247" s="23"/>
      <c r="I247" s="23"/>
      <c r="J247" s="337">
        <f t="shared" si="33"/>
        <v>0</v>
      </c>
      <c r="K247" s="341">
        <f t="shared" si="34"/>
        <v>0</v>
      </c>
      <c r="L247" s="24"/>
      <c r="M247" s="83"/>
      <c r="N247" s="84">
        <f t="shared" si="29"/>
        <v>0</v>
      </c>
      <c r="O247" s="262"/>
      <c r="P247" s="262"/>
      <c r="Q247" s="265"/>
      <c r="R247" s="25"/>
    </row>
    <row r="248" spans="1:18" ht="14.45" outlineLevel="1" x14ac:dyDescent="0.3">
      <c r="A248" s="80">
        <f t="shared" si="30"/>
        <v>43334</v>
      </c>
      <c r="B248" s="92">
        <v>15</v>
      </c>
      <c r="C248" s="251">
        <v>1</v>
      </c>
      <c r="D248" s="23">
        <v>9440</v>
      </c>
      <c r="E248" s="335">
        <f t="shared" si="35"/>
        <v>9440</v>
      </c>
      <c r="F248" s="336">
        <f t="shared" si="32"/>
        <v>141.6</v>
      </c>
      <c r="G248" s="81">
        <v>89.2</v>
      </c>
      <c r="H248" s="23">
        <v>98.8</v>
      </c>
      <c r="I248" s="23">
        <v>8.3309999999999995</v>
      </c>
      <c r="J248" s="337">
        <f t="shared" si="33"/>
        <v>1152.3226503420951</v>
      </c>
      <c r="K248" s="341">
        <f t="shared" si="34"/>
        <v>17.284839755131426</v>
      </c>
      <c r="L248" s="24"/>
      <c r="M248" s="83">
        <v>15.3</v>
      </c>
      <c r="N248" s="84">
        <f t="shared" si="29"/>
        <v>0.22950000000000001</v>
      </c>
      <c r="O248" s="262"/>
      <c r="P248" s="262"/>
      <c r="Q248" s="265" t="s">
        <v>349</v>
      </c>
      <c r="R248" s="25" t="s">
        <v>350</v>
      </c>
    </row>
    <row r="249" spans="1:18" ht="14.45" outlineLevel="1" x14ac:dyDescent="0.3">
      <c r="A249" s="80">
        <f t="shared" si="30"/>
        <v>43335</v>
      </c>
      <c r="B249" s="92">
        <v>18</v>
      </c>
      <c r="C249" s="251">
        <v>1</v>
      </c>
      <c r="D249" s="23">
        <v>9870</v>
      </c>
      <c r="E249" s="335">
        <f t="shared" si="35"/>
        <v>9870</v>
      </c>
      <c r="F249" s="336">
        <f t="shared" si="32"/>
        <v>177.66</v>
      </c>
      <c r="G249" s="81">
        <v>87.4</v>
      </c>
      <c r="H249" s="23">
        <v>95.5</v>
      </c>
      <c r="I249" s="23">
        <v>6.67</v>
      </c>
      <c r="J249" s="337">
        <f t="shared" si="33"/>
        <v>1214.3928035982001</v>
      </c>
      <c r="K249" s="341">
        <f t="shared" si="34"/>
        <v>21.859070464767601</v>
      </c>
      <c r="L249" s="24"/>
      <c r="M249" s="83">
        <v>11.2</v>
      </c>
      <c r="N249" s="84">
        <f t="shared" si="29"/>
        <v>0.2016</v>
      </c>
      <c r="O249" s="262"/>
      <c r="P249" s="262"/>
      <c r="Q249" s="265" t="s">
        <v>351</v>
      </c>
      <c r="R249" s="25"/>
    </row>
    <row r="250" spans="1:18" ht="14.45" outlineLevel="1" x14ac:dyDescent="0.3">
      <c r="A250" s="80">
        <f t="shared" si="30"/>
        <v>43336</v>
      </c>
      <c r="B250" s="92">
        <v>20</v>
      </c>
      <c r="C250" s="251">
        <v>1</v>
      </c>
      <c r="D250" s="23">
        <v>11000</v>
      </c>
      <c r="E250" s="335">
        <f t="shared" si="35"/>
        <v>11000</v>
      </c>
      <c r="F250" s="336">
        <f t="shared" si="32"/>
        <v>220</v>
      </c>
      <c r="G250" s="81">
        <v>87</v>
      </c>
      <c r="H250" s="23">
        <v>94.6</v>
      </c>
      <c r="I250" s="23">
        <v>5.181</v>
      </c>
      <c r="J250" s="337">
        <f t="shared" si="33"/>
        <v>1466.8982821849054</v>
      </c>
      <c r="K250" s="341">
        <f t="shared" si="34"/>
        <v>29.337965643698109</v>
      </c>
      <c r="L250" s="24"/>
      <c r="M250" s="83">
        <v>9.17</v>
      </c>
      <c r="N250" s="84">
        <f t="shared" si="29"/>
        <v>0.18340000000000001</v>
      </c>
      <c r="O250" s="262"/>
      <c r="P250" s="262"/>
      <c r="Q250" s="265" t="s">
        <v>352</v>
      </c>
      <c r="R250" s="25"/>
    </row>
    <row r="251" spans="1:18" ht="14.45" outlineLevel="1" x14ac:dyDescent="0.3">
      <c r="A251" s="80">
        <f t="shared" si="30"/>
        <v>43337</v>
      </c>
      <c r="B251" s="92"/>
      <c r="C251" s="251">
        <v>1</v>
      </c>
      <c r="D251" s="23"/>
      <c r="E251" s="335">
        <f t="shared" si="35"/>
        <v>0</v>
      </c>
      <c r="F251" s="336">
        <f t="shared" si="32"/>
        <v>0</v>
      </c>
      <c r="G251" s="81"/>
      <c r="H251" s="23"/>
      <c r="I251" s="23"/>
      <c r="J251" s="337">
        <f t="shared" si="33"/>
        <v>0</v>
      </c>
      <c r="K251" s="341">
        <f t="shared" si="34"/>
        <v>0</v>
      </c>
      <c r="L251" s="24"/>
      <c r="M251" s="83"/>
      <c r="N251" s="84">
        <f t="shared" si="29"/>
        <v>0</v>
      </c>
      <c r="O251" s="262"/>
      <c r="P251" s="262"/>
      <c r="Q251" s="265"/>
      <c r="R251" s="25"/>
    </row>
    <row r="252" spans="1:18" ht="14.45" outlineLevel="1" x14ac:dyDescent="0.3">
      <c r="A252" s="80">
        <f t="shared" si="30"/>
        <v>43338</v>
      </c>
      <c r="B252" s="92"/>
      <c r="C252" s="251">
        <v>1</v>
      </c>
      <c r="D252" s="23"/>
      <c r="E252" s="335">
        <f t="shared" si="35"/>
        <v>0</v>
      </c>
      <c r="F252" s="336">
        <f t="shared" si="32"/>
        <v>0</v>
      </c>
      <c r="G252" s="81"/>
      <c r="H252" s="23"/>
      <c r="I252" s="23"/>
      <c r="J252" s="337">
        <f t="shared" si="33"/>
        <v>0</v>
      </c>
      <c r="K252" s="341">
        <f t="shared" si="34"/>
        <v>0</v>
      </c>
      <c r="L252" s="24"/>
      <c r="M252" s="83"/>
      <c r="N252" s="84">
        <f t="shared" si="29"/>
        <v>0</v>
      </c>
      <c r="O252" s="262"/>
      <c r="P252" s="262"/>
      <c r="Q252" s="265"/>
      <c r="R252" s="25"/>
    </row>
    <row r="253" spans="1:18" ht="14.45" outlineLevel="1" x14ac:dyDescent="0.3">
      <c r="A253" s="80">
        <f t="shared" si="30"/>
        <v>43339</v>
      </c>
      <c r="B253" s="92">
        <v>31</v>
      </c>
      <c r="C253" s="251">
        <v>1</v>
      </c>
      <c r="D253" s="23">
        <v>9690</v>
      </c>
      <c r="E253" s="335">
        <f t="shared" si="35"/>
        <v>9690</v>
      </c>
      <c r="F253" s="336">
        <f t="shared" si="32"/>
        <v>300.39</v>
      </c>
      <c r="G253" s="81">
        <v>86.9</v>
      </c>
      <c r="H253" s="23">
        <v>95.1</v>
      </c>
      <c r="I253" s="23">
        <v>6.9729999999999999</v>
      </c>
      <c r="J253" s="337">
        <v>1156</v>
      </c>
      <c r="K253" s="341">
        <f t="shared" si="34"/>
        <v>35.835999999999999</v>
      </c>
      <c r="L253" s="24"/>
      <c r="M253" s="83">
        <v>1.89</v>
      </c>
      <c r="N253" s="84">
        <f t="shared" si="29"/>
        <v>5.8589999999999996E-2</v>
      </c>
      <c r="O253" s="262"/>
      <c r="P253" s="262"/>
      <c r="Q253" s="265" t="s">
        <v>353</v>
      </c>
      <c r="R253" s="25"/>
    </row>
    <row r="254" spans="1:18" ht="14.45" outlineLevel="1" x14ac:dyDescent="0.3">
      <c r="A254" s="80">
        <f t="shared" si="30"/>
        <v>43340</v>
      </c>
      <c r="B254" s="92">
        <v>30</v>
      </c>
      <c r="C254" s="251">
        <v>1</v>
      </c>
      <c r="D254" s="23">
        <v>11200</v>
      </c>
      <c r="E254" s="335">
        <f t="shared" si="35"/>
        <v>11200</v>
      </c>
      <c r="F254" s="336">
        <f t="shared" si="32"/>
        <v>336</v>
      </c>
      <c r="G254" s="81">
        <v>87.3</v>
      </c>
      <c r="H254" s="23">
        <v>99.7</v>
      </c>
      <c r="I254" s="23">
        <v>5.1989999999999998</v>
      </c>
      <c r="J254" s="337">
        <f t="shared" si="33"/>
        <v>2385.0740527024441</v>
      </c>
      <c r="K254" s="341">
        <f t="shared" si="34"/>
        <v>71.552221581073312</v>
      </c>
      <c r="L254" s="24"/>
      <c r="M254" s="385">
        <v>0.96</v>
      </c>
      <c r="N254" s="84">
        <f t="shared" si="29"/>
        <v>2.8799999999999996E-2</v>
      </c>
      <c r="O254" s="262"/>
      <c r="P254" s="262"/>
      <c r="Q254" s="265" t="s">
        <v>354</v>
      </c>
      <c r="R254" s="25"/>
    </row>
    <row r="255" spans="1:18" ht="14.45" outlineLevel="1" x14ac:dyDescent="0.3">
      <c r="A255" s="80">
        <f t="shared" si="30"/>
        <v>43341</v>
      </c>
      <c r="B255" s="92">
        <v>15</v>
      </c>
      <c r="C255" s="251">
        <v>1</v>
      </c>
      <c r="D255" s="23">
        <v>10700</v>
      </c>
      <c r="E255" s="335">
        <f t="shared" si="35"/>
        <v>10700</v>
      </c>
      <c r="F255" s="336">
        <f t="shared" si="32"/>
        <v>160.5</v>
      </c>
      <c r="G255" s="81">
        <v>88.3</v>
      </c>
      <c r="H255" s="23">
        <v>96.8</v>
      </c>
      <c r="I255" s="23">
        <v>9.6669999999999998</v>
      </c>
      <c r="J255" s="337">
        <f t="shared" si="33"/>
        <v>879.28002482673014</v>
      </c>
      <c r="K255" s="341">
        <f t="shared" si="34"/>
        <v>13.189200372400952</v>
      </c>
      <c r="L255" s="24"/>
      <c r="M255" s="385">
        <v>13.8</v>
      </c>
      <c r="N255" s="84">
        <f t="shared" si="29"/>
        <v>0.20699999999999999</v>
      </c>
      <c r="O255" s="262"/>
      <c r="P255" s="262"/>
      <c r="Q255" s="265" t="s">
        <v>355</v>
      </c>
      <c r="R255" s="25"/>
    </row>
    <row r="256" spans="1:18" ht="14.45" outlineLevel="1" x14ac:dyDescent="0.3">
      <c r="A256" s="80">
        <f t="shared" si="30"/>
        <v>43342</v>
      </c>
      <c r="B256" s="92">
        <v>33</v>
      </c>
      <c r="C256" s="251">
        <v>1</v>
      </c>
      <c r="D256" s="23">
        <v>16100</v>
      </c>
      <c r="E256" s="335">
        <f t="shared" si="35"/>
        <v>16100</v>
      </c>
      <c r="F256" s="336">
        <f t="shared" si="32"/>
        <v>531.29999999999995</v>
      </c>
      <c r="G256" s="81">
        <v>87.5</v>
      </c>
      <c r="H256" s="23">
        <v>101.6</v>
      </c>
      <c r="I256" s="23">
        <v>6.3620000000000001</v>
      </c>
      <c r="J256" s="337">
        <f t="shared" si="33"/>
        <v>2216.2841873624639</v>
      </c>
      <c r="K256" s="341">
        <f t="shared" si="34"/>
        <v>73.137378182961314</v>
      </c>
      <c r="L256" s="24"/>
      <c r="M256" s="83">
        <v>43.7</v>
      </c>
      <c r="N256" s="84">
        <f t="shared" si="29"/>
        <v>1.4421000000000002</v>
      </c>
      <c r="O256" s="262"/>
      <c r="P256" s="262"/>
      <c r="Q256" s="265" t="s">
        <v>356</v>
      </c>
      <c r="R256" s="25"/>
    </row>
    <row r="257" spans="1:18" ht="14.45" outlineLevel="1" x14ac:dyDescent="0.3">
      <c r="A257" s="80">
        <f t="shared" si="30"/>
        <v>43343</v>
      </c>
      <c r="B257" s="92">
        <v>30</v>
      </c>
      <c r="C257" s="251">
        <v>1</v>
      </c>
      <c r="D257" s="23">
        <v>11900</v>
      </c>
      <c r="E257" s="335">
        <f t="shared" si="35"/>
        <v>11900</v>
      </c>
      <c r="F257" s="336">
        <f t="shared" si="32"/>
        <v>357</v>
      </c>
      <c r="G257" s="81">
        <v>86.8</v>
      </c>
      <c r="H257" s="23">
        <v>99.6</v>
      </c>
      <c r="I257" s="23">
        <v>6.6379999999999999</v>
      </c>
      <c r="J257" s="337">
        <f t="shared" si="33"/>
        <v>1928.291654112684</v>
      </c>
      <c r="K257" s="341">
        <f t="shared" si="34"/>
        <v>57.84874962338052</v>
      </c>
      <c r="L257" s="24"/>
      <c r="M257" s="385">
        <v>19.899999999999999</v>
      </c>
      <c r="N257" s="84">
        <f t="shared" si="29"/>
        <v>0.59699999999999998</v>
      </c>
      <c r="O257" s="262"/>
      <c r="P257" s="262"/>
      <c r="Q257" s="265" t="s">
        <v>357</v>
      </c>
      <c r="R257" s="25"/>
    </row>
    <row r="258" spans="1:18" ht="14.45" x14ac:dyDescent="0.3">
      <c r="A258" s="80">
        <f t="shared" si="30"/>
        <v>43344</v>
      </c>
      <c r="B258" s="92"/>
      <c r="C258" s="251">
        <v>1</v>
      </c>
      <c r="D258" s="23">
        <v>12600</v>
      </c>
      <c r="E258" s="335">
        <f t="shared" si="35"/>
        <v>12600</v>
      </c>
      <c r="F258" s="336">
        <f t="shared" si="32"/>
        <v>0</v>
      </c>
      <c r="G258" s="81">
        <v>86.4</v>
      </c>
      <c r="H258" s="23">
        <v>93.4</v>
      </c>
      <c r="I258" s="23">
        <v>4.7919999999999998</v>
      </c>
      <c r="J258" s="337">
        <f t="shared" si="33"/>
        <v>1460.7679465776293</v>
      </c>
      <c r="K258" s="341">
        <f t="shared" si="34"/>
        <v>0</v>
      </c>
      <c r="L258" s="24"/>
      <c r="M258" s="385">
        <v>12.7</v>
      </c>
      <c r="N258" s="84">
        <f t="shared" si="29"/>
        <v>0</v>
      </c>
      <c r="O258" s="262"/>
      <c r="P258" s="262"/>
      <c r="Q258" s="265" t="s">
        <v>358</v>
      </c>
      <c r="R258" s="25"/>
    </row>
    <row r="259" spans="1:18" ht="14.45" outlineLevel="1" x14ac:dyDescent="0.3">
      <c r="A259" s="80">
        <f t="shared" si="30"/>
        <v>43345</v>
      </c>
      <c r="B259" s="92"/>
      <c r="C259" s="251">
        <v>1</v>
      </c>
      <c r="D259" s="23"/>
      <c r="E259" s="335">
        <f t="shared" si="35"/>
        <v>0</v>
      </c>
      <c r="F259" s="336">
        <f t="shared" si="32"/>
        <v>0</v>
      </c>
      <c r="G259" s="81"/>
      <c r="H259" s="23"/>
      <c r="I259" s="23"/>
      <c r="J259" s="337">
        <f t="shared" si="33"/>
        <v>0</v>
      </c>
      <c r="K259" s="341">
        <f t="shared" si="34"/>
        <v>0</v>
      </c>
      <c r="L259" s="24"/>
      <c r="M259" s="83"/>
      <c r="N259" s="84">
        <f t="shared" si="29"/>
        <v>0</v>
      </c>
      <c r="O259" s="262"/>
      <c r="P259" s="262"/>
      <c r="Q259" s="265"/>
      <c r="R259" s="25"/>
    </row>
    <row r="260" spans="1:18" ht="14.45" outlineLevel="1" x14ac:dyDescent="0.3">
      <c r="A260" s="80">
        <f t="shared" si="30"/>
        <v>43346</v>
      </c>
      <c r="B260" s="92">
        <v>38</v>
      </c>
      <c r="C260" s="251">
        <v>1</v>
      </c>
      <c r="D260" s="23">
        <v>12400</v>
      </c>
      <c r="E260" s="335">
        <f t="shared" si="35"/>
        <v>12400</v>
      </c>
      <c r="F260" s="336">
        <f t="shared" si="32"/>
        <v>471.2</v>
      </c>
      <c r="G260" s="81">
        <v>86.2</v>
      </c>
      <c r="H260" s="23">
        <v>97.3</v>
      </c>
      <c r="I260" s="23">
        <v>6.3689999999999998</v>
      </c>
      <c r="J260" s="337">
        <f t="shared" si="33"/>
        <v>1742.8167687235036</v>
      </c>
      <c r="K260" s="341">
        <f t="shared" si="34"/>
        <v>66.22703721149314</v>
      </c>
      <c r="L260" s="24"/>
      <c r="M260" s="385">
        <v>3.31</v>
      </c>
      <c r="N260" s="84">
        <f t="shared" si="29"/>
        <v>0.12578</v>
      </c>
      <c r="O260" s="262"/>
      <c r="P260" s="262"/>
      <c r="Q260" s="265" t="s">
        <v>359</v>
      </c>
      <c r="R260" s="25"/>
    </row>
    <row r="261" spans="1:18" ht="14.45" outlineLevel="1" x14ac:dyDescent="0.3">
      <c r="A261" s="80">
        <f t="shared" si="30"/>
        <v>43347</v>
      </c>
      <c r="B261" s="92">
        <v>38</v>
      </c>
      <c r="C261" s="251">
        <v>1</v>
      </c>
      <c r="D261" s="23">
        <v>11700</v>
      </c>
      <c r="E261" s="335">
        <f t="shared" si="35"/>
        <v>11700</v>
      </c>
      <c r="F261" s="336">
        <f t="shared" si="32"/>
        <v>444.6</v>
      </c>
      <c r="G261" s="81">
        <v>86.9</v>
      </c>
      <c r="H261" s="23">
        <v>97.1</v>
      </c>
      <c r="I261" s="23">
        <v>5.6550000000000002</v>
      </c>
      <c r="J261" s="337">
        <f t="shared" si="33"/>
        <v>1803.7135278514568</v>
      </c>
      <c r="K261" s="341">
        <f t="shared" si="34"/>
        <v>68.541114058355362</v>
      </c>
      <c r="L261" s="24"/>
      <c r="M261" s="385">
        <v>18.8</v>
      </c>
      <c r="N261" s="84">
        <f t="shared" si="29"/>
        <v>0.71439999999999992</v>
      </c>
      <c r="O261" s="262"/>
      <c r="P261" s="262"/>
      <c r="Q261" s="265" t="s">
        <v>360</v>
      </c>
      <c r="R261" s="25"/>
    </row>
    <row r="262" spans="1:18" ht="14.45" outlineLevel="1" x14ac:dyDescent="0.3">
      <c r="A262" s="80">
        <f t="shared" si="30"/>
        <v>43348</v>
      </c>
      <c r="B262" s="92">
        <v>29</v>
      </c>
      <c r="C262" s="251">
        <v>1</v>
      </c>
      <c r="D262" s="23">
        <v>10700</v>
      </c>
      <c r="E262" s="335">
        <f t="shared" si="35"/>
        <v>10700</v>
      </c>
      <c r="F262" s="336">
        <f t="shared" si="32"/>
        <v>310.3</v>
      </c>
      <c r="G262" s="81">
        <v>89.1</v>
      </c>
      <c r="H262" s="23">
        <v>105.3</v>
      </c>
      <c r="I262" s="23">
        <v>9.2219999999999995</v>
      </c>
      <c r="J262" s="337">
        <f t="shared" si="33"/>
        <v>1756.6688353936245</v>
      </c>
      <c r="K262" s="341">
        <f t="shared" si="34"/>
        <v>50.943396226415111</v>
      </c>
      <c r="L262" s="24"/>
      <c r="M262" s="385">
        <v>4.6900000000000004</v>
      </c>
      <c r="N262" s="84">
        <f t="shared" si="29"/>
        <v>0.13601000000000002</v>
      </c>
      <c r="O262" s="262"/>
      <c r="P262" s="262"/>
      <c r="Q262" s="265" t="s">
        <v>361</v>
      </c>
      <c r="R262" s="25"/>
    </row>
    <row r="263" spans="1:18" ht="14.45" outlineLevel="1" x14ac:dyDescent="0.3">
      <c r="A263" s="80">
        <f t="shared" si="30"/>
        <v>43349</v>
      </c>
      <c r="B263" s="92">
        <v>11</v>
      </c>
      <c r="C263" s="251">
        <v>1</v>
      </c>
      <c r="D263" s="23">
        <v>8550</v>
      </c>
      <c r="E263" s="335">
        <f t="shared" si="35"/>
        <v>8550</v>
      </c>
      <c r="F263" s="336">
        <f t="shared" si="32"/>
        <v>94.05</v>
      </c>
      <c r="G263" s="81">
        <v>88.5</v>
      </c>
      <c r="H263" s="23">
        <v>98.2</v>
      </c>
      <c r="I263" s="23">
        <v>6.8579999999999997</v>
      </c>
      <c r="J263" s="337">
        <f t="shared" si="33"/>
        <v>1414.4065325167694</v>
      </c>
      <c r="K263" s="341">
        <f t="shared" si="34"/>
        <v>15.558471857684465</v>
      </c>
      <c r="L263" s="24"/>
      <c r="M263" s="386">
        <v>4.6900000000000004</v>
      </c>
      <c r="N263" s="84">
        <f t="shared" si="29"/>
        <v>5.1590000000000004E-2</v>
      </c>
      <c r="O263" s="262"/>
      <c r="P263" s="262"/>
      <c r="Q263" s="265" t="s">
        <v>363</v>
      </c>
      <c r="R263" s="25"/>
    </row>
    <row r="264" spans="1:18" ht="14.45" outlineLevel="1" x14ac:dyDescent="0.3">
      <c r="A264" s="80">
        <f t="shared" si="30"/>
        <v>43350</v>
      </c>
      <c r="B264" s="92">
        <v>56</v>
      </c>
      <c r="C264" s="251">
        <v>1</v>
      </c>
      <c r="D264" s="23">
        <v>12800</v>
      </c>
      <c r="E264" s="335">
        <f t="shared" si="35"/>
        <v>12800</v>
      </c>
      <c r="F264" s="336">
        <f t="shared" si="32"/>
        <v>716.8</v>
      </c>
      <c r="G264" s="81">
        <v>86.9</v>
      </c>
      <c r="H264" s="23">
        <v>99</v>
      </c>
      <c r="I264" s="23">
        <v>5.9320000000000004</v>
      </c>
      <c r="J264" s="337">
        <f t="shared" si="33"/>
        <v>2039.7842211732964</v>
      </c>
      <c r="K264" s="341">
        <f t="shared" si="34"/>
        <v>114.22791638570459</v>
      </c>
      <c r="L264" s="24"/>
      <c r="M264" s="386">
        <v>36.4</v>
      </c>
      <c r="N264" s="84">
        <f t="shared" si="29"/>
        <v>2.0383999999999998</v>
      </c>
      <c r="O264" s="262"/>
      <c r="P264" s="262"/>
      <c r="Q264" s="265" t="s">
        <v>364</v>
      </c>
      <c r="R264" s="25"/>
    </row>
    <row r="265" spans="1:18" ht="14.45" outlineLevel="1" x14ac:dyDescent="0.3">
      <c r="A265" s="80">
        <f t="shared" si="30"/>
        <v>43351</v>
      </c>
      <c r="B265" s="92"/>
      <c r="C265" s="251">
        <v>1</v>
      </c>
      <c r="D265" s="23"/>
      <c r="E265" s="335">
        <f t="shared" si="35"/>
        <v>0</v>
      </c>
      <c r="F265" s="336">
        <f t="shared" si="32"/>
        <v>0</v>
      </c>
      <c r="G265" s="81"/>
      <c r="H265" s="23"/>
      <c r="I265" s="23"/>
      <c r="J265" s="337">
        <f t="shared" si="33"/>
        <v>0</v>
      </c>
      <c r="K265" s="341">
        <f t="shared" si="34"/>
        <v>0</v>
      </c>
      <c r="L265" s="24"/>
      <c r="M265" s="83"/>
      <c r="N265" s="84">
        <f t="shared" si="29"/>
        <v>0</v>
      </c>
      <c r="O265" s="262"/>
      <c r="P265" s="262"/>
      <c r="Q265" s="265"/>
      <c r="R265" s="25"/>
    </row>
    <row r="266" spans="1:18" ht="14.45" outlineLevel="1" x14ac:dyDescent="0.3">
      <c r="A266" s="80">
        <f t="shared" si="30"/>
        <v>43352</v>
      </c>
      <c r="B266" s="92"/>
      <c r="C266" s="251">
        <v>1</v>
      </c>
      <c r="D266" s="23"/>
      <c r="E266" s="335">
        <f t="shared" si="35"/>
        <v>0</v>
      </c>
      <c r="F266" s="336">
        <f t="shared" si="32"/>
        <v>0</v>
      </c>
      <c r="G266" s="81"/>
      <c r="H266" s="23"/>
      <c r="I266" s="23"/>
      <c r="J266" s="337">
        <f t="shared" si="33"/>
        <v>0</v>
      </c>
      <c r="K266" s="341">
        <f t="shared" si="34"/>
        <v>0</v>
      </c>
      <c r="L266" s="24"/>
      <c r="M266" s="83"/>
      <c r="N266" s="84">
        <f t="shared" si="29"/>
        <v>0</v>
      </c>
      <c r="O266" s="262"/>
      <c r="P266" s="262"/>
      <c r="Q266" s="265"/>
      <c r="R266" s="265"/>
    </row>
    <row r="267" spans="1:18" ht="14.45" outlineLevel="1" x14ac:dyDescent="0.3">
      <c r="A267" s="80">
        <f t="shared" si="30"/>
        <v>43353</v>
      </c>
      <c r="B267" s="92">
        <v>19</v>
      </c>
      <c r="C267" s="251">
        <v>1</v>
      </c>
      <c r="D267" s="23">
        <v>31600</v>
      </c>
      <c r="E267" s="335">
        <f t="shared" si="35"/>
        <v>31600</v>
      </c>
      <c r="F267" s="336">
        <f t="shared" si="32"/>
        <v>600.4</v>
      </c>
      <c r="G267" s="81">
        <v>86.1</v>
      </c>
      <c r="H267" s="23">
        <v>135.5</v>
      </c>
      <c r="I267" s="23">
        <v>4.5960000000000001</v>
      </c>
      <c r="J267" s="337">
        <f t="shared" si="33"/>
        <v>10748.476936466493</v>
      </c>
      <c r="K267" s="341">
        <f t="shared" si="34"/>
        <v>204.2210617928634</v>
      </c>
      <c r="L267" s="24"/>
      <c r="M267" s="386">
        <v>37.200000000000003</v>
      </c>
      <c r="N267" s="84">
        <f t="shared" si="29"/>
        <v>0.70680000000000009</v>
      </c>
      <c r="O267" s="262"/>
      <c r="P267" s="262"/>
      <c r="Q267" s="265" t="s">
        <v>365</v>
      </c>
      <c r="R267" s="265" t="s">
        <v>178</v>
      </c>
    </row>
    <row r="268" spans="1:18" ht="14.45" outlineLevel="1" x14ac:dyDescent="0.3">
      <c r="A268" s="80">
        <f t="shared" si="30"/>
        <v>43354</v>
      </c>
      <c r="B268" s="92">
        <v>29</v>
      </c>
      <c r="C268" s="251">
        <v>1</v>
      </c>
      <c r="D268" s="23">
        <v>10000</v>
      </c>
      <c r="E268" s="335">
        <f t="shared" si="35"/>
        <v>10000</v>
      </c>
      <c r="F268" s="336">
        <f t="shared" si="32"/>
        <v>290</v>
      </c>
      <c r="G268" s="81">
        <v>87</v>
      </c>
      <c r="H268" s="23">
        <v>101.1</v>
      </c>
      <c r="I268" s="23">
        <v>7.4960000000000004</v>
      </c>
      <c r="J268" s="337">
        <f t="shared" si="33"/>
        <v>1881.0032017075766</v>
      </c>
      <c r="K268" s="341">
        <f t="shared" si="34"/>
        <v>54.549092849519724</v>
      </c>
      <c r="L268" s="24"/>
      <c r="M268" s="83">
        <v>7.44</v>
      </c>
      <c r="N268" s="84">
        <f t="shared" si="29"/>
        <v>0.21576000000000001</v>
      </c>
      <c r="O268" s="262"/>
      <c r="P268" s="262"/>
      <c r="Q268" s="265" t="s">
        <v>366</v>
      </c>
      <c r="R268" s="25"/>
    </row>
    <row r="269" spans="1:18" ht="14.45" outlineLevel="1" x14ac:dyDescent="0.3">
      <c r="A269" s="80">
        <f t="shared" si="30"/>
        <v>43355</v>
      </c>
      <c r="B269" s="92">
        <v>29</v>
      </c>
      <c r="C269" s="251">
        <v>1</v>
      </c>
      <c r="D269" s="23">
        <v>12300</v>
      </c>
      <c r="E269" s="335">
        <f t="shared" si="35"/>
        <v>12300</v>
      </c>
      <c r="F269" s="336">
        <f t="shared" si="32"/>
        <v>356.7</v>
      </c>
      <c r="G269" s="81">
        <v>88.2</v>
      </c>
      <c r="H269" s="23">
        <v>95.1</v>
      </c>
      <c r="I269" s="23">
        <v>4.4630000000000001</v>
      </c>
      <c r="J269" s="337">
        <f t="shared" si="33"/>
        <v>1546.0452610351763</v>
      </c>
      <c r="K269" s="341">
        <f t="shared" si="34"/>
        <v>44.835312570020115</v>
      </c>
      <c r="L269" s="24"/>
      <c r="M269" s="386">
        <v>1.82</v>
      </c>
      <c r="N269" s="84">
        <f t="shared" si="29"/>
        <v>5.2780000000000001E-2</v>
      </c>
      <c r="O269" s="262"/>
      <c r="P269" s="262"/>
      <c r="Q269" s="265" t="s">
        <v>367</v>
      </c>
      <c r="R269" s="25"/>
    </row>
    <row r="270" spans="1:18" ht="14.45" outlineLevel="1" x14ac:dyDescent="0.3">
      <c r="A270" s="80">
        <f t="shared" si="30"/>
        <v>43356</v>
      </c>
      <c r="B270" s="92">
        <v>18</v>
      </c>
      <c r="C270" s="251">
        <v>1</v>
      </c>
      <c r="D270" s="23">
        <v>13000</v>
      </c>
      <c r="E270" s="335">
        <f t="shared" si="35"/>
        <v>13000</v>
      </c>
      <c r="F270" s="336">
        <f t="shared" si="32"/>
        <v>234</v>
      </c>
      <c r="G270" s="81">
        <v>87.2</v>
      </c>
      <c r="H270" s="23">
        <v>90.5</v>
      </c>
      <c r="I270" s="23">
        <v>1.8009999999999999</v>
      </c>
      <c r="J270" s="337">
        <f t="shared" si="33"/>
        <v>1832.3153803442517</v>
      </c>
      <c r="K270" s="341">
        <f t="shared" si="34"/>
        <v>32.981676846196535</v>
      </c>
      <c r="L270" s="24"/>
      <c r="M270" s="386">
        <v>21</v>
      </c>
      <c r="N270" s="84">
        <f t="shared" si="29"/>
        <v>0.378</v>
      </c>
      <c r="O270" s="262"/>
      <c r="P270" s="262"/>
      <c r="Q270" s="265" t="s">
        <v>368</v>
      </c>
      <c r="R270" s="25"/>
    </row>
    <row r="271" spans="1:18" outlineLevel="1" x14ac:dyDescent="0.25">
      <c r="A271" s="80">
        <f t="shared" si="30"/>
        <v>43357</v>
      </c>
      <c r="B271" s="92">
        <v>9</v>
      </c>
      <c r="C271" s="251">
        <v>1</v>
      </c>
      <c r="D271" s="23">
        <v>15300</v>
      </c>
      <c r="E271" s="335">
        <f t="shared" si="35"/>
        <v>15300</v>
      </c>
      <c r="F271" s="336">
        <f t="shared" si="32"/>
        <v>137.69999999999999</v>
      </c>
      <c r="G271" s="81">
        <v>86.2</v>
      </c>
      <c r="H271" s="23">
        <v>92.3</v>
      </c>
      <c r="I271" s="23">
        <v>3.0339999999999998</v>
      </c>
      <c r="J271" s="337">
        <f t="shared" si="33"/>
        <v>2010.5471324983503</v>
      </c>
      <c r="K271" s="341">
        <f t="shared" si="34"/>
        <v>18.094924192485152</v>
      </c>
      <c r="L271" s="24"/>
      <c r="M271" s="386">
        <v>22.5</v>
      </c>
      <c r="N271" s="84">
        <f t="shared" ref="N271:N334" si="37">IF(M271=0,0,IF(B271=0,0,M271*B271/1000))</f>
        <v>0.20250000000000001</v>
      </c>
      <c r="O271" s="262"/>
      <c r="P271" s="262"/>
      <c r="Q271" s="265" t="s">
        <v>369</v>
      </c>
      <c r="R271" s="25" t="s">
        <v>370</v>
      </c>
    </row>
    <row r="272" spans="1:18" ht="14.45" outlineLevel="1" x14ac:dyDescent="0.3">
      <c r="A272" s="80">
        <f t="shared" si="30"/>
        <v>43358</v>
      </c>
      <c r="B272" s="92">
        <v>11</v>
      </c>
      <c r="C272" s="251">
        <v>1</v>
      </c>
      <c r="D272" s="23"/>
      <c r="E272" s="335">
        <f t="shared" si="35"/>
        <v>0</v>
      </c>
      <c r="F272" s="336">
        <f t="shared" si="32"/>
        <v>0</v>
      </c>
      <c r="G272" s="81"/>
      <c r="H272" s="23"/>
      <c r="I272" s="23"/>
      <c r="J272" s="337">
        <f t="shared" si="33"/>
        <v>0</v>
      </c>
      <c r="K272" s="341">
        <f t="shared" si="34"/>
        <v>0</v>
      </c>
      <c r="L272" s="24"/>
      <c r="M272" s="83"/>
      <c r="N272" s="84">
        <f t="shared" si="37"/>
        <v>0</v>
      </c>
      <c r="O272" s="262"/>
      <c r="P272" s="262"/>
      <c r="Q272" s="265"/>
      <c r="R272" s="265"/>
    </row>
    <row r="273" spans="1:18" ht="14.45" outlineLevel="1" x14ac:dyDescent="0.3">
      <c r="A273" s="80">
        <f t="shared" si="30"/>
        <v>43359</v>
      </c>
      <c r="B273" s="92"/>
      <c r="C273" s="251">
        <v>1</v>
      </c>
      <c r="D273" s="23"/>
      <c r="E273" s="335">
        <f t="shared" si="35"/>
        <v>0</v>
      </c>
      <c r="F273" s="336">
        <f t="shared" si="32"/>
        <v>0</v>
      </c>
      <c r="G273" s="81"/>
      <c r="H273" s="23"/>
      <c r="I273" s="23"/>
      <c r="J273" s="337">
        <f t="shared" si="33"/>
        <v>0</v>
      </c>
      <c r="K273" s="341">
        <f t="shared" si="34"/>
        <v>0</v>
      </c>
      <c r="L273" s="24"/>
      <c r="M273" s="83"/>
      <c r="N273" s="84">
        <f t="shared" si="37"/>
        <v>0</v>
      </c>
      <c r="O273" s="262"/>
      <c r="P273" s="262"/>
      <c r="Q273" s="265"/>
      <c r="R273" s="265"/>
    </row>
    <row r="274" spans="1:18" ht="14.45" outlineLevel="1" x14ac:dyDescent="0.3">
      <c r="A274" s="80">
        <f t="shared" si="30"/>
        <v>43360</v>
      </c>
      <c r="B274" s="92">
        <v>23</v>
      </c>
      <c r="C274" s="251">
        <v>1</v>
      </c>
      <c r="D274" s="23">
        <v>12200</v>
      </c>
      <c r="E274" s="335">
        <f t="shared" si="35"/>
        <v>12200</v>
      </c>
      <c r="F274" s="336">
        <f t="shared" si="32"/>
        <v>280.60000000000002</v>
      </c>
      <c r="G274" s="81">
        <v>87.7</v>
      </c>
      <c r="H274" s="23">
        <v>97.4</v>
      </c>
      <c r="I274" s="23">
        <v>6.617</v>
      </c>
      <c r="J274" s="337">
        <f t="shared" si="33"/>
        <v>1465.9211122865352</v>
      </c>
      <c r="K274" s="341">
        <f t="shared" si="34"/>
        <v>33.716185582590313</v>
      </c>
      <c r="L274" s="24"/>
      <c r="M274" s="386">
        <v>10.9</v>
      </c>
      <c r="N274" s="84">
        <f t="shared" si="37"/>
        <v>0.25070000000000003</v>
      </c>
      <c r="O274" s="262"/>
      <c r="P274" s="262"/>
      <c r="Q274" s="265" t="s">
        <v>371</v>
      </c>
      <c r="R274" s="265"/>
    </row>
    <row r="275" spans="1:18" ht="14.45" outlineLevel="1" x14ac:dyDescent="0.3">
      <c r="A275" s="80">
        <f t="shared" si="30"/>
        <v>43361</v>
      </c>
      <c r="B275" s="92">
        <v>15</v>
      </c>
      <c r="C275" s="251">
        <v>1</v>
      </c>
      <c r="D275" s="23">
        <v>10900</v>
      </c>
      <c r="E275" s="335">
        <f t="shared" si="35"/>
        <v>10900</v>
      </c>
      <c r="F275" s="336">
        <f t="shared" si="32"/>
        <v>163.5</v>
      </c>
      <c r="G275" s="81">
        <v>87</v>
      </c>
      <c r="H275" s="23">
        <v>94.2</v>
      </c>
      <c r="I275" s="23">
        <v>5.48</v>
      </c>
      <c r="J275" s="337">
        <f t="shared" si="33"/>
        <v>1313.8686131386864</v>
      </c>
      <c r="K275" s="341">
        <f t="shared" si="34"/>
        <v>19.708029197080297</v>
      </c>
      <c r="L275" s="24"/>
      <c r="M275" s="386">
        <v>22.3</v>
      </c>
      <c r="N275" s="84">
        <f t="shared" si="37"/>
        <v>0.33450000000000002</v>
      </c>
      <c r="O275" s="262"/>
      <c r="P275" s="262"/>
      <c r="Q275" s="265" t="s">
        <v>372</v>
      </c>
      <c r="R275" s="25"/>
    </row>
    <row r="276" spans="1:18" outlineLevel="1" x14ac:dyDescent="0.25">
      <c r="A276" s="80">
        <f t="shared" si="30"/>
        <v>43362</v>
      </c>
      <c r="B276" s="92">
        <v>18</v>
      </c>
      <c r="C276" s="251">
        <v>1</v>
      </c>
      <c r="D276" s="23">
        <v>9860</v>
      </c>
      <c r="E276" s="335">
        <f t="shared" si="35"/>
        <v>9860</v>
      </c>
      <c r="F276" s="336">
        <f t="shared" si="32"/>
        <v>177.48</v>
      </c>
      <c r="G276" s="81">
        <v>88</v>
      </c>
      <c r="H276" s="23">
        <v>97.4</v>
      </c>
      <c r="I276" s="23">
        <v>7.6390000000000002</v>
      </c>
      <c r="J276" s="337">
        <f t="shared" si="33"/>
        <v>1230.527555962823</v>
      </c>
      <c r="K276" s="341">
        <f t="shared" si="34"/>
        <v>22.149496007330814</v>
      </c>
      <c r="L276" s="24"/>
      <c r="M276" s="83">
        <v>14.8</v>
      </c>
      <c r="N276" s="84">
        <f t="shared" si="37"/>
        <v>0.26640000000000003</v>
      </c>
      <c r="O276" s="262"/>
      <c r="P276" s="262"/>
      <c r="Q276" s="265" t="s">
        <v>373</v>
      </c>
      <c r="R276" s="25"/>
    </row>
    <row r="277" spans="1:18" outlineLevel="1" x14ac:dyDescent="0.25">
      <c r="A277" s="80">
        <f t="shared" si="30"/>
        <v>43363</v>
      </c>
      <c r="B277" s="92">
        <v>18</v>
      </c>
      <c r="C277" s="251">
        <v>1</v>
      </c>
      <c r="D277" s="23">
        <v>11000</v>
      </c>
      <c r="E277" s="335">
        <f t="shared" si="35"/>
        <v>11000</v>
      </c>
      <c r="F277" s="336">
        <f t="shared" si="32"/>
        <v>198</v>
      </c>
      <c r="G277" s="81">
        <v>88.4</v>
      </c>
      <c r="H277" s="23">
        <v>93.6</v>
      </c>
      <c r="I277" s="23">
        <v>4.1479999999999997</v>
      </c>
      <c r="J277" s="337">
        <f t="shared" si="33"/>
        <v>1253.6162005785895</v>
      </c>
      <c r="K277" s="341">
        <f t="shared" si="34"/>
        <v>22.565091610414612</v>
      </c>
      <c r="L277" s="24"/>
      <c r="M277" s="83">
        <v>13.7</v>
      </c>
      <c r="N277" s="84">
        <f t="shared" si="37"/>
        <v>0.24659999999999999</v>
      </c>
      <c r="O277" s="262"/>
      <c r="P277" s="262"/>
      <c r="Q277" s="265" t="s">
        <v>374</v>
      </c>
      <c r="R277" s="25"/>
    </row>
    <row r="278" spans="1:18" outlineLevel="1" x14ac:dyDescent="0.25">
      <c r="A278" s="80">
        <f t="shared" si="30"/>
        <v>43364</v>
      </c>
      <c r="B278" s="92">
        <v>65</v>
      </c>
      <c r="C278" s="251">
        <v>1</v>
      </c>
      <c r="D278" s="23">
        <v>12900</v>
      </c>
      <c r="E278" s="335">
        <f t="shared" si="35"/>
        <v>12900</v>
      </c>
      <c r="F278" s="336">
        <f t="shared" si="32"/>
        <v>838.5</v>
      </c>
      <c r="G278" s="81">
        <v>87.1</v>
      </c>
      <c r="H278" s="23">
        <v>94.7</v>
      </c>
      <c r="I278" s="23">
        <v>5.843</v>
      </c>
      <c r="J278" s="337">
        <f t="shared" si="33"/>
        <v>1300.7016943351032</v>
      </c>
      <c r="K278" s="341">
        <f t="shared" si="34"/>
        <v>84.545610131781714</v>
      </c>
      <c r="L278" s="24"/>
      <c r="M278" s="83">
        <v>3.41</v>
      </c>
      <c r="N278" s="84">
        <f t="shared" si="37"/>
        <v>0.22165000000000001</v>
      </c>
      <c r="O278" s="262"/>
      <c r="P278" s="262"/>
      <c r="Q278" s="265" t="s">
        <v>375</v>
      </c>
      <c r="R278" s="25"/>
    </row>
    <row r="279" spans="1:18" ht="14.45" outlineLevel="1" x14ac:dyDescent="0.3">
      <c r="A279" s="80">
        <f t="shared" si="30"/>
        <v>43365</v>
      </c>
      <c r="B279" s="92"/>
      <c r="C279" s="251">
        <v>1</v>
      </c>
      <c r="D279" s="23"/>
      <c r="E279" s="335">
        <f t="shared" si="35"/>
        <v>0</v>
      </c>
      <c r="F279" s="336">
        <f t="shared" si="32"/>
        <v>0</v>
      </c>
      <c r="G279" s="81"/>
      <c r="H279" s="23"/>
      <c r="I279" s="23"/>
      <c r="J279" s="337">
        <f t="shared" si="33"/>
        <v>0</v>
      </c>
      <c r="K279" s="341">
        <f t="shared" si="34"/>
        <v>0</v>
      </c>
      <c r="L279" s="24"/>
      <c r="M279" s="83"/>
      <c r="N279" s="84">
        <f t="shared" si="37"/>
        <v>0</v>
      </c>
      <c r="O279" s="262"/>
      <c r="P279" s="262"/>
      <c r="Q279" s="265"/>
      <c r="R279" s="25"/>
    </row>
    <row r="280" spans="1:18" ht="14.45" outlineLevel="1" x14ac:dyDescent="0.3">
      <c r="A280" s="80">
        <f t="shared" si="30"/>
        <v>43366</v>
      </c>
      <c r="B280" s="92"/>
      <c r="C280" s="251">
        <v>1</v>
      </c>
      <c r="D280" s="23"/>
      <c r="E280" s="335">
        <f t="shared" si="35"/>
        <v>0</v>
      </c>
      <c r="F280" s="336">
        <f t="shared" si="32"/>
        <v>0</v>
      </c>
      <c r="G280" s="81"/>
      <c r="H280" s="23"/>
      <c r="I280" s="23"/>
      <c r="J280" s="337">
        <f t="shared" si="33"/>
        <v>0</v>
      </c>
      <c r="K280" s="341">
        <f t="shared" si="34"/>
        <v>0</v>
      </c>
      <c r="L280" s="24"/>
      <c r="M280" s="83"/>
      <c r="N280" s="84">
        <f t="shared" si="37"/>
        <v>0</v>
      </c>
      <c r="O280" s="262"/>
      <c r="P280" s="262"/>
      <c r="Q280" s="265"/>
      <c r="R280" s="25"/>
    </row>
    <row r="281" spans="1:18" outlineLevel="1" x14ac:dyDescent="0.25">
      <c r="A281" s="80">
        <f t="shared" si="30"/>
        <v>43367</v>
      </c>
      <c r="B281" s="92">
        <v>38</v>
      </c>
      <c r="C281" s="251">
        <v>1</v>
      </c>
      <c r="D281" s="23">
        <v>16400</v>
      </c>
      <c r="E281" s="335">
        <f t="shared" si="35"/>
        <v>16400</v>
      </c>
      <c r="F281" s="336">
        <f t="shared" si="32"/>
        <v>623.20000000000005</v>
      </c>
      <c r="G281" s="81">
        <v>87.6</v>
      </c>
      <c r="H281" s="23">
        <v>100.7</v>
      </c>
      <c r="I281" s="23">
        <v>6.6669999999999998</v>
      </c>
      <c r="J281" s="337">
        <f t="shared" si="33"/>
        <v>1964.9017549122559</v>
      </c>
      <c r="K281" s="341">
        <f t="shared" si="34"/>
        <v>74.666266686665722</v>
      </c>
      <c r="L281" s="24"/>
      <c r="M281" s="83">
        <v>6</v>
      </c>
      <c r="N281" s="84">
        <f t="shared" si="37"/>
        <v>0.22800000000000001</v>
      </c>
      <c r="O281" s="262"/>
      <c r="P281" s="262"/>
      <c r="Q281" s="265" t="s">
        <v>376</v>
      </c>
      <c r="R281" s="25"/>
    </row>
    <row r="282" spans="1:18" outlineLevel="1" x14ac:dyDescent="0.25">
      <c r="A282" s="80">
        <f t="shared" si="30"/>
        <v>43368</v>
      </c>
      <c r="B282" s="92">
        <v>33</v>
      </c>
      <c r="C282" s="251">
        <v>1</v>
      </c>
      <c r="D282" s="23">
        <v>14300</v>
      </c>
      <c r="E282" s="335">
        <f t="shared" si="35"/>
        <v>14300</v>
      </c>
      <c r="F282" s="336">
        <f t="shared" si="32"/>
        <v>471.9</v>
      </c>
      <c r="G282" s="81">
        <v>86.3</v>
      </c>
      <c r="H282" s="23">
        <v>103.3</v>
      </c>
      <c r="I282" s="23">
        <v>9.1059999999999999</v>
      </c>
      <c r="J282" s="337">
        <f t="shared" si="33"/>
        <v>1866.9009444322426</v>
      </c>
      <c r="K282" s="341">
        <f t="shared" si="34"/>
        <v>61.607731166264003</v>
      </c>
      <c r="L282" s="24"/>
      <c r="M282" s="83">
        <v>10.9</v>
      </c>
      <c r="N282" s="84">
        <f t="shared" si="37"/>
        <v>0.35969999999999996</v>
      </c>
      <c r="O282" s="262"/>
      <c r="P282" s="262"/>
      <c r="Q282" s="265" t="s">
        <v>377</v>
      </c>
      <c r="R282" s="25"/>
    </row>
    <row r="283" spans="1:18" outlineLevel="1" x14ac:dyDescent="0.25">
      <c r="A283" s="80">
        <f t="shared" si="30"/>
        <v>43369</v>
      </c>
      <c r="B283" s="92">
        <v>17</v>
      </c>
      <c r="C283" s="251">
        <v>1</v>
      </c>
      <c r="D283" s="23">
        <v>19600</v>
      </c>
      <c r="E283" s="335">
        <f t="shared" si="35"/>
        <v>19600</v>
      </c>
      <c r="F283" s="336">
        <f t="shared" si="32"/>
        <v>333.2</v>
      </c>
      <c r="G283" s="81">
        <v>85.7</v>
      </c>
      <c r="H283" s="23">
        <v>108.2</v>
      </c>
      <c r="I283" s="23">
        <v>5.4160000000000004</v>
      </c>
      <c r="J283" s="337">
        <f t="shared" si="33"/>
        <v>4154.3574593796156</v>
      </c>
      <c r="K283" s="341">
        <f t="shared" si="34"/>
        <v>70.62407680945347</v>
      </c>
      <c r="L283" s="24"/>
      <c r="M283" s="83">
        <v>31.3</v>
      </c>
      <c r="N283" s="84">
        <f t="shared" si="37"/>
        <v>0.53210000000000002</v>
      </c>
      <c r="O283" s="262"/>
      <c r="P283" s="262"/>
      <c r="Q283" s="265" t="s">
        <v>381</v>
      </c>
      <c r="R283" s="265" t="s">
        <v>382</v>
      </c>
    </row>
    <row r="284" spans="1:18" ht="14.45" outlineLevel="1" x14ac:dyDescent="0.3">
      <c r="A284" s="80">
        <f t="shared" si="30"/>
        <v>43370</v>
      </c>
      <c r="B284" s="92">
        <v>13</v>
      </c>
      <c r="C284" s="251">
        <v>1</v>
      </c>
      <c r="D284" s="23">
        <v>13800</v>
      </c>
      <c r="E284" s="335">
        <f t="shared" si="35"/>
        <v>13800</v>
      </c>
      <c r="F284" s="336">
        <f t="shared" si="32"/>
        <v>179.4</v>
      </c>
      <c r="G284" s="81">
        <v>86.9</v>
      </c>
      <c r="H284" s="23">
        <v>93.5</v>
      </c>
      <c r="I284" s="23">
        <v>4.6559999999999997</v>
      </c>
      <c r="J284" s="337">
        <f t="shared" si="33"/>
        <v>1417.5257731958752</v>
      </c>
      <c r="K284" s="341">
        <f t="shared" si="34"/>
        <v>18.427835051546378</v>
      </c>
      <c r="L284" s="24"/>
      <c r="M284" s="83"/>
      <c r="N284" s="84">
        <f t="shared" si="37"/>
        <v>0</v>
      </c>
      <c r="O284" s="262"/>
      <c r="P284" s="262"/>
      <c r="Q284" s="265" t="s">
        <v>380</v>
      </c>
      <c r="R284" s="25" t="s">
        <v>378</v>
      </c>
    </row>
    <row r="285" spans="1:18" ht="14.45" outlineLevel="1" x14ac:dyDescent="0.3">
      <c r="A285" s="80">
        <f t="shared" si="30"/>
        <v>43371</v>
      </c>
      <c r="B285" s="92">
        <v>0</v>
      </c>
      <c r="C285" s="251">
        <v>1</v>
      </c>
      <c r="D285" s="23"/>
      <c r="E285" s="335">
        <f t="shared" si="35"/>
        <v>0</v>
      </c>
      <c r="F285" s="336">
        <f t="shared" si="32"/>
        <v>0</v>
      </c>
      <c r="G285" s="81"/>
      <c r="H285" s="23"/>
      <c r="I285" s="23"/>
      <c r="J285" s="337">
        <f t="shared" si="33"/>
        <v>0</v>
      </c>
      <c r="K285" s="341">
        <f t="shared" si="34"/>
        <v>0</v>
      </c>
      <c r="L285" s="24"/>
      <c r="M285" s="83"/>
      <c r="N285" s="84">
        <f t="shared" si="37"/>
        <v>0</v>
      </c>
      <c r="O285" s="262"/>
      <c r="P285" s="262"/>
      <c r="Q285" s="265"/>
      <c r="R285" s="25"/>
    </row>
    <row r="286" spans="1:18" ht="14.45" outlineLevel="1" x14ac:dyDescent="0.3">
      <c r="A286" s="80">
        <f t="shared" si="30"/>
        <v>43372</v>
      </c>
      <c r="B286" s="92"/>
      <c r="C286" s="251">
        <v>1</v>
      </c>
      <c r="D286" s="23"/>
      <c r="E286" s="335">
        <f t="shared" si="35"/>
        <v>0</v>
      </c>
      <c r="F286" s="336">
        <f t="shared" si="32"/>
        <v>0</v>
      </c>
      <c r="G286" s="81"/>
      <c r="H286" s="23"/>
      <c r="I286" s="23"/>
      <c r="J286" s="337">
        <f t="shared" si="33"/>
        <v>0</v>
      </c>
      <c r="K286" s="341">
        <f t="shared" si="34"/>
        <v>0</v>
      </c>
      <c r="L286" s="24"/>
      <c r="M286" s="83"/>
      <c r="N286" s="84">
        <f t="shared" si="37"/>
        <v>0</v>
      </c>
      <c r="O286" s="262"/>
      <c r="P286" s="262"/>
      <c r="Q286" s="265"/>
      <c r="R286" s="25"/>
    </row>
    <row r="287" spans="1:18" ht="14.45" outlineLevel="1" x14ac:dyDescent="0.3">
      <c r="A287" s="80">
        <f t="shared" si="30"/>
        <v>43373</v>
      </c>
      <c r="B287" s="92"/>
      <c r="C287" s="251">
        <v>1</v>
      </c>
      <c r="D287" s="23"/>
      <c r="E287" s="335">
        <f t="shared" si="35"/>
        <v>0</v>
      </c>
      <c r="F287" s="336">
        <f t="shared" si="32"/>
        <v>0</v>
      </c>
      <c r="G287" s="81"/>
      <c r="H287" s="23"/>
      <c r="I287" s="23"/>
      <c r="J287" s="337">
        <f t="shared" si="33"/>
        <v>0</v>
      </c>
      <c r="K287" s="341">
        <f t="shared" si="34"/>
        <v>0</v>
      </c>
      <c r="L287" s="24"/>
      <c r="M287" s="83"/>
      <c r="N287" s="84">
        <f t="shared" si="37"/>
        <v>0</v>
      </c>
      <c r="O287" s="262"/>
      <c r="P287" s="262"/>
      <c r="Q287" s="265"/>
      <c r="R287" s="25"/>
    </row>
    <row r="288" spans="1:18" x14ac:dyDescent="0.25">
      <c r="A288" s="80">
        <f t="shared" si="30"/>
        <v>43374</v>
      </c>
      <c r="B288" s="92">
        <v>8</v>
      </c>
      <c r="C288" s="251">
        <v>1</v>
      </c>
      <c r="D288" s="23">
        <v>15800</v>
      </c>
      <c r="E288" s="335">
        <f t="shared" si="35"/>
        <v>15800</v>
      </c>
      <c r="F288" s="336">
        <f t="shared" si="32"/>
        <v>126.4</v>
      </c>
      <c r="G288" s="81">
        <v>86.6</v>
      </c>
      <c r="H288" s="23">
        <v>107.5</v>
      </c>
      <c r="I288" s="23">
        <v>7.4253</v>
      </c>
      <c r="J288" s="337">
        <f t="shared" si="33"/>
        <v>2814.7010895182698</v>
      </c>
      <c r="K288" s="341">
        <f t="shared" si="34"/>
        <v>22.517608716146157</v>
      </c>
      <c r="L288" s="24"/>
      <c r="M288" s="83">
        <v>42.9</v>
      </c>
      <c r="N288" s="84">
        <f t="shared" si="37"/>
        <v>0.34320000000000001</v>
      </c>
      <c r="O288" s="262"/>
      <c r="P288" s="262"/>
      <c r="Q288" s="265" t="s">
        <v>383</v>
      </c>
      <c r="R288" s="25"/>
    </row>
    <row r="289" spans="1:18" outlineLevel="1" x14ac:dyDescent="0.25">
      <c r="A289" s="80">
        <f t="shared" si="30"/>
        <v>43375</v>
      </c>
      <c r="B289" s="92">
        <v>24</v>
      </c>
      <c r="C289" s="251">
        <v>1</v>
      </c>
      <c r="D289" s="23">
        <v>11900</v>
      </c>
      <c r="E289" s="335">
        <f t="shared" si="35"/>
        <v>11900</v>
      </c>
      <c r="F289" s="336">
        <f t="shared" si="32"/>
        <v>285.60000000000002</v>
      </c>
      <c r="G289" s="81">
        <v>86.4</v>
      </c>
      <c r="H289" s="23">
        <v>91</v>
      </c>
      <c r="I289" s="23">
        <v>4.3600000000000003</v>
      </c>
      <c r="J289" s="337">
        <f t="shared" si="33"/>
        <v>1055.0458715596317</v>
      </c>
      <c r="K289" s="341">
        <f t="shared" si="34"/>
        <v>25.321100917431163</v>
      </c>
      <c r="L289" s="24"/>
      <c r="M289" s="83">
        <v>22.7</v>
      </c>
      <c r="N289" s="84">
        <f t="shared" si="37"/>
        <v>0.54479999999999995</v>
      </c>
      <c r="O289" s="262"/>
      <c r="P289" s="262"/>
      <c r="Q289" s="265" t="s">
        <v>384</v>
      </c>
      <c r="R289" s="25"/>
    </row>
    <row r="290" spans="1:18" outlineLevel="1" x14ac:dyDescent="0.25">
      <c r="A290" s="80">
        <f t="shared" si="30"/>
        <v>43376</v>
      </c>
      <c r="B290" s="92">
        <v>41</v>
      </c>
      <c r="C290" s="251">
        <v>1</v>
      </c>
      <c r="D290" s="23">
        <v>10100</v>
      </c>
      <c r="E290" s="335">
        <f t="shared" si="35"/>
        <v>10100</v>
      </c>
      <c r="F290" s="336">
        <f t="shared" si="32"/>
        <v>414.1</v>
      </c>
      <c r="G290" s="81">
        <v>88</v>
      </c>
      <c r="H290" s="23">
        <v>93</v>
      </c>
      <c r="I290" s="23">
        <v>4.5229999999999997</v>
      </c>
      <c r="J290" s="337">
        <f t="shared" si="33"/>
        <v>1105.4609772275039</v>
      </c>
      <c r="K290" s="341">
        <f t="shared" si="34"/>
        <v>45.32390006632766</v>
      </c>
      <c r="L290" s="24"/>
      <c r="M290" s="83">
        <v>21.6</v>
      </c>
      <c r="N290" s="84">
        <f t="shared" si="37"/>
        <v>0.88560000000000005</v>
      </c>
      <c r="O290" s="262"/>
      <c r="P290" s="262"/>
      <c r="Q290" s="265" t="s">
        <v>386</v>
      </c>
      <c r="R290" s="25" t="s">
        <v>385</v>
      </c>
    </row>
    <row r="291" spans="1:18" ht="14.45" outlineLevel="1" x14ac:dyDescent="0.3">
      <c r="A291" s="80">
        <f t="shared" si="30"/>
        <v>43377</v>
      </c>
      <c r="B291" s="92">
        <v>3</v>
      </c>
      <c r="C291" s="251">
        <v>1</v>
      </c>
      <c r="D291" s="23"/>
      <c r="E291" s="335">
        <f t="shared" si="35"/>
        <v>0</v>
      </c>
      <c r="F291" s="336">
        <f t="shared" si="32"/>
        <v>0</v>
      </c>
      <c r="G291" s="81"/>
      <c r="H291" s="23"/>
      <c r="I291" s="23"/>
      <c r="J291" s="337">
        <f t="shared" si="33"/>
        <v>0</v>
      </c>
      <c r="K291" s="341">
        <f t="shared" si="34"/>
        <v>0</v>
      </c>
      <c r="L291" s="24"/>
      <c r="M291" s="83"/>
      <c r="N291" s="84">
        <f t="shared" si="37"/>
        <v>0</v>
      </c>
      <c r="O291" s="262"/>
      <c r="P291" s="262"/>
      <c r="Q291" s="265"/>
      <c r="R291" s="25" t="s">
        <v>387</v>
      </c>
    </row>
    <row r="292" spans="1:18" outlineLevel="1" x14ac:dyDescent="0.25">
      <c r="A292" s="80">
        <f t="shared" si="30"/>
        <v>43378</v>
      </c>
      <c r="B292" s="92"/>
      <c r="C292" s="251">
        <v>1</v>
      </c>
      <c r="D292" s="23"/>
      <c r="E292" s="335">
        <f t="shared" si="35"/>
        <v>0</v>
      </c>
      <c r="F292" s="336">
        <f t="shared" si="32"/>
        <v>0</v>
      </c>
      <c r="G292" s="81"/>
      <c r="H292" s="23"/>
      <c r="I292" s="23"/>
      <c r="J292" s="337">
        <f t="shared" si="33"/>
        <v>0</v>
      </c>
      <c r="K292" s="341">
        <f t="shared" si="34"/>
        <v>0</v>
      </c>
      <c r="L292" s="24"/>
      <c r="M292" s="83"/>
      <c r="N292" s="84">
        <f t="shared" si="37"/>
        <v>0</v>
      </c>
      <c r="O292" s="262"/>
      <c r="P292" s="262"/>
      <c r="Q292" s="265"/>
      <c r="R292" s="25"/>
    </row>
    <row r="293" spans="1:18" outlineLevel="1" x14ac:dyDescent="0.25">
      <c r="A293" s="80">
        <f t="shared" si="30"/>
        <v>43379</v>
      </c>
      <c r="B293" s="92"/>
      <c r="C293" s="251">
        <v>1</v>
      </c>
      <c r="D293" s="23"/>
      <c r="E293" s="335">
        <f t="shared" si="35"/>
        <v>0</v>
      </c>
      <c r="F293" s="336">
        <f t="shared" si="32"/>
        <v>0</v>
      </c>
      <c r="G293" s="81"/>
      <c r="H293" s="23"/>
      <c r="I293" s="23"/>
      <c r="J293" s="337">
        <f t="shared" si="33"/>
        <v>0</v>
      </c>
      <c r="K293" s="341">
        <f t="shared" si="34"/>
        <v>0</v>
      </c>
      <c r="L293" s="24"/>
      <c r="M293" s="83"/>
      <c r="N293" s="84">
        <f t="shared" si="37"/>
        <v>0</v>
      </c>
      <c r="O293" s="262"/>
      <c r="P293" s="262"/>
      <c r="Q293" s="265"/>
      <c r="R293" s="25"/>
    </row>
    <row r="294" spans="1:18" outlineLevel="1" x14ac:dyDescent="0.25">
      <c r="A294" s="80">
        <f t="shared" si="30"/>
        <v>43380</v>
      </c>
      <c r="B294" s="92"/>
      <c r="C294" s="251">
        <v>1</v>
      </c>
      <c r="D294" s="23"/>
      <c r="E294" s="335">
        <f t="shared" si="35"/>
        <v>0</v>
      </c>
      <c r="F294" s="336">
        <f t="shared" si="32"/>
        <v>0</v>
      </c>
      <c r="G294" s="81"/>
      <c r="H294" s="23"/>
      <c r="I294" s="23"/>
      <c r="J294" s="337">
        <f t="shared" si="33"/>
        <v>0</v>
      </c>
      <c r="K294" s="341">
        <f t="shared" si="34"/>
        <v>0</v>
      </c>
      <c r="L294" s="24"/>
      <c r="M294" s="83"/>
      <c r="N294" s="84">
        <f t="shared" si="37"/>
        <v>0</v>
      </c>
      <c r="O294" s="262"/>
      <c r="P294" s="262"/>
      <c r="Q294" s="265"/>
      <c r="R294" s="25"/>
    </row>
    <row r="295" spans="1:18" outlineLevel="1" x14ac:dyDescent="0.25">
      <c r="A295" s="80">
        <f t="shared" si="30"/>
        <v>43381</v>
      </c>
      <c r="B295" s="92">
        <v>32</v>
      </c>
      <c r="C295" s="251">
        <v>1</v>
      </c>
      <c r="D295" s="23">
        <v>15900</v>
      </c>
      <c r="E295" s="335">
        <f t="shared" si="35"/>
        <v>15900</v>
      </c>
      <c r="F295" s="336">
        <f t="shared" si="32"/>
        <v>508.8</v>
      </c>
      <c r="G295" s="81">
        <v>86.7</v>
      </c>
      <c r="H295" s="23">
        <v>106.7</v>
      </c>
      <c r="I295" s="23">
        <v>8.7812999999999999</v>
      </c>
      <c r="J295" s="337">
        <f t="shared" si="33"/>
        <v>2277.5671028207671</v>
      </c>
      <c r="K295" s="341">
        <f t="shared" si="34"/>
        <v>72.882147290264541</v>
      </c>
      <c r="L295" s="24"/>
      <c r="M295" s="83">
        <v>24</v>
      </c>
      <c r="N295" s="84">
        <f t="shared" si="37"/>
        <v>0.76800000000000002</v>
      </c>
      <c r="O295" s="262"/>
      <c r="P295" s="262"/>
      <c r="Q295" s="265" t="s">
        <v>390</v>
      </c>
      <c r="R295" s="25"/>
    </row>
    <row r="296" spans="1:18" outlineLevel="1" x14ac:dyDescent="0.25">
      <c r="A296" s="80">
        <f t="shared" si="30"/>
        <v>43382</v>
      </c>
      <c r="B296" s="92">
        <v>17</v>
      </c>
      <c r="C296" s="251">
        <v>1</v>
      </c>
      <c r="D296" s="23">
        <v>13300</v>
      </c>
      <c r="E296" s="335">
        <f>IF(D296=0,0,(D296*C296))</f>
        <v>13300</v>
      </c>
      <c r="F296" s="336">
        <f t="shared" si="32"/>
        <v>226.1</v>
      </c>
      <c r="G296" s="81">
        <v>87.2</v>
      </c>
      <c r="H296" s="23">
        <v>103</v>
      </c>
      <c r="I296" s="23">
        <v>8.0329999999999995</v>
      </c>
      <c r="J296" s="337">
        <f t="shared" si="33"/>
        <v>1966.8865928046803</v>
      </c>
      <c r="K296" s="341">
        <f t="shared" si="34"/>
        <v>33.437072077679566</v>
      </c>
      <c r="L296" s="24"/>
      <c r="M296" s="83">
        <v>22.9</v>
      </c>
      <c r="N296" s="84">
        <f t="shared" si="37"/>
        <v>0.38929999999999998</v>
      </c>
      <c r="O296" s="262"/>
      <c r="P296" s="262"/>
      <c r="Q296" s="265" t="s">
        <v>390</v>
      </c>
      <c r="R296" s="25"/>
    </row>
    <row r="297" spans="1:18" outlineLevel="1" x14ac:dyDescent="0.25">
      <c r="A297" s="80">
        <f t="shared" si="30"/>
        <v>43383</v>
      </c>
      <c r="B297" s="92">
        <v>20</v>
      </c>
      <c r="C297" s="251">
        <v>1</v>
      </c>
      <c r="D297" s="23">
        <v>12400</v>
      </c>
      <c r="E297" s="335">
        <f t="shared" si="35"/>
        <v>12400</v>
      </c>
      <c r="F297" s="336">
        <f t="shared" si="32"/>
        <v>248</v>
      </c>
      <c r="G297" s="81">
        <v>87.7</v>
      </c>
      <c r="H297" s="23">
        <v>106.7</v>
      </c>
      <c r="I297" s="23">
        <v>10.391</v>
      </c>
      <c r="J297" s="337">
        <f t="shared" si="33"/>
        <v>1828.505437397748</v>
      </c>
      <c r="K297" s="341">
        <f t="shared" si="34"/>
        <v>36.570108747954961</v>
      </c>
      <c r="L297" s="24"/>
      <c r="M297" s="83">
        <v>14.8</v>
      </c>
      <c r="N297" s="84">
        <f t="shared" si="37"/>
        <v>0.29599999999999999</v>
      </c>
      <c r="O297" s="262"/>
      <c r="P297" s="262"/>
      <c r="Q297" s="265" t="s">
        <v>390</v>
      </c>
      <c r="R297" s="25"/>
    </row>
    <row r="298" spans="1:18" outlineLevel="1" x14ac:dyDescent="0.25">
      <c r="A298" s="80">
        <f t="shared" ref="A298:A361" si="38">A297+1</f>
        <v>43384</v>
      </c>
      <c r="B298" s="92">
        <v>0</v>
      </c>
      <c r="C298" s="251">
        <v>1</v>
      </c>
      <c r="D298" s="23"/>
      <c r="E298" s="335">
        <f t="shared" si="35"/>
        <v>0</v>
      </c>
      <c r="F298" s="336">
        <f t="shared" si="32"/>
        <v>0</v>
      </c>
      <c r="G298" s="81"/>
      <c r="H298" s="23"/>
      <c r="I298" s="23"/>
      <c r="J298" s="337"/>
      <c r="K298" s="341">
        <f t="shared" si="34"/>
        <v>0</v>
      </c>
      <c r="L298" s="24"/>
      <c r="M298" s="83"/>
      <c r="N298" s="84">
        <f t="shared" si="37"/>
        <v>0</v>
      </c>
      <c r="O298" s="262"/>
      <c r="P298" s="262"/>
      <c r="Q298" s="265"/>
      <c r="R298" s="25" t="s">
        <v>391</v>
      </c>
    </row>
    <row r="299" spans="1:18" outlineLevel="1" x14ac:dyDescent="0.25">
      <c r="A299" s="80">
        <f t="shared" si="38"/>
        <v>43385</v>
      </c>
      <c r="B299" s="92">
        <v>43</v>
      </c>
      <c r="C299" s="251">
        <v>1</v>
      </c>
      <c r="D299" s="23">
        <v>13400</v>
      </c>
      <c r="E299" s="335">
        <f t="shared" ref="E299:E362" si="39">IF(D299=0,0,(D299*C299))</f>
        <v>13400</v>
      </c>
      <c r="F299" s="336">
        <f t="shared" ref="F299:F362" si="40">IF(E299=0,0,IF(B299=0,0,E299*B299/1000))</f>
        <v>576.20000000000005</v>
      </c>
      <c r="G299" s="81">
        <v>87.2</v>
      </c>
      <c r="H299" s="23">
        <v>102.1</v>
      </c>
      <c r="I299" s="23">
        <v>5.9180000000000001</v>
      </c>
      <c r="J299" s="337">
        <f t="shared" ref="J299:J362" si="41">IF(H299=0,0,(H299-G299)*1000/I299)</f>
        <v>2517.7424805677579</v>
      </c>
      <c r="K299" s="341">
        <f t="shared" ref="K299:K362" si="42">IF(J299=0,0,IF(B299=0,0,J299*B299/1000))</f>
        <v>108.2629266644136</v>
      </c>
      <c r="L299" s="24"/>
      <c r="M299" s="83">
        <v>40.4</v>
      </c>
      <c r="N299" s="84">
        <f t="shared" si="37"/>
        <v>1.7372000000000001</v>
      </c>
      <c r="O299" s="262"/>
      <c r="P299" s="262"/>
      <c r="Q299" s="265"/>
      <c r="R299" s="25"/>
    </row>
    <row r="300" spans="1:18" outlineLevel="1" x14ac:dyDescent="0.25">
      <c r="A300" s="80">
        <f t="shared" si="38"/>
        <v>43386</v>
      </c>
      <c r="B300" s="92"/>
      <c r="C300" s="251">
        <v>1</v>
      </c>
      <c r="D300" s="23"/>
      <c r="E300" s="335">
        <f t="shared" si="39"/>
        <v>0</v>
      </c>
      <c r="F300" s="336">
        <f t="shared" si="40"/>
        <v>0</v>
      </c>
      <c r="G300" s="81"/>
      <c r="H300" s="23"/>
      <c r="I300" s="23"/>
      <c r="J300" s="337">
        <f t="shared" si="41"/>
        <v>0</v>
      </c>
      <c r="K300" s="341">
        <f t="shared" si="42"/>
        <v>0</v>
      </c>
      <c r="L300" s="24"/>
      <c r="M300" s="83"/>
      <c r="N300" s="84">
        <f t="shared" si="37"/>
        <v>0</v>
      </c>
      <c r="O300" s="262"/>
      <c r="P300" s="262"/>
      <c r="Q300" s="265"/>
      <c r="R300" s="25"/>
    </row>
    <row r="301" spans="1:18" outlineLevel="1" x14ac:dyDescent="0.25">
      <c r="A301" s="80">
        <f t="shared" si="38"/>
        <v>43387</v>
      </c>
      <c r="B301" s="92"/>
      <c r="C301" s="251">
        <v>1</v>
      </c>
      <c r="D301" s="23"/>
      <c r="E301" s="335">
        <f t="shared" si="39"/>
        <v>0</v>
      </c>
      <c r="F301" s="336">
        <f t="shared" si="40"/>
        <v>0</v>
      </c>
      <c r="G301" s="81"/>
      <c r="H301" s="23"/>
      <c r="I301" s="23"/>
      <c r="J301" s="337">
        <f t="shared" si="41"/>
        <v>0</v>
      </c>
      <c r="K301" s="341">
        <f t="shared" si="42"/>
        <v>0</v>
      </c>
      <c r="L301" s="24"/>
      <c r="M301" s="83"/>
      <c r="N301" s="84">
        <f t="shared" si="37"/>
        <v>0</v>
      </c>
      <c r="O301" s="262"/>
      <c r="P301" s="262"/>
      <c r="Q301" s="265"/>
      <c r="R301" s="25"/>
    </row>
    <row r="302" spans="1:18" outlineLevel="1" x14ac:dyDescent="0.25">
      <c r="A302" s="80">
        <f t="shared" si="38"/>
        <v>43388</v>
      </c>
      <c r="B302" s="92">
        <v>12</v>
      </c>
      <c r="C302" s="251">
        <v>1</v>
      </c>
      <c r="D302" s="23">
        <v>13200</v>
      </c>
      <c r="E302" s="335">
        <f t="shared" si="39"/>
        <v>13200</v>
      </c>
      <c r="F302" s="336">
        <f t="shared" si="40"/>
        <v>158.4</v>
      </c>
      <c r="G302" s="81">
        <v>87</v>
      </c>
      <c r="H302" s="23">
        <v>100.4</v>
      </c>
      <c r="I302" s="23">
        <v>6.67</v>
      </c>
      <c r="J302" s="337">
        <f t="shared" si="41"/>
        <v>2008.9955022488764</v>
      </c>
      <c r="K302" s="341">
        <f t="shared" si="42"/>
        <v>24.107946026986514</v>
      </c>
      <c r="L302" s="24"/>
      <c r="M302" s="83">
        <v>15.7</v>
      </c>
      <c r="N302" s="84">
        <f t="shared" si="37"/>
        <v>0.18839999999999998</v>
      </c>
      <c r="O302" s="262"/>
      <c r="P302" s="262"/>
      <c r="Q302" s="265"/>
      <c r="R302" s="25" t="s">
        <v>393</v>
      </c>
    </row>
    <row r="303" spans="1:18" outlineLevel="1" x14ac:dyDescent="0.25">
      <c r="A303" s="80">
        <f t="shared" si="38"/>
        <v>43389</v>
      </c>
      <c r="B303" s="92">
        <v>15</v>
      </c>
      <c r="C303" s="251">
        <v>1</v>
      </c>
      <c r="D303" s="23">
        <v>10100</v>
      </c>
      <c r="E303" s="335">
        <f t="shared" si="39"/>
        <v>10100</v>
      </c>
      <c r="F303" s="336">
        <f t="shared" si="40"/>
        <v>151.5</v>
      </c>
      <c r="G303" s="81">
        <v>86.3</v>
      </c>
      <c r="H303" s="23">
        <v>95.1</v>
      </c>
      <c r="I303" s="23">
        <v>5.9429999999999996</v>
      </c>
      <c r="J303" s="337">
        <f t="shared" si="41"/>
        <v>1480.7336362106676</v>
      </c>
      <c r="K303" s="341">
        <f t="shared" si="42"/>
        <v>22.211004543160012</v>
      </c>
      <c r="L303" s="24"/>
      <c r="M303" s="83">
        <v>18.3</v>
      </c>
      <c r="N303" s="84">
        <f t="shared" si="37"/>
        <v>0.27450000000000002</v>
      </c>
      <c r="O303" s="262"/>
      <c r="P303" s="262"/>
      <c r="Q303" s="265"/>
      <c r="R303" s="25" t="s">
        <v>393</v>
      </c>
    </row>
    <row r="304" spans="1:18" outlineLevel="1" x14ac:dyDescent="0.25">
      <c r="A304" s="80">
        <f t="shared" si="38"/>
        <v>43390</v>
      </c>
      <c r="B304" s="92">
        <v>22</v>
      </c>
      <c r="C304" s="251">
        <v>1</v>
      </c>
      <c r="D304" s="23">
        <v>11400</v>
      </c>
      <c r="E304" s="335">
        <f t="shared" si="39"/>
        <v>11400</v>
      </c>
      <c r="F304" s="336">
        <f t="shared" si="40"/>
        <v>250.8</v>
      </c>
      <c r="G304" s="81">
        <v>87.5</v>
      </c>
      <c r="H304" s="23">
        <v>101.5</v>
      </c>
      <c r="I304" s="23">
        <v>6.4977</v>
      </c>
      <c r="J304" s="337">
        <f t="shared" si="41"/>
        <v>2154.6085537959584</v>
      </c>
      <c r="K304" s="341">
        <f t="shared" si="42"/>
        <v>47.401388183511088</v>
      </c>
      <c r="L304" s="24"/>
      <c r="M304" s="83">
        <v>21.5</v>
      </c>
      <c r="N304" s="84">
        <f t="shared" si="37"/>
        <v>0.47299999999999998</v>
      </c>
      <c r="O304" s="262"/>
      <c r="P304" s="262"/>
      <c r="Q304" s="265"/>
      <c r="R304" s="25" t="s">
        <v>393</v>
      </c>
    </row>
    <row r="305" spans="1:18" outlineLevel="1" x14ac:dyDescent="0.25">
      <c r="A305" s="80">
        <f t="shared" si="38"/>
        <v>43391</v>
      </c>
      <c r="B305" s="92"/>
      <c r="C305" s="251">
        <v>1</v>
      </c>
      <c r="D305" s="23"/>
      <c r="E305" s="335">
        <f t="shared" si="39"/>
        <v>0</v>
      </c>
      <c r="F305" s="336">
        <f t="shared" si="40"/>
        <v>0</v>
      </c>
      <c r="G305" s="81"/>
      <c r="H305" s="23"/>
      <c r="I305" s="23"/>
      <c r="J305" s="337">
        <f t="shared" si="41"/>
        <v>0</v>
      </c>
      <c r="K305" s="341">
        <f t="shared" si="42"/>
        <v>0</v>
      </c>
      <c r="L305" s="24"/>
      <c r="M305" s="83"/>
      <c r="N305" s="84">
        <f t="shared" si="37"/>
        <v>0</v>
      </c>
      <c r="O305" s="262"/>
      <c r="P305" s="262"/>
      <c r="Q305" s="265"/>
      <c r="R305" s="25" t="s">
        <v>393</v>
      </c>
    </row>
    <row r="306" spans="1:18" outlineLevel="1" x14ac:dyDescent="0.25">
      <c r="A306" s="80">
        <f t="shared" si="38"/>
        <v>43392</v>
      </c>
      <c r="B306" s="92">
        <v>10</v>
      </c>
      <c r="C306" s="251">
        <v>1</v>
      </c>
      <c r="D306" s="23">
        <v>10100</v>
      </c>
      <c r="E306" s="335">
        <f t="shared" si="39"/>
        <v>10100</v>
      </c>
      <c r="F306" s="336">
        <f t="shared" si="40"/>
        <v>101</v>
      </c>
      <c r="G306" s="81">
        <v>87.8</v>
      </c>
      <c r="H306" s="23">
        <v>113</v>
      </c>
      <c r="I306" s="23">
        <v>9.8109999999999999</v>
      </c>
      <c r="J306" s="337">
        <f t="shared" si="41"/>
        <v>2568.5455101416783</v>
      </c>
      <c r="K306" s="341">
        <f t="shared" si="42"/>
        <v>25.685455101416782</v>
      </c>
      <c r="L306" s="24"/>
      <c r="M306" s="83">
        <v>35.5</v>
      </c>
      <c r="N306" s="84">
        <f t="shared" si="37"/>
        <v>0.35499999999999998</v>
      </c>
      <c r="O306" s="262"/>
      <c r="P306" s="262"/>
      <c r="Q306" s="265"/>
      <c r="R306" s="25"/>
    </row>
    <row r="307" spans="1:18" outlineLevel="1" x14ac:dyDescent="0.25">
      <c r="A307" s="80">
        <f t="shared" si="38"/>
        <v>43393</v>
      </c>
      <c r="B307" s="92">
        <v>18</v>
      </c>
      <c r="C307" s="251">
        <v>1</v>
      </c>
      <c r="D307" s="23">
        <v>10000</v>
      </c>
      <c r="E307" s="335">
        <f t="shared" si="39"/>
        <v>10000</v>
      </c>
      <c r="F307" s="336">
        <f t="shared" si="40"/>
        <v>180</v>
      </c>
      <c r="G307" s="81">
        <v>87.5</v>
      </c>
      <c r="H307" s="23">
        <v>109.1</v>
      </c>
      <c r="I307" s="23">
        <v>13.259</v>
      </c>
      <c r="J307" s="337">
        <f t="shared" si="41"/>
        <v>1629.082132890866</v>
      </c>
      <c r="K307" s="341">
        <f t="shared" si="42"/>
        <v>29.323478392035586</v>
      </c>
      <c r="L307" s="24"/>
      <c r="M307" s="83">
        <v>6.2</v>
      </c>
      <c r="N307" s="84">
        <f t="shared" si="37"/>
        <v>0.1116</v>
      </c>
      <c r="O307" s="262"/>
      <c r="P307" s="262"/>
      <c r="Q307" s="265"/>
      <c r="R307" s="25"/>
    </row>
    <row r="308" spans="1:18" outlineLevel="1" x14ac:dyDescent="0.25">
      <c r="A308" s="80">
        <f t="shared" si="38"/>
        <v>43394</v>
      </c>
      <c r="B308" s="92"/>
      <c r="C308" s="251">
        <v>1</v>
      </c>
      <c r="D308" s="23"/>
      <c r="E308" s="335">
        <f t="shared" si="39"/>
        <v>0</v>
      </c>
      <c r="F308" s="336">
        <f t="shared" si="40"/>
        <v>0</v>
      </c>
      <c r="G308" s="81"/>
      <c r="H308" s="23"/>
      <c r="I308" s="23"/>
      <c r="J308" s="337">
        <f t="shared" si="41"/>
        <v>0</v>
      </c>
      <c r="K308" s="341">
        <f t="shared" si="42"/>
        <v>0</v>
      </c>
      <c r="L308" s="24"/>
      <c r="M308" s="83"/>
      <c r="N308" s="84">
        <f t="shared" si="37"/>
        <v>0</v>
      </c>
      <c r="O308" s="262"/>
      <c r="P308" s="262"/>
      <c r="Q308" s="265"/>
      <c r="R308" s="25"/>
    </row>
    <row r="309" spans="1:18" outlineLevel="1" x14ac:dyDescent="0.25">
      <c r="A309" s="80">
        <f t="shared" si="38"/>
        <v>43395</v>
      </c>
      <c r="B309" s="92">
        <v>18</v>
      </c>
      <c r="C309" s="251">
        <v>1</v>
      </c>
      <c r="D309" s="23">
        <v>16700</v>
      </c>
      <c r="E309" s="335">
        <f t="shared" si="39"/>
        <v>16700</v>
      </c>
      <c r="F309" s="336">
        <f t="shared" si="40"/>
        <v>300.60000000000002</v>
      </c>
      <c r="G309" s="81">
        <v>86.6</v>
      </c>
      <c r="H309" s="23">
        <v>99.1</v>
      </c>
      <c r="I309" s="23">
        <v>5.601</v>
      </c>
      <c r="J309" s="337">
        <f t="shared" si="41"/>
        <v>2231.7443313693984</v>
      </c>
      <c r="K309" s="341">
        <f t="shared" si="42"/>
        <v>40.171397964649174</v>
      </c>
      <c r="L309" s="24"/>
      <c r="M309" s="83">
        <v>12.7</v>
      </c>
      <c r="N309" s="84">
        <f t="shared" si="37"/>
        <v>0.2286</v>
      </c>
      <c r="O309" s="262"/>
      <c r="P309" s="262"/>
      <c r="Q309" s="265"/>
      <c r="R309" s="25"/>
    </row>
    <row r="310" spans="1:18" outlineLevel="1" x14ac:dyDescent="0.25">
      <c r="A310" s="80">
        <f t="shared" si="38"/>
        <v>43396</v>
      </c>
      <c r="B310" s="92">
        <v>17</v>
      </c>
      <c r="C310" s="251">
        <v>1</v>
      </c>
      <c r="D310" s="23">
        <v>17500</v>
      </c>
      <c r="E310" s="335">
        <f t="shared" si="39"/>
        <v>17500</v>
      </c>
      <c r="F310" s="336">
        <f t="shared" si="40"/>
        <v>297.5</v>
      </c>
      <c r="G310" s="81">
        <v>87.6</v>
      </c>
      <c r="H310" s="23">
        <v>105.5</v>
      </c>
      <c r="I310" s="23">
        <v>7.2530000000000001</v>
      </c>
      <c r="J310" s="337">
        <f t="shared" si="41"/>
        <v>2467.9442989107965</v>
      </c>
      <c r="K310" s="341">
        <f t="shared" si="42"/>
        <v>41.955053081483541</v>
      </c>
      <c r="L310" s="24"/>
      <c r="M310" s="83">
        <v>15.4</v>
      </c>
      <c r="N310" s="84">
        <f t="shared" si="37"/>
        <v>0.26180000000000003</v>
      </c>
      <c r="O310" s="262"/>
      <c r="P310" s="262"/>
      <c r="Q310" s="265" t="s">
        <v>394</v>
      </c>
      <c r="R310" s="25"/>
    </row>
    <row r="311" spans="1:18" outlineLevel="1" x14ac:dyDescent="0.25">
      <c r="A311" s="80">
        <f t="shared" si="38"/>
        <v>43397</v>
      </c>
      <c r="B311" s="92">
        <v>21</v>
      </c>
      <c r="C311" s="251">
        <v>1</v>
      </c>
      <c r="D311" s="23">
        <v>15500</v>
      </c>
      <c r="E311" s="335">
        <f t="shared" si="39"/>
        <v>15500</v>
      </c>
      <c r="F311" s="336">
        <f t="shared" si="40"/>
        <v>325.5</v>
      </c>
      <c r="G311" s="81">
        <v>85.3</v>
      </c>
      <c r="H311" s="23">
        <v>98.8</v>
      </c>
      <c r="I311" s="23">
        <v>7.25</v>
      </c>
      <c r="J311" s="337">
        <f t="shared" si="41"/>
        <v>1862.0689655172414</v>
      </c>
      <c r="K311" s="341">
        <f t="shared" si="42"/>
        <v>39.103448275862071</v>
      </c>
      <c r="L311" s="24"/>
      <c r="M311" s="83">
        <v>4.24</v>
      </c>
      <c r="N311" s="84">
        <f t="shared" si="37"/>
        <v>8.9040000000000008E-2</v>
      </c>
      <c r="O311" s="262"/>
      <c r="P311" s="262"/>
      <c r="Q311" s="265"/>
      <c r="R311" s="25"/>
    </row>
    <row r="312" spans="1:18" outlineLevel="1" x14ac:dyDescent="0.25">
      <c r="A312" s="80">
        <f t="shared" si="38"/>
        <v>43398</v>
      </c>
      <c r="B312" s="92">
        <v>16</v>
      </c>
      <c r="C312" s="251">
        <v>1</v>
      </c>
      <c r="D312" s="23">
        <v>15900</v>
      </c>
      <c r="E312" s="335">
        <f t="shared" si="39"/>
        <v>15900</v>
      </c>
      <c r="F312" s="336">
        <f t="shared" si="40"/>
        <v>254.4</v>
      </c>
      <c r="G312" s="81">
        <v>87.1</v>
      </c>
      <c r="H312" s="23">
        <v>102.2</v>
      </c>
      <c r="I312" s="23">
        <v>8.1856000000000009</v>
      </c>
      <c r="J312" s="337">
        <f t="shared" si="41"/>
        <v>1844.7028928850673</v>
      </c>
      <c r="K312" s="341">
        <f t="shared" si="42"/>
        <v>29.515246286161076</v>
      </c>
      <c r="L312" s="24"/>
      <c r="M312" s="83">
        <v>25.6</v>
      </c>
      <c r="N312" s="84">
        <f t="shared" si="37"/>
        <v>0.40960000000000002</v>
      </c>
      <c r="O312" s="262"/>
      <c r="P312" s="262"/>
      <c r="Q312" s="265"/>
      <c r="R312" s="25" t="s">
        <v>395</v>
      </c>
    </row>
    <row r="313" spans="1:18" outlineLevel="1" x14ac:dyDescent="0.25">
      <c r="A313" s="80">
        <f t="shared" si="38"/>
        <v>43399</v>
      </c>
      <c r="B313" s="92"/>
      <c r="C313" s="251">
        <v>1</v>
      </c>
      <c r="D313" s="23"/>
      <c r="E313" s="335">
        <f t="shared" si="39"/>
        <v>0</v>
      </c>
      <c r="F313" s="336">
        <f t="shared" si="40"/>
        <v>0</v>
      </c>
      <c r="G313" s="81"/>
      <c r="H313" s="23"/>
      <c r="I313" s="23"/>
      <c r="J313" s="337">
        <f t="shared" si="41"/>
        <v>0</v>
      </c>
      <c r="K313" s="341">
        <f t="shared" si="42"/>
        <v>0</v>
      </c>
      <c r="L313" s="24"/>
      <c r="M313" s="83"/>
      <c r="N313" s="84">
        <f t="shared" si="37"/>
        <v>0</v>
      </c>
      <c r="O313" s="262"/>
      <c r="P313" s="262"/>
      <c r="Q313" s="265"/>
      <c r="R313" s="25" t="s">
        <v>396</v>
      </c>
    </row>
    <row r="314" spans="1:18" outlineLevel="1" x14ac:dyDescent="0.25">
      <c r="A314" s="80">
        <f t="shared" si="38"/>
        <v>43400</v>
      </c>
      <c r="B314" s="92"/>
      <c r="C314" s="251">
        <v>1</v>
      </c>
      <c r="D314" s="23"/>
      <c r="E314" s="335">
        <f t="shared" si="39"/>
        <v>0</v>
      </c>
      <c r="F314" s="336">
        <f t="shared" si="40"/>
        <v>0</v>
      </c>
      <c r="G314" s="81"/>
      <c r="H314" s="23"/>
      <c r="I314" s="23"/>
      <c r="J314" s="337">
        <f t="shared" si="41"/>
        <v>0</v>
      </c>
      <c r="K314" s="341">
        <f t="shared" si="42"/>
        <v>0</v>
      </c>
      <c r="L314" s="24"/>
      <c r="M314" s="83"/>
      <c r="N314" s="84">
        <f t="shared" si="37"/>
        <v>0</v>
      </c>
      <c r="O314" s="262"/>
      <c r="P314" s="262"/>
      <c r="Q314" s="265"/>
      <c r="R314" s="25"/>
    </row>
    <row r="315" spans="1:18" outlineLevel="1" x14ac:dyDescent="0.25">
      <c r="A315" s="80">
        <f t="shared" si="38"/>
        <v>43401</v>
      </c>
      <c r="B315" s="92"/>
      <c r="C315" s="251">
        <v>1</v>
      </c>
      <c r="D315" s="23"/>
      <c r="E315" s="335"/>
      <c r="F315" s="336">
        <f t="shared" si="40"/>
        <v>0</v>
      </c>
      <c r="G315" s="81"/>
      <c r="H315" s="23"/>
      <c r="I315" s="23"/>
      <c r="J315" s="337">
        <f t="shared" si="41"/>
        <v>0</v>
      </c>
      <c r="K315" s="341">
        <f t="shared" si="42"/>
        <v>0</v>
      </c>
      <c r="L315" s="24"/>
      <c r="M315" s="83"/>
      <c r="N315" s="84">
        <f t="shared" si="37"/>
        <v>0</v>
      </c>
      <c r="O315" s="262"/>
      <c r="P315" s="262"/>
      <c r="Q315" s="265"/>
      <c r="R315" s="25"/>
    </row>
    <row r="316" spans="1:18" outlineLevel="1" x14ac:dyDescent="0.25">
      <c r="A316" s="80">
        <f t="shared" si="38"/>
        <v>43402</v>
      </c>
      <c r="B316" s="92">
        <v>15</v>
      </c>
      <c r="C316" s="251">
        <v>1</v>
      </c>
      <c r="D316" s="23">
        <v>14200</v>
      </c>
      <c r="E316" s="335">
        <f t="shared" si="39"/>
        <v>14200</v>
      </c>
      <c r="F316" s="336">
        <f t="shared" si="40"/>
        <v>213</v>
      </c>
      <c r="G316" s="81">
        <v>87.3</v>
      </c>
      <c r="H316" s="23">
        <v>95.4</v>
      </c>
      <c r="I316" s="23">
        <v>7.29</v>
      </c>
      <c r="J316" s="337">
        <f t="shared" si="41"/>
        <v>1111.1111111111122</v>
      </c>
      <c r="K316" s="341">
        <f t="shared" si="42"/>
        <v>16.666666666666682</v>
      </c>
      <c r="L316" s="24"/>
      <c r="M316" s="83">
        <v>39.1</v>
      </c>
      <c r="N316" s="84">
        <f t="shared" si="37"/>
        <v>0.58650000000000002</v>
      </c>
      <c r="O316" s="262"/>
      <c r="P316" s="262"/>
      <c r="Q316" s="265"/>
      <c r="R316" s="25"/>
    </row>
    <row r="317" spans="1:18" outlineLevel="1" x14ac:dyDescent="0.25">
      <c r="A317" s="80">
        <f t="shared" si="38"/>
        <v>43403</v>
      </c>
      <c r="B317" s="92">
        <v>15</v>
      </c>
      <c r="C317" s="251">
        <v>1</v>
      </c>
      <c r="D317" s="23">
        <v>15000</v>
      </c>
      <c r="E317" s="335">
        <f t="shared" si="39"/>
        <v>15000</v>
      </c>
      <c r="F317" s="336">
        <f t="shared" si="40"/>
        <v>225</v>
      </c>
      <c r="G317" s="81">
        <v>88</v>
      </c>
      <c r="H317" s="23">
        <v>97.2</v>
      </c>
      <c r="I317" s="23">
        <v>6.56</v>
      </c>
      <c r="J317" s="337">
        <f t="shared" si="41"/>
        <v>1402.4390243902446</v>
      </c>
      <c r="K317" s="341">
        <f t="shared" si="42"/>
        <v>21.036585365853668</v>
      </c>
      <c r="L317" s="24"/>
      <c r="M317" s="83">
        <v>18.5</v>
      </c>
      <c r="N317" s="84">
        <f t="shared" si="37"/>
        <v>0.27750000000000002</v>
      </c>
      <c r="O317" s="262"/>
      <c r="P317" s="262"/>
      <c r="Q317" s="265"/>
      <c r="R317" s="25"/>
    </row>
    <row r="318" spans="1:18" outlineLevel="1" x14ac:dyDescent="0.25">
      <c r="A318" s="80">
        <f t="shared" si="38"/>
        <v>43404</v>
      </c>
      <c r="B318" s="92">
        <v>16</v>
      </c>
      <c r="C318" s="251">
        <v>1</v>
      </c>
      <c r="D318" s="23">
        <v>13100</v>
      </c>
      <c r="E318" s="335">
        <f t="shared" si="39"/>
        <v>13100</v>
      </c>
      <c r="F318" s="336">
        <f t="shared" si="40"/>
        <v>209.6</v>
      </c>
      <c r="G318" s="81">
        <v>89.7</v>
      </c>
      <c r="H318" s="23">
        <v>98.1</v>
      </c>
      <c r="I318" s="23">
        <v>5.8639999999999999</v>
      </c>
      <c r="J318" s="337">
        <f t="shared" si="41"/>
        <v>1432.4693042291935</v>
      </c>
      <c r="K318" s="341">
        <f t="shared" si="42"/>
        <v>22.919508867667098</v>
      </c>
      <c r="L318" s="24"/>
      <c r="M318" s="83">
        <v>4.4800000000000004</v>
      </c>
      <c r="N318" s="84">
        <f t="shared" si="37"/>
        <v>7.1680000000000008E-2</v>
      </c>
      <c r="O318" s="262"/>
      <c r="P318" s="262"/>
      <c r="Q318" s="265" t="s">
        <v>397</v>
      </c>
      <c r="R318" s="25"/>
    </row>
    <row r="319" spans="1:18" x14ac:dyDescent="0.25">
      <c r="A319" s="80">
        <f t="shared" si="38"/>
        <v>43405</v>
      </c>
      <c r="B319" s="92"/>
      <c r="C319" s="251">
        <v>1</v>
      </c>
      <c r="D319" s="23"/>
      <c r="E319" s="335">
        <f t="shared" si="39"/>
        <v>0</v>
      </c>
      <c r="F319" s="336">
        <f t="shared" si="40"/>
        <v>0</v>
      </c>
      <c r="G319" s="81"/>
      <c r="H319" s="23"/>
      <c r="I319" s="23"/>
      <c r="J319" s="337"/>
      <c r="K319" s="341">
        <f t="shared" si="42"/>
        <v>0</v>
      </c>
      <c r="L319" s="24"/>
      <c r="M319" s="83"/>
      <c r="N319" s="84">
        <f t="shared" si="37"/>
        <v>0</v>
      </c>
      <c r="O319" s="262"/>
      <c r="P319" s="262"/>
      <c r="Q319" s="265"/>
      <c r="R319" s="25"/>
    </row>
    <row r="320" spans="1:18" outlineLevel="1" x14ac:dyDescent="0.25">
      <c r="A320" s="80">
        <f t="shared" si="38"/>
        <v>43406</v>
      </c>
      <c r="B320" s="92">
        <v>11</v>
      </c>
      <c r="C320" s="251">
        <v>1</v>
      </c>
      <c r="D320" s="23">
        <v>8960</v>
      </c>
      <c r="E320" s="335">
        <f t="shared" si="39"/>
        <v>8960</v>
      </c>
      <c r="F320" s="336">
        <f t="shared" si="40"/>
        <v>98.56</v>
      </c>
      <c r="G320" s="81">
        <v>88.9</v>
      </c>
      <c r="H320" s="23">
        <v>95.7</v>
      </c>
      <c r="I320" s="23">
        <v>7.6289999999999996</v>
      </c>
      <c r="J320" s="337">
        <f t="shared" si="41"/>
        <v>891.33569275134323</v>
      </c>
      <c r="K320" s="341">
        <f t="shared" si="42"/>
        <v>9.8046926202647757</v>
      </c>
      <c r="L320" s="24"/>
      <c r="M320" s="83">
        <v>4.12</v>
      </c>
      <c r="N320" s="84">
        <f t="shared" si="37"/>
        <v>4.5319999999999999E-2</v>
      </c>
      <c r="O320" s="262"/>
      <c r="P320" s="262"/>
      <c r="Q320" s="265"/>
      <c r="R320" s="25"/>
    </row>
    <row r="321" spans="1:18" outlineLevel="1" x14ac:dyDescent="0.25">
      <c r="A321" s="80">
        <f t="shared" si="38"/>
        <v>43407</v>
      </c>
      <c r="B321" s="92">
        <v>11</v>
      </c>
      <c r="C321" s="251">
        <v>1</v>
      </c>
      <c r="D321" s="23">
        <v>8380</v>
      </c>
      <c r="E321" s="335">
        <f t="shared" si="39"/>
        <v>8380</v>
      </c>
      <c r="F321" s="336">
        <f t="shared" si="40"/>
        <v>92.18</v>
      </c>
      <c r="G321" s="81">
        <v>85.7</v>
      </c>
      <c r="H321" s="23">
        <v>94.3</v>
      </c>
      <c r="I321" s="23">
        <v>7.1980000000000004</v>
      </c>
      <c r="J321" s="337">
        <f t="shared" si="41"/>
        <v>1194.7763267574319</v>
      </c>
      <c r="K321" s="341">
        <f t="shared" si="42"/>
        <v>13.142539594331751</v>
      </c>
      <c r="L321" s="24"/>
      <c r="M321" s="83">
        <v>2.87</v>
      </c>
      <c r="N321" s="84">
        <f t="shared" si="37"/>
        <v>3.1570000000000001E-2</v>
      </c>
      <c r="O321" s="262"/>
      <c r="P321" s="262"/>
      <c r="Q321" s="265"/>
      <c r="R321" s="25"/>
    </row>
    <row r="322" spans="1:18" outlineLevel="1" x14ac:dyDescent="0.25">
      <c r="A322" s="80">
        <f t="shared" si="38"/>
        <v>43408</v>
      </c>
      <c r="B322" s="92"/>
      <c r="C322" s="251">
        <v>1</v>
      </c>
      <c r="D322" s="23"/>
      <c r="E322" s="335">
        <f t="shared" si="39"/>
        <v>0</v>
      </c>
      <c r="F322" s="336">
        <f t="shared" si="40"/>
        <v>0</v>
      </c>
      <c r="G322" s="81"/>
      <c r="H322" s="23"/>
      <c r="I322" s="23"/>
      <c r="J322" s="337">
        <f t="shared" si="41"/>
        <v>0</v>
      </c>
      <c r="K322" s="341">
        <f t="shared" si="42"/>
        <v>0</v>
      </c>
      <c r="L322" s="24"/>
      <c r="M322" s="83"/>
      <c r="N322" s="84">
        <f t="shared" si="37"/>
        <v>0</v>
      </c>
      <c r="O322" s="262"/>
      <c r="P322" s="262"/>
      <c r="Q322" s="265"/>
      <c r="R322" s="25"/>
    </row>
    <row r="323" spans="1:18" outlineLevel="1" x14ac:dyDescent="0.25">
      <c r="A323" s="80">
        <f t="shared" si="38"/>
        <v>43409</v>
      </c>
      <c r="B323" s="92">
        <v>33</v>
      </c>
      <c r="C323" s="251">
        <v>1</v>
      </c>
      <c r="D323" s="23">
        <v>10800</v>
      </c>
      <c r="E323" s="335">
        <f t="shared" si="39"/>
        <v>10800</v>
      </c>
      <c r="F323" s="336">
        <f t="shared" si="40"/>
        <v>356.4</v>
      </c>
      <c r="G323" s="81">
        <v>88.2</v>
      </c>
      <c r="H323" s="23">
        <v>93.6</v>
      </c>
      <c r="I323" s="23">
        <v>4.2249999999999996</v>
      </c>
      <c r="J323" s="337">
        <f t="shared" si="41"/>
        <v>1278.1065088757377</v>
      </c>
      <c r="K323" s="341">
        <f t="shared" si="42"/>
        <v>42.177514792899345</v>
      </c>
      <c r="L323" s="24"/>
      <c r="M323" s="83">
        <v>1</v>
      </c>
      <c r="N323" s="84">
        <f t="shared" si="37"/>
        <v>3.3000000000000002E-2</v>
      </c>
      <c r="O323" s="262"/>
      <c r="P323" s="262"/>
      <c r="Q323" s="265"/>
      <c r="R323" s="25" t="s">
        <v>398</v>
      </c>
    </row>
    <row r="324" spans="1:18" outlineLevel="1" x14ac:dyDescent="0.25">
      <c r="A324" s="80">
        <f t="shared" si="38"/>
        <v>43410</v>
      </c>
      <c r="B324" s="92">
        <v>30</v>
      </c>
      <c r="C324" s="251">
        <v>1</v>
      </c>
      <c r="D324" s="23">
        <v>8060</v>
      </c>
      <c r="E324" s="335">
        <f t="shared" si="39"/>
        <v>8060</v>
      </c>
      <c r="F324" s="336">
        <f t="shared" si="40"/>
        <v>241.8</v>
      </c>
      <c r="G324" s="81">
        <v>88.3</v>
      </c>
      <c r="H324" s="23">
        <v>100.7</v>
      </c>
      <c r="I324" s="23">
        <v>12.48</v>
      </c>
      <c r="J324" s="337">
        <f t="shared" si="41"/>
        <v>993.58974358974399</v>
      </c>
      <c r="K324" s="341">
        <f t="shared" si="42"/>
        <v>29.807692307692321</v>
      </c>
      <c r="L324" s="24"/>
      <c r="M324" s="83">
        <v>3.82</v>
      </c>
      <c r="N324" s="84">
        <f t="shared" si="37"/>
        <v>0.11459999999999999</v>
      </c>
      <c r="O324" s="262"/>
      <c r="P324" s="262"/>
      <c r="Q324" s="265"/>
      <c r="R324" s="25"/>
    </row>
    <row r="325" spans="1:18" outlineLevel="1" x14ac:dyDescent="0.25">
      <c r="A325" s="80">
        <f t="shared" si="38"/>
        <v>43411</v>
      </c>
      <c r="B325" s="92">
        <v>31</v>
      </c>
      <c r="C325" s="251">
        <v>1</v>
      </c>
      <c r="D325" s="23">
        <v>9180</v>
      </c>
      <c r="E325" s="335">
        <f t="shared" si="39"/>
        <v>9180</v>
      </c>
      <c r="F325" s="336">
        <f t="shared" si="40"/>
        <v>284.58</v>
      </c>
      <c r="G325" s="81">
        <v>88.1</v>
      </c>
      <c r="H325" s="23">
        <v>92.9</v>
      </c>
      <c r="I325" s="23">
        <v>4.7172999999999998</v>
      </c>
      <c r="J325" s="337">
        <f t="shared" si="41"/>
        <v>1017.5312148898757</v>
      </c>
      <c r="K325" s="341">
        <f t="shared" si="42"/>
        <v>31.543467661586146</v>
      </c>
      <c r="L325" s="24"/>
      <c r="M325" s="83">
        <v>26.4</v>
      </c>
      <c r="N325" s="84">
        <f t="shared" si="37"/>
        <v>0.81840000000000002</v>
      </c>
      <c r="O325" s="262"/>
      <c r="P325" s="262"/>
      <c r="Q325" s="265"/>
      <c r="R325" s="25"/>
    </row>
    <row r="326" spans="1:18" outlineLevel="1" x14ac:dyDescent="0.25">
      <c r="A326" s="80">
        <f t="shared" si="38"/>
        <v>43412</v>
      </c>
      <c r="B326" s="92"/>
      <c r="C326" s="251">
        <v>1</v>
      </c>
      <c r="D326" s="23"/>
      <c r="E326" s="335">
        <f t="shared" si="39"/>
        <v>0</v>
      </c>
      <c r="F326" s="336">
        <f t="shared" si="40"/>
        <v>0</v>
      </c>
      <c r="G326" s="81"/>
      <c r="H326" s="23"/>
      <c r="I326" s="23"/>
      <c r="J326" s="337">
        <f t="shared" si="41"/>
        <v>0</v>
      </c>
      <c r="K326" s="341">
        <f t="shared" si="42"/>
        <v>0</v>
      </c>
      <c r="L326" s="24"/>
      <c r="M326" s="83"/>
      <c r="N326" s="84">
        <f t="shared" si="37"/>
        <v>0</v>
      </c>
      <c r="O326" s="262"/>
      <c r="P326" s="262"/>
      <c r="Q326" s="265"/>
      <c r="R326" s="25"/>
    </row>
    <row r="327" spans="1:18" outlineLevel="1" x14ac:dyDescent="0.25">
      <c r="A327" s="80">
        <f t="shared" si="38"/>
        <v>43413</v>
      </c>
      <c r="B327" s="92"/>
      <c r="C327" s="251">
        <v>1</v>
      </c>
      <c r="D327" s="23">
        <v>7220</v>
      </c>
      <c r="E327" s="335">
        <f t="shared" si="39"/>
        <v>7220</v>
      </c>
      <c r="F327" s="336">
        <f t="shared" si="40"/>
        <v>0</v>
      </c>
      <c r="G327" s="81">
        <v>87.3</v>
      </c>
      <c r="H327" s="23">
        <v>95.7</v>
      </c>
      <c r="I327" s="23">
        <v>8.3889999999999993</v>
      </c>
      <c r="J327" s="337">
        <f t="shared" si="41"/>
        <v>1001.3112409107172</v>
      </c>
      <c r="K327" s="341">
        <f t="shared" si="42"/>
        <v>0</v>
      </c>
      <c r="L327" s="24"/>
      <c r="M327" s="83">
        <v>6.28</v>
      </c>
      <c r="N327" s="84">
        <f t="shared" si="37"/>
        <v>0</v>
      </c>
      <c r="O327" s="262"/>
      <c r="P327" s="262"/>
      <c r="Q327" s="265"/>
      <c r="R327" s="25" t="s">
        <v>399</v>
      </c>
    </row>
    <row r="328" spans="1:18" outlineLevel="1" x14ac:dyDescent="0.25">
      <c r="A328" s="80">
        <f t="shared" si="38"/>
        <v>43414</v>
      </c>
      <c r="B328" s="92"/>
      <c r="C328" s="251">
        <v>1</v>
      </c>
      <c r="D328" s="23"/>
      <c r="E328" s="335">
        <f t="shared" si="39"/>
        <v>0</v>
      </c>
      <c r="F328" s="336">
        <f t="shared" si="40"/>
        <v>0</v>
      </c>
      <c r="G328" s="81"/>
      <c r="H328" s="23"/>
      <c r="I328" s="23"/>
      <c r="J328" s="337"/>
      <c r="K328" s="341">
        <f t="shared" si="42"/>
        <v>0</v>
      </c>
      <c r="L328" s="24"/>
      <c r="M328" s="83"/>
      <c r="N328" s="84">
        <f t="shared" si="37"/>
        <v>0</v>
      </c>
      <c r="O328" s="262"/>
      <c r="P328" s="262"/>
      <c r="Q328" s="265"/>
      <c r="R328" s="25"/>
    </row>
    <row r="329" spans="1:18" outlineLevel="1" x14ac:dyDescent="0.25">
      <c r="A329" s="80">
        <f t="shared" si="38"/>
        <v>43415</v>
      </c>
      <c r="B329" s="92"/>
      <c r="C329" s="251">
        <v>1</v>
      </c>
      <c r="D329" s="23"/>
      <c r="E329" s="335">
        <f t="shared" si="39"/>
        <v>0</v>
      </c>
      <c r="F329" s="336">
        <f t="shared" si="40"/>
        <v>0</v>
      </c>
      <c r="G329" s="81"/>
      <c r="H329" s="23"/>
      <c r="I329" s="23"/>
      <c r="J329" s="337">
        <f t="shared" si="41"/>
        <v>0</v>
      </c>
      <c r="K329" s="341">
        <f t="shared" si="42"/>
        <v>0</v>
      </c>
      <c r="L329" s="24"/>
      <c r="M329" s="83"/>
      <c r="N329" s="84">
        <f t="shared" si="37"/>
        <v>0</v>
      </c>
      <c r="O329" s="262"/>
      <c r="P329" s="262"/>
      <c r="Q329" s="265"/>
      <c r="R329" s="25"/>
    </row>
    <row r="330" spans="1:18" outlineLevel="1" x14ac:dyDescent="0.25">
      <c r="A330" s="80">
        <f t="shared" si="38"/>
        <v>43416</v>
      </c>
      <c r="B330" s="92"/>
      <c r="C330" s="251">
        <v>1</v>
      </c>
      <c r="D330" s="23">
        <v>9040</v>
      </c>
      <c r="E330" s="335">
        <f t="shared" si="39"/>
        <v>9040</v>
      </c>
      <c r="F330" s="336">
        <f t="shared" si="40"/>
        <v>0</v>
      </c>
      <c r="G330" s="81">
        <v>87.5</v>
      </c>
      <c r="H330" s="23">
        <v>93.3</v>
      </c>
      <c r="I330" s="23">
        <v>6.2549999999999999</v>
      </c>
      <c r="J330" s="337">
        <f t="shared" si="41"/>
        <v>927.25819344524336</v>
      </c>
      <c r="K330" s="341">
        <f t="shared" si="42"/>
        <v>0</v>
      </c>
      <c r="L330" s="24"/>
      <c r="M330" s="83">
        <v>3.06</v>
      </c>
      <c r="N330" s="84">
        <f t="shared" si="37"/>
        <v>0</v>
      </c>
      <c r="O330" s="262"/>
      <c r="P330" s="262"/>
      <c r="Q330" s="265"/>
      <c r="R330" s="25"/>
    </row>
    <row r="331" spans="1:18" outlineLevel="1" x14ac:dyDescent="0.25">
      <c r="A331" s="80">
        <f t="shared" si="38"/>
        <v>43417</v>
      </c>
      <c r="B331" s="92"/>
      <c r="C331" s="251">
        <v>1</v>
      </c>
      <c r="D331" s="23">
        <v>6130</v>
      </c>
      <c r="E331" s="335">
        <f t="shared" si="39"/>
        <v>6130</v>
      </c>
      <c r="F331" s="336">
        <f t="shared" si="40"/>
        <v>0</v>
      </c>
      <c r="G331" s="81">
        <v>86.9</v>
      </c>
      <c r="H331" s="23">
        <v>95.3</v>
      </c>
      <c r="I331" s="23">
        <v>9.4884000000000004</v>
      </c>
      <c r="J331" s="337">
        <f t="shared" si="41"/>
        <v>885.29151384848774</v>
      </c>
      <c r="K331" s="341">
        <f t="shared" si="42"/>
        <v>0</v>
      </c>
      <c r="L331" s="24"/>
      <c r="M331" s="83">
        <v>12</v>
      </c>
      <c r="N331" s="84">
        <f t="shared" si="37"/>
        <v>0</v>
      </c>
      <c r="O331" s="262"/>
      <c r="P331" s="262"/>
      <c r="Q331" s="265"/>
      <c r="R331" s="25"/>
    </row>
    <row r="332" spans="1:18" outlineLevel="1" x14ac:dyDescent="0.25">
      <c r="A332" s="80">
        <f t="shared" si="38"/>
        <v>43418</v>
      </c>
      <c r="B332" s="92"/>
      <c r="C332" s="251">
        <v>1</v>
      </c>
      <c r="D332" s="23">
        <v>6490</v>
      </c>
      <c r="E332" s="335">
        <f t="shared" si="39"/>
        <v>6490</v>
      </c>
      <c r="F332" s="336">
        <f t="shared" si="40"/>
        <v>0</v>
      </c>
      <c r="G332" s="81">
        <v>86.8</v>
      </c>
      <c r="H332" s="23">
        <v>93.4</v>
      </c>
      <c r="I332" s="23">
        <v>7.9269999999999996</v>
      </c>
      <c r="J332" s="337">
        <f t="shared" si="41"/>
        <v>832.59745174719421</v>
      </c>
      <c r="K332" s="341">
        <f t="shared" si="42"/>
        <v>0</v>
      </c>
      <c r="L332" s="24"/>
      <c r="M332" s="83">
        <v>3.19</v>
      </c>
      <c r="N332" s="84">
        <f t="shared" si="37"/>
        <v>0</v>
      </c>
      <c r="O332" s="262"/>
      <c r="P332" s="262"/>
      <c r="Q332" s="265"/>
      <c r="R332" s="25"/>
    </row>
    <row r="333" spans="1:18" outlineLevel="1" x14ac:dyDescent="0.25">
      <c r="A333" s="80">
        <f t="shared" si="38"/>
        <v>43419</v>
      </c>
      <c r="B333" s="92"/>
      <c r="C333" s="251">
        <v>1</v>
      </c>
      <c r="D333" s="23">
        <v>7140</v>
      </c>
      <c r="E333" s="335">
        <f>IF(D333=0,0,(D333*C333))</f>
        <v>7140</v>
      </c>
      <c r="F333" s="336">
        <f t="shared" si="40"/>
        <v>0</v>
      </c>
      <c r="G333" s="81">
        <v>86.6</v>
      </c>
      <c r="H333" s="23">
        <v>93.8</v>
      </c>
      <c r="I333" s="23">
        <v>8.5180000000000007</v>
      </c>
      <c r="J333" s="337">
        <f t="shared" si="41"/>
        <v>845.26884245127985</v>
      </c>
      <c r="K333" s="341">
        <f t="shared" si="42"/>
        <v>0</v>
      </c>
      <c r="L333" s="24"/>
      <c r="M333" s="83">
        <v>5.67</v>
      </c>
      <c r="N333" s="84">
        <f t="shared" si="37"/>
        <v>0</v>
      </c>
      <c r="O333" s="262"/>
      <c r="P333" s="262"/>
      <c r="Q333" s="265"/>
      <c r="R333" s="25"/>
    </row>
    <row r="334" spans="1:18" outlineLevel="1" x14ac:dyDescent="0.25">
      <c r="A334" s="80">
        <f t="shared" si="38"/>
        <v>43420</v>
      </c>
      <c r="B334" s="92"/>
      <c r="C334" s="251">
        <v>1</v>
      </c>
      <c r="D334" s="23"/>
      <c r="E334" s="335">
        <f t="shared" si="39"/>
        <v>0</v>
      </c>
      <c r="F334" s="336">
        <f t="shared" si="40"/>
        <v>0</v>
      </c>
      <c r="G334" s="81"/>
      <c r="H334" s="23"/>
      <c r="I334" s="23"/>
      <c r="J334" s="337">
        <f t="shared" si="41"/>
        <v>0</v>
      </c>
      <c r="K334" s="341">
        <f t="shared" si="42"/>
        <v>0</v>
      </c>
      <c r="L334" s="24"/>
      <c r="M334" s="83"/>
      <c r="N334" s="84">
        <f t="shared" si="37"/>
        <v>0</v>
      </c>
      <c r="O334" s="262"/>
      <c r="P334" s="262"/>
      <c r="Q334" s="265"/>
      <c r="R334" s="25"/>
    </row>
    <row r="335" spans="1:18" outlineLevel="1" x14ac:dyDescent="0.25">
      <c r="A335" s="80">
        <f t="shared" si="38"/>
        <v>43421</v>
      </c>
      <c r="B335" s="92"/>
      <c r="C335" s="251">
        <v>1</v>
      </c>
      <c r="D335" s="23">
        <v>6790</v>
      </c>
      <c r="E335" s="335">
        <f t="shared" si="39"/>
        <v>6790</v>
      </c>
      <c r="F335" s="336">
        <f t="shared" si="40"/>
        <v>0</v>
      </c>
      <c r="G335" s="81">
        <v>86.1</v>
      </c>
      <c r="H335" s="23">
        <v>94.6</v>
      </c>
      <c r="I335" s="23">
        <v>6.665</v>
      </c>
      <c r="J335" s="337">
        <f>IF(H335=0,0,(H335-G335)*1000/I335)</f>
        <v>1275.3188297074269</v>
      </c>
      <c r="K335" s="341">
        <f t="shared" si="42"/>
        <v>0</v>
      </c>
      <c r="L335" s="24"/>
      <c r="M335" s="83">
        <v>1.33</v>
      </c>
      <c r="N335" s="84">
        <f t="shared" ref="N335:N380" si="43">IF(M335=0,0,IF(B335=0,0,M335*B335/1000))</f>
        <v>0</v>
      </c>
      <c r="O335" s="262"/>
      <c r="P335" s="262"/>
      <c r="Q335" s="265"/>
      <c r="R335" s="25"/>
    </row>
    <row r="336" spans="1:18" outlineLevel="1" x14ac:dyDescent="0.25">
      <c r="A336" s="80">
        <f t="shared" si="38"/>
        <v>43422</v>
      </c>
      <c r="B336" s="92"/>
      <c r="C336" s="251">
        <v>1</v>
      </c>
      <c r="D336" s="23"/>
      <c r="E336" s="335">
        <f t="shared" si="39"/>
        <v>0</v>
      </c>
      <c r="F336" s="336">
        <f t="shared" si="40"/>
        <v>0</v>
      </c>
      <c r="G336" s="81"/>
      <c r="H336" s="23"/>
      <c r="I336" s="23"/>
      <c r="J336" s="337">
        <f t="shared" si="41"/>
        <v>0</v>
      </c>
      <c r="K336" s="341">
        <f t="shared" si="42"/>
        <v>0</v>
      </c>
      <c r="L336" s="24"/>
      <c r="M336" s="83"/>
      <c r="N336" s="84">
        <f t="shared" si="43"/>
        <v>0</v>
      </c>
      <c r="O336" s="262"/>
      <c r="P336" s="262"/>
      <c r="Q336" s="265"/>
      <c r="R336" s="25"/>
    </row>
    <row r="337" spans="1:18" outlineLevel="1" x14ac:dyDescent="0.25">
      <c r="A337" s="80">
        <f t="shared" si="38"/>
        <v>43423</v>
      </c>
      <c r="B337" s="92"/>
      <c r="C337" s="251">
        <v>1</v>
      </c>
      <c r="D337" s="23">
        <v>11600</v>
      </c>
      <c r="E337" s="335">
        <f t="shared" si="39"/>
        <v>11600</v>
      </c>
      <c r="F337" s="336">
        <f t="shared" si="40"/>
        <v>0</v>
      </c>
      <c r="G337" s="81">
        <v>88.4</v>
      </c>
      <c r="H337" s="23">
        <v>98.7</v>
      </c>
      <c r="I337" s="23">
        <v>7.2069999999999999</v>
      </c>
      <c r="J337" s="337">
        <f t="shared" si="41"/>
        <v>1429.1660885250446</v>
      </c>
      <c r="K337" s="341">
        <f t="shared" si="42"/>
        <v>0</v>
      </c>
      <c r="L337" s="24"/>
      <c r="M337" s="83">
        <v>4.8499999999999996</v>
      </c>
      <c r="N337" s="84">
        <f t="shared" si="43"/>
        <v>0</v>
      </c>
      <c r="O337" s="262"/>
      <c r="P337" s="262"/>
      <c r="Q337" s="265"/>
      <c r="R337" s="25"/>
    </row>
    <row r="338" spans="1:18" outlineLevel="1" x14ac:dyDescent="0.25">
      <c r="A338" s="80">
        <f t="shared" si="38"/>
        <v>43424</v>
      </c>
      <c r="B338" s="92"/>
      <c r="C338" s="251">
        <v>1</v>
      </c>
      <c r="D338" s="23">
        <v>14400</v>
      </c>
      <c r="E338" s="335">
        <f t="shared" si="39"/>
        <v>14400</v>
      </c>
      <c r="F338" s="336">
        <f t="shared" si="40"/>
        <v>0</v>
      </c>
      <c r="G338" s="81">
        <v>88.5</v>
      </c>
      <c r="H338" s="23">
        <v>106.8</v>
      </c>
      <c r="I338" s="23">
        <v>8.6609999999999996</v>
      </c>
      <c r="J338" s="337">
        <f t="shared" si="41"/>
        <v>2112.9199861447864</v>
      </c>
      <c r="K338" s="341">
        <f t="shared" si="42"/>
        <v>0</v>
      </c>
      <c r="L338" s="24"/>
      <c r="M338" s="83">
        <v>3.64</v>
      </c>
      <c r="N338" s="84">
        <f t="shared" si="43"/>
        <v>0</v>
      </c>
      <c r="O338" s="262"/>
      <c r="P338" s="262"/>
      <c r="Q338" s="265"/>
      <c r="R338" s="25"/>
    </row>
    <row r="339" spans="1:18" outlineLevel="1" x14ac:dyDescent="0.25">
      <c r="A339" s="80">
        <f t="shared" si="38"/>
        <v>43425</v>
      </c>
      <c r="B339" s="92"/>
      <c r="C339" s="251">
        <v>1</v>
      </c>
      <c r="D339" s="23">
        <v>16100</v>
      </c>
      <c r="E339" s="335">
        <f t="shared" si="39"/>
        <v>16100</v>
      </c>
      <c r="F339" s="336">
        <f t="shared" si="40"/>
        <v>0</v>
      </c>
      <c r="G339" s="81">
        <v>88.3</v>
      </c>
      <c r="H339" s="23">
        <v>114.3</v>
      </c>
      <c r="I339" s="23">
        <v>8.9429999999999996</v>
      </c>
      <c r="J339" s="337">
        <f t="shared" si="41"/>
        <v>2907.3018002907302</v>
      </c>
      <c r="K339" s="341">
        <f t="shared" si="42"/>
        <v>0</v>
      </c>
      <c r="L339" s="24"/>
      <c r="M339" s="83">
        <v>18.5</v>
      </c>
      <c r="N339" s="84">
        <f t="shared" si="43"/>
        <v>0</v>
      </c>
      <c r="O339" s="262"/>
      <c r="P339" s="262"/>
      <c r="Q339" s="265" t="s">
        <v>401</v>
      </c>
      <c r="R339" s="25"/>
    </row>
    <row r="340" spans="1:18" outlineLevel="1" x14ac:dyDescent="0.25">
      <c r="A340" s="80">
        <f t="shared" si="38"/>
        <v>43426</v>
      </c>
      <c r="B340" s="92"/>
      <c r="C340" s="251">
        <v>1</v>
      </c>
      <c r="D340" s="23">
        <v>15100</v>
      </c>
      <c r="E340" s="335">
        <f t="shared" si="39"/>
        <v>15100</v>
      </c>
      <c r="F340" s="336">
        <f t="shared" si="40"/>
        <v>0</v>
      </c>
      <c r="G340" s="81">
        <v>86.9</v>
      </c>
      <c r="H340" s="23">
        <v>107.6</v>
      </c>
      <c r="I340" s="23">
        <v>8.33</v>
      </c>
      <c r="J340" s="337">
        <f t="shared" si="41"/>
        <v>2484.9939975990383</v>
      </c>
      <c r="K340" s="341">
        <f t="shared" si="42"/>
        <v>0</v>
      </c>
      <c r="L340" s="24"/>
      <c r="M340" s="83">
        <v>30.6</v>
      </c>
      <c r="N340" s="84">
        <f t="shared" si="43"/>
        <v>0</v>
      </c>
      <c r="O340" s="262"/>
      <c r="P340" s="262"/>
      <c r="Q340" s="265" t="s">
        <v>402</v>
      </c>
      <c r="R340" s="25"/>
    </row>
    <row r="341" spans="1:18" outlineLevel="1" x14ac:dyDescent="0.25">
      <c r="A341" s="80">
        <f t="shared" si="38"/>
        <v>43427</v>
      </c>
      <c r="B341" s="92"/>
      <c r="C341" s="251">
        <v>1</v>
      </c>
      <c r="D341" s="23"/>
      <c r="E341" s="335">
        <f t="shared" si="39"/>
        <v>0</v>
      </c>
      <c r="F341" s="336">
        <f t="shared" si="40"/>
        <v>0</v>
      </c>
      <c r="G341" s="81"/>
      <c r="H341" s="23"/>
      <c r="I341" s="23"/>
      <c r="J341" s="337">
        <f t="shared" si="41"/>
        <v>0</v>
      </c>
      <c r="K341" s="341">
        <f t="shared" si="42"/>
        <v>0</v>
      </c>
      <c r="L341" s="24"/>
      <c r="M341" s="83"/>
      <c r="N341" s="84">
        <f t="shared" si="43"/>
        <v>0</v>
      </c>
      <c r="O341" s="262"/>
      <c r="P341" s="262"/>
      <c r="Q341" s="265"/>
      <c r="R341" s="25"/>
    </row>
    <row r="342" spans="1:18" outlineLevel="1" x14ac:dyDescent="0.25">
      <c r="A342" s="80">
        <f t="shared" si="38"/>
        <v>43428</v>
      </c>
      <c r="B342" s="92"/>
      <c r="C342" s="251">
        <v>1</v>
      </c>
      <c r="D342" s="23"/>
      <c r="E342" s="335">
        <f t="shared" si="39"/>
        <v>0</v>
      </c>
      <c r="F342" s="336">
        <f t="shared" si="40"/>
        <v>0</v>
      </c>
      <c r="G342" s="81"/>
      <c r="H342" s="23"/>
      <c r="I342" s="23"/>
      <c r="J342" s="337">
        <f t="shared" si="41"/>
        <v>0</v>
      </c>
      <c r="K342" s="341">
        <f t="shared" si="42"/>
        <v>0</v>
      </c>
      <c r="L342" s="24"/>
      <c r="M342" s="83"/>
      <c r="N342" s="84">
        <f t="shared" si="43"/>
        <v>0</v>
      </c>
      <c r="O342" s="262"/>
      <c r="P342" s="262"/>
      <c r="Q342" s="265"/>
      <c r="R342" s="25"/>
    </row>
    <row r="343" spans="1:18" outlineLevel="1" x14ac:dyDescent="0.25">
      <c r="A343" s="80">
        <f t="shared" si="38"/>
        <v>43429</v>
      </c>
      <c r="B343" s="92"/>
      <c r="C343" s="251">
        <v>1</v>
      </c>
      <c r="D343" s="23"/>
      <c r="E343" s="335">
        <f t="shared" si="39"/>
        <v>0</v>
      </c>
      <c r="F343" s="336">
        <f t="shared" si="40"/>
        <v>0</v>
      </c>
      <c r="G343" s="81"/>
      <c r="H343" s="23"/>
      <c r="I343" s="23"/>
      <c r="J343" s="337">
        <f t="shared" si="41"/>
        <v>0</v>
      </c>
      <c r="K343" s="341">
        <f t="shared" si="42"/>
        <v>0</v>
      </c>
      <c r="L343" s="24"/>
      <c r="M343" s="83"/>
      <c r="N343" s="84">
        <f t="shared" si="43"/>
        <v>0</v>
      </c>
      <c r="O343" s="262"/>
      <c r="P343" s="262"/>
      <c r="Q343" s="265"/>
      <c r="R343" s="25"/>
    </row>
    <row r="344" spans="1:18" outlineLevel="1" x14ac:dyDescent="0.25">
      <c r="A344" s="80">
        <f t="shared" si="38"/>
        <v>43430</v>
      </c>
      <c r="B344" s="92"/>
      <c r="C344" s="251">
        <v>1</v>
      </c>
      <c r="D344" s="23"/>
      <c r="E344" s="335">
        <f t="shared" si="39"/>
        <v>0</v>
      </c>
      <c r="F344" s="336">
        <f t="shared" si="40"/>
        <v>0</v>
      </c>
      <c r="G344" s="81"/>
      <c r="H344" s="23"/>
      <c r="I344" s="23"/>
      <c r="J344" s="337">
        <f t="shared" si="41"/>
        <v>0</v>
      </c>
      <c r="K344" s="341">
        <f t="shared" si="42"/>
        <v>0</v>
      </c>
      <c r="L344" s="24"/>
      <c r="M344" s="83"/>
      <c r="N344" s="84">
        <f t="shared" si="43"/>
        <v>0</v>
      </c>
      <c r="O344" s="262"/>
      <c r="P344" s="262"/>
      <c r="Q344" s="265"/>
      <c r="R344" s="25"/>
    </row>
    <row r="345" spans="1:18" outlineLevel="1" x14ac:dyDescent="0.25">
      <c r="A345" s="80">
        <f t="shared" si="38"/>
        <v>43431</v>
      </c>
      <c r="B345" s="92"/>
      <c r="C345" s="251">
        <v>1</v>
      </c>
      <c r="D345" s="23">
        <v>9860</v>
      </c>
      <c r="E345" s="335">
        <f t="shared" si="39"/>
        <v>9860</v>
      </c>
      <c r="F345" s="336">
        <f t="shared" si="40"/>
        <v>0</v>
      </c>
      <c r="G345" s="81">
        <v>87.2</v>
      </c>
      <c r="H345" s="23">
        <v>101.7</v>
      </c>
      <c r="I345" s="23">
        <v>9.1115999999999993</v>
      </c>
      <c r="J345" s="337">
        <f t="shared" si="41"/>
        <v>1591.3780236182449</v>
      </c>
      <c r="K345" s="341">
        <f t="shared" si="42"/>
        <v>0</v>
      </c>
      <c r="L345" s="24"/>
      <c r="M345" s="83">
        <v>10.5</v>
      </c>
      <c r="N345" s="84">
        <f t="shared" si="43"/>
        <v>0</v>
      </c>
      <c r="O345" s="262"/>
      <c r="P345" s="262"/>
      <c r="Q345" s="265"/>
      <c r="R345" s="25"/>
    </row>
    <row r="346" spans="1:18" outlineLevel="1" x14ac:dyDescent="0.25">
      <c r="A346" s="80">
        <f t="shared" si="38"/>
        <v>43432</v>
      </c>
      <c r="B346" s="92"/>
      <c r="C346" s="251">
        <v>1</v>
      </c>
      <c r="D346" s="23">
        <v>6390</v>
      </c>
      <c r="E346" s="335">
        <f t="shared" si="39"/>
        <v>6390</v>
      </c>
      <c r="F346" s="336">
        <f t="shared" si="40"/>
        <v>0</v>
      </c>
      <c r="G346" s="81">
        <v>89</v>
      </c>
      <c r="H346" s="23">
        <v>94.8</v>
      </c>
      <c r="I346" s="23">
        <v>6.5090000000000003</v>
      </c>
      <c r="J346" s="337">
        <f t="shared" si="41"/>
        <v>891.07389768013468</v>
      </c>
      <c r="K346" s="341">
        <f t="shared" si="42"/>
        <v>0</v>
      </c>
      <c r="L346" s="24"/>
      <c r="M346" s="83">
        <v>3.65</v>
      </c>
      <c r="N346" s="84">
        <f t="shared" si="43"/>
        <v>0</v>
      </c>
      <c r="O346" s="262"/>
      <c r="P346" s="262"/>
      <c r="Q346" s="265"/>
      <c r="R346" s="25"/>
    </row>
    <row r="347" spans="1:18" outlineLevel="1" x14ac:dyDescent="0.25">
      <c r="A347" s="80">
        <f t="shared" si="38"/>
        <v>43433</v>
      </c>
      <c r="B347" s="92"/>
      <c r="C347" s="251">
        <v>1</v>
      </c>
      <c r="D347" s="23">
        <v>10200</v>
      </c>
      <c r="E347" s="335">
        <f t="shared" si="39"/>
        <v>10200</v>
      </c>
      <c r="F347" s="336">
        <f t="shared" si="40"/>
        <v>0</v>
      </c>
      <c r="G347" s="81">
        <v>89.5</v>
      </c>
      <c r="H347" s="23">
        <v>102.8</v>
      </c>
      <c r="I347" s="23">
        <v>8.5359999999999996</v>
      </c>
      <c r="J347" s="337">
        <f t="shared" si="41"/>
        <v>1558.1068416119958</v>
      </c>
      <c r="K347" s="341">
        <f t="shared" si="42"/>
        <v>0</v>
      </c>
      <c r="L347" s="24"/>
      <c r="M347" s="83">
        <v>19.7</v>
      </c>
      <c r="N347" s="84">
        <f t="shared" si="43"/>
        <v>0</v>
      </c>
      <c r="O347" s="262"/>
      <c r="P347" s="262"/>
      <c r="Q347" s="265"/>
      <c r="R347" s="25"/>
    </row>
    <row r="348" spans="1:18" outlineLevel="1" x14ac:dyDescent="0.25">
      <c r="A348" s="80">
        <f t="shared" si="38"/>
        <v>43434</v>
      </c>
      <c r="B348" s="92"/>
      <c r="C348" s="251">
        <v>1</v>
      </c>
      <c r="D348" s="23">
        <v>9350</v>
      </c>
      <c r="E348" s="335">
        <f t="shared" si="39"/>
        <v>9350</v>
      </c>
      <c r="F348" s="336">
        <f t="shared" si="40"/>
        <v>0</v>
      </c>
      <c r="G348" s="81">
        <v>90.3</v>
      </c>
      <c r="H348" s="23">
        <v>104.4</v>
      </c>
      <c r="I348" s="23">
        <v>8.9350000000000005</v>
      </c>
      <c r="J348" s="337">
        <f t="shared" si="41"/>
        <v>1578.0637940682718</v>
      </c>
      <c r="K348" s="341">
        <f t="shared" si="42"/>
        <v>0</v>
      </c>
      <c r="L348" s="24"/>
      <c r="M348" s="83"/>
      <c r="N348" s="84">
        <f t="shared" si="43"/>
        <v>0</v>
      </c>
      <c r="O348" s="262"/>
      <c r="P348" s="262"/>
      <c r="Q348" s="265"/>
      <c r="R348" s="25"/>
    </row>
    <row r="349" spans="1:18" x14ac:dyDescent="0.25">
      <c r="A349" s="80">
        <f t="shared" si="38"/>
        <v>43435</v>
      </c>
      <c r="B349" s="92"/>
      <c r="C349" s="251">
        <v>1</v>
      </c>
      <c r="D349" s="23"/>
      <c r="E349" s="335">
        <f t="shared" si="39"/>
        <v>0</v>
      </c>
      <c r="F349" s="336">
        <f t="shared" si="40"/>
        <v>0</v>
      </c>
      <c r="G349" s="81"/>
      <c r="H349" s="23"/>
      <c r="I349" s="23"/>
      <c r="J349" s="337">
        <f t="shared" si="41"/>
        <v>0</v>
      </c>
      <c r="K349" s="341">
        <f t="shared" si="42"/>
        <v>0</v>
      </c>
      <c r="L349" s="24"/>
      <c r="M349" s="83"/>
      <c r="N349" s="84">
        <f t="shared" si="43"/>
        <v>0</v>
      </c>
      <c r="O349" s="262"/>
      <c r="P349" s="262"/>
      <c r="Q349" s="265"/>
      <c r="R349" s="25"/>
    </row>
    <row r="350" spans="1:18" outlineLevel="1" x14ac:dyDescent="0.25">
      <c r="A350" s="80">
        <f t="shared" si="38"/>
        <v>43436</v>
      </c>
      <c r="B350" s="92"/>
      <c r="C350" s="251">
        <v>1</v>
      </c>
      <c r="D350" s="23"/>
      <c r="E350" s="335">
        <f t="shared" si="39"/>
        <v>0</v>
      </c>
      <c r="F350" s="336">
        <f t="shared" si="40"/>
        <v>0</v>
      </c>
      <c r="G350" s="81"/>
      <c r="H350" s="23"/>
      <c r="I350" s="23"/>
      <c r="J350" s="337">
        <f t="shared" si="41"/>
        <v>0</v>
      </c>
      <c r="K350" s="341">
        <f t="shared" si="42"/>
        <v>0</v>
      </c>
      <c r="L350" s="24"/>
      <c r="M350" s="83"/>
      <c r="N350" s="84">
        <f t="shared" si="43"/>
        <v>0</v>
      </c>
      <c r="O350" s="262"/>
      <c r="P350" s="262"/>
      <c r="Q350" s="265"/>
      <c r="R350" s="159"/>
    </row>
    <row r="351" spans="1:18" outlineLevel="1" x14ac:dyDescent="0.25">
      <c r="A351" s="80">
        <f t="shared" si="38"/>
        <v>43437</v>
      </c>
      <c r="B351" s="92">
        <v>33</v>
      </c>
      <c r="C351" s="251">
        <v>1</v>
      </c>
      <c r="D351" s="23">
        <v>9750</v>
      </c>
      <c r="E351" s="335">
        <f t="shared" si="39"/>
        <v>9750</v>
      </c>
      <c r="F351" s="336">
        <f t="shared" si="40"/>
        <v>321.75</v>
      </c>
      <c r="G351" s="81">
        <v>87.5</v>
      </c>
      <c r="H351" s="23">
        <v>94.1</v>
      </c>
      <c r="I351" s="23">
        <v>4.4000000000000004</v>
      </c>
      <c r="J351" s="337">
        <f t="shared" si="41"/>
        <v>1499.9999999999986</v>
      </c>
      <c r="K351" s="341">
        <f t="shared" si="42"/>
        <v>49.499999999999957</v>
      </c>
      <c r="L351" s="24"/>
      <c r="M351" s="83"/>
      <c r="N351" s="84">
        <f t="shared" si="43"/>
        <v>0</v>
      </c>
      <c r="O351" s="262"/>
      <c r="P351" s="262"/>
      <c r="Q351" s="265"/>
      <c r="R351" s="159"/>
    </row>
    <row r="352" spans="1:18" outlineLevel="1" x14ac:dyDescent="0.25">
      <c r="A352" s="80">
        <f t="shared" si="38"/>
        <v>43438</v>
      </c>
      <c r="B352" s="92">
        <v>13</v>
      </c>
      <c r="C352" s="251">
        <v>1</v>
      </c>
      <c r="D352" s="23">
        <v>9500</v>
      </c>
      <c r="E352" s="335">
        <f t="shared" si="39"/>
        <v>9500</v>
      </c>
      <c r="F352" s="336">
        <f t="shared" si="40"/>
        <v>123.5</v>
      </c>
      <c r="G352" s="81">
        <v>89.8</v>
      </c>
      <c r="H352" s="23">
        <v>97.6</v>
      </c>
      <c r="I352" s="23">
        <v>7.0294999999999996</v>
      </c>
      <c r="J352" s="337">
        <f t="shared" si="41"/>
        <v>1109.6095028095879</v>
      </c>
      <c r="K352" s="341">
        <f t="shared" si="42"/>
        <v>14.424923536524643</v>
      </c>
      <c r="L352" s="24"/>
      <c r="M352" s="83"/>
      <c r="N352" s="84">
        <f t="shared" si="43"/>
        <v>0</v>
      </c>
      <c r="O352" s="262"/>
      <c r="P352" s="262"/>
      <c r="Q352" s="265"/>
      <c r="R352" s="159"/>
    </row>
    <row r="353" spans="1:18" outlineLevel="1" x14ac:dyDescent="0.25">
      <c r="A353" s="80">
        <f t="shared" si="38"/>
        <v>43439</v>
      </c>
      <c r="B353" s="92">
        <v>11</v>
      </c>
      <c r="C353" s="251">
        <v>1</v>
      </c>
      <c r="D353" s="23">
        <v>8510</v>
      </c>
      <c r="E353" s="335">
        <f t="shared" si="39"/>
        <v>8510</v>
      </c>
      <c r="F353" s="336">
        <f t="shared" si="40"/>
        <v>93.61</v>
      </c>
      <c r="G353" s="81">
        <v>89.6</v>
      </c>
      <c r="H353" s="23">
        <v>96.2</v>
      </c>
      <c r="I353" s="23">
        <v>6.5919999999999996</v>
      </c>
      <c r="J353" s="337">
        <f t="shared" si="41"/>
        <v>1001.213592233011</v>
      </c>
      <c r="K353" s="341">
        <f t="shared" si="42"/>
        <v>11.013349514563121</v>
      </c>
      <c r="L353" s="24"/>
      <c r="M353" s="83"/>
      <c r="N353" s="84">
        <f t="shared" si="43"/>
        <v>0</v>
      </c>
      <c r="O353" s="262"/>
      <c r="P353" s="262"/>
      <c r="Q353" s="265"/>
      <c r="R353" s="159"/>
    </row>
    <row r="354" spans="1:18" outlineLevel="1" x14ac:dyDescent="0.25">
      <c r="A354" s="80">
        <f t="shared" si="38"/>
        <v>43440</v>
      </c>
      <c r="B354" s="92">
        <v>20</v>
      </c>
      <c r="C354" s="251">
        <v>1</v>
      </c>
      <c r="D354" s="23">
        <v>7680</v>
      </c>
      <c r="E354" s="335">
        <f t="shared" si="39"/>
        <v>7680</v>
      </c>
      <c r="F354" s="336">
        <f t="shared" si="40"/>
        <v>153.6</v>
      </c>
      <c r="G354" s="81">
        <v>89.3</v>
      </c>
      <c r="H354" s="23">
        <v>97.6</v>
      </c>
      <c r="I354" s="23">
        <v>9.5459999999999994</v>
      </c>
      <c r="J354" s="337">
        <f t="shared" si="41"/>
        <v>869.47412528807843</v>
      </c>
      <c r="K354" s="341">
        <f t="shared" si="42"/>
        <v>17.389482505761567</v>
      </c>
      <c r="L354" s="24"/>
      <c r="M354" s="83"/>
      <c r="N354" s="84">
        <f t="shared" si="43"/>
        <v>0</v>
      </c>
      <c r="O354" s="262"/>
      <c r="P354" s="262"/>
      <c r="Q354" s="265"/>
      <c r="R354" s="159"/>
    </row>
    <row r="355" spans="1:18" outlineLevel="1" x14ac:dyDescent="0.25">
      <c r="A355" s="80">
        <f t="shared" si="38"/>
        <v>43441</v>
      </c>
      <c r="B355" s="92">
        <v>32</v>
      </c>
      <c r="C355" s="251">
        <v>1</v>
      </c>
      <c r="D355" s="23">
        <v>6880</v>
      </c>
      <c r="E355" s="335">
        <f t="shared" si="39"/>
        <v>6880</v>
      </c>
      <c r="F355" s="336">
        <f t="shared" si="40"/>
        <v>220.16</v>
      </c>
      <c r="G355" s="81">
        <v>89.7</v>
      </c>
      <c r="H355" s="23">
        <v>94.6</v>
      </c>
      <c r="I355" s="23">
        <v>8.3490000000000002</v>
      </c>
      <c r="J355" s="337">
        <f t="shared" si="41"/>
        <v>586.8966343274634</v>
      </c>
      <c r="K355" s="341">
        <f t="shared" si="42"/>
        <v>18.780692298478829</v>
      </c>
      <c r="L355" s="24"/>
      <c r="M355" s="83"/>
      <c r="N355" s="84">
        <f t="shared" si="43"/>
        <v>0</v>
      </c>
      <c r="O355" s="262"/>
      <c r="P355" s="262"/>
      <c r="Q355" s="265"/>
      <c r="R355" s="159"/>
    </row>
    <row r="356" spans="1:18" outlineLevel="1" x14ac:dyDescent="0.25">
      <c r="A356" s="80">
        <f t="shared" si="38"/>
        <v>43442</v>
      </c>
      <c r="B356" s="92"/>
      <c r="C356" s="251">
        <v>1</v>
      </c>
      <c r="D356" s="23"/>
      <c r="E356" s="335">
        <f t="shared" si="39"/>
        <v>0</v>
      </c>
      <c r="F356" s="336">
        <f t="shared" si="40"/>
        <v>0</v>
      </c>
      <c r="G356" s="81"/>
      <c r="H356" s="23"/>
      <c r="I356" s="23"/>
      <c r="J356" s="337">
        <f t="shared" si="41"/>
        <v>0</v>
      </c>
      <c r="K356" s="341">
        <f t="shared" si="42"/>
        <v>0</v>
      </c>
      <c r="L356" s="24"/>
      <c r="M356" s="83"/>
      <c r="N356" s="84">
        <f t="shared" si="43"/>
        <v>0</v>
      </c>
      <c r="O356" s="262"/>
      <c r="P356" s="262"/>
      <c r="Q356" s="265"/>
      <c r="R356" s="159"/>
    </row>
    <row r="357" spans="1:18" outlineLevel="1" x14ac:dyDescent="0.25">
      <c r="A357" s="80">
        <f t="shared" si="38"/>
        <v>43443</v>
      </c>
      <c r="B357" s="92"/>
      <c r="C357" s="251">
        <v>1</v>
      </c>
      <c r="D357" s="23"/>
      <c r="E357" s="335">
        <f t="shared" si="39"/>
        <v>0</v>
      </c>
      <c r="F357" s="336">
        <f t="shared" si="40"/>
        <v>0</v>
      </c>
      <c r="G357" s="81"/>
      <c r="H357" s="23"/>
      <c r="I357" s="23"/>
      <c r="J357" s="337">
        <f t="shared" si="41"/>
        <v>0</v>
      </c>
      <c r="K357" s="341">
        <f t="shared" si="42"/>
        <v>0</v>
      </c>
      <c r="L357" s="24"/>
      <c r="M357" s="83"/>
      <c r="N357" s="84">
        <f t="shared" si="43"/>
        <v>0</v>
      </c>
      <c r="O357" s="262"/>
      <c r="P357" s="262"/>
      <c r="Q357" s="265"/>
      <c r="R357" s="159"/>
    </row>
    <row r="358" spans="1:18" outlineLevel="1" x14ac:dyDescent="0.25">
      <c r="A358" s="80">
        <f t="shared" si="38"/>
        <v>43444</v>
      </c>
      <c r="B358" s="92">
        <v>43</v>
      </c>
      <c r="C358" s="251">
        <v>1</v>
      </c>
      <c r="D358" s="23">
        <v>12400</v>
      </c>
      <c r="E358" s="335">
        <f t="shared" si="39"/>
        <v>12400</v>
      </c>
      <c r="F358" s="336">
        <f t="shared" si="40"/>
        <v>533.20000000000005</v>
      </c>
      <c r="G358" s="81">
        <v>88.4</v>
      </c>
      <c r="H358" s="23">
        <v>99.3</v>
      </c>
      <c r="I358" s="23">
        <v>6.3520000000000003</v>
      </c>
      <c r="J358" s="337">
        <f t="shared" si="41"/>
        <v>1715.9949622166232</v>
      </c>
      <c r="K358" s="341">
        <f t="shared" si="42"/>
        <v>73.787783375314802</v>
      </c>
      <c r="L358" s="24"/>
      <c r="M358" s="83"/>
      <c r="N358" s="84">
        <f t="shared" si="43"/>
        <v>0</v>
      </c>
      <c r="O358" s="262"/>
      <c r="P358" s="262"/>
      <c r="Q358" s="265"/>
      <c r="R358" s="159"/>
    </row>
    <row r="359" spans="1:18" outlineLevel="1" x14ac:dyDescent="0.25">
      <c r="A359" s="80">
        <f t="shared" si="38"/>
        <v>43445</v>
      </c>
      <c r="B359" s="92">
        <v>36</v>
      </c>
      <c r="C359" s="251">
        <v>1</v>
      </c>
      <c r="D359" s="23">
        <v>12000</v>
      </c>
      <c r="E359" s="335">
        <f t="shared" si="39"/>
        <v>12000</v>
      </c>
      <c r="F359" s="336">
        <f t="shared" si="40"/>
        <v>432</v>
      </c>
      <c r="G359" s="81">
        <v>88.2</v>
      </c>
      <c r="H359" s="23">
        <v>99.6</v>
      </c>
      <c r="I359" s="23">
        <v>6.8440000000000003</v>
      </c>
      <c r="J359" s="337">
        <f t="shared" si="41"/>
        <v>1665.692577440092</v>
      </c>
      <c r="K359" s="341">
        <f t="shared" si="42"/>
        <v>59.96493278784331</v>
      </c>
      <c r="L359" s="24"/>
      <c r="M359" s="83"/>
      <c r="N359" s="84">
        <f t="shared" si="43"/>
        <v>0</v>
      </c>
      <c r="O359" s="262"/>
      <c r="P359" s="262"/>
      <c r="Q359" s="265"/>
      <c r="R359" s="159"/>
    </row>
    <row r="360" spans="1:18" outlineLevel="1" x14ac:dyDescent="0.25">
      <c r="A360" s="80">
        <f t="shared" si="38"/>
        <v>43446</v>
      </c>
      <c r="B360" s="92">
        <v>40</v>
      </c>
      <c r="C360" s="251">
        <v>1</v>
      </c>
      <c r="D360" s="23">
        <v>18000</v>
      </c>
      <c r="E360" s="335">
        <f t="shared" si="39"/>
        <v>18000</v>
      </c>
      <c r="F360" s="336">
        <f t="shared" si="40"/>
        <v>720</v>
      </c>
      <c r="G360" s="81">
        <v>89.6</v>
      </c>
      <c r="H360" s="23">
        <v>111.9</v>
      </c>
      <c r="I360" s="23">
        <v>7.8819999999999997</v>
      </c>
      <c r="J360" s="337">
        <f t="shared" si="41"/>
        <v>2829.2311596041627</v>
      </c>
      <c r="K360" s="341">
        <f t="shared" si="42"/>
        <v>113.1692463841665</v>
      </c>
      <c r="L360" s="24"/>
      <c r="M360" s="83"/>
      <c r="N360" s="84">
        <f t="shared" si="43"/>
        <v>0</v>
      </c>
      <c r="O360" s="262"/>
      <c r="P360" s="262"/>
      <c r="Q360" s="265"/>
      <c r="R360" s="159"/>
    </row>
    <row r="361" spans="1:18" outlineLevel="1" x14ac:dyDescent="0.25">
      <c r="A361" s="80">
        <f t="shared" si="38"/>
        <v>43447</v>
      </c>
      <c r="B361" s="92">
        <v>14</v>
      </c>
      <c r="C361" s="251">
        <v>1</v>
      </c>
      <c r="D361" s="23">
        <v>15300</v>
      </c>
      <c r="E361" s="335">
        <f t="shared" si="39"/>
        <v>15300</v>
      </c>
      <c r="F361" s="336">
        <f t="shared" si="40"/>
        <v>214.2</v>
      </c>
      <c r="G361" s="81">
        <v>90.6</v>
      </c>
      <c r="H361" s="23">
        <v>107.8</v>
      </c>
      <c r="I361" s="23">
        <v>7.2069999999999999</v>
      </c>
      <c r="J361" s="337">
        <f t="shared" si="41"/>
        <v>2386.5686138476485</v>
      </c>
      <c r="K361" s="341">
        <f t="shared" si="42"/>
        <v>33.411960593867079</v>
      </c>
      <c r="L361" s="24"/>
      <c r="M361" s="83"/>
      <c r="N361" s="84">
        <f t="shared" si="43"/>
        <v>0</v>
      </c>
      <c r="O361" s="262"/>
      <c r="P361" s="262"/>
      <c r="Q361" s="265"/>
      <c r="R361" s="159"/>
    </row>
    <row r="362" spans="1:18" outlineLevel="1" x14ac:dyDescent="0.25">
      <c r="A362" s="80">
        <f t="shared" ref="A362:A380" si="44">A361+1</f>
        <v>43448</v>
      </c>
      <c r="B362" s="92">
        <v>17</v>
      </c>
      <c r="C362" s="251">
        <v>1</v>
      </c>
      <c r="D362" s="23">
        <v>18700</v>
      </c>
      <c r="E362" s="335">
        <f t="shared" si="39"/>
        <v>18700</v>
      </c>
      <c r="F362" s="336">
        <f t="shared" si="40"/>
        <v>317.89999999999998</v>
      </c>
      <c r="G362" s="81">
        <v>90.7</v>
      </c>
      <c r="H362" s="23">
        <v>114.8</v>
      </c>
      <c r="I362" s="23">
        <v>4.9744999999999999</v>
      </c>
      <c r="J362" s="337">
        <f t="shared" si="41"/>
        <v>4844.708010855361</v>
      </c>
      <c r="K362" s="341">
        <f t="shared" si="42"/>
        <v>82.360036184541144</v>
      </c>
      <c r="L362" s="24"/>
      <c r="M362" s="83"/>
      <c r="N362" s="84">
        <f t="shared" si="43"/>
        <v>0</v>
      </c>
      <c r="O362" s="262"/>
      <c r="P362" s="262"/>
      <c r="Q362" s="265" t="s">
        <v>403</v>
      </c>
      <c r="R362" s="159"/>
    </row>
    <row r="363" spans="1:18" outlineLevel="1" x14ac:dyDescent="0.25">
      <c r="A363" s="80">
        <f t="shared" si="44"/>
        <v>43449</v>
      </c>
      <c r="B363" s="92"/>
      <c r="C363" s="251">
        <v>1</v>
      </c>
      <c r="D363" s="23"/>
      <c r="E363" s="335">
        <f t="shared" ref="E363:E380" si="45">IF(D363=0,0,(D363*C363))</f>
        <v>0</v>
      </c>
      <c r="F363" s="336">
        <f t="shared" ref="F363:F380" si="46">IF(E363=0,0,IF(B363=0,0,E363*B363/1000))</f>
        <v>0</v>
      </c>
      <c r="G363" s="81"/>
      <c r="H363" s="23"/>
      <c r="I363" s="23"/>
      <c r="J363" s="337">
        <f t="shared" ref="J363:J380" si="47">IF(H363=0,0,(H363-G363)*1000/I363)</f>
        <v>0</v>
      </c>
      <c r="K363" s="341">
        <f t="shared" ref="K363:K380" si="48">IF(J363=0,0,IF(B363=0,0,J363*B363/1000))</f>
        <v>0</v>
      </c>
      <c r="L363" s="24"/>
      <c r="M363" s="83"/>
      <c r="N363" s="84">
        <f t="shared" si="43"/>
        <v>0</v>
      </c>
      <c r="O363" s="262"/>
      <c r="P363" s="262"/>
      <c r="Q363" s="265"/>
      <c r="R363" s="159"/>
    </row>
    <row r="364" spans="1:18" outlineLevel="1" x14ac:dyDescent="0.25">
      <c r="A364" s="80">
        <f t="shared" si="44"/>
        <v>43450</v>
      </c>
      <c r="B364" s="92"/>
      <c r="C364" s="251">
        <v>1</v>
      </c>
      <c r="D364" s="23"/>
      <c r="E364" s="335">
        <f t="shared" si="45"/>
        <v>0</v>
      </c>
      <c r="F364" s="336">
        <f t="shared" si="46"/>
        <v>0</v>
      </c>
      <c r="G364" s="81"/>
      <c r="H364" s="23"/>
      <c r="I364" s="23"/>
      <c r="J364" s="337">
        <f t="shared" si="47"/>
        <v>0</v>
      </c>
      <c r="K364" s="341">
        <f t="shared" si="48"/>
        <v>0</v>
      </c>
      <c r="L364" s="24"/>
      <c r="M364" s="83"/>
      <c r="N364" s="84">
        <f t="shared" si="43"/>
        <v>0</v>
      </c>
      <c r="O364" s="262"/>
      <c r="P364" s="262"/>
      <c r="Q364" s="265"/>
      <c r="R364" s="159"/>
    </row>
    <row r="365" spans="1:18" outlineLevel="1" x14ac:dyDescent="0.25">
      <c r="A365" s="80">
        <f t="shared" si="44"/>
        <v>43451</v>
      </c>
      <c r="B365" s="92">
        <v>12</v>
      </c>
      <c r="C365" s="251">
        <v>1</v>
      </c>
      <c r="D365" s="23">
        <v>13300</v>
      </c>
      <c r="E365" s="335">
        <f t="shared" si="45"/>
        <v>13300</v>
      </c>
      <c r="F365" s="336">
        <f t="shared" si="46"/>
        <v>159.6</v>
      </c>
      <c r="G365" s="81">
        <v>88.5</v>
      </c>
      <c r="H365" s="23">
        <v>99.2</v>
      </c>
      <c r="I365" s="23">
        <v>4.1531000000000002</v>
      </c>
      <c r="J365" s="337">
        <f t="shared" si="47"/>
        <v>2576.3887216777835</v>
      </c>
      <c r="K365" s="341">
        <f t="shared" si="48"/>
        <v>30.916664660133399</v>
      </c>
      <c r="L365" s="24"/>
      <c r="M365" s="83"/>
      <c r="N365" s="84">
        <f t="shared" si="43"/>
        <v>0</v>
      </c>
      <c r="O365" s="262"/>
      <c r="P365" s="262"/>
      <c r="Q365" s="265"/>
      <c r="R365" s="159"/>
    </row>
    <row r="366" spans="1:18" outlineLevel="1" x14ac:dyDescent="0.25">
      <c r="A366" s="80">
        <f t="shared" si="44"/>
        <v>43452</v>
      </c>
      <c r="B366" s="92">
        <v>39</v>
      </c>
      <c r="C366" s="251">
        <v>1</v>
      </c>
      <c r="D366" s="23">
        <v>12500</v>
      </c>
      <c r="E366" s="335">
        <f t="shared" si="45"/>
        <v>12500</v>
      </c>
      <c r="F366" s="336">
        <f t="shared" si="46"/>
        <v>487.5</v>
      </c>
      <c r="G366" s="81">
        <v>89.6</v>
      </c>
      <c r="H366" s="23">
        <v>102.4</v>
      </c>
      <c r="I366" s="23">
        <v>4.63</v>
      </c>
      <c r="J366" s="337">
        <f t="shared" si="47"/>
        <v>2764.5788336933069</v>
      </c>
      <c r="K366" s="341">
        <f t="shared" si="48"/>
        <v>107.81857451403897</v>
      </c>
      <c r="L366" s="24"/>
      <c r="M366" s="83"/>
      <c r="N366" s="84">
        <f t="shared" si="43"/>
        <v>0</v>
      </c>
      <c r="O366" s="262"/>
      <c r="P366" s="262"/>
      <c r="Q366" s="265" t="s">
        <v>404</v>
      </c>
      <c r="R366" s="159"/>
    </row>
    <row r="367" spans="1:18" outlineLevel="1" x14ac:dyDescent="0.25">
      <c r="A367" s="80">
        <f t="shared" si="44"/>
        <v>43453</v>
      </c>
      <c r="B367" s="92">
        <v>22</v>
      </c>
      <c r="C367" s="251">
        <v>1</v>
      </c>
      <c r="D367" s="23">
        <v>7670</v>
      </c>
      <c r="E367" s="335">
        <f t="shared" si="45"/>
        <v>7670</v>
      </c>
      <c r="F367" s="336">
        <f t="shared" si="46"/>
        <v>168.74</v>
      </c>
      <c r="G367" s="81">
        <v>89.1</v>
      </c>
      <c r="H367" s="23">
        <v>103.1</v>
      </c>
      <c r="I367" s="23">
        <v>8.4550000000000001</v>
      </c>
      <c r="J367" s="337">
        <f t="shared" si="47"/>
        <v>1655.8249556475457</v>
      </c>
      <c r="K367" s="341">
        <f t="shared" si="48"/>
        <v>36.428149024246004</v>
      </c>
      <c r="L367" s="24"/>
      <c r="M367" s="83"/>
      <c r="N367" s="84">
        <f t="shared" si="43"/>
        <v>0</v>
      </c>
      <c r="O367" s="262"/>
      <c r="P367" s="262"/>
      <c r="Q367" s="265"/>
      <c r="R367" s="159"/>
    </row>
    <row r="368" spans="1:18" outlineLevel="1" x14ac:dyDescent="0.25">
      <c r="A368" s="80">
        <f t="shared" si="44"/>
        <v>43454</v>
      </c>
      <c r="B368" s="92">
        <v>13</v>
      </c>
      <c r="C368" s="251">
        <v>1</v>
      </c>
      <c r="D368" s="23">
        <v>40500</v>
      </c>
      <c r="E368" s="335">
        <f t="shared" si="45"/>
        <v>40500</v>
      </c>
      <c r="F368" s="336">
        <f t="shared" si="46"/>
        <v>526.5</v>
      </c>
      <c r="G368" s="81">
        <v>89.5</v>
      </c>
      <c r="H368" s="23">
        <v>207.8</v>
      </c>
      <c r="I368" s="23">
        <v>7.55</v>
      </c>
      <c r="J368" s="337">
        <f t="shared" si="47"/>
        <v>15668.874172185433</v>
      </c>
      <c r="K368" s="341">
        <f t="shared" si="48"/>
        <v>203.69536423841063</v>
      </c>
      <c r="L368" s="24"/>
      <c r="M368" s="83"/>
      <c r="N368" s="84">
        <f t="shared" si="43"/>
        <v>0</v>
      </c>
      <c r="O368" s="262"/>
      <c r="P368" s="262"/>
      <c r="Q368" s="265" t="s">
        <v>406</v>
      </c>
      <c r="R368" s="159"/>
    </row>
    <row r="369" spans="1:18" outlineLevel="1" x14ac:dyDescent="0.25">
      <c r="A369" s="80">
        <f t="shared" si="44"/>
        <v>43455</v>
      </c>
      <c r="B369" s="92"/>
      <c r="C369" s="251">
        <v>1</v>
      </c>
      <c r="D369" s="23">
        <v>9250</v>
      </c>
      <c r="E369" s="335">
        <f t="shared" si="45"/>
        <v>9250</v>
      </c>
      <c r="F369" s="336">
        <f t="shared" si="46"/>
        <v>0</v>
      </c>
      <c r="G369" s="81">
        <v>89</v>
      </c>
      <c r="H369" s="23">
        <v>101.7</v>
      </c>
      <c r="I369" s="23">
        <v>4.6144999999999996</v>
      </c>
      <c r="J369" s="337">
        <f t="shared" si="47"/>
        <v>2752.1941705493564</v>
      </c>
      <c r="K369" s="341">
        <f t="shared" si="48"/>
        <v>0</v>
      </c>
      <c r="L369" s="24"/>
      <c r="M369" s="83"/>
      <c r="N369" s="84">
        <f t="shared" si="43"/>
        <v>0</v>
      </c>
      <c r="O369" s="262"/>
      <c r="P369" s="262"/>
      <c r="Q369" s="265" t="s">
        <v>407</v>
      </c>
      <c r="R369" s="159"/>
    </row>
    <row r="370" spans="1:18" outlineLevel="1" x14ac:dyDescent="0.25">
      <c r="A370" s="80">
        <f t="shared" si="44"/>
        <v>43456</v>
      </c>
      <c r="B370" s="92"/>
      <c r="C370" s="251">
        <v>1</v>
      </c>
      <c r="D370" s="23"/>
      <c r="E370" s="335">
        <f t="shared" si="45"/>
        <v>0</v>
      </c>
      <c r="F370" s="336">
        <f t="shared" si="46"/>
        <v>0</v>
      </c>
      <c r="G370" s="81"/>
      <c r="H370" s="23"/>
      <c r="I370" s="23"/>
      <c r="J370" s="337">
        <f t="shared" si="47"/>
        <v>0</v>
      </c>
      <c r="K370" s="341">
        <f t="shared" si="48"/>
        <v>0</v>
      </c>
      <c r="L370" s="24"/>
      <c r="M370" s="83"/>
      <c r="N370" s="84">
        <f t="shared" si="43"/>
        <v>0</v>
      </c>
      <c r="O370" s="262"/>
      <c r="P370" s="262"/>
      <c r="Q370" s="265"/>
      <c r="R370" s="159"/>
    </row>
    <row r="371" spans="1:18" outlineLevel="1" x14ac:dyDescent="0.25">
      <c r="A371" s="80">
        <f t="shared" si="44"/>
        <v>43457</v>
      </c>
      <c r="B371" s="92"/>
      <c r="C371" s="251">
        <v>1</v>
      </c>
      <c r="D371" s="23"/>
      <c r="E371" s="335">
        <f t="shared" si="45"/>
        <v>0</v>
      </c>
      <c r="F371" s="336">
        <f t="shared" si="46"/>
        <v>0</v>
      </c>
      <c r="G371" s="81"/>
      <c r="H371" s="23"/>
      <c r="I371" s="23"/>
      <c r="J371" s="337">
        <f t="shared" si="47"/>
        <v>0</v>
      </c>
      <c r="K371" s="341">
        <f t="shared" si="48"/>
        <v>0</v>
      </c>
      <c r="L371" s="24"/>
      <c r="M371" s="83"/>
      <c r="N371" s="84">
        <f t="shared" si="43"/>
        <v>0</v>
      </c>
      <c r="O371" s="262"/>
      <c r="P371" s="262"/>
      <c r="Q371" s="265"/>
      <c r="R371" s="159"/>
    </row>
    <row r="372" spans="1:18" outlineLevel="1" x14ac:dyDescent="0.25">
      <c r="A372" s="80">
        <f t="shared" si="44"/>
        <v>43458</v>
      </c>
      <c r="B372" s="92"/>
      <c r="C372" s="251">
        <v>1</v>
      </c>
      <c r="D372" s="23">
        <v>12200</v>
      </c>
      <c r="E372" s="335">
        <f t="shared" si="45"/>
        <v>12200</v>
      </c>
      <c r="F372" s="336">
        <f t="shared" si="46"/>
        <v>0</v>
      </c>
      <c r="G372" s="81">
        <v>89.5</v>
      </c>
      <c r="H372" s="23">
        <v>106.8</v>
      </c>
      <c r="I372" s="23">
        <v>5.6558000000000002</v>
      </c>
      <c r="J372" s="337">
        <f t="shared" si="47"/>
        <v>3058.806888503836</v>
      </c>
      <c r="K372" s="341">
        <f t="shared" si="48"/>
        <v>0</v>
      </c>
      <c r="L372" s="24"/>
      <c r="M372" s="83"/>
      <c r="N372" s="84">
        <f t="shared" si="43"/>
        <v>0</v>
      </c>
      <c r="O372" s="262"/>
      <c r="P372" s="262"/>
      <c r="Q372" s="265" t="s">
        <v>408</v>
      </c>
      <c r="R372" s="159"/>
    </row>
    <row r="373" spans="1:18" outlineLevel="1" x14ac:dyDescent="0.25">
      <c r="A373" s="80">
        <f t="shared" si="44"/>
        <v>43459</v>
      </c>
      <c r="B373" s="92"/>
      <c r="C373" s="251">
        <v>1</v>
      </c>
      <c r="D373" s="23"/>
      <c r="E373" s="335">
        <f t="shared" si="45"/>
        <v>0</v>
      </c>
      <c r="F373" s="336">
        <f t="shared" si="46"/>
        <v>0</v>
      </c>
      <c r="G373" s="81"/>
      <c r="H373" s="23"/>
      <c r="I373" s="23"/>
      <c r="J373" s="337">
        <f t="shared" si="47"/>
        <v>0</v>
      </c>
      <c r="K373" s="341">
        <f t="shared" si="48"/>
        <v>0</v>
      </c>
      <c r="L373" s="24"/>
      <c r="M373" s="83"/>
      <c r="N373" s="84">
        <f t="shared" si="43"/>
        <v>0</v>
      </c>
      <c r="O373" s="262"/>
      <c r="P373" s="262"/>
      <c r="Q373" s="265"/>
      <c r="R373" s="159"/>
    </row>
    <row r="374" spans="1:18" outlineLevel="1" x14ac:dyDescent="0.25">
      <c r="A374" s="80">
        <f t="shared" si="44"/>
        <v>43460</v>
      </c>
      <c r="B374" s="92"/>
      <c r="C374" s="251">
        <v>1</v>
      </c>
      <c r="D374" s="23"/>
      <c r="E374" s="335">
        <f t="shared" si="45"/>
        <v>0</v>
      </c>
      <c r="F374" s="336">
        <f t="shared" si="46"/>
        <v>0</v>
      </c>
      <c r="G374" s="81"/>
      <c r="H374" s="23"/>
      <c r="I374" s="23"/>
      <c r="J374" s="337">
        <f t="shared" si="47"/>
        <v>0</v>
      </c>
      <c r="K374" s="341">
        <f t="shared" si="48"/>
        <v>0</v>
      </c>
      <c r="L374" s="24"/>
      <c r="M374" s="83"/>
      <c r="N374" s="84">
        <f t="shared" si="43"/>
        <v>0</v>
      </c>
      <c r="O374" s="262"/>
      <c r="P374" s="262"/>
      <c r="Q374" s="265"/>
      <c r="R374" s="159"/>
    </row>
    <row r="375" spans="1:18" outlineLevel="1" x14ac:dyDescent="0.25">
      <c r="A375" s="80">
        <f t="shared" si="44"/>
        <v>43461</v>
      </c>
      <c r="B375" s="92"/>
      <c r="C375" s="251">
        <v>1</v>
      </c>
      <c r="D375" s="23"/>
      <c r="E375" s="335">
        <f t="shared" si="45"/>
        <v>0</v>
      </c>
      <c r="F375" s="336">
        <f t="shared" si="46"/>
        <v>0</v>
      </c>
      <c r="G375" s="81"/>
      <c r="H375" s="23"/>
      <c r="I375" s="23"/>
      <c r="J375" s="337">
        <f t="shared" si="47"/>
        <v>0</v>
      </c>
      <c r="K375" s="341">
        <f t="shared" si="48"/>
        <v>0</v>
      </c>
      <c r="L375" s="24"/>
      <c r="M375" s="83"/>
      <c r="N375" s="84">
        <f t="shared" si="43"/>
        <v>0</v>
      </c>
      <c r="O375" s="262"/>
      <c r="P375" s="262"/>
      <c r="Q375" s="265"/>
      <c r="R375" s="159"/>
    </row>
    <row r="376" spans="1:18" outlineLevel="1" x14ac:dyDescent="0.25">
      <c r="A376" s="80">
        <f t="shared" si="44"/>
        <v>43462</v>
      </c>
      <c r="B376" s="92"/>
      <c r="C376" s="251">
        <v>1</v>
      </c>
      <c r="D376" s="23"/>
      <c r="E376" s="335">
        <f t="shared" si="45"/>
        <v>0</v>
      </c>
      <c r="F376" s="336">
        <f t="shared" si="46"/>
        <v>0</v>
      </c>
      <c r="G376" s="81"/>
      <c r="H376" s="23"/>
      <c r="I376" s="23"/>
      <c r="J376" s="337">
        <f t="shared" si="47"/>
        <v>0</v>
      </c>
      <c r="K376" s="341">
        <f t="shared" si="48"/>
        <v>0</v>
      </c>
      <c r="L376" s="24"/>
      <c r="M376" s="83"/>
      <c r="N376" s="84">
        <f t="shared" si="43"/>
        <v>0</v>
      </c>
      <c r="O376" s="262"/>
      <c r="P376" s="262"/>
      <c r="Q376" s="265"/>
      <c r="R376" s="159"/>
    </row>
    <row r="377" spans="1:18" outlineLevel="1" x14ac:dyDescent="0.25">
      <c r="A377" s="80">
        <f t="shared" si="44"/>
        <v>43463</v>
      </c>
      <c r="B377" s="92"/>
      <c r="C377" s="251">
        <v>1</v>
      </c>
      <c r="D377" s="23"/>
      <c r="E377" s="335">
        <f t="shared" si="45"/>
        <v>0</v>
      </c>
      <c r="F377" s="336">
        <f t="shared" si="46"/>
        <v>0</v>
      </c>
      <c r="G377" s="81"/>
      <c r="H377" s="23"/>
      <c r="I377" s="23"/>
      <c r="J377" s="337">
        <f t="shared" si="47"/>
        <v>0</v>
      </c>
      <c r="K377" s="341">
        <f t="shared" si="48"/>
        <v>0</v>
      </c>
      <c r="L377" s="24"/>
      <c r="M377" s="83"/>
      <c r="N377" s="84">
        <f t="shared" si="43"/>
        <v>0</v>
      </c>
      <c r="O377" s="262"/>
      <c r="P377" s="262"/>
      <c r="Q377" s="265"/>
      <c r="R377" s="159"/>
    </row>
    <row r="378" spans="1:18" outlineLevel="1" x14ac:dyDescent="0.25">
      <c r="A378" s="80">
        <f t="shared" si="44"/>
        <v>43464</v>
      </c>
      <c r="B378" s="92"/>
      <c r="C378" s="251">
        <v>1</v>
      </c>
      <c r="D378" s="23"/>
      <c r="E378" s="335">
        <f t="shared" si="45"/>
        <v>0</v>
      </c>
      <c r="F378" s="336">
        <f t="shared" si="46"/>
        <v>0</v>
      </c>
      <c r="G378" s="81"/>
      <c r="H378" s="23"/>
      <c r="I378" s="23"/>
      <c r="J378" s="337">
        <f t="shared" si="47"/>
        <v>0</v>
      </c>
      <c r="K378" s="341">
        <f t="shared" si="48"/>
        <v>0</v>
      </c>
      <c r="L378" s="24"/>
      <c r="M378" s="83"/>
      <c r="N378" s="84">
        <f t="shared" si="43"/>
        <v>0</v>
      </c>
      <c r="O378" s="262"/>
      <c r="P378" s="262"/>
      <c r="Q378" s="265"/>
      <c r="R378" s="159"/>
    </row>
    <row r="379" spans="1:18" outlineLevel="1" x14ac:dyDescent="0.25">
      <c r="A379" s="166">
        <f t="shared" si="44"/>
        <v>43465</v>
      </c>
      <c r="B379" s="92"/>
      <c r="C379" s="251">
        <v>1</v>
      </c>
      <c r="D379" s="23"/>
      <c r="E379" s="335">
        <f t="shared" si="45"/>
        <v>0</v>
      </c>
      <c r="F379" s="336">
        <f t="shared" si="46"/>
        <v>0</v>
      </c>
      <c r="G379" s="81"/>
      <c r="H379" s="23"/>
      <c r="I379" s="23"/>
      <c r="J379" s="337">
        <f t="shared" si="47"/>
        <v>0</v>
      </c>
      <c r="K379" s="341">
        <f t="shared" si="48"/>
        <v>0</v>
      </c>
      <c r="L379" s="24"/>
      <c r="M379" s="83"/>
      <c r="N379" s="84">
        <f t="shared" si="43"/>
        <v>0</v>
      </c>
      <c r="O379" s="262"/>
      <c r="P379" s="262"/>
      <c r="Q379" s="265"/>
      <c r="R379" s="182"/>
    </row>
    <row r="380" spans="1:18" ht="15.75" thickBot="1" x14ac:dyDescent="0.3">
      <c r="A380" s="249">
        <f t="shared" si="44"/>
        <v>43466</v>
      </c>
      <c r="B380" s="348"/>
      <c r="C380" s="349">
        <v>1</v>
      </c>
      <c r="D380" s="350"/>
      <c r="E380" s="351">
        <f t="shared" si="45"/>
        <v>0</v>
      </c>
      <c r="F380" s="352">
        <f t="shared" si="46"/>
        <v>0</v>
      </c>
      <c r="G380" s="353"/>
      <c r="H380" s="350"/>
      <c r="I380" s="350"/>
      <c r="J380" s="354">
        <f t="shared" si="47"/>
        <v>0</v>
      </c>
      <c r="K380" s="355">
        <f t="shared" si="48"/>
        <v>0</v>
      </c>
      <c r="L380" s="356"/>
      <c r="M380" s="190"/>
      <c r="N380" s="84">
        <f t="shared" si="43"/>
        <v>0</v>
      </c>
      <c r="O380" s="334"/>
      <c r="P380" s="334"/>
      <c r="Q380" s="357"/>
      <c r="R380" s="358"/>
    </row>
    <row r="381" spans="1:18" s="86" customFormat="1" x14ac:dyDescent="0.25">
      <c r="A381" s="204" t="s">
        <v>130</v>
      </c>
      <c r="B381" s="210">
        <f>SUMIF(B15:B380,"&lt;&gt;0")</f>
        <v>5077</v>
      </c>
      <c r="C381" s="343"/>
      <c r="D381" s="344"/>
      <c r="E381" s="345">
        <f t="shared" ref="E381:N381" si="49">SUMIF(E15:E380,"&lt;&gt;0")</f>
        <v>4398480</v>
      </c>
      <c r="F381" s="333">
        <f t="shared" si="49"/>
        <v>94370.810000000041</v>
      </c>
      <c r="G381" s="343"/>
      <c r="H381" s="346"/>
      <c r="I381" s="344"/>
      <c r="J381" s="345">
        <f t="shared" si="49"/>
        <v>645949.02013778477</v>
      </c>
      <c r="K381" s="333">
        <f t="shared" si="49"/>
        <v>13436.122331859033</v>
      </c>
      <c r="L381" s="347"/>
      <c r="M381" s="345">
        <f t="shared" si="49"/>
        <v>6172.189999999996</v>
      </c>
      <c r="N381" s="345">
        <f t="shared" si="49"/>
        <v>156.96881000000008</v>
      </c>
      <c r="O381" s="260"/>
      <c r="P381" s="263"/>
      <c r="Q381" s="263"/>
      <c r="R381" s="263"/>
    </row>
    <row r="382" spans="1:18" s="86" customFormat="1" x14ac:dyDescent="0.25">
      <c r="A382" s="205" t="s">
        <v>129</v>
      </c>
      <c r="B382" s="207">
        <f>AVERAGEIF(B15:B380,"&lt;&gt;0")</f>
        <v>22.972850678733032</v>
      </c>
      <c r="C382" s="255"/>
      <c r="D382" s="218"/>
      <c r="E382" s="217">
        <f t="shared" ref="E382:N382" si="50">AVERAGEIF(E15:E380,"&lt;&gt;0")</f>
        <v>18327</v>
      </c>
      <c r="F382" s="229">
        <f t="shared" si="50"/>
        <v>443.05544600938987</v>
      </c>
      <c r="G382" s="255"/>
      <c r="H382" s="236"/>
      <c r="I382" s="218"/>
      <c r="J382" s="217">
        <f t="shared" si="50"/>
        <v>2691.4542505741033</v>
      </c>
      <c r="K382" s="229">
        <f t="shared" si="50"/>
        <v>63.080386534549447</v>
      </c>
      <c r="L382" s="224"/>
      <c r="M382" s="217">
        <f t="shared" si="50"/>
        <v>28.055409090909073</v>
      </c>
      <c r="N382" s="217">
        <f t="shared" si="50"/>
        <v>0.79277176767676805</v>
      </c>
      <c r="O382" s="247"/>
      <c r="P382" s="248"/>
      <c r="Q382" s="248"/>
      <c r="R382" s="248"/>
    </row>
    <row r="383" spans="1:18" s="86" customFormat="1" x14ac:dyDescent="0.25">
      <c r="A383" s="205" t="s">
        <v>132</v>
      </c>
      <c r="B383" s="208">
        <f>SMALL(B15:B380,COUNTIF(B15:B380,0)+1)</f>
        <v>1</v>
      </c>
      <c r="C383" s="224"/>
      <c r="D383" s="218"/>
      <c r="E383" s="235">
        <f t="shared" ref="E383:N383" si="51">SMALL(E15:E380,COUNTIF(E15:E380,0)+1)</f>
        <v>6130</v>
      </c>
      <c r="F383" s="230">
        <f t="shared" si="51"/>
        <v>15.5</v>
      </c>
      <c r="G383" s="224"/>
      <c r="H383" s="218"/>
      <c r="I383" s="218"/>
      <c r="J383" s="235">
        <f t="shared" si="51"/>
        <v>586.8966343274634</v>
      </c>
      <c r="K383" s="230">
        <f t="shared" si="51"/>
        <v>1.4956855225311596</v>
      </c>
      <c r="L383" s="224"/>
      <c r="M383" s="235">
        <f t="shared" si="51"/>
        <v>0.73</v>
      </c>
      <c r="N383" s="235">
        <f t="shared" si="51"/>
        <v>1.89E-3</v>
      </c>
      <c r="O383" s="247"/>
      <c r="P383" s="248"/>
      <c r="Q383" s="248"/>
      <c r="R383" s="248"/>
    </row>
    <row r="384" spans="1:18" s="86" customFormat="1" x14ac:dyDescent="0.25">
      <c r="A384" s="205" t="s">
        <v>133</v>
      </c>
      <c r="B384" s="208">
        <f>MAX(B15:B380)</f>
        <v>65</v>
      </c>
      <c r="C384" s="255"/>
      <c r="D384" s="218"/>
      <c r="E384" s="235">
        <f t="shared" ref="E384:N384" si="52">MAX(E15:E380)</f>
        <v>59400</v>
      </c>
      <c r="F384" s="230">
        <f t="shared" si="52"/>
        <v>2664.9</v>
      </c>
      <c r="G384" s="255"/>
      <c r="H384" s="236"/>
      <c r="I384" s="218"/>
      <c r="J384" s="235">
        <f t="shared" si="52"/>
        <v>19342.533378211603</v>
      </c>
      <c r="K384" s="230">
        <f t="shared" si="52"/>
        <v>450.80500894454377</v>
      </c>
      <c r="L384" s="224"/>
      <c r="M384" s="235">
        <f t="shared" si="52"/>
        <v>1190</v>
      </c>
      <c r="N384" s="235">
        <f t="shared" si="52"/>
        <v>49.98</v>
      </c>
      <c r="O384" s="247"/>
      <c r="P384" s="248"/>
      <c r="Q384" s="248"/>
      <c r="R384" s="248"/>
    </row>
    <row r="385" spans="1:18" s="86" customFormat="1" x14ac:dyDescent="0.25">
      <c r="A385" s="205" t="s">
        <v>131</v>
      </c>
      <c r="B385" s="209">
        <f>COUNTIF(B15:B380,"&gt;0")</f>
        <v>221</v>
      </c>
      <c r="C385" s="255"/>
      <c r="D385" s="218"/>
      <c r="E385" s="220">
        <f t="shared" ref="E385:N385" si="53">COUNTIF(E15:E380,"&gt;0")</f>
        <v>240</v>
      </c>
      <c r="F385" s="222">
        <f t="shared" si="53"/>
        <v>213</v>
      </c>
      <c r="G385" s="255"/>
      <c r="H385" s="236"/>
      <c r="I385" s="218"/>
      <c r="J385" s="220">
        <f t="shared" si="53"/>
        <v>240</v>
      </c>
      <c r="K385" s="222">
        <f t="shared" si="53"/>
        <v>213</v>
      </c>
      <c r="L385" s="224"/>
      <c r="M385" s="220">
        <f t="shared" si="53"/>
        <v>220</v>
      </c>
      <c r="N385" s="220">
        <f t="shared" si="53"/>
        <v>198</v>
      </c>
      <c r="O385" s="247"/>
      <c r="P385" s="248"/>
      <c r="Q385" s="248"/>
      <c r="R385" s="248"/>
    </row>
    <row r="386" spans="1:18" s="86" customFormat="1" x14ac:dyDescent="0.25">
      <c r="A386" s="203" t="s">
        <v>134</v>
      </c>
      <c r="B386" s="223"/>
      <c r="C386" s="255"/>
      <c r="D386" s="218"/>
      <c r="E386" s="220">
        <f>COUNTIF(E15:E380,"&gt;=17000")</f>
        <v>101</v>
      </c>
      <c r="F386" s="254"/>
      <c r="G386" s="255"/>
      <c r="H386" s="236"/>
      <c r="I386" s="218"/>
      <c r="J386" s="220">
        <f>COUNTIF(J15:J380,"&gt;=2600")</f>
        <v>59</v>
      </c>
      <c r="K386" s="254"/>
      <c r="L386" s="224"/>
      <c r="M386" s="220">
        <f>COUNTIF(M15:M380,"&gt;=500")</f>
        <v>1</v>
      </c>
      <c r="N386" s="253"/>
      <c r="O386" s="247"/>
      <c r="P386" s="248"/>
      <c r="Q386" s="248"/>
      <c r="R386" s="248"/>
    </row>
    <row r="387" spans="1:18" s="86" customFormat="1" ht="15.75" thickBot="1" x14ac:dyDescent="0.3">
      <c r="A387" s="206" t="s">
        <v>135</v>
      </c>
      <c r="B387" s="213"/>
      <c r="C387" s="256"/>
      <c r="D387" s="252"/>
      <c r="E387" s="257">
        <f>COUNTIF(E15:E380,"&gt;=26000")</f>
        <v>45</v>
      </c>
      <c r="F387" s="214"/>
      <c r="G387" s="256"/>
      <c r="H387" s="258"/>
      <c r="I387" s="252"/>
      <c r="J387" s="257">
        <f>COUNTIF(J15:J380,"&gt;=5000")</f>
        <v>19</v>
      </c>
      <c r="K387" s="214"/>
      <c r="L387" s="259"/>
      <c r="M387" s="257">
        <f>COUNTIF(M15:M380,"&gt;=700")</f>
        <v>1</v>
      </c>
      <c r="N387" s="215"/>
      <c r="O387" s="247"/>
      <c r="P387" s="248"/>
      <c r="Q387" s="248"/>
      <c r="R387" s="248"/>
    </row>
  </sheetData>
  <mergeCells count="24">
    <mergeCell ref="O7:O14"/>
    <mergeCell ref="C13:F13"/>
    <mergeCell ref="G13:K13"/>
    <mergeCell ref="G12:K12"/>
    <mergeCell ref="L12:N12"/>
    <mergeCell ref="C12:F12"/>
    <mergeCell ref="L13:N13"/>
    <mergeCell ref="C8:F8"/>
    <mergeCell ref="Q7:R13"/>
    <mergeCell ref="B1:J1"/>
    <mergeCell ref="L10:N10"/>
    <mergeCell ref="C11:F11"/>
    <mergeCell ref="C10:F10"/>
    <mergeCell ref="G10:K10"/>
    <mergeCell ref="A7:N7"/>
    <mergeCell ref="G8:K8"/>
    <mergeCell ref="L8:N8"/>
    <mergeCell ref="L9:M9"/>
    <mergeCell ref="G11:K11"/>
    <mergeCell ref="L11:N11"/>
    <mergeCell ref="P7:P14"/>
    <mergeCell ref="C14:F14"/>
    <mergeCell ref="G14:K14"/>
    <mergeCell ref="L14:N14"/>
  </mergeCells>
  <conditionalFormatting sqref="B15 B21:B380">
    <cfRule type="cellIs" dxfId="39" priority="29" operator="greaterThanOrEqual">
      <formula>$C$11+$B$11</formula>
    </cfRule>
    <cfRule type="cellIs" dxfId="38" priority="30" operator="greaterThanOrEqual">
      <formula>$B$10</formula>
    </cfRule>
  </conditionalFormatting>
  <conditionalFormatting sqref="E29:E380">
    <cfRule type="cellIs" dxfId="37" priority="35" operator="greaterThanOrEqual">
      <formula>$C$11</formula>
    </cfRule>
    <cfRule type="cellIs" dxfId="36" priority="36" operator="greaterThanOrEqual">
      <formula>$C$10</formula>
    </cfRule>
  </conditionalFormatting>
  <conditionalFormatting sqref="J29:J380">
    <cfRule type="cellIs" dxfId="35" priority="33" operator="greaterThanOrEqual">
      <formula>$G$11</formula>
    </cfRule>
    <cfRule type="cellIs" dxfId="34" priority="34" operator="greaterThanOrEqual">
      <formula>$G$10</formula>
    </cfRule>
  </conditionalFormatting>
  <conditionalFormatting sqref="M15:M240 M244:M380">
    <cfRule type="cellIs" dxfId="33" priority="31" operator="greaterThanOrEqual">
      <formula>$L$11</formula>
    </cfRule>
    <cfRule type="cellIs" dxfId="32" priority="32" operator="greaterThanOrEqual">
      <formula>$L$10</formula>
    </cfRule>
  </conditionalFormatting>
  <conditionalFormatting sqref="B381:B387 E381:F387 J381:K387 M381:N387 B15:C15 C28 B21:B28 K15:R15 C16 K16:P16 K17:M28 R16:R27 R271 O271:P271 Q28:R72 R73:R76 O17:P167 J189:M189 B189:F190 H190:M190 G189:G191 B29:M188 J189:J192 M183:M190 O168:R270 Q74:R167 B191:M235 B236:L243 M235:M240 O272:R294 O295:Q295 B319:M380 B244:M304 B305:L318 M301:M318 O296:R380 N17:N380">
    <cfRule type="cellIs" dxfId="31" priority="24" operator="equal">
      <formula>0</formula>
    </cfRule>
  </conditionalFormatting>
  <conditionalFormatting sqref="C381:C387">
    <cfRule type="cellIs" dxfId="30" priority="23" operator="equal">
      <formula>0</formula>
    </cfRule>
  </conditionalFormatting>
  <conditionalFormatting sqref="D381:D387">
    <cfRule type="cellIs" dxfId="29" priority="22" operator="equal">
      <formula>0</formula>
    </cfRule>
  </conditionalFormatting>
  <conditionalFormatting sqref="G381:I387">
    <cfRule type="cellIs" dxfId="28" priority="21" operator="equal">
      <formula>0</formula>
    </cfRule>
  </conditionalFormatting>
  <conditionalFormatting sqref="L381:L387">
    <cfRule type="cellIs" dxfId="27" priority="20" operator="equal">
      <formula>0</formula>
    </cfRule>
  </conditionalFormatting>
  <conditionalFormatting sqref="E15:E28">
    <cfRule type="cellIs" dxfId="26" priority="15" operator="greaterThanOrEqual">
      <formula>$C$11</formula>
    </cfRule>
    <cfRule type="cellIs" dxfId="25" priority="16" operator="greaterThanOrEqual">
      <formula>$C$10</formula>
    </cfRule>
  </conditionalFormatting>
  <conditionalFormatting sqref="J15:J28">
    <cfRule type="cellIs" dxfId="24" priority="13" operator="greaterThanOrEqual">
      <formula>$G$11</formula>
    </cfRule>
    <cfRule type="cellIs" dxfId="23" priority="14" operator="greaterThanOrEqual">
      <formula>$G$10</formula>
    </cfRule>
  </conditionalFormatting>
  <conditionalFormatting sqref="D15:J28">
    <cfRule type="cellIs" dxfId="22" priority="12" operator="equal">
      <formula>0</formula>
    </cfRule>
  </conditionalFormatting>
  <conditionalFormatting sqref="B16:B20">
    <cfRule type="cellIs" dxfId="21" priority="10" operator="greaterThanOrEqual">
      <formula>$C$11+$B$11</formula>
    </cfRule>
    <cfRule type="cellIs" dxfId="20" priority="11" operator="greaterThanOrEqual">
      <formula>$B$10</formula>
    </cfRule>
  </conditionalFormatting>
  <conditionalFormatting sqref="B16:B20">
    <cfRule type="cellIs" dxfId="19" priority="9" operator="equal">
      <formula>0</formula>
    </cfRule>
  </conditionalFormatting>
  <conditionalFormatting sqref="Q16:Q27">
    <cfRule type="cellIs" dxfId="18" priority="8" operator="equal">
      <formula>0</formula>
    </cfRule>
  </conditionalFormatting>
  <conditionalFormatting sqref="Q271">
    <cfRule type="cellIs" dxfId="17" priority="7" operator="equal">
      <formula>0</formula>
    </cfRule>
  </conditionalFormatting>
  <conditionalFormatting sqref="G189:I189">
    <cfRule type="cellIs" dxfId="16" priority="6" operator="equal">
      <formula>0</formula>
    </cfRule>
  </conditionalFormatting>
  <conditionalFormatting sqref="G190">
    <cfRule type="cellIs" dxfId="15" priority="5" operator="equal">
      <formula>0</formula>
    </cfRule>
  </conditionalFormatting>
  <conditionalFormatting sqref="M241:M243">
    <cfRule type="cellIs" dxfId="14" priority="3" operator="greaterThanOrEqual">
      <formula>$L$11</formula>
    </cfRule>
    <cfRule type="cellIs" dxfId="13" priority="4" operator="greaterThanOrEqual">
      <formula>$L$10</formula>
    </cfRule>
  </conditionalFormatting>
  <conditionalFormatting sqref="M241:M243">
    <cfRule type="cellIs" dxfId="12" priority="2" operator="equal">
      <formula>0</formula>
    </cfRule>
  </conditionalFormatting>
  <conditionalFormatting sqref="R295">
    <cfRule type="cellIs" dxfId="11" priority="1" operator="equal">
      <formula>0</formula>
    </cfRule>
  </conditionalFormatting>
  <pageMargins left="0.7" right="0.7" top="0.75" bottom="0.75" header="0.3" footer="0.3"/>
  <pageSetup paperSize="9" orientation="portrait" horizontalDpi="4294967293" verticalDpi="4294967293" r:id="rId1"/>
  <ignoredErrors>
    <ignoredError sqref="L17 L16 L15 E16:F17 E15:F15 N15 J15:K15 J16:K16 N16 J17:K17 E28:F29 E18:F27 J19:L22 E33:F33 E30:F30 J30:L30 E31:F31 J31:L31 E32:F32 J32:L32 E36:F36 E34:F34 J34:L34 E35:F35 J35:L35 E37:F37 K37:L37 E38:F38 K38:L38 J18:L18 J27:L27 J23:L26 E39 J39:L39 E40:F40 J40:L40 E41:F41 J41:L41 E42:F42 J42:L42 E43:F44 E49:F50 E45:F45 J45:L45 E76:F78 E74:F74 J74:L74 J37:J38 E46:F46 J46:L46 E47:F47 J47:L47 E48:F48 J48:L48 E56:F57 E51:F51 J51:L51 E52:F52 J52:L52 E53:F53 J53 E54:F54 J54:L54 E55:F55 J55:L55 E68:F68 E58:F58 J58:L58 E59:F59 J59:L59 E60:F60 J60:L60 E61:F61 J61:L61 E62:F62 J62:L62 E63:F63 J63:L63 E64:F64 J64:L64 E65:F65 J65:L65 E66:F66 J66:L66 E67:F67 J67:L67 E73:F73 E69:F69 J69:L69 E70:F70 J70:L70 J68:L68 E71:F71 J71:L71 E72:F72 J72:L72 J73:L73 E75:F75 J75:L75 E84:F85 E79:F79 J79:L79 E80:F80 J80:L80 E81:F81 J81:L81 E82:F82 J82:L82 E83:F83 J83:L83 E87:F87 E86:F86 J86:L86 E90:F93 E88:F88 J88:L88 E89:F89 J89:L89 E99:F99 E94:F94 J94:L94 E95:F95 J95:L95 E96:F96 J96:L96 E97:F97 J97:L97 E98:F98 J98:L98 E103:F106 E100:F100 J100:L100 E101:F101 J101:L101 E102:F102 J102:L102 E110:F113 E107:F107 J107:L107 E108:F108 J108:L108 E109:F109 J109:L109 E119:F122 E114:F114 J114:L114 E115:F115 J115:L115 E116:F116 J116:L116 E117:F117 J117:L117 E118:F118 J118:L118 E127:F128 E123:F123 J123:L123 E124:F124 J124:L124 E125 J125:L125 E126:F126 J126:L126 E135 E129:F129 J129:L129 E130:F130 J130:L130 E131 J131:L131 E132 J132:L132 E133 J133:L133 E134 J134:L134 E140:F141 E137 J137:L137 E138 J138:L138 E136 J136:L136 J135:L135 E139 J139:L139 E148:F148 E142:F142 J142:L142 E143:F143 J143:L143 E144:F144 J144:L144 E145:F145 J145:L145 E146:F146 J146:L146 E147:F147 J147:L147 E153:F155 E149:F149 J149:L149 E150:F150 J150:L150 J151:L151 E152:F152 J152:L152 E160:F162 E156:F156 J156:L156 E157:F157 J157:L157 E158:F158 J158:L158 E159:F159 J159:L159 E166:F166 E163:F163 J163:L163 E164:F164 J164:L164 E165:F165 J165:L165 E167:F167 J167:L167 E168:F168 J168:L168 E169:F169 J169:L169 K170:L170 E175:F178 E174:F174 J174:L174 K172:L172 K173:L173 E182:F183 E179:F179 J179:L179 E180:F180 J180:L180 E181:F181 J181:L181 E189:F191 E184:F184 J184:L184 E185:F185 J185:L185 E186:F186 J186:L186 E187:F187 J187:L187 E188:F188 K188:L188 E194:F194 E192:F192 J192:L192 E193:F193 K193:L193 E197:F198 E195:F195 K195:L195 E196:F196 K196:L196 E203:F204 E199:F199 J199:L199 E200:F200 J200:L200 E201:F201 J201:L201 E202:F202 J202:L202 E207:F208 E205:F205 J205:L205 E206:F206 J206:L206 E211:F211 E209:F209 J209:L209 E210:F210 J210:L210 E215:F218 E212:F212 J212:L212 E213:F213 J213:L213 E214:F214 J214:L214 E222:F222 E219:F219 J219:L219 E220:F220 J220:L220 E221:F221 J221:L221 E225:F226 E223:F223 J223:L223 E224:F224 J224:L224 E230:F232 E227:F227 J227:L227 E228:F228 J228:L228 E229:F229 J229:L229 E237:F241 E233:F233 J233:L233 E234:F234 E243:F243 E242:F242 J242:L242 J234:L234 E246:F246 E244:F244 J244:L244 E245:F245 J245:L245 E253:F253 E247:F247 J247:L247 E248:F248 J248:L248 E249:F249 J249:L249 E250:F250 J250:L250 E251:F251 J251:L251 E252:F252 J252:L252 E259:F260 E254:F254 J254:L254 E255:F255 J255:L255 E256:F256 J256:L256 E257:F257 J257 E258:F258 J258:L258 E264:F264 E261:F261 J261:L261 E262:F262 J262:L262 E263:F263 J263:L263 E266:F266 E265:F265 J265:L265 E273:F274 E268:F268 J268:L268 E267:F267 J267:L267 E269:F269 J269:L269 E270:F270 J270:L270 E271:F271 J271:L271 E272:F272 J272:L272 E281:F281 E275:F275 J275:L275 E276:F276 J276:L276 E277:F277 J277:L277 E278:F278 J278:L278 E279:F279 J279:L279 E280:F280 J280:L280 E284:F284 E282:F282 J282:L282 E283:F283 J283:L283 E287:F289 E285:F285 J285:L285 E286:F286 J286:L286 E294:F295 E290:F290 J290:L290 E291:F291 J291:L291 E292:F292 J292:L292 J284:L284 E293:F293 J293:L293 E301:F302 E296:F296 J296:L296 E297:F297 J297:L297 E298 K298:L298 E299:F299 J299:L299 E300:F300 J300:L300 N17:N19 E309:F309 E303:F303 J303:L303 E304:F304 J304:L304 E305:F305 J305:L305 E306:F306 J306:L306 E307:F307 J307:L307 E308:F308 J308:L308 E316:F317 E310:F310 J310:L310 E311:F311 J311:L311 E312:F312 J312:L312 E313:F313 J313:L313 E314:F314 J314:L314 E320:F321 E318:F318 J318:L318 E319:F319 K319:L319 E329:F330 E322:F322 J322:L322 E323:F323 J323:L323 E324:F324 J324:L324 E325:F325 J325:L325 E326:F326 J326:L326 E327:F327 J327:L327 E328:F328 K328:L328 E337:F337 E331:F331 J331:L331 E332:F332 J332:L332 E333:F333 J333:L333 E334:F334 J334:L334 E335:F335 J335:L335 E336:F336 J336:L336 E343:F344 E338:F338 J338:L338 E339:F339 J339:L339 E340:F340 J340:L340 E341:F341 J341:L341 E342:F342 J342:L342 E350:F351 E345:F345 J345:L345 E346:F346 J346:L346 E347:F347 J347:L347 E348:F348 J348 E349:F349 J349:L349 L348 E357:F358 E352:F352 J352:L352 E353:F353 J353:L353 E354:F354 J354:L354 E355:F355 J355:L355 E356:F356 J356:L356 E365:F365 E359:F359 J359:L359 E360:F360 J360:L360 E361:F361 J361:L361 E362:F362 J362:L362 E363:F363 E364:F364 J364:L364 J363:L363 E372:F374 E366:F366 J366:L366 E367:F367 J367:L367 E368:F368 J368:L368 E369:F369 J369:L369 E370:F370 J370:L370 E371:F371 J371:L371 M366:M380 E377:F380 E375:F375 J375:L375 E376:F376 J376:L376 J28:L29 J33:L33 J36:L36 J43:L44 J49:L50 J76:L78 J56:L57 J84:L85 J87:L87 J90:L93 J99:L99 J103:L106 J110:L113 J119:L122 J127:L128 J140:L141 J148:L148 J153:L155 J160:L162 J166:K166 K171:L171 J175:L178 J182:L183 K189:L191 K194:L194 K197:L197 J203:L204 J207:L208 J211:L211 J215:L218 J222:L222 J225:L226 J230:L232 J235:L241 J243:L243 J246:L246 K253:L253 J259:L260 J264:L264 J266:L266 J273:L274 J281:L281 J287:L289 J294:L295 J301:L302 J309:L309 J315:L317 J320:L321 J329:L330 J337:L337 J343:L344 J350:L351 J357:L358 J365:L365 J372:L374 J377:L380 L53 N167:N243 J171 J172 E172:F172 E173:F173 J170 F170 E171:F171 E170 G172:I172 G171:I171 G170:I170 G173:J173 J188:J191 L198 J197 J194 J196 J195 J193 J198 E235:F236 L257 N244:N250 N251:N303 F315 N20:N165 N309:N380 N304:N308 E151" unlockedFormula="1"/>
    <ignoredError sqref="N166" formula="1" unlockedFormula="1"/>
  </ignoredErrors>
  <drawing r:id="rId2"/>
  <legacyDrawing r:id="rId3"/>
  <controls>
    <mc:AlternateContent xmlns:mc="http://schemas.openxmlformats.org/markup-compatibility/2006">
      <mc:Choice Requires="x14">
        <control shapeId="28673" r:id="rId4" name="bouton1huile">
          <controlPr defaultSize="0" autoLine="0" autoPict="0" r:id="rId5">
            <anchor moveWithCells="1">
              <from>
                <xdr:col>10</xdr:col>
                <xdr:colOff>476250</xdr:colOff>
                <xdr:row>0</xdr:row>
                <xdr:rowOff>85725</xdr:rowOff>
              </from>
              <to>
                <xdr:col>14</xdr:col>
                <xdr:colOff>428625</xdr:colOff>
                <xdr:row>0</xdr:row>
                <xdr:rowOff>361950</xdr:rowOff>
              </to>
            </anchor>
          </controlPr>
        </control>
      </mc:Choice>
      <mc:Fallback>
        <control shapeId="28673" r:id="rId4" name="bouton1huile"/>
      </mc:Fallback>
    </mc:AlternateContent>
    <mc:AlternateContent xmlns:mc="http://schemas.openxmlformats.org/markup-compatibility/2006">
      <mc:Choice Requires="x14">
        <control shapeId="28674" r:id="rId6" name="bouton2huile">
          <controlPr defaultSize="0" autoLine="0" autoPict="0" r:id="rId7">
            <anchor moveWithCells="1">
              <from>
                <xdr:col>14</xdr:col>
                <xdr:colOff>628650</xdr:colOff>
                <xdr:row>0</xdr:row>
                <xdr:rowOff>85725</xdr:rowOff>
              </from>
              <to>
                <xdr:col>16</xdr:col>
                <xdr:colOff>800100</xdr:colOff>
                <xdr:row>0</xdr:row>
                <xdr:rowOff>371475</xdr:rowOff>
              </to>
            </anchor>
          </controlPr>
        </control>
      </mc:Choice>
      <mc:Fallback>
        <control shapeId="28674" r:id="rId6" name="bouton2huil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7" tint="0.39997558519241921"/>
  </sheetPr>
  <dimension ref="A1:AS38"/>
  <sheetViews>
    <sheetView tabSelected="1" topLeftCell="A4" zoomScale="140" zoomScaleNormal="140" workbookViewId="0">
      <selection activeCell="B9" sqref="B9"/>
    </sheetView>
  </sheetViews>
  <sheetFormatPr baseColWidth="10" defaultColWidth="11.42578125" defaultRowHeight="15" x14ac:dyDescent="0.25"/>
  <cols>
    <col min="1" max="1" width="17" style="27" customWidth="1"/>
    <col min="2" max="2" width="6.7109375" style="27" customWidth="1"/>
    <col min="3" max="3" width="6.140625" style="27" customWidth="1"/>
    <col min="4" max="4" width="10.7109375" style="27" customWidth="1"/>
    <col min="5" max="5" width="9.140625" style="27" customWidth="1"/>
    <col min="6" max="13" width="8.28515625" style="27" customWidth="1"/>
    <col min="14" max="14" width="8.85546875" style="27" customWidth="1"/>
    <col min="15" max="15" width="8.28515625" style="27" customWidth="1"/>
    <col min="16" max="16" width="10.42578125" style="27" customWidth="1"/>
    <col min="17" max="17" width="10.28515625" style="27" customWidth="1"/>
    <col min="18" max="18" width="12.28515625" style="27" customWidth="1"/>
    <col min="19" max="19" width="13.5703125" style="27" customWidth="1"/>
    <col min="20" max="16384" width="11.42578125" style="27"/>
  </cols>
  <sheetData>
    <row r="1" spans="1:45" ht="14.1" customHeight="1" thickBot="1" x14ac:dyDescent="0.35"/>
    <row r="2" spans="1:45" ht="39" customHeight="1" thickBot="1" x14ac:dyDescent="0.3">
      <c r="A2" s="510" t="s">
        <v>409</v>
      </c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2"/>
    </row>
    <row r="3" spans="1:45" ht="24.75" customHeight="1" x14ac:dyDescent="0.25">
      <c r="D3" s="28"/>
      <c r="E3"/>
      <c r="F3"/>
      <c r="G3"/>
      <c r="H3"/>
      <c r="I3"/>
      <c r="J3"/>
      <c r="K3"/>
      <c r="L3"/>
      <c r="M3"/>
      <c r="N3"/>
      <c r="O3"/>
      <c r="P3"/>
      <c r="R3" s="390" t="s">
        <v>62</v>
      </c>
      <c r="S3" s="387">
        <f>Parametres!C2</f>
        <v>43101</v>
      </c>
    </row>
    <row r="4" spans="1:45" ht="24" customHeight="1" thickBot="1" x14ac:dyDescent="0.3">
      <c r="A4" s="29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</row>
    <row r="5" spans="1:45" ht="21.95" customHeight="1" thickBot="1" x14ac:dyDescent="0.3">
      <c r="A5" s="32"/>
      <c r="B5" s="32"/>
      <c r="C5" s="33"/>
      <c r="D5" s="505" t="s">
        <v>63</v>
      </c>
      <c r="E5" s="506"/>
      <c r="F5" s="506"/>
      <c r="G5" s="507"/>
      <c r="H5" s="34" t="s">
        <v>64</v>
      </c>
      <c r="I5" s="35"/>
      <c r="J5" s="35"/>
      <c r="K5" s="35"/>
      <c r="L5" s="35"/>
      <c r="M5" s="35"/>
      <c r="N5" s="35"/>
      <c r="O5" s="36"/>
      <c r="P5" s="35"/>
      <c r="Q5" s="36"/>
      <c r="R5" s="29"/>
      <c r="S5" s="29"/>
    </row>
    <row r="6" spans="1:45" ht="20.100000000000001" customHeight="1" x14ac:dyDescent="0.25">
      <c r="A6" s="37"/>
      <c r="B6" s="38" t="s">
        <v>60</v>
      </c>
      <c r="C6" s="39"/>
      <c r="D6" s="40" t="s">
        <v>65</v>
      </c>
      <c r="E6" s="41"/>
      <c r="F6" s="42" t="s">
        <v>53</v>
      </c>
      <c r="G6" s="41"/>
      <c r="H6" s="42" t="s">
        <v>65</v>
      </c>
      <c r="I6" s="42"/>
      <c r="J6" s="40" t="s">
        <v>53</v>
      </c>
      <c r="K6" s="41"/>
      <c r="L6" s="42" t="s">
        <v>66</v>
      </c>
      <c r="M6" s="42"/>
      <c r="N6" s="40" t="s">
        <v>28</v>
      </c>
      <c r="O6" s="41"/>
      <c r="P6" s="42" t="s">
        <v>67</v>
      </c>
      <c r="Q6" s="42"/>
      <c r="R6" s="508" t="s">
        <v>68</v>
      </c>
      <c r="S6" s="509"/>
    </row>
    <row r="7" spans="1:45" ht="20.100000000000001" customHeight="1" x14ac:dyDescent="0.25">
      <c r="A7" s="43" t="s">
        <v>59</v>
      </c>
      <c r="B7" s="44" t="s">
        <v>69</v>
      </c>
      <c r="C7" s="45" t="s">
        <v>69</v>
      </c>
      <c r="D7" s="46" t="s">
        <v>70</v>
      </c>
      <c r="E7" s="47" t="s">
        <v>71</v>
      </c>
      <c r="F7" s="48" t="s">
        <v>70</v>
      </c>
      <c r="G7" s="47" t="s">
        <v>71</v>
      </c>
      <c r="H7" s="48" t="s">
        <v>70</v>
      </c>
      <c r="I7" s="49" t="s">
        <v>71</v>
      </c>
      <c r="J7" s="46" t="s">
        <v>70</v>
      </c>
      <c r="K7" s="47" t="s">
        <v>71</v>
      </c>
      <c r="L7" s="48" t="s">
        <v>70</v>
      </c>
      <c r="M7" s="49" t="s">
        <v>71</v>
      </c>
      <c r="N7" s="46" t="s">
        <v>72</v>
      </c>
      <c r="O7" s="47" t="s">
        <v>73</v>
      </c>
      <c r="P7" s="50" t="s">
        <v>72</v>
      </c>
      <c r="Q7" s="51" t="s">
        <v>73</v>
      </c>
      <c r="R7" s="52" t="s">
        <v>52</v>
      </c>
      <c r="S7" s="53" t="s">
        <v>53</v>
      </c>
    </row>
    <row r="8" spans="1:45" ht="20.100000000000001" customHeight="1" thickBot="1" x14ac:dyDescent="0.3">
      <c r="A8" s="54"/>
      <c r="B8" s="44" t="s">
        <v>74</v>
      </c>
      <c r="C8" s="45" t="s">
        <v>75</v>
      </c>
      <c r="D8" s="46"/>
      <c r="E8" s="47"/>
      <c r="F8" s="48"/>
      <c r="G8" s="47"/>
      <c r="H8" s="48"/>
      <c r="I8" s="49"/>
      <c r="J8" s="46"/>
      <c r="K8" s="47"/>
      <c r="L8" s="48"/>
      <c r="M8" s="49"/>
      <c r="N8" s="46" t="s">
        <v>76</v>
      </c>
      <c r="O8" s="47" t="s">
        <v>71</v>
      </c>
      <c r="P8" s="48" t="s">
        <v>76</v>
      </c>
      <c r="Q8" s="266" t="s">
        <v>71</v>
      </c>
      <c r="R8" s="44" t="s">
        <v>61</v>
      </c>
      <c r="S8" s="55" t="s">
        <v>61</v>
      </c>
    </row>
    <row r="9" spans="1:45" ht="19.5" customHeight="1" x14ac:dyDescent="0.25">
      <c r="A9" s="391" t="s">
        <v>77</v>
      </c>
      <c r="B9" s="394">
        <f>SUMIFS('Station UF'!$B$14:$B$378,'Station UF'!$A$14:$A$378,"&gt;="&amp;A9,'Station UF'!$A$14:$A$378,"&lt;="&amp;EOMONTH(A9,0))</f>
        <v>0</v>
      </c>
      <c r="C9" s="276">
        <f>AVERAGEIF('Station UF'!B$14:B$44,"&lt;&gt;0")</f>
        <v>20.533333333333335</v>
      </c>
      <c r="D9" s="271">
        <f>SUMIF('Station UF'!F$14:F$44,"&lt;&gt;0")</f>
        <v>76714.2</v>
      </c>
      <c r="E9" s="271">
        <f>AVERAGEIF('Station UF'!F$14:F$44,"&lt;&gt;0")</f>
        <v>5114.28</v>
      </c>
      <c r="F9" s="271">
        <f>SUMIF('Station UF'!K$14:K$44,"&lt;&gt;0")</f>
        <v>0</v>
      </c>
      <c r="G9" s="271" t="e">
        <f>AVERAGEIF('Station UF'!K$14:K$44,"&lt;&gt;0")</f>
        <v>#DIV/0!</v>
      </c>
      <c r="H9" s="271">
        <f>SUMIF('Station UF'!O$14:O$44,"&lt;&gt;0")</f>
        <v>3009.2799999999997</v>
      </c>
      <c r="I9" s="271">
        <f>AVERAGEIF('Station UF'!O$14:O$44,"&lt;&gt;0")</f>
        <v>200.61866666666666</v>
      </c>
      <c r="J9" s="271">
        <f>SUMIF('Station UF'!T$14:T$44,"&lt;&gt;0")</f>
        <v>11.956070220220237</v>
      </c>
      <c r="K9" s="268">
        <f>AVERAGEIF('Station UF'!T$14:T$44,"&lt;&gt;0")</f>
        <v>0.79707134801468249</v>
      </c>
      <c r="L9" s="271">
        <f>SUMIF('Station UF'!X$14:X$44,"&lt;&gt;0")</f>
        <v>4.5384200000000003</v>
      </c>
      <c r="M9" s="268">
        <f>AVERAGEIF('Station UF'!X$14:X$44,"&lt;&gt;0")</f>
        <v>0.30256133333333335</v>
      </c>
      <c r="N9" s="275">
        <f>COUNTIF('Station UF'!Y14:Y44,"&gt;0")</f>
        <v>5</v>
      </c>
      <c r="O9" s="309">
        <f>AVERAGEIF('Station UF'!Z$14:Z$44,"&lt;&gt;0")</f>
        <v>16.140999999999998</v>
      </c>
      <c r="P9" s="275">
        <f>COUNTIF('Station UF'!AC14:AC44,"&gt;0")</f>
        <v>5</v>
      </c>
      <c r="Q9" s="309">
        <f>AVERAGEIF('Station UF'!AD$14:AD$44,"&lt;&gt;0")</f>
        <v>0.23492750000000001</v>
      </c>
      <c r="R9" s="326">
        <f>AVERAGEIF('Station UF'!AF$14:AF$44,"&lt;&gt;0")</f>
        <v>94.01254042471426</v>
      </c>
      <c r="S9" s="327">
        <f>AVERAGEIF('Station UF'!AG$14:AG$44,"&lt;&gt;0")</f>
        <v>98.610914840023767</v>
      </c>
    </row>
    <row r="10" spans="1:45" ht="19.5" customHeight="1" x14ac:dyDescent="0.25">
      <c r="A10" s="392" t="s">
        <v>78</v>
      </c>
      <c r="B10" s="278">
        <f>SUMIF('Station UF'!B$45:B$72,"&lt;&gt;0")</f>
        <v>5</v>
      </c>
      <c r="C10" s="279">
        <f>AVERAGEIF('Station UF'!B$45:B$72,"&lt;&gt;0")</f>
        <v>5</v>
      </c>
      <c r="D10" s="272">
        <f>SUMIF('Station UF'!F$45:F$72,"&lt;&gt;0")</f>
        <v>3410</v>
      </c>
      <c r="E10" s="272">
        <f>AVERAGEIF('Station UF'!F$45:F$72,"&lt;&gt;0")</f>
        <v>3410</v>
      </c>
      <c r="F10" s="272">
        <f>SUMIF('Station UF'!K$45:K$72,"&lt;&gt;0")</f>
        <v>0</v>
      </c>
      <c r="G10" s="272" t="e">
        <f>AVERAGEIF('Station UF'!K$45:K$72,"&lt;&gt;0")</f>
        <v>#DIV/0!</v>
      </c>
      <c r="H10" s="272">
        <f>SUMIF('Station UF'!O$45:O$72,"&lt;&gt;0")</f>
        <v>55</v>
      </c>
      <c r="I10" s="272">
        <f>AVERAGEIF('Station UF'!O$45:O$72,"&lt;&gt;0")</f>
        <v>55</v>
      </c>
      <c r="J10" s="272">
        <f>SUMIF('Station UF'!T$45:T$72,"&lt;&gt;0")</f>
        <v>0.42499999999999999</v>
      </c>
      <c r="K10" s="269">
        <f>AVERAGEIF('Station UF'!T$45:T$72,"&lt;&gt;0")</f>
        <v>0.42499999999999999</v>
      </c>
      <c r="L10" s="272">
        <f>SUMIF('Station UF'!X$45:X$72,"&lt;&gt;0")</f>
        <v>0.11600000000000001</v>
      </c>
      <c r="M10" s="269">
        <f>AVERAGEIF('Station UF'!X$45:X$72,"&lt;&gt;0")</f>
        <v>0.11600000000000001</v>
      </c>
      <c r="N10" s="278">
        <f>COUNTIF('Station UF'!Y45:Y72,"&gt;0")</f>
        <v>4</v>
      </c>
      <c r="O10" s="269" t="e">
        <f>AVERAGEIF('Station UF'!Z$45:Z$72,"&lt;&gt;0")</f>
        <v>#DIV/0!</v>
      </c>
      <c r="P10" s="278">
        <f>COUNTIF('Station UF'!AC45:AC72,"&gt;0")</f>
        <v>3</v>
      </c>
      <c r="Q10" s="269" t="e">
        <f>AVERAGEIF('Station UF'!AD$45:AD$72,"&lt;&gt;0")</f>
        <v>#DIV/0!</v>
      </c>
      <c r="R10" s="328">
        <f>AVERAGEIF('Station UF'!AF$45:AF$72,"&lt;&gt;0")</f>
        <v>98.387096774193552</v>
      </c>
      <c r="S10" s="329">
        <f>AVERAGEIF('Station UF'!AG$45:AG$72,"&lt;&gt;0")</f>
        <v>99.237681388012618</v>
      </c>
    </row>
    <row r="11" spans="1:45" ht="19.5" customHeight="1" x14ac:dyDescent="0.25">
      <c r="A11" s="392" t="s">
        <v>79</v>
      </c>
      <c r="B11" s="280">
        <f>SUMIF('Station UF'!B$73:B$103,"&lt;&gt;0")</f>
        <v>296</v>
      </c>
      <c r="C11" s="281">
        <f>AVERAGEIF('Station UF'!B$73:B$103,"&lt;&gt;0")</f>
        <v>19.733333333333334</v>
      </c>
      <c r="D11" s="272">
        <f>SUMIF('Station UF'!F$73:F$103,"&lt;&gt;0")</f>
        <v>78635</v>
      </c>
      <c r="E11" s="272">
        <f>AVERAGEIF('Station UF'!F$73:F$103,"&lt;&gt;0")</f>
        <v>5242.333333333333</v>
      </c>
      <c r="F11" s="272">
        <f>SUMIF('Station UF'!K$73:K$103,"&lt;&gt;0")</f>
        <v>0</v>
      </c>
      <c r="G11" s="272" t="e">
        <f>AVERAGEIF('Station UF'!K$73:K$103,"&lt;&gt;0")</f>
        <v>#DIV/0!</v>
      </c>
      <c r="H11" s="272">
        <f>SUMIF('Station UF'!O$73:O$103,"&lt;&gt;0")</f>
        <v>2465.2200000000003</v>
      </c>
      <c r="I11" s="272">
        <f>AVERAGEIF('Station UF'!O$73:O$103,"&lt;&gt;0")</f>
        <v>164.34800000000001</v>
      </c>
      <c r="J11" s="272">
        <f>SUMIF('Station UF'!T$73:T$103,"&lt;&gt;0")</f>
        <v>43.087796565480417</v>
      </c>
      <c r="K11" s="269">
        <f>AVERAGEIF('Station UF'!T$73:T$103,"&lt;&gt;0")</f>
        <v>2.8725197710320276</v>
      </c>
      <c r="L11" s="272">
        <f>SUMIF('Station UF'!X$73:X$103,"&lt;&gt;0")</f>
        <v>12.03599</v>
      </c>
      <c r="M11" s="269">
        <f>AVERAGEIF('Station UF'!X$73:X$103,"&lt;&gt;0")</f>
        <v>0.80239933333333335</v>
      </c>
      <c r="N11" s="280">
        <f>COUNTIF('Station UF'!Y73:Y103,"&gt;0")</f>
        <v>4</v>
      </c>
      <c r="O11" s="269">
        <f>AVERAGEIF('Station UF'!Z$73:Z$103,"&lt;&gt;0")</f>
        <v>13.66525</v>
      </c>
      <c r="P11" s="305">
        <f>COUNTIF('Station UF'!AC73:AC103,"&gt;0")</f>
        <v>4</v>
      </c>
      <c r="Q11" s="269">
        <f>AVERAGEIF('Station UF'!AD$73:AD$103,"&lt;&gt;0")</f>
        <v>0.32717499999999999</v>
      </c>
      <c r="R11" s="328">
        <f>AVERAGEIF('Station UF'!AF$73:AF$103,"&lt;&gt;0")</f>
        <v>95.691227674849131</v>
      </c>
      <c r="S11" s="329">
        <f>AVERAGEIF('Station UF'!AG$73:AG$103,"&lt;&gt;0")</f>
        <v>96.74432208345705</v>
      </c>
    </row>
    <row r="12" spans="1:45" ht="19.5" customHeight="1" x14ac:dyDescent="0.25">
      <c r="A12" s="392" t="s">
        <v>80</v>
      </c>
      <c r="B12" s="280">
        <f>SUMIF('Station UF'!B$104:B$133,"&lt;&gt;0")</f>
        <v>268</v>
      </c>
      <c r="C12" s="281">
        <f>AVERAGEIF('Station UF'!B$104:B$133,"&lt;&gt;0")</f>
        <v>20.615384615384617</v>
      </c>
      <c r="D12" s="272">
        <f>SUMIF('Station UF'!F$104:G$133,"&lt;&gt;0")</f>
        <v>72293</v>
      </c>
      <c r="E12" s="272">
        <f>AVERAGEIF('Station UF'!F$104:H$133,"&lt;&gt;0")</f>
        <v>1484.558</v>
      </c>
      <c r="F12" s="272">
        <f>SUMIF('Station UF'!I$104:K$133,"&lt;&gt;0")</f>
        <v>110574.79208525998</v>
      </c>
      <c r="G12" s="272">
        <f>AVERAGEIF('Station UF'!J$104:K$133,"&lt;&gt;0")</f>
        <v>6137.9695325144439</v>
      </c>
      <c r="H12" s="272">
        <f>SUMIF('Station UF'!K$104:O$133,"&lt;&gt;0")</f>
        <v>377879.42</v>
      </c>
      <c r="I12" s="272">
        <f>AVERAGEIF('Station UF'!L$104:O$133,"&lt;&gt;0")</f>
        <v>4665.1780246913577</v>
      </c>
      <c r="J12" s="272">
        <f>SUMIF('Station UF'!T$104:T$133,"&lt;&gt;0")</f>
        <v>1.3428142857142831</v>
      </c>
      <c r="K12" s="269">
        <f>AVERAGEIF('Station UF'!T$104:T$133,"&lt;&gt;0")</f>
        <v>0.10329340659340638</v>
      </c>
      <c r="L12" s="272">
        <f>SUMIF('Station UF'!X$104:X$133,"&lt;&gt;0")</f>
        <v>8.8516000000000012</v>
      </c>
      <c r="M12" s="269">
        <f>AVERAGEIF('Station UF'!X$104:X$133,"&lt;&gt;0")</f>
        <v>0.6808923076923078</v>
      </c>
      <c r="N12" s="280">
        <f>COUNTIF('Station UF'!Y104:Y133,"&gt;0")</f>
        <v>4</v>
      </c>
      <c r="O12" s="269">
        <f>AVERAGEIF('Station UF'!Z$104:Z$133,"&lt;&gt;0")</f>
        <v>15.734333333333334</v>
      </c>
      <c r="P12" s="305">
        <f>COUNTIF('Station UF'!AC104:AC133,"&gt;0")</f>
        <v>4</v>
      </c>
      <c r="Q12" s="269">
        <f>AVERAGEIF('Station UF'!AD$104:AD$133,"&lt;&gt;0")</f>
        <v>0.33043333333333336</v>
      </c>
      <c r="R12" s="328">
        <f>AVERAGEIF('Station UF'!AF$104:AF$133,"&lt;&gt;0")</f>
        <v>95.57859250534031</v>
      </c>
      <c r="S12" s="329">
        <f>AVERAGEIF('Station UF'!AG$104:AG$133,"&lt;&gt;0")</f>
        <v>99.888326907820201</v>
      </c>
    </row>
    <row r="13" spans="1:45" ht="19.5" customHeight="1" x14ac:dyDescent="0.25">
      <c r="A13" s="392" t="s">
        <v>81</v>
      </c>
      <c r="B13" s="280">
        <f>SUMIF('Station UF'!B$134:B$164,"&lt;&gt;0")</f>
        <v>93</v>
      </c>
      <c r="C13" s="281">
        <f>AVERAGEIF('Station UF'!B$134:B$164,"&lt;&gt;0")</f>
        <v>13.285714285714286</v>
      </c>
      <c r="D13" s="272">
        <f>SUMIF('Station UF'!F$134:F$164,"&lt;&gt;0")</f>
        <v>28334</v>
      </c>
      <c r="E13" s="272">
        <f>AVERAGEIF('Station UF'!F$134:F$164,"&lt;&gt;0")</f>
        <v>4047.7142857142858</v>
      </c>
      <c r="F13" s="272">
        <f>SUMIF('Station UF'!K$134:K$164,"&lt;&gt;0")</f>
        <v>0</v>
      </c>
      <c r="G13" s="272" t="e">
        <f>AVERAGEIF('Station UF'!K$134:K$164,"&lt;&gt;0")</f>
        <v>#DIV/0!</v>
      </c>
      <c r="H13" s="272">
        <f>SUMIF('Station UF'!O$134:O$164,"&lt;&gt;0")</f>
        <v>970.5</v>
      </c>
      <c r="I13" s="272">
        <f>AVERAGEIF('Station UF'!O$134:O$164,"&lt;&gt;0")</f>
        <v>138.64285714285714</v>
      </c>
      <c r="J13" s="272">
        <f>SUMIF('Station UF'!T$134:T$164,"&lt;&gt;0")</f>
        <v>1.4459000000000006</v>
      </c>
      <c r="K13" s="269">
        <f>AVERAGEIF('Station UF'!T$134:T$164,"&lt;&gt;0")</f>
        <v>0.20655714285714294</v>
      </c>
      <c r="L13" s="272">
        <f>SUMIF('Station UF'!X$134:X$164,"&lt;&gt;0")</f>
        <v>2.3834</v>
      </c>
      <c r="M13" s="269">
        <f>AVERAGEIF('Station UF'!X$134:X$164,"&lt;&gt;0")</f>
        <v>0.34048571428571428</v>
      </c>
      <c r="N13" s="280">
        <f>COUNTIF('Station UF'!Y134:Y164,"&gt;0")</f>
        <v>4</v>
      </c>
      <c r="O13" s="269">
        <f>AVERAGEIF('Station UF'!Z$134:Z$164,"&lt;&gt;0")</f>
        <v>10.9</v>
      </c>
      <c r="P13" s="305">
        <f>COUNTIF('Station UF'!AC134:AC164,"&gt;0")</f>
        <v>3</v>
      </c>
      <c r="Q13" s="269">
        <f>AVERAGEIF('Station UF'!AD$134:AD$164,"&lt;&gt;0")</f>
        <v>0.10284</v>
      </c>
      <c r="R13" s="328">
        <f>AVERAGEIF('Station UF'!AF$134:AF$164,"&lt;&gt;0")</f>
        <v>95.678861017752951</v>
      </c>
      <c r="S13" s="329">
        <f>AVERAGEIF('Station UF'!AG$134:AG$164,"&lt;&gt;0")</f>
        <v>99.514564308263715</v>
      </c>
    </row>
    <row r="14" spans="1:45" ht="19.5" customHeight="1" x14ac:dyDescent="0.25">
      <c r="A14" s="392" t="s">
        <v>82</v>
      </c>
      <c r="B14" s="280">
        <f>SUMIF('Station UF'!B$165:B$194,"&lt;&gt;0")</f>
        <v>380</v>
      </c>
      <c r="C14" s="281">
        <f>AVERAGEIF('Station UF'!B$165:B$194,"&lt;&gt;0")</f>
        <v>22.352941176470587</v>
      </c>
      <c r="D14" s="272">
        <f>SUMIF('Station UF'!F$165:F$194,"&lt;&gt;0")</f>
        <v>120908.59999999999</v>
      </c>
      <c r="E14" s="272">
        <f>AVERAGEIF('Station UF'!F$165:F$194,"&lt;&gt;0")</f>
        <v>7112.2705882352939</v>
      </c>
      <c r="F14" s="272">
        <f>SUMIF('Station UF'!K$165:K$194,"&lt;&gt;0")</f>
        <v>0</v>
      </c>
      <c r="G14" s="272" t="e">
        <f>AVERAGEIF('Station UF'!K$165:K$194,"&lt;&gt;0")</f>
        <v>#DIV/0!</v>
      </c>
      <c r="H14" s="272">
        <f>SUMIF('Station UF'!O$165:O$194,"&lt;&gt;0")</f>
        <v>3221.41</v>
      </c>
      <c r="I14" s="272">
        <f>AVERAGEIF('Station UF'!O$165:O$194,"&lt;&gt;0")</f>
        <v>189.49470588235295</v>
      </c>
      <c r="J14" s="272">
        <f>SUMIF('Station UF'!T$165:T$194,"&lt;&gt;0")</f>
        <v>37.959976190476183</v>
      </c>
      <c r="K14" s="269">
        <f>AVERAGEIF('Station UF'!T$165:T$194,"&lt;&gt;0")</f>
        <v>2.2329397759103635</v>
      </c>
      <c r="L14" s="272">
        <f>SUMIF('Station UF'!X$165:X$194,"&lt;&gt;0")</f>
        <v>9.1339200000000016</v>
      </c>
      <c r="M14" s="269">
        <f>AVERAGEIF('Station UF'!X$165:X$194,"&lt;&gt;0")</f>
        <v>0.53728941176470602</v>
      </c>
      <c r="N14" s="280">
        <f>COUNTIF('Station UF'!Y165:Y194,"&gt;0")</f>
        <v>4</v>
      </c>
      <c r="O14" s="269">
        <f>AVERAGEIF('Station UF'!Z$165:Z$194,"&lt;&gt;0")</f>
        <v>24.422250000000002</v>
      </c>
      <c r="P14" s="305">
        <f>COUNTIF('Station UF'!AC165:AC194,"&gt;0")</f>
        <v>4</v>
      </c>
      <c r="Q14" s="269">
        <f>AVERAGEIF('Station UF'!AD$165:AD$194,"&lt;&gt;0")</f>
        <v>0.40868749999999998</v>
      </c>
      <c r="R14" s="328">
        <f>AVERAGEIF('Station UF'!AF$165:AF$194,"&lt;&gt;0")</f>
        <v>95.831356384989277</v>
      </c>
      <c r="S14" s="329">
        <f>AVERAGEIF('Station UF'!AG$165:AG$194,"&lt;&gt;0")</f>
        <v>97.13690477306163</v>
      </c>
    </row>
    <row r="15" spans="1:45" ht="19.5" customHeight="1" x14ac:dyDescent="0.25">
      <c r="A15" s="392" t="s">
        <v>83</v>
      </c>
      <c r="B15" s="280">
        <f>SUMIF('Station UF'!B$195:B$225,"&lt;&gt;0")</f>
        <v>371.25000000000006</v>
      </c>
      <c r="C15" s="281">
        <f>AVERAGEIF('Station UF'!B$195:B$225,"&lt;&gt;0")</f>
        <v>18.562500000000004</v>
      </c>
      <c r="D15" s="272">
        <f>SUMIF('Station UF'!F$195:F$225,"&lt;&gt;0")</f>
        <v>129023.74</v>
      </c>
      <c r="E15" s="272">
        <f>AVERAGEIF('Station UF'!F$195:F$225,"&lt;&gt;0")</f>
        <v>6790.7231578947367</v>
      </c>
      <c r="F15" s="272">
        <f>SUMIF('Station UF'!K$195:K$225,"&lt;&gt;0")</f>
        <v>0</v>
      </c>
      <c r="G15" s="272" t="e">
        <f>AVERAGEIF('Station UF'!K$195:K$225,"&lt;&gt;0")</f>
        <v>#DIV/0!</v>
      </c>
      <c r="H15" s="272">
        <f>SUMIF('Station UF'!O$195:O$225,"&lt;&gt;0")</f>
        <v>3513.4189999999999</v>
      </c>
      <c r="I15" s="272">
        <f>AVERAGEIF('Station UF'!O$195:O$225,"&lt;&gt;0")</f>
        <v>175.67095</v>
      </c>
      <c r="J15" s="272">
        <f>SUMIF('Station UF'!T$195:T$225,"&lt;&gt;0")</f>
        <v>4.4856666666666616</v>
      </c>
      <c r="K15" s="269">
        <f>AVERAGEIF('Station UF'!T$195:T$225,"&lt;&gt;0")</f>
        <v>0.22428333333333308</v>
      </c>
      <c r="L15" s="272">
        <f>SUMIF('Station UF'!X$195:X$225,"&lt;&gt;0")</f>
        <v>12.237245999999999</v>
      </c>
      <c r="M15" s="269">
        <f>AVERAGEIF('Station UF'!X$195:X$225,"&lt;&gt;0")</f>
        <v>0.61186229999999997</v>
      </c>
      <c r="N15" s="280">
        <f>COUNTIF('Station UF'!Y195:Y225,"&gt;0")</f>
        <v>5</v>
      </c>
      <c r="O15" s="269">
        <f>AVERAGEIF('Station UF'!Z$195:Z$225,"&lt;&gt;0")</f>
        <v>17.111699999999999</v>
      </c>
      <c r="P15" s="305">
        <f>COUNTIF('Station UF'!AC195:AC225,"&gt;0")</f>
        <v>5</v>
      </c>
      <c r="Q15" s="269">
        <f>AVERAGEIF('Station UF'!AD$195:AD$225,"&lt;&gt;0")</f>
        <v>0.24194600000000005</v>
      </c>
      <c r="R15" s="328">
        <f>AVERAGEIF('Station UF'!AF$195:AF$225,"&lt;&gt;0")</f>
        <v>96.676399249335361</v>
      </c>
      <c r="S15" s="329">
        <f>AVERAGEIF('Station UF'!AG$195:AG$225,"&lt;&gt;0")</f>
        <v>99.738956680885821</v>
      </c>
    </row>
    <row r="16" spans="1:45" x14ac:dyDescent="0.25">
      <c r="A16" s="392" t="s">
        <v>84</v>
      </c>
      <c r="B16" s="280">
        <f>SUMIF('Station UF'!B$226:B$256,"&lt;&gt;0")</f>
        <v>299</v>
      </c>
      <c r="C16" s="281">
        <f>AVERAGEIF('Station UF'!B$226:B$256,"&lt;&gt;0")</f>
        <v>18.6875</v>
      </c>
      <c r="D16" s="272">
        <f>SUMIF('Station UF'!F$226:F$256,"&lt;&gt;0")</f>
        <v>113043.6</v>
      </c>
      <c r="E16" s="272">
        <f>AVERAGEIF('Station UF'!F$226:F$256,"&lt;&gt;0")</f>
        <v>7065.2250000000004</v>
      </c>
      <c r="F16" s="272">
        <f>SUMIF('Station UF'!K$226:K$256,"&lt;&gt;0")</f>
        <v>0</v>
      </c>
      <c r="G16" s="272" t="e">
        <f>AVERAGEIF('Station UF'!K$226:K$256,"&lt;&gt;0")</f>
        <v>#DIV/0!</v>
      </c>
      <c r="H16" s="272">
        <f>SUMIF('Station UF'!O$226:O$256,"&lt;&gt;0")</f>
        <v>3220.5099999999998</v>
      </c>
      <c r="I16" s="272">
        <f>AVERAGEIF('Station UF'!O$226:O$256,"&lt;&gt;0")</f>
        <v>201.28187499999999</v>
      </c>
      <c r="J16" s="272">
        <f>SUMIF('Station UF'!T$226:T$256,"&lt;&gt;0")</f>
        <v>4.8123083333333332</v>
      </c>
      <c r="K16" s="269">
        <f>AVERAGEIF('Station UF'!T$226:T$256,"&lt;&gt;0")</f>
        <v>0.30076927083333332</v>
      </c>
      <c r="L16" s="272">
        <f>SUMIF('Station UF'!X$226:X$256,"&lt;&gt;0")</f>
        <v>12.29388</v>
      </c>
      <c r="M16" s="269">
        <f>AVERAGEIF('Station UF'!X$226:X$256,"&lt;&gt;0")</f>
        <v>0.76836749999999998</v>
      </c>
      <c r="N16" s="280">
        <f>COUNTIF('Station UF'!Y226:Y256,"&gt;0")</f>
        <v>3</v>
      </c>
      <c r="O16" s="269">
        <f>AVERAGEIF('Station UF'!Z$226:Z$256,"&lt;&gt;0")</f>
        <v>18.64</v>
      </c>
      <c r="P16" s="305">
        <f>COUNTIF('Station UF'!AC226:AC256,"&gt;0")</f>
        <v>3</v>
      </c>
      <c r="Q16" s="269">
        <f>AVERAGEIF('Station UF'!AD$226:AD$256,"&lt;&gt;0")</f>
        <v>7.7788999999999983E-2</v>
      </c>
      <c r="R16" s="328">
        <f>AVERAGEIF('Station UF'!AF$226:AF$256,"&lt;&gt;0")</f>
        <v>91.088288288404627</v>
      </c>
      <c r="S16" s="329">
        <f>AVERAGEIF('Station UF'!AG$226:AG$256,"&lt;&gt;0")</f>
        <v>99.842916197180287</v>
      </c>
    </row>
    <row r="17" spans="1:19" x14ac:dyDescent="0.25">
      <c r="A17" s="392" t="s">
        <v>85</v>
      </c>
      <c r="B17" s="280">
        <f>SUMIF('Station UF'!B$257:B$286,"&lt;&gt;0")</f>
        <v>353.5</v>
      </c>
      <c r="C17" s="281">
        <f>AVERAGEIF('Station UF'!B$257:B$286,"&lt;&gt;0")</f>
        <v>22.09375</v>
      </c>
      <c r="D17" s="272">
        <f>SUMIF('Station UF'!F$257:F$286,"&lt;&gt;0")</f>
        <v>83442.899999999994</v>
      </c>
      <c r="E17" s="272">
        <f>AVERAGEIF('Station UF'!F$257:F$286,"&lt;&gt;0")</f>
        <v>5215.1812499999996</v>
      </c>
      <c r="F17" s="272">
        <f>SUMIF('Station UF'!K$257:K$286,"&lt;&gt;0")</f>
        <v>0</v>
      </c>
      <c r="G17" s="272" t="e">
        <f>AVERAGEIF('Station UF'!K$257:K$286,"&lt;&gt;0")</f>
        <v>#DIV/0!</v>
      </c>
      <c r="H17" s="272">
        <f>SUMIF('Station UF'!O$257:O$286,"&lt;&gt;0")</f>
        <v>3035.848</v>
      </c>
      <c r="I17" s="272">
        <f>AVERAGEIF('Station UF'!O$257:O$286,"&lt;&gt;0")</f>
        <v>189.7405</v>
      </c>
      <c r="J17" s="272">
        <f>SUMIF('Station UF'!T$257:T$286,"&lt;&gt;0")</f>
        <v>7.9603304370659247</v>
      </c>
      <c r="K17" s="269">
        <f>AVERAGEIF('Station UF'!T$257:T$286,"&lt;&gt;0")</f>
        <v>0.49752065231662029</v>
      </c>
      <c r="L17" s="272">
        <f>SUMIF('Station UF'!X$257:X$286,"&lt;&gt;0")</f>
        <v>28.866629999999997</v>
      </c>
      <c r="M17" s="269">
        <f>AVERAGEIF('Station UF'!X$257:X$286,"&lt;&gt;0")</f>
        <v>1.8041643749999998</v>
      </c>
      <c r="N17" s="280">
        <f>COUNTIF('Station UF'!Y257:Y286,"&gt;0")</f>
        <v>4</v>
      </c>
      <c r="O17" s="269">
        <f>AVERAGEIF('Station UF'!Z$257:Z$286,"&lt;&gt;0")</f>
        <v>24.787750000000003</v>
      </c>
      <c r="P17" s="305">
        <f>COUNTIF('Station UF'!AC257:AC286,"&gt;0")</f>
        <v>4</v>
      </c>
      <c r="Q17" s="269">
        <f>AVERAGEIF('Station UF'!AD$257:AD$286,"&lt;&gt;0")</f>
        <v>0.39144800000000002</v>
      </c>
      <c r="R17" s="328">
        <f>AVERAGEIF('Station UF'!AF$257:AF$286,"&lt;&gt;0")</f>
        <v>95.780719268948374</v>
      </c>
      <c r="S17" s="329">
        <f>AVERAGEIF('Station UF'!AG$257:AG$286,"&lt;&gt;0")</f>
        <v>99.518362606491138</v>
      </c>
    </row>
    <row r="18" spans="1:19" x14ac:dyDescent="0.25">
      <c r="A18" s="392" t="s">
        <v>86</v>
      </c>
      <c r="B18" s="280">
        <f>SUMIF('Station UF'!B$287:B$317,"&lt;&gt;0")</f>
        <v>386.29999999999995</v>
      </c>
      <c r="C18" s="281">
        <f>AVERAGEIF('Station UF'!B$287:B$317,"&lt;&gt;0")</f>
        <v>22.723529411764702</v>
      </c>
      <c r="D18" s="272">
        <f>SUMIF('Station UF'!F$287:F$317,"&lt;&gt;0")</f>
        <v>75486.78</v>
      </c>
      <c r="E18" s="272">
        <f>AVERAGEIF('Station UF'!F$287:F$317,"&lt;&gt;0")</f>
        <v>4717.9237499999999</v>
      </c>
      <c r="F18" s="272">
        <f>SUMIF('Station UF'!K$287:K$317,"&lt;&gt;0")</f>
        <v>0</v>
      </c>
      <c r="G18" s="272" t="e">
        <f>AVERAGEIF('Station UF'!K$287:K$317,"&lt;&gt;0")</f>
        <v>#DIV/0!</v>
      </c>
      <c r="H18" s="272">
        <f>SUMIF('Station UF'!O$287:O$317,"&lt;&gt;0")</f>
        <v>2691.7419999999997</v>
      </c>
      <c r="I18" s="272">
        <f>AVERAGEIF('Station UF'!O$287:O$317,"&lt;&gt;0")</f>
        <v>168.23387499999998</v>
      </c>
      <c r="J18" s="272">
        <f>SUMIF('Station UF'!T$287:T$317,"&lt;&gt;0")</f>
        <v>2.4920083333333349</v>
      </c>
      <c r="K18" s="269">
        <f>AVERAGEIF('Station UF'!T$287:T$317,"&lt;&gt;0")</f>
        <v>0.15575052083333343</v>
      </c>
      <c r="L18" s="272">
        <f>SUMIF('Station UF'!X$287:X$317,"&lt;&gt;0")</f>
        <v>28.165530000000008</v>
      </c>
      <c r="M18" s="269">
        <f>AVERAGEIF('Station UF'!X$287:X$317,"&lt;&gt;0")</f>
        <v>1.7603456250000005</v>
      </c>
      <c r="N18" s="280">
        <f>COUNTIF('Station UF'!Y287:Y317,"&gt;0")</f>
        <v>4</v>
      </c>
      <c r="O18" s="269">
        <f>AVERAGEIF('Station UF'!Z$287:Z$317,"&lt;&gt;0")</f>
        <v>24.994000000000003</v>
      </c>
      <c r="P18" s="305">
        <f>COUNTIF('Station UF'!AC287:AC317,"&gt;0")</f>
        <v>4</v>
      </c>
      <c r="Q18" s="269">
        <f>AVERAGEIF('Station UF'!AD$287:AD$317,"&lt;&gt;0")</f>
        <v>0.7789100000000001</v>
      </c>
      <c r="R18" s="328">
        <f>AVERAGEIF('Station UF'!AF$287:AF$317,"&lt;&gt;0")</f>
        <v>95.643501550722519</v>
      </c>
      <c r="S18" s="329">
        <f>AVERAGEIF('Station UF'!AG$287:AG$317,"&lt;&gt;0")</f>
        <v>99.882760942769664</v>
      </c>
    </row>
    <row r="19" spans="1:19" x14ac:dyDescent="0.25">
      <c r="A19" s="392" t="s">
        <v>87</v>
      </c>
      <c r="B19" s="280">
        <f>SUMIF('Station UF'!B$318:B$347,"&lt;&gt;0")</f>
        <v>83</v>
      </c>
      <c r="C19" s="281">
        <f>AVERAGEIF('Station UF'!B$318:B$347,"&lt;&gt;0")</f>
        <v>20.75</v>
      </c>
      <c r="D19" s="272">
        <f>SUMIF('Station UF'!F$318:F$347,"&lt;&gt;0")</f>
        <v>30061.200000000001</v>
      </c>
      <c r="E19" s="272">
        <f>AVERAGEIF('Station UF'!F$318:F$347,"&lt;&gt;0")</f>
        <v>7515.3</v>
      </c>
      <c r="F19" s="272">
        <f>SUMIF('Station UF'!K$318:K$347,"&lt;&gt;0")</f>
        <v>0</v>
      </c>
      <c r="G19" s="272" t="e">
        <f>AVERAGEIF('Station UF'!K$318:K$347,"&lt;&gt;0")</f>
        <v>#DIV/0!</v>
      </c>
      <c r="H19" s="272">
        <f>SUMIF('Station UF'!O$318:O$347,"&lt;&gt;0")</f>
        <v>691.35000000000014</v>
      </c>
      <c r="I19" s="272">
        <f>AVERAGEIF('Station UF'!O$318:O$347,"&lt;&gt;0")</f>
        <v>172.83750000000003</v>
      </c>
      <c r="J19" s="272">
        <f>SUMIF('Station UF'!T$318:T$347,"&lt;&gt;0")</f>
        <v>0.30200000000000055</v>
      </c>
      <c r="K19" s="269">
        <f>AVERAGEIF('Station UF'!T$318:T$347,"&lt;&gt;0")</f>
        <v>7.5500000000000136E-2</v>
      </c>
      <c r="L19" s="272">
        <f>SUMIF('Station UF'!X$318:X$347,"&lt;&gt;0")</f>
        <v>6.0754999999999999</v>
      </c>
      <c r="M19" s="269">
        <f>AVERAGEIF('Station UF'!X$318:X$347,"&lt;&gt;0")</f>
        <v>1.518875</v>
      </c>
      <c r="N19" s="280">
        <f>COUNTIF('Station UF'!Y318:Y347,"&gt;0")</f>
        <v>3</v>
      </c>
      <c r="O19" s="269">
        <f>AVERAGEIF('Station UF'!Z$318:Z$347,"&lt;&gt;0")</f>
        <v>21.98</v>
      </c>
      <c r="P19" s="305">
        <f>COUNTIF('Station UF'!AC318:AC347,"&gt;0")</f>
        <v>3</v>
      </c>
      <c r="Q19" s="269">
        <f>AVERAGEIF('Station UF'!AD$318:AD$347,"&lt;&gt;0")</f>
        <v>0.26656000000000002</v>
      </c>
      <c r="R19" s="328">
        <f>AVERAGEIF('Station UF'!AF$318:AF$347,"&lt;&gt;0")</f>
        <v>96.812843231579606</v>
      </c>
      <c r="S19" s="329">
        <f>AVERAGEIF('Station UF'!AG$318:AG$347,"&lt;&gt;0")</f>
        <v>99.943761709584564</v>
      </c>
    </row>
    <row r="20" spans="1:19" ht="15.75" thickBot="1" x14ac:dyDescent="0.3">
      <c r="A20" s="393" t="s">
        <v>88</v>
      </c>
      <c r="B20" s="282">
        <f>SUMIF('Station UF'!B$348:B$378,"&lt;&gt;0")</f>
        <v>100</v>
      </c>
      <c r="C20" s="283">
        <f>AVERAGEIF('Station UF'!B$348:B$378,"&lt;&gt;0")</f>
        <v>50</v>
      </c>
      <c r="D20" s="273">
        <f>SUMIF('Station UF'!F$348:F$378,"&lt;&gt;0")</f>
        <v>6552.4000000000005</v>
      </c>
      <c r="E20" s="273">
        <f>AVERAGEIF('Station UF'!F$348:F$378,"&lt;&gt;0")</f>
        <v>3276.2000000000003</v>
      </c>
      <c r="F20" s="273">
        <f>SUMIF('Station UF'!K$348:K$378,"&lt;&gt;0")</f>
        <v>0</v>
      </c>
      <c r="G20" s="273" t="e">
        <f>AVERAGEIF('Station UF'!K$348:K$378,"&lt;&gt;0")</f>
        <v>#DIV/0!</v>
      </c>
      <c r="H20" s="273">
        <f>SUMIF('Station UF'!O$348:O$378,"&lt;&gt;0")</f>
        <v>453.53999999999996</v>
      </c>
      <c r="I20" s="273">
        <f>AVERAGEIF('Station UF'!O$348:O$378,"&lt;&gt;0")</f>
        <v>226.76999999999998</v>
      </c>
      <c r="J20" s="273">
        <f>SUMIF('Station UF'!T$348:T$378,"&lt;&gt;0")</f>
        <v>0.37169999999999903</v>
      </c>
      <c r="K20" s="270">
        <f>AVERAGEIF('Station UF'!T$348:T$378,"&lt;&gt;0")</f>
        <v>0.18584999999999952</v>
      </c>
      <c r="L20" s="273">
        <f>SUMIF('Station UF'!X$348:X$378,"&lt;&gt;0")</f>
        <v>2.64676</v>
      </c>
      <c r="M20" s="270">
        <f>AVERAGEIF('Station UF'!X$348:X$378,"&lt;&gt;0")</f>
        <v>1.32338</v>
      </c>
      <c r="N20" s="282">
        <f>COUNTIF('Station UF'!Y348:Y378,"&gt;0")</f>
        <v>1</v>
      </c>
      <c r="O20" s="270">
        <f>AVERAGEIF('Station UF'!Z$348:Z$378,"&lt;&gt;0")</f>
        <v>32.518000000000001</v>
      </c>
      <c r="P20" s="306">
        <f>COUNTIF('Station UF'!AC348:AC378,"&gt;0")</f>
        <v>0</v>
      </c>
      <c r="Q20" s="270" t="e">
        <f>AVERAGEIF('Station UF'!AD$348:AD$378,"&lt;&gt;0")</f>
        <v>#DIV/0!</v>
      </c>
      <c r="R20" s="330">
        <f>AVERAGEIF('Station UF'!AF$348:AF$378,"&lt;&gt;0")</f>
        <v>93.105689105311882</v>
      </c>
      <c r="S20" s="331">
        <f>AVERAGEIF('Station UF'!AG$348:AG$378,"&lt;&gt;0")</f>
        <v>99.877297674724119</v>
      </c>
    </row>
    <row r="21" spans="1:19" x14ac:dyDescent="0.25">
      <c r="A21" s="56" t="s">
        <v>89</v>
      </c>
      <c r="B21" s="275">
        <f>IF(B9="","",SUM(B9:B20))</f>
        <v>2635.05</v>
      </c>
      <c r="C21" s="277">
        <f t="shared" ref="C21:S21" si="0">IF(C9="","",SUM(C9:C20))</f>
        <v>254.33798615600085</v>
      </c>
      <c r="D21" s="275">
        <f t="shared" si="0"/>
        <v>817905.42</v>
      </c>
      <c r="E21" s="277">
        <f t="shared" si="0"/>
        <v>60991.709365177652</v>
      </c>
      <c r="F21" s="275">
        <f t="shared" si="0"/>
        <v>110574.79208525998</v>
      </c>
      <c r="G21" s="277" t="e">
        <f t="shared" si="0"/>
        <v>#DIV/0!</v>
      </c>
      <c r="H21" s="275">
        <f t="shared" si="0"/>
        <v>401207.23899999994</v>
      </c>
      <c r="I21" s="277">
        <f t="shared" si="0"/>
        <v>6547.8169543832319</v>
      </c>
      <c r="J21" s="275">
        <f t="shared" si="0"/>
        <v>116.64157103229039</v>
      </c>
      <c r="K21" s="277">
        <f t="shared" si="0"/>
        <v>8.0770552217242422</v>
      </c>
      <c r="L21" s="284">
        <f t="shared" si="0"/>
        <v>127.34487600000001</v>
      </c>
      <c r="M21" s="285">
        <f t="shared" si="0"/>
        <v>10.566622900409394</v>
      </c>
      <c r="N21" s="275">
        <f t="shared" si="0"/>
        <v>45</v>
      </c>
      <c r="O21" s="277" t="e">
        <f t="shared" si="0"/>
        <v>#DIV/0!</v>
      </c>
      <c r="P21" s="275">
        <f t="shared" si="0"/>
        <v>42</v>
      </c>
      <c r="Q21" s="277" t="e">
        <f t="shared" si="0"/>
        <v>#DIV/0!</v>
      </c>
      <c r="R21" s="275">
        <f>IF(R9="","",SUM(R9:R20))</f>
        <v>1144.2871154761419</v>
      </c>
      <c r="S21" s="277">
        <f t="shared" si="0"/>
        <v>1189.9367701122746</v>
      </c>
    </row>
    <row r="22" spans="1:19" ht="17.25" x14ac:dyDescent="0.25">
      <c r="A22" s="57" t="s">
        <v>90</v>
      </c>
      <c r="B22" s="286">
        <f>IF(B9="","",COUNT(B9:B20))</f>
        <v>12</v>
      </c>
      <c r="C22" s="287">
        <f t="shared" ref="C22:S22" si="1">IF(C9="","",COUNT(C9:C20))</f>
        <v>12</v>
      </c>
      <c r="D22" s="286">
        <f t="shared" si="1"/>
        <v>12</v>
      </c>
      <c r="E22" s="287">
        <f t="shared" si="1"/>
        <v>12</v>
      </c>
      <c r="F22" s="286">
        <f t="shared" si="1"/>
        <v>12</v>
      </c>
      <c r="G22" s="287" t="e">
        <f t="shared" si="1"/>
        <v>#DIV/0!</v>
      </c>
      <c r="H22" s="286">
        <f t="shared" si="1"/>
        <v>12</v>
      </c>
      <c r="I22" s="287">
        <f t="shared" si="1"/>
        <v>12</v>
      </c>
      <c r="J22" s="286">
        <f t="shared" si="1"/>
        <v>12</v>
      </c>
      <c r="K22" s="287">
        <f t="shared" si="1"/>
        <v>12</v>
      </c>
      <c r="L22" s="288">
        <f t="shared" si="1"/>
        <v>12</v>
      </c>
      <c r="M22" s="289">
        <f t="shared" si="1"/>
        <v>12</v>
      </c>
      <c r="N22" s="286">
        <f t="shared" si="1"/>
        <v>12</v>
      </c>
      <c r="O22" s="287">
        <f t="shared" si="1"/>
        <v>11</v>
      </c>
      <c r="P22" s="305">
        <f t="shared" si="1"/>
        <v>12</v>
      </c>
      <c r="Q22" s="307">
        <f t="shared" si="1"/>
        <v>10</v>
      </c>
      <c r="R22" s="305">
        <f t="shared" si="1"/>
        <v>12</v>
      </c>
      <c r="S22" s="307">
        <f t="shared" si="1"/>
        <v>12</v>
      </c>
    </row>
    <row r="23" spans="1:19" ht="30" thickBot="1" x14ac:dyDescent="0.3">
      <c r="A23" s="58" t="s">
        <v>91</v>
      </c>
      <c r="B23" s="290">
        <f>IF(B21="","",SUM(B21/B22))</f>
        <v>219.58750000000001</v>
      </c>
      <c r="C23" s="291">
        <f t="shared" ref="C23:Q23" si="2">IF(C21="","",SUM(C21/C22))</f>
        <v>21.194832179666736</v>
      </c>
      <c r="D23" s="292">
        <f t="shared" si="2"/>
        <v>68158.785000000003</v>
      </c>
      <c r="E23" s="291">
        <f t="shared" si="2"/>
        <v>5082.6424470981374</v>
      </c>
      <c r="F23" s="292">
        <f t="shared" si="2"/>
        <v>9214.5660071049988</v>
      </c>
      <c r="G23" s="291" t="e">
        <f t="shared" si="2"/>
        <v>#DIV/0!</v>
      </c>
      <c r="H23" s="292">
        <f t="shared" si="2"/>
        <v>33433.936583333329</v>
      </c>
      <c r="I23" s="291">
        <f t="shared" si="2"/>
        <v>545.65141286526932</v>
      </c>
      <c r="J23" s="292">
        <f>IF(J21="","",SUM(J21/J22))</f>
        <v>9.7201309193575316</v>
      </c>
      <c r="K23" s="291">
        <f t="shared" si="2"/>
        <v>0.67308793514368681</v>
      </c>
      <c r="L23" s="293">
        <f t="shared" si="2"/>
        <v>10.612073000000001</v>
      </c>
      <c r="M23" s="294">
        <f t="shared" si="2"/>
        <v>0.88055190836744945</v>
      </c>
      <c r="N23" s="292">
        <f t="shared" si="2"/>
        <v>3.75</v>
      </c>
      <c r="O23" s="291" t="e">
        <f t="shared" si="2"/>
        <v>#DIV/0!</v>
      </c>
      <c r="P23" s="306">
        <f t="shared" si="2"/>
        <v>3.5</v>
      </c>
      <c r="Q23" s="308" t="e">
        <f t="shared" si="2"/>
        <v>#DIV/0!</v>
      </c>
      <c r="R23" s="306">
        <f>IF(R21="","",SUM(R21/R22))</f>
        <v>95.357259623011828</v>
      </c>
      <c r="S23" s="308">
        <f>IF(S21="","",SUM(S21/S22))</f>
        <v>99.16139750935622</v>
      </c>
    </row>
    <row r="24" spans="1:19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33"/>
      <c r="S24" s="33"/>
    </row>
    <row r="25" spans="1:19" ht="20.25" x14ac:dyDescent="0.3">
      <c r="A25" s="59" t="s">
        <v>92</v>
      </c>
      <c r="B25" s="60"/>
      <c r="C25" s="60"/>
      <c r="D25" s="60"/>
      <c r="E25" s="60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33"/>
      <c r="S25" s="33"/>
    </row>
    <row r="26" spans="1:19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33"/>
      <c r="S26" s="33"/>
    </row>
    <row r="27" spans="1:19" x14ac:dyDescent="0.25">
      <c r="R27"/>
      <c r="S27"/>
    </row>
    <row r="28" spans="1:19" x14ac:dyDescent="0.25">
      <c r="R28"/>
      <c r="S28"/>
    </row>
    <row r="29" spans="1:19" x14ac:dyDescent="0.25">
      <c r="R29"/>
      <c r="S29"/>
    </row>
    <row r="30" spans="1:19" x14ac:dyDescent="0.25">
      <c r="R30"/>
      <c r="S30"/>
    </row>
    <row r="31" spans="1:19" x14ac:dyDescent="0.25">
      <c r="R31"/>
      <c r="S31"/>
    </row>
    <row r="32" spans="1:19" x14ac:dyDescent="0.25">
      <c r="R32"/>
      <c r="S32"/>
    </row>
    <row r="33" spans="18:19" x14ac:dyDescent="0.25">
      <c r="R33"/>
      <c r="S33"/>
    </row>
    <row r="34" spans="18:19" x14ac:dyDescent="0.25">
      <c r="R34"/>
      <c r="S34"/>
    </row>
    <row r="35" spans="18:19" x14ac:dyDescent="0.25">
      <c r="R35"/>
      <c r="S35"/>
    </row>
    <row r="36" spans="18:19" x14ac:dyDescent="0.25">
      <c r="R36"/>
      <c r="S36"/>
    </row>
    <row r="37" spans="18:19" x14ac:dyDescent="0.25">
      <c r="R37"/>
      <c r="S37"/>
    </row>
    <row r="38" spans="18:19" x14ac:dyDescent="0.25">
      <c r="R38"/>
      <c r="S38"/>
    </row>
  </sheetData>
  <mergeCells count="3">
    <mergeCell ref="D5:G5"/>
    <mergeCell ref="R6:S6"/>
    <mergeCell ref="A2:S2"/>
  </mergeCells>
  <conditionalFormatting sqref="B9:O23">
    <cfRule type="cellIs" dxfId="10" priority="3" operator="equal">
      <formula>""</formula>
    </cfRule>
  </conditionalFormatting>
  <conditionalFormatting sqref="P21:S23 P9:P20 R9:S20">
    <cfRule type="cellIs" dxfId="9" priority="2" operator="equal">
      <formula>""</formula>
    </cfRule>
  </conditionalFormatting>
  <conditionalFormatting sqref="Q9:Q20">
    <cfRule type="cellIs" dxfId="8" priority="1" operator="equal">
      <formula>""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7" tint="0.59999389629810485"/>
  </sheetPr>
  <dimension ref="A1:AI26"/>
  <sheetViews>
    <sheetView zoomScale="130" zoomScaleNormal="130" workbookViewId="0">
      <selection activeCell="B10" sqref="B10"/>
    </sheetView>
  </sheetViews>
  <sheetFormatPr baseColWidth="10" defaultColWidth="11.42578125" defaultRowHeight="14.25" x14ac:dyDescent="0.2"/>
  <cols>
    <col min="1" max="1" width="21.7109375" style="29" bestFit="1" customWidth="1"/>
    <col min="2" max="9" width="9" style="29" customWidth="1"/>
    <col min="10" max="16384" width="11.42578125" style="29"/>
  </cols>
  <sheetData>
    <row r="1" spans="1:35" ht="14.45" thickBot="1" x14ac:dyDescent="0.35"/>
    <row r="2" spans="1:35" ht="18.600000000000001" thickBot="1" x14ac:dyDescent="0.45">
      <c r="A2" s="516" t="s">
        <v>410</v>
      </c>
      <c r="B2" s="517"/>
      <c r="C2" s="517"/>
      <c r="D2" s="517"/>
      <c r="E2" s="517"/>
      <c r="F2" s="517"/>
      <c r="G2" s="517"/>
      <c r="H2" s="517"/>
      <c r="I2" s="518"/>
    </row>
    <row r="3" spans="1:35" ht="14.1" x14ac:dyDescent="0.3">
      <c r="D3" s="33"/>
      <c r="E3" s="33"/>
      <c r="F3" s="33"/>
      <c r="G3" s="33"/>
    </row>
    <row r="4" spans="1:35" x14ac:dyDescent="0.2">
      <c r="H4" s="389" t="s">
        <v>62</v>
      </c>
      <c r="I4" s="388">
        <f>Parametres!C2</f>
        <v>43101</v>
      </c>
    </row>
    <row r="5" spans="1:35" ht="14.45" thickBot="1" x14ac:dyDescent="0.35"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</row>
    <row r="6" spans="1:35" ht="16.5" thickBot="1" x14ac:dyDescent="0.3">
      <c r="A6" s="61"/>
      <c r="B6" s="513" t="s">
        <v>93</v>
      </c>
      <c r="C6" s="514"/>
      <c r="D6" s="514"/>
      <c r="E6" s="514"/>
      <c r="F6" s="514"/>
      <c r="G6" s="514"/>
      <c r="H6" s="514"/>
      <c r="I6" s="515"/>
    </row>
    <row r="7" spans="1:35" ht="15" thickBot="1" x14ac:dyDescent="0.25">
      <c r="A7" s="62"/>
      <c r="B7" s="63" t="s">
        <v>60</v>
      </c>
      <c r="C7" s="64"/>
      <c r="D7" s="65" t="s">
        <v>65</v>
      </c>
      <c r="E7" s="66"/>
      <c r="F7" s="67" t="s">
        <v>53</v>
      </c>
      <c r="G7" s="66"/>
      <c r="H7" s="67" t="s">
        <v>67</v>
      </c>
      <c r="I7" s="66"/>
    </row>
    <row r="8" spans="1:35" x14ac:dyDescent="0.2">
      <c r="A8" s="68" t="s">
        <v>59</v>
      </c>
      <c r="B8" s="69" t="s">
        <v>69</v>
      </c>
      <c r="C8" s="70" t="s">
        <v>69</v>
      </c>
      <c r="D8" s="71" t="s">
        <v>70</v>
      </c>
      <c r="E8" s="72" t="s">
        <v>71</v>
      </c>
      <c r="F8" s="73" t="s">
        <v>70</v>
      </c>
      <c r="G8" s="72" t="s">
        <v>71</v>
      </c>
      <c r="H8" s="73" t="s">
        <v>72</v>
      </c>
      <c r="I8" s="74" t="s">
        <v>73</v>
      </c>
    </row>
    <row r="9" spans="1:35" ht="17.25" thickBot="1" x14ac:dyDescent="0.25">
      <c r="A9" s="75"/>
      <c r="B9" s="69" t="s">
        <v>74</v>
      </c>
      <c r="C9" s="70" t="s">
        <v>75</v>
      </c>
      <c r="D9" s="71"/>
      <c r="E9" s="72"/>
      <c r="F9" s="73"/>
      <c r="G9" s="72"/>
      <c r="H9" s="73" t="s">
        <v>76</v>
      </c>
      <c r="I9" s="76" t="s">
        <v>71</v>
      </c>
    </row>
    <row r="10" spans="1:35" ht="15" x14ac:dyDescent="0.25">
      <c r="A10" s="391" t="s">
        <v>94</v>
      </c>
      <c r="B10" s="395">
        <f>SUMIFS('Station des huiles'!$B$14:$B$378,'Station des huiles'!$B$14:$B$378,"&lt;&gt;",'Station des huiles'!$A$14:$A$378,"&gt;="&amp;A11,'Station des huiles'!$A$14:$A$378,"&lt;=")</f>
        <v>0</v>
      </c>
      <c r="C10" s="296" t="e">
        <f>#REF!</f>
        <v>#REF!</v>
      </c>
      <c r="D10" s="297">
        <f>SUMIF('Station des huiles'!F$15:F$45,"&lt;&gt;0")</f>
        <v>7069.5000000000009</v>
      </c>
      <c r="E10" s="297">
        <f>AVERAGEIF('Station des huiles'!G$15:G$45,"&lt;&gt;0")</f>
        <v>89.6</v>
      </c>
      <c r="F10" s="297">
        <f>SUMIF('Station des huiles'!K$15:K$45,"&lt;&gt;0")</f>
        <v>829.58153371755816</v>
      </c>
      <c r="G10" s="297">
        <f>AVERAGEIF('Station des huiles'!K$15:K$45,"&lt;&gt;0")</f>
        <v>43.662185985134641</v>
      </c>
      <c r="H10" s="297" t="e">
        <f>#REF!</f>
        <v>#REF!</v>
      </c>
      <c r="I10" s="298">
        <f>AVERAGEIF('Station des huiles'!N$15:N$45,"&lt;&gt;0")</f>
        <v>0.48920000000000002</v>
      </c>
    </row>
    <row r="11" spans="1:35" ht="15" x14ac:dyDescent="0.25">
      <c r="A11" s="392" t="s">
        <v>95</v>
      </c>
      <c r="B11" s="299" t="e">
        <f>#REF!</f>
        <v>#REF!</v>
      </c>
      <c r="C11" s="299" t="e">
        <f>#REF!</f>
        <v>#REF!</v>
      </c>
      <c r="D11" s="300">
        <f>SUMIF('Station des huiles'!F$46:F$74,"&lt;&gt;0")</f>
        <v>14478.800000000001</v>
      </c>
      <c r="E11" s="300">
        <f>AVERAGEIF('Station des huiles'!G$46:G$74,"&lt;&gt;0")</f>
        <v>89.342857142857156</v>
      </c>
      <c r="F11" s="300">
        <f>SUMIF('Station des huiles'!K$46:K$74,"&lt;&gt;0")</f>
        <v>1493.409018107689</v>
      </c>
      <c r="G11" s="300">
        <f>AVERAGEIF('Station des huiles'!K$46:K$74,"&lt;&gt;0")</f>
        <v>78.600474637246791</v>
      </c>
      <c r="H11" s="300" t="e">
        <f>#REF!</f>
        <v>#REF!</v>
      </c>
      <c r="I11" s="301">
        <f>AVERAGEIF('Station des huiles'!N$46:N$74,"&lt;&gt;0")</f>
        <v>0.75420947368421054</v>
      </c>
    </row>
    <row r="12" spans="1:35" ht="15" x14ac:dyDescent="0.25">
      <c r="A12" s="392" t="s">
        <v>96</v>
      </c>
      <c r="B12" s="299" t="e">
        <f>#REF!</f>
        <v>#REF!</v>
      </c>
      <c r="C12" s="299" t="e">
        <f>#REF!</f>
        <v>#REF!</v>
      </c>
      <c r="D12" s="300">
        <f>SUMIF('Station des huiles'!F$75:F$105,"&lt;&gt;0")</f>
        <v>16464.3</v>
      </c>
      <c r="E12" s="300">
        <f>AVERAGEIF('Station des huiles'!G$75:G$105,"&lt;&gt;0")</f>
        <v>87.654166666666683</v>
      </c>
      <c r="F12" s="300">
        <f>SUMIF('Station des huiles'!K$75:K$105,"&lt;&gt;0")</f>
        <v>2394.1526912545778</v>
      </c>
      <c r="G12" s="300">
        <f>AVERAGEIF('Station des huiles'!K$75:K$105,"&lt;&gt;0")</f>
        <v>99.756362135607404</v>
      </c>
      <c r="H12" s="300" t="e">
        <f>#REF!</f>
        <v>#REF!</v>
      </c>
      <c r="I12" s="301">
        <f>AVERAGEIF('Station des huiles'!N$75:N$105,"&lt;&gt;0")</f>
        <v>0.86899541666666658</v>
      </c>
    </row>
    <row r="13" spans="1:35" ht="15" x14ac:dyDescent="0.25">
      <c r="A13" s="392" t="s">
        <v>97</v>
      </c>
      <c r="B13" s="299" t="e">
        <f>#REF!</f>
        <v>#REF!</v>
      </c>
      <c r="C13" s="299" t="e">
        <f>#REF!</f>
        <v>#REF!</v>
      </c>
      <c r="D13" s="300">
        <f>SUMIF('Station des huiles'!F$106:G$135,"&lt;&gt;0")</f>
        <v>10406.9</v>
      </c>
      <c r="E13" s="300">
        <f>AVERAGEIF('Station des huiles'!G$106:H$135,"&lt;&gt;0")</f>
        <v>92.634090909090901</v>
      </c>
      <c r="F13" s="300">
        <f>SUMIF('Station des huiles'!K$106:K$135,"&lt;&gt;0")</f>
        <v>797.4328193441421</v>
      </c>
      <c r="G13" s="300">
        <f>AVERAGEIF('Station des huiles'!K$106:K$135,"&lt;&gt;0")</f>
        <v>39.871640967207107</v>
      </c>
      <c r="H13" s="300" t="e">
        <f>#REF!</f>
        <v>#REF!</v>
      </c>
      <c r="I13" s="301">
        <f>AVERAGEIF('Station des huiles'!L$106:N$135,"&lt;&gt;0")</f>
        <v>11.729987999999999</v>
      </c>
    </row>
    <row r="14" spans="1:35" ht="15" x14ac:dyDescent="0.25">
      <c r="A14" s="392" t="s">
        <v>98</v>
      </c>
      <c r="B14" s="299" t="e">
        <f>#REF!</f>
        <v>#REF!</v>
      </c>
      <c r="C14" s="299" t="e">
        <f>#REF!</f>
        <v>#REF!</v>
      </c>
      <c r="D14" s="300">
        <f>SUMIF('Station des huiles'!F$136:F$166,"&lt;&gt;0")</f>
        <v>10954.999999999998</v>
      </c>
      <c r="E14" s="300">
        <f>AVERAGEIF('Station des huiles'!G$136:G$166,"&lt;&gt;0")</f>
        <v>86.459090909090918</v>
      </c>
      <c r="F14" s="300">
        <f>SUMIF('Station des huiles'!K$136:K$166,"&lt;&gt;0")</f>
        <v>1917.7574485704258</v>
      </c>
      <c r="G14" s="300">
        <f>AVERAGEIF('Station des huiles'!K$136:K$166,"&lt;&gt;0")</f>
        <v>91.321783265258375</v>
      </c>
      <c r="H14" s="300" t="e">
        <f>#REF!</f>
        <v>#REF!</v>
      </c>
      <c r="I14" s="301">
        <f>AVERAGEIF('Station des huiles'!N$136:N$166,"&lt;&gt;0")</f>
        <v>3.0844469999999999</v>
      </c>
    </row>
    <row r="15" spans="1:35" ht="15" x14ac:dyDescent="0.25">
      <c r="A15" s="392" t="s">
        <v>99</v>
      </c>
      <c r="B15" s="299" t="e">
        <f>#REF!</f>
        <v>#REF!</v>
      </c>
      <c r="C15" s="299" t="e">
        <f>#REF!</f>
        <v>#REF!</v>
      </c>
      <c r="D15" s="300">
        <f>SUMIF('Station des huiles'!F$167:F$196,"&lt;&gt;0")</f>
        <v>8572</v>
      </c>
      <c r="E15" s="300">
        <f>AVERAGEIF('Station des huiles'!G$167:G$196,"&lt;&gt;0")</f>
        <v>87.113043478260877</v>
      </c>
      <c r="F15" s="300">
        <f>SUMIF('Station des huiles'!K$167:K$196,"&lt;&gt;0")</f>
        <v>2102.362084337642</v>
      </c>
      <c r="G15" s="300">
        <f>AVERAGEIF('Station des huiles'!K$167:K$196,"&lt;&gt;0")</f>
        <v>95.561912924438275</v>
      </c>
      <c r="H15" s="300" t="e">
        <f>#REF!</f>
        <v>#REF!</v>
      </c>
      <c r="I15" s="301">
        <f>AVERAGEIF('Station des huiles'!N$167:N$196,"&lt;&gt;0")</f>
        <v>0.62145181818181827</v>
      </c>
    </row>
    <row r="16" spans="1:35" ht="15" x14ac:dyDescent="0.25">
      <c r="A16" s="392" t="s">
        <v>100</v>
      </c>
      <c r="B16" s="299" t="e">
        <f>#REF!</f>
        <v>#REF!</v>
      </c>
      <c r="C16" s="299">
        <v>24.454545454545453</v>
      </c>
      <c r="D16" s="300">
        <f>SUMIF('Station des huiles'!F$197:F$227,"&lt;&gt;0")</f>
        <v>7094.8000000000011</v>
      </c>
      <c r="E16" s="300">
        <f>AVERAGEIF('Station des huiles'!G$197:G$227,"&lt;&gt;0")</f>
        <v>87.411111111111111</v>
      </c>
      <c r="F16" s="300">
        <f>SUMIF('Station des huiles'!K$197:K$227,"&lt;&gt;0")</f>
        <v>668.93719960163105</v>
      </c>
      <c r="G16" s="300">
        <f>AVERAGEIF('Station des huiles'!K$197:K$227,"&lt;&gt;0")</f>
        <v>39.349247035390064</v>
      </c>
      <c r="H16" s="300" t="e">
        <f>#REF!</f>
        <v>#REF!</v>
      </c>
      <c r="I16" s="301">
        <f>AVERAGEIF('Station des huiles'!N$197:N$227,"&lt;&gt;0")</f>
        <v>0.43171882352941182</v>
      </c>
    </row>
    <row r="17" spans="1:9" ht="15" x14ac:dyDescent="0.25">
      <c r="A17" s="392" t="s">
        <v>101</v>
      </c>
      <c r="B17" s="299" t="e">
        <f>#REF!</f>
        <v>#REF!</v>
      </c>
      <c r="C17" s="299">
        <v>15.909090909090908</v>
      </c>
      <c r="D17" s="300">
        <f>SUMIF('Station des huiles'!F$228:F$258,"&lt;&gt;0")</f>
        <v>3698.5</v>
      </c>
      <c r="E17" s="300">
        <f>AVERAGEIF('Station des huiles'!G$228:G$258,"&lt;&gt;0")</f>
        <v>87.4</v>
      </c>
      <c r="F17" s="300">
        <f>SUMIF('Station des huiles'!K$228:K$258,"&lt;&gt;0")</f>
        <v>470.75010086117084</v>
      </c>
      <c r="G17" s="300">
        <f>AVERAGEIF('Station des huiles'!K$228:K$258,"&lt;&gt;0")</f>
        <v>33.625007204369346</v>
      </c>
      <c r="H17" s="300" t="e">
        <f>#REF!</f>
        <v>#REF!</v>
      </c>
      <c r="I17" s="301">
        <f>AVERAGEIF('Station des huiles'!N$228:N$258,"&lt;&gt;0")</f>
        <v>0.31453999999999993</v>
      </c>
    </row>
    <row r="18" spans="1:9" ht="15" x14ac:dyDescent="0.25">
      <c r="A18" s="392" t="s">
        <v>102</v>
      </c>
      <c r="B18" s="299" t="e">
        <f>#REF!</f>
        <v>#REF!</v>
      </c>
      <c r="C18" s="299">
        <v>20.8125</v>
      </c>
      <c r="D18" s="300">
        <f>SUMIF('Station des huiles'!F$259:F$288,"&lt;&gt;0")</f>
        <v>7047.9299999999976</v>
      </c>
      <c r="E18" s="300">
        <f>AVERAGEIF('Station des huiles'!G$259:G$288,"&lt;&gt;0")</f>
        <v>87.18</v>
      </c>
      <c r="F18" s="300">
        <f>SUMIF('Station des huiles'!K$259:K$288,"&lt;&gt;0")</f>
        <v>1100.7079349500113</v>
      </c>
      <c r="G18" s="300">
        <f>AVERAGEIF('Station des huiles'!K$259:K$288,"&lt;&gt;0")</f>
        <v>55.03539674750057</v>
      </c>
      <c r="H18" s="300" t="e">
        <f>#REF!</f>
        <v>#REF!</v>
      </c>
      <c r="I18" s="301">
        <f>AVERAGEIF('Station des huiles'!N$259:N$288,"&lt;&gt;0")</f>
        <v>0.38972999999999997</v>
      </c>
    </row>
    <row r="19" spans="1:9" ht="15" x14ac:dyDescent="0.25">
      <c r="A19" s="392" t="s">
        <v>103</v>
      </c>
      <c r="B19" s="299" t="e">
        <f>#REF!</f>
        <v>#REF!</v>
      </c>
      <c r="C19" s="299">
        <v>32.92307692307692</v>
      </c>
      <c r="D19" s="300">
        <f>SUMIF('Station des huiles'!F$289:F$319,"&lt;&gt;0")</f>
        <v>4926.1000000000004</v>
      </c>
      <c r="E19" s="300">
        <f>AVERAGEIF('Station des huiles'!G$289:G$319,"&lt;&gt;0")</f>
        <v>87.272222222222197</v>
      </c>
      <c r="F19" s="300">
        <f>SUMIF('Station des huiles'!K$289:K$319,"&lt;&gt;0")</f>
        <v>681.89443451952479</v>
      </c>
      <c r="G19" s="300">
        <f>AVERAGEIF('Station des huiles'!K$289:K$319,"&lt;&gt;0")</f>
        <v>37.8830241399736</v>
      </c>
      <c r="H19" s="300" t="e">
        <f>#REF!</f>
        <v>#REF!</v>
      </c>
      <c r="I19" s="301">
        <f>AVERAGEIF('Station des huiles'!N$289:N$319,"&lt;&gt;0")</f>
        <v>0.44156222222222219</v>
      </c>
    </row>
    <row r="20" spans="1:9" ht="15" x14ac:dyDescent="0.25">
      <c r="A20" s="392" t="s">
        <v>104</v>
      </c>
      <c r="B20" s="299" t="e">
        <f>#REF!</f>
        <v>#REF!</v>
      </c>
      <c r="C20" s="299">
        <v>22.642857142857142</v>
      </c>
      <c r="D20" s="300">
        <f>SUMIF('Station des huiles'!F$320:F$349,"&lt;&gt;0")</f>
        <v>1073.52</v>
      </c>
      <c r="E20" s="300">
        <f>AVERAGEIF('Station des huiles'!G$320:G$349,"&lt;&gt;0")</f>
        <v>87.815789473684205</v>
      </c>
      <c r="F20" s="300">
        <f>SUMIF('Station des huiles'!K$320:K$349,"&lt;&gt;0")</f>
        <v>126.47590697677434</v>
      </c>
      <c r="G20" s="300">
        <f>AVERAGEIF('Station des huiles'!K$320:K$349,"&lt;&gt;0")</f>
        <v>25.295181395354867</v>
      </c>
      <c r="H20" s="300" t="e">
        <f>#REF!</f>
        <v>#REF!</v>
      </c>
      <c r="I20" s="301">
        <f>AVERAGEIF('Station des huiles'!N$320:N$349,"&lt;&gt;0")</f>
        <v>0.20857800000000001</v>
      </c>
    </row>
    <row r="21" spans="1:9" ht="15.75" thickBot="1" x14ac:dyDescent="0.3">
      <c r="A21" s="393" t="s">
        <v>105</v>
      </c>
      <c r="B21" s="302" t="e">
        <f>#REF!</f>
        <v>#REF!</v>
      </c>
      <c r="C21" s="302">
        <v>26.714285714285715</v>
      </c>
      <c r="D21" s="310">
        <f>SUMIF('Station des huiles'!F$350:F$380,"&lt;&gt;0")</f>
        <v>4472.26</v>
      </c>
      <c r="E21" s="303">
        <f>AVERAGEIF('Station des huiles'!G$350:G$380,"&lt;&gt;0")</f>
        <v>89.287499999999994</v>
      </c>
      <c r="F21" s="303">
        <f>SUMIF('Station des huiles'!K$350:K$380,"&lt;&gt;0")</f>
        <v>852.66115961789001</v>
      </c>
      <c r="G21" s="303">
        <f>AVERAGEIF('Station des huiles'!K$350:K$380,"&lt;&gt;0")</f>
        <v>60.904368544135004</v>
      </c>
      <c r="H21" s="303" t="e">
        <f>#REF!</f>
        <v>#REF!</v>
      </c>
      <c r="I21" s="304" t="e">
        <f>AVERAGEIF('Station des huiles'!N$350:N$380,"&lt;&gt;0")</f>
        <v>#DIV/0!</v>
      </c>
    </row>
    <row r="22" spans="1:9" ht="15" x14ac:dyDescent="0.25">
      <c r="A22" s="311" t="s">
        <v>89</v>
      </c>
      <c r="B22" s="314" t="e">
        <f>IF(B10="","",SUM(B10:B21))</f>
        <v>#REF!</v>
      </c>
      <c r="C22" s="315" t="e">
        <f t="shared" ref="C22:I22" si="0">IF(C10="","",SUM(C10:C21))</f>
        <v>#REF!</v>
      </c>
      <c r="D22" s="314">
        <f t="shared" si="0"/>
        <v>96259.61</v>
      </c>
      <c r="E22" s="315">
        <f t="shared" si="0"/>
        <v>1059.169871912984</v>
      </c>
      <c r="F22" s="314">
        <f t="shared" si="0"/>
        <v>13436.122331859038</v>
      </c>
      <c r="G22" s="315">
        <f t="shared" si="0"/>
        <v>700.86658498161614</v>
      </c>
      <c r="H22" s="314" t="e">
        <f t="shared" si="0"/>
        <v>#REF!</v>
      </c>
      <c r="I22" s="315" t="e">
        <f t="shared" si="0"/>
        <v>#DIV/0!</v>
      </c>
    </row>
    <row r="23" spans="1:9" ht="15.75" x14ac:dyDescent="0.25">
      <c r="A23" s="312" t="s">
        <v>137</v>
      </c>
      <c r="B23" s="316">
        <f>IF(B10="","",COUNT(B10:B21))</f>
        <v>1</v>
      </c>
      <c r="C23" s="317" t="e">
        <f t="shared" ref="C23:I23" si="1">IF(C10="","",COUNT(C10:C21))</f>
        <v>#REF!</v>
      </c>
      <c r="D23" s="316">
        <f t="shared" si="1"/>
        <v>12</v>
      </c>
      <c r="E23" s="318">
        <f t="shared" si="1"/>
        <v>12</v>
      </c>
      <c r="F23" s="319">
        <f t="shared" si="1"/>
        <v>12</v>
      </c>
      <c r="G23" s="318">
        <f t="shared" si="1"/>
        <v>12</v>
      </c>
      <c r="H23" s="316" t="e">
        <f t="shared" si="1"/>
        <v>#REF!</v>
      </c>
      <c r="I23" s="318">
        <f t="shared" si="1"/>
        <v>11</v>
      </c>
    </row>
    <row r="24" spans="1:9" ht="27.75" thickBot="1" x14ac:dyDescent="0.3">
      <c r="A24" s="313" t="s">
        <v>91</v>
      </c>
      <c r="B24" s="320" t="e">
        <f>IF(B22="","",SUM(B22/B23))</f>
        <v>#REF!</v>
      </c>
      <c r="C24" s="321" t="e">
        <f t="shared" ref="C24:I24" si="2">IF(C22="","",SUM(C22/C23))</f>
        <v>#REF!</v>
      </c>
      <c r="D24" s="322">
        <f t="shared" si="2"/>
        <v>8021.6341666666667</v>
      </c>
      <c r="E24" s="323">
        <f t="shared" si="2"/>
        <v>88.26415599274867</v>
      </c>
      <c r="F24" s="324">
        <f t="shared" si="2"/>
        <v>1119.6768609882531</v>
      </c>
      <c r="G24" s="323">
        <f t="shared" si="2"/>
        <v>58.405548748468014</v>
      </c>
      <c r="H24" s="322" t="e">
        <f t="shared" si="2"/>
        <v>#REF!</v>
      </c>
      <c r="I24" s="325" t="e">
        <f t="shared" si="2"/>
        <v>#DIV/0!</v>
      </c>
    </row>
    <row r="26" spans="1:9" ht="20.25" x14ac:dyDescent="0.3">
      <c r="A26" s="59" t="s">
        <v>92</v>
      </c>
      <c r="B26" s="60"/>
      <c r="C26" s="60"/>
    </row>
  </sheetData>
  <mergeCells count="2">
    <mergeCell ref="B6:I6"/>
    <mergeCell ref="A2:I2"/>
  </mergeCells>
  <conditionalFormatting sqref="B22:I24">
    <cfRule type="cellIs" dxfId="7" priority="8" operator="equal">
      <formula>""</formula>
    </cfRule>
  </conditionalFormatting>
  <conditionalFormatting sqref="B10:C21">
    <cfRule type="cellIs" dxfId="6" priority="7" operator="equal">
      <formula>""</formula>
    </cfRule>
  </conditionalFormatting>
  <conditionalFormatting sqref="D10:E11 E12:E21">
    <cfRule type="cellIs" dxfId="5" priority="6" operator="equal">
      <formula>""</formula>
    </cfRule>
  </conditionalFormatting>
  <conditionalFormatting sqref="G10:G21">
    <cfRule type="cellIs" dxfId="4" priority="5" operator="equal">
      <formula>""</formula>
    </cfRule>
  </conditionalFormatting>
  <conditionalFormatting sqref="I10:I21">
    <cfRule type="cellIs" dxfId="3" priority="4" operator="equal">
      <formula>""</formula>
    </cfRule>
  </conditionalFormatting>
  <conditionalFormatting sqref="F10:F21">
    <cfRule type="cellIs" dxfId="2" priority="3" operator="equal">
      <formula>""</formula>
    </cfRule>
  </conditionalFormatting>
  <conditionalFormatting sqref="H10:H21">
    <cfRule type="cellIs" dxfId="1" priority="2" operator="equal">
      <formula>""</formula>
    </cfRule>
  </conditionalFormatting>
  <conditionalFormatting sqref="D12:D2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Parametres</vt:lpstr>
      <vt:lpstr>Station UF</vt:lpstr>
      <vt:lpstr>Station des huiles</vt:lpstr>
      <vt:lpstr>Bilan Station UF</vt:lpstr>
      <vt:lpstr>Bilan Station des Huiles</vt:lpstr>
      <vt:lpstr>DatesUF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Julie;BOURLET Stéphane</dc:creator>
  <cp:lastModifiedBy>GREGOIRE Julie</cp:lastModifiedBy>
  <cp:lastPrinted>2017-01-13T12:36:06Z</cp:lastPrinted>
  <dcterms:created xsi:type="dcterms:W3CDTF">2016-06-16T09:38:58Z</dcterms:created>
  <dcterms:modified xsi:type="dcterms:W3CDTF">2019-01-09T07:46:47Z</dcterms:modified>
</cp:coreProperties>
</file>