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O5" i="1" l="1"/>
  <c r="O6" i="1"/>
  <c r="M7" i="1"/>
  <c r="M4" i="1"/>
  <c r="O4" i="1" s="1"/>
  <c r="O3" i="1"/>
  <c r="O2" i="1"/>
  <c r="H28" i="1"/>
  <c r="G28" i="1"/>
  <c r="H27" i="1"/>
  <c r="G27" i="1"/>
  <c r="E27" i="1"/>
  <c r="H26" i="1"/>
  <c r="E26" i="1"/>
  <c r="E25" i="1"/>
  <c r="H25" i="1" s="1"/>
  <c r="F24" i="1"/>
  <c r="E24" i="1"/>
  <c r="H23" i="1"/>
  <c r="H24" i="1" s="1"/>
  <c r="G23" i="1"/>
  <c r="G26" i="1" s="1"/>
  <c r="F23" i="1"/>
  <c r="K28" i="1" s="1"/>
  <c r="E20" i="1"/>
  <c r="E19" i="1"/>
  <c r="E18" i="1"/>
  <c r="E17" i="1"/>
  <c r="G16" i="1"/>
  <c r="E16" i="1"/>
  <c r="E15" i="1"/>
  <c r="H14" i="1"/>
  <c r="H18" i="1" s="1"/>
  <c r="G14" i="1"/>
  <c r="G19" i="1" s="1"/>
  <c r="E11" i="1"/>
  <c r="E10" i="1"/>
  <c r="E9" i="1"/>
  <c r="E8" i="1"/>
  <c r="H6" i="1"/>
  <c r="H11" i="1" s="1"/>
  <c r="F6" i="1"/>
  <c r="F11" i="1" s="1"/>
  <c r="I11" i="1" s="1"/>
  <c r="C3" i="1"/>
  <c r="C2" i="1"/>
  <c r="F14" i="1" s="1"/>
  <c r="B1" i="1"/>
  <c r="F16" i="1" l="1"/>
  <c r="I16" i="1" s="1"/>
  <c r="F17" i="1"/>
  <c r="I17" i="1" s="1"/>
  <c r="K19" i="1"/>
  <c r="F19" i="1"/>
  <c r="F15" i="1"/>
  <c r="F18" i="1"/>
  <c r="I18" i="1" s="1"/>
  <c r="F20" i="1"/>
  <c r="H19" i="1"/>
  <c r="K11" i="1"/>
  <c r="H16" i="1"/>
  <c r="G17" i="1"/>
  <c r="G20" i="1"/>
  <c r="G24" i="1"/>
  <c r="I24" i="1" s="1"/>
  <c r="F25" i="1"/>
  <c r="F7" i="1"/>
  <c r="F8" i="1"/>
  <c r="I8" i="1" s="1"/>
  <c r="F9" i="1"/>
  <c r="I9" i="1" s="1"/>
  <c r="F10" i="1"/>
  <c r="H17" i="1"/>
  <c r="G18" i="1"/>
  <c r="H20" i="1"/>
  <c r="G25" i="1"/>
  <c r="F26" i="1"/>
  <c r="I26" i="1" s="1"/>
  <c r="H15" i="1"/>
  <c r="H7" i="1"/>
  <c r="H8" i="1"/>
  <c r="H9" i="1"/>
  <c r="H10" i="1"/>
  <c r="G15" i="1"/>
  <c r="F27" i="1"/>
  <c r="I27" i="1" s="1"/>
  <c r="F28" i="1"/>
  <c r="I28" i="1" s="1"/>
  <c r="I7" i="1" l="1"/>
  <c r="I19" i="1"/>
  <c r="I10" i="1"/>
  <c r="I25" i="1"/>
  <c r="I20" i="1"/>
  <c r="I15" i="1"/>
</calcChain>
</file>

<file path=xl/sharedStrings.xml><?xml version="1.0" encoding="utf-8"?>
<sst xmlns="http://schemas.openxmlformats.org/spreadsheetml/2006/main" count="56" uniqueCount="27">
  <si>
    <t>1 bouteille</t>
  </si>
  <si>
    <t>500 ml</t>
  </si>
  <si>
    <t>250 ml</t>
  </si>
  <si>
    <t>Total</t>
  </si>
  <si>
    <t>kg</t>
  </si>
  <si>
    <t>kg (secs)</t>
  </si>
  <si>
    <t>Litres</t>
  </si>
  <si>
    <t>Produit 1</t>
  </si>
  <si>
    <t>Produit 2</t>
  </si>
  <si>
    <t>Recette 1</t>
  </si>
  <si>
    <t>Recette 2</t>
  </si>
  <si>
    <t>Recette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</si>
  <si>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</si>
  <si>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</si>
  <si>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</si>
  <si>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</si>
  <si>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</si>
  <si>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</si>
  <si>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</si>
  <si>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</si>
  <si>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</si>
  <si>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</si>
  <si>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</si>
  <si>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</si>
  <si>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</si>
  <si>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</si>
  <si>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INGREDIENTS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</si>
</sst>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00"/>
    <numFmt numFmtId="165" formatCode="0.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rgb="FF000000"/>
      <name val="Arial"/>
      <family val="2"/>
    </font>
    <font>
      <sz val="10"/>
      <color rgb="FF222222"/>
      <name val="Arial"/>
      <family val="2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14" fontId="0" fillId="2" borderId="0" xfId="0" applyNumberFormat="1" applyFill="1"/>
    <xf numFmtId="0" fontId="0" fillId="2" borderId="0" xfId="0" applyFill="1"/>
    <xf numFmtId="164" fontId="0" fillId="2" borderId="0" xfId="0" applyNumberFormat="1" applyFill="1"/>
    <xf numFmtId="0" fontId="0" fillId="2" borderId="0" xfId="0" applyFill="1" applyAlignment="1">
      <alignment horizontal="center"/>
    </xf>
    <xf numFmtId="1" fontId="0" fillId="3" borderId="1" xfId="0" applyNumberFormat="1" applyFill="1" applyBorder="1"/>
    <xf numFmtId="2" fontId="3" fillId="2" borderId="0" xfId="0" applyNumberFormat="1" applyFont="1" applyFill="1" applyBorder="1"/>
    <xf numFmtId="1" fontId="2" fillId="3" borderId="1" xfId="0" applyNumberFormat="1" applyFont="1" applyFill="1" applyBorder="1"/>
    <xf numFmtId="1" fontId="0" fillId="3" borderId="1" xfId="0" applyNumberFormat="1" applyFont="1" applyFill="1" applyBorder="1"/>
    <xf numFmtId="0" fontId="0" fillId="4" borderId="1" xfId="0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0" fontId="0" fillId="4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6" fillId="2" borderId="0" xfId="0" applyFont="1" applyFill="1" applyAlignment="1">
      <alignment vertical="center" wrapText="1"/>
    </xf>
    <xf numFmtId="44" fontId="6" fillId="2" borderId="0" xfId="0" applyNumberFormat="1" applyFont="1" applyFill="1" applyAlignment="1">
      <alignment vertical="center" wrapText="1"/>
    </xf>
    <xf numFmtId="164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/>
    <xf numFmtId="44" fontId="0" fillId="2" borderId="0" xfId="1" applyFont="1" applyFill="1"/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/>
    <xf numFmtId="1" fontId="0" fillId="5" borderId="1" xfId="0" applyNumberFormat="1" applyFill="1" applyBorder="1"/>
    <xf numFmtId="2" fontId="4" fillId="5" borderId="0" xfId="0" applyNumberFormat="1" applyFont="1" applyFill="1"/>
    <xf numFmtId="0" fontId="0" fillId="6" borderId="0" xfId="0" applyFill="1"/>
    <xf numFmtId="0" fontId="8" fillId="6" borderId="0" xfId="0" applyFont="1" applyFill="1"/>
    <xf numFmtId="164" fontId="0" fillId="6" borderId="0" xfId="0" applyNumberFormat="1" applyFill="1"/>
    <xf numFmtId="0" fontId="3" fillId="6" borderId="0" xfId="0" applyFont="1" applyFill="1"/>
    <xf numFmtId="164" fontId="8" fillId="6" borderId="0" xfId="0" applyNumberFormat="1" applyFont="1" applyFill="1"/>
    <xf numFmtId="0" fontId="7" fillId="6" borderId="0" xfId="0" applyFont="1" applyFill="1" applyAlignment="1">
      <alignment horizontal="center"/>
    </xf>
    <xf numFmtId="0" fontId="2" fillId="6" borderId="2" xfId="0" applyFont="1" applyFill="1" applyBorder="1" applyAlignment="1">
      <alignment horizontal="center" vertical="center"/>
    </xf>
    <xf numFmtId="0" fontId="0" fillId="6" borderId="1" xfId="0" applyFill="1" applyBorder="1"/>
    <xf numFmtId="164" fontId="5" fillId="6" borderId="1" xfId="0" applyNumberFormat="1" applyFont="1" applyFill="1" applyBorder="1"/>
    <xf numFmtId="0" fontId="2" fillId="6" borderId="3" xfId="0" applyFont="1" applyFill="1" applyBorder="1" applyAlignment="1">
      <alignment horizontal="center" vertical="center"/>
    </xf>
    <xf numFmtId="165" fontId="5" fillId="6" borderId="1" xfId="0" applyNumberFormat="1" applyFont="1" applyFill="1" applyBorder="1"/>
    <xf numFmtId="0" fontId="2" fillId="6" borderId="4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6" borderId="1" xfId="0" applyNumberFormat="1" applyFont="1" applyFill="1" applyBorder="1"/>
    <xf numFmtId="164" fontId="0" fillId="6" borderId="1" xfId="0" applyNumberFormat="1" applyFill="1" applyBorder="1"/>
    <xf numFmtId="11" fontId="8" fillId="6" borderId="1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%20NUBIO/Production/Nouveau%20fichier%20prod'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iquettage"/>
      <sheetName val="Remarques"/>
      <sheetName val="Recettes"/>
      <sheetName val="Stock F &amp; L"/>
      <sheetName val="Archives recettes"/>
      <sheetName val="Liste de course"/>
    </sheetNames>
    <sheetDataSet>
      <sheetData sheetId="0">
        <row r="5">
          <cell r="F5">
            <v>20</v>
          </cell>
        </row>
        <row r="6">
          <cell r="F6">
            <v>3</v>
          </cell>
        </row>
        <row r="10">
          <cell r="H10">
            <v>15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8"/>
  <sheetViews>
    <sheetView tabSelected="1" workbookViewId="0">
      <selection activeCell="K6" sqref="K6"/>
    </sheetView>
  </sheetViews>
  <sheetFormatPr baseColWidth="10" defaultRowHeight="15" x14ac:dyDescent="0.25"/>
  <sheetData>
    <row r="1" spans="2:16" x14ac:dyDescent="0.25">
      <c r="B1" s="1">
        <f ca="1">TODAY()</f>
        <v>42032</v>
      </c>
      <c r="C1" s="2"/>
      <c r="D1" s="2"/>
      <c r="E1" s="3"/>
      <c r="F1" s="2"/>
      <c r="G1" s="2"/>
      <c r="H1" s="2"/>
      <c r="I1" s="2"/>
      <c r="J1" s="2"/>
      <c r="K1" s="4"/>
      <c r="M1" s="2"/>
      <c r="N1" s="29" t="s">
        <v>26</v>
      </c>
      <c r="O1" s="29"/>
      <c r="P1" s="2"/>
    </row>
    <row r="2" spans="2:16" x14ac:dyDescent="0.25">
      <c r="B2" s="2" t="s">
        <v>7</v>
      </c>
      <c r="C2" s="22">
        <f>[1]Etiquettage!F5</f>
        <v>20</v>
      </c>
      <c r="D2" s="2"/>
      <c r="E2" s="3"/>
      <c r="F2" s="2"/>
      <c r="G2" s="2"/>
      <c r="H2" s="2"/>
      <c r="I2" s="2"/>
      <c r="J2" s="2"/>
      <c r="K2" s="4"/>
      <c r="M2" s="2"/>
      <c r="N2" s="41" t="s">
        <v>17</v>
      </c>
      <c r="O2" s="39">
        <f>I15+I43+I58</f>
        <v>12.32</v>
      </c>
      <c r="P2" s="2"/>
    </row>
    <row r="3" spans="2:16" x14ac:dyDescent="0.25">
      <c r="B3" s="2" t="s">
        <v>8</v>
      </c>
      <c r="C3" s="22">
        <f>[1]Etiquettage!F6</f>
        <v>3</v>
      </c>
      <c r="D3" s="2"/>
      <c r="E3" s="3"/>
      <c r="F3" s="2"/>
      <c r="G3" s="2"/>
      <c r="H3" s="2"/>
      <c r="I3" s="2"/>
      <c r="J3" s="2"/>
      <c r="K3" s="4"/>
      <c r="M3" s="37" t="s">
        <v>20</v>
      </c>
      <c r="N3" s="41" t="s">
        <v>18</v>
      </c>
      <c r="O3" s="40">
        <f>I16+I24+I34</f>
        <v>20.12</v>
      </c>
      <c r="P3" s="2"/>
    </row>
    <row r="4" spans="2:16" x14ac:dyDescent="0.25">
      <c r="B4" s="2"/>
      <c r="C4" s="2"/>
      <c r="D4" s="2"/>
      <c r="E4" s="3"/>
      <c r="F4" s="2"/>
      <c r="G4" s="2"/>
      <c r="H4" s="2"/>
      <c r="I4" s="2"/>
      <c r="J4" s="2"/>
      <c r="K4" s="4"/>
      <c r="M4" s="38">
        <f>I18+I27+I37+I52+I63+I77+I89</f>
        <v>1.105</v>
      </c>
      <c r="N4" s="41" t="s">
        <v>20</v>
      </c>
      <c r="O4" s="40">
        <f>M4*22.5/1</f>
        <v>24.862500000000001</v>
      </c>
      <c r="P4" s="2"/>
    </row>
    <row r="5" spans="2:16" x14ac:dyDescent="0.25">
      <c r="B5" s="2"/>
      <c r="C5" s="2"/>
      <c r="D5" s="2"/>
      <c r="E5" s="3" t="s">
        <v>0</v>
      </c>
      <c r="F5" s="4"/>
      <c r="G5" s="4" t="s">
        <v>1</v>
      </c>
      <c r="H5" s="4" t="s">
        <v>2</v>
      </c>
      <c r="I5" s="2"/>
      <c r="J5" s="2"/>
      <c r="K5" s="4"/>
      <c r="M5" s="2"/>
      <c r="N5" s="41" t="s">
        <v>25</v>
      </c>
      <c r="O5" s="40">
        <f>(I25+I88)*2.5</f>
        <v>3.5000000000000004</v>
      </c>
      <c r="P5" s="2"/>
    </row>
    <row r="6" spans="2:16" x14ac:dyDescent="0.25">
      <c r="B6" s="6" t="s">
        <v>2</v>
      </c>
      <c r="C6" s="2"/>
      <c r="D6" s="2"/>
      <c r="E6" s="23">
        <v>1</v>
      </c>
      <c r="F6" s="5">
        <f>$C$2+$C$3</f>
        <v>23</v>
      </c>
      <c r="G6" s="7"/>
      <c r="H6" s="8">
        <f>[1]Etiquettage!G17+[1]Etiquettage!H17</f>
        <v>0</v>
      </c>
      <c r="I6" s="9" t="s">
        <v>3</v>
      </c>
      <c r="J6" s="2"/>
      <c r="K6" s="2"/>
      <c r="M6" s="37"/>
      <c r="N6" s="41" t="s">
        <v>23</v>
      </c>
      <c r="O6" s="40">
        <f>I26+I44</f>
        <v>0.76</v>
      </c>
      <c r="P6" s="2"/>
    </row>
    <row r="7" spans="2:16" x14ac:dyDescent="0.25">
      <c r="B7" s="30" t="s">
        <v>9</v>
      </c>
      <c r="C7" s="31" t="s">
        <v>12</v>
      </c>
      <c r="D7" s="31" t="s">
        <v>4</v>
      </c>
      <c r="E7" s="32">
        <v>0.22</v>
      </c>
      <c r="F7" s="10">
        <f>$F$6*E7</f>
        <v>5.0599999999999996</v>
      </c>
      <c r="G7" s="11"/>
      <c r="H7" s="10">
        <f>$H$6*E7</f>
        <v>0</v>
      </c>
      <c r="I7" s="10">
        <f>SUM(F7:H7)</f>
        <v>5.0599999999999996</v>
      </c>
      <c r="J7" s="2"/>
      <c r="K7" s="2"/>
      <c r="M7" s="13">
        <f>I45+I70+I78</f>
        <v>0</v>
      </c>
      <c r="N7" s="24"/>
      <c r="O7" s="24"/>
      <c r="P7" s="2"/>
    </row>
    <row r="8" spans="2:16" x14ac:dyDescent="0.25">
      <c r="B8" s="33"/>
      <c r="C8" s="31" t="s">
        <v>13</v>
      </c>
      <c r="D8" s="31" t="s">
        <v>5</v>
      </c>
      <c r="E8" s="32">
        <f>ROUND($E$6*0.0665,3)</f>
        <v>6.7000000000000004E-2</v>
      </c>
      <c r="F8" s="10">
        <f t="shared" ref="F8:F11" si="0">$F$6*E8</f>
        <v>1.5410000000000001</v>
      </c>
      <c r="G8" s="11"/>
      <c r="H8" s="10">
        <f t="shared" ref="H8:H10" si="1">$H$6*E8</f>
        <v>0</v>
      </c>
      <c r="I8" s="10">
        <f t="shared" ref="I8:I11" si="2">SUM(F8:H8)</f>
        <v>1.5410000000000001</v>
      </c>
      <c r="J8" s="2"/>
      <c r="K8" s="2"/>
      <c r="M8" s="18"/>
      <c r="N8" s="25"/>
      <c r="O8" s="26"/>
      <c r="P8" s="2"/>
    </row>
    <row r="9" spans="2:16" x14ac:dyDescent="0.25">
      <c r="B9" s="33"/>
      <c r="C9" s="31" t="s">
        <v>14</v>
      </c>
      <c r="D9" s="31" t="s">
        <v>4</v>
      </c>
      <c r="E9" s="32">
        <f>ROUND($E$6*0.0125,3)</f>
        <v>1.2999999999999999E-2</v>
      </c>
      <c r="F9" s="10">
        <f t="shared" si="0"/>
        <v>0.29899999999999999</v>
      </c>
      <c r="G9" s="11"/>
      <c r="H9" s="10">
        <f t="shared" si="1"/>
        <v>0</v>
      </c>
      <c r="I9" s="10">
        <f t="shared" si="2"/>
        <v>0.29899999999999999</v>
      </c>
      <c r="J9" s="2"/>
      <c r="K9" s="2"/>
      <c r="M9" s="2"/>
      <c r="N9" s="25"/>
      <c r="O9" s="26"/>
      <c r="P9" s="2"/>
    </row>
    <row r="10" spans="2:16" x14ac:dyDescent="0.25">
      <c r="B10" s="33"/>
      <c r="C10" s="31" t="s">
        <v>15</v>
      </c>
      <c r="D10" s="31" t="s">
        <v>4</v>
      </c>
      <c r="E10" s="34">
        <f>ROUND($E$6*0.0005,4)</f>
        <v>5.0000000000000001E-4</v>
      </c>
      <c r="F10" s="10">
        <f t="shared" si="0"/>
        <v>1.15E-2</v>
      </c>
      <c r="G10" s="11"/>
      <c r="H10" s="10">
        <f t="shared" si="1"/>
        <v>0</v>
      </c>
      <c r="I10" s="10">
        <f t="shared" si="2"/>
        <v>1.15E-2</v>
      </c>
      <c r="J10" s="2"/>
      <c r="K10" s="12" t="s">
        <v>6</v>
      </c>
      <c r="M10" s="2"/>
      <c r="N10" s="25"/>
      <c r="O10" s="26"/>
      <c r="P10" s="2"/>
    </row>
    <row r="11" spans="2:16" x14ac:dyDescent="0.25">
      <c r="B11" s="35"/>
      <c r="C11" s="31" t="s">
        <v>16</v>
      </c>
      <c r="D11" s="31" t="s">
        <v>4</v>
      </c>
      <c r="E11" s="34">
        <f>ROUND($E$6*0.0005,4)</f>
        <v>5.0000000000000001E-4</v>
      </c>
      <c r="F11" s="10">
        <f t="shared" si="0"/>
        <v>1.15E-2</v>
      </c>
      <c r="G11" s="11"/>
      <c r="H11" s="10">
        <f>$H$6*E11</f>
        <v>0</v>
      </c>
      <c r="I11" s="10">
        <f t="shared" si="2"/>
        <v>1.15E-2</v>
      </c>
      <c r="J11" s="2"/>
      <c r="K11" s="13">
        <f>0.25*(F6+H6)</f>
        <v>5.75</v>
      </c>
      <c r="M11" s="18"/>
      <c r="N11" s="25"/>
      <c r="O11" s="26"/>
      <c r="P11" s="2"/>
    </row>
    <row r="12" spans="2:16" x14ac:dyDescent="0.25">
      <c r="B12" s="2"/>
      <c r="C12" s="2"/>
      <c r="D12" s="2"/>
      <c r="E12" s="3"/>
      <c r="F12" s="4"/>
      <c r="G12" s="4"/>
      <c r="H12" s="4"/>
      <c r="I12" s="2"/>
      <c r="J12" s="2"/>
      <c r="K12" s="4"/>
      <c r="M12" s="2"/>
      <c r="N12" s="27"/>
      <c r="O12" s="26"/>
      <c r="P12" s="2"/>
    </row>
    <row r="13" spans="2:16" x14ac:dyDescent="0.25">
      <c r="B13" s="2"/>
      <c r="C13" s="2"/>
      <c r="D13" s="2"/>
      <c r="E13" s="3"/>
      <c r="F13" s="4"/>
      <c r="G13" s="4"/>
      <c r="H13" s="4"/>
      <c r="I13" s="2"/>
      <c r="J13" s="2"/>
      <c r="K13" s="4"/>
      <c r="M13" s="2"/>
      <c r="N13" s="25"/>
      <c r="O13" s="26"/>
      <c r="P13" s="2"/>
    </row>
    <row r="14" spans="2:16" x14ac:dyDescent="0.25">
      <c r="B14" s="6" t="s">
        <v>1</v>
      </c>
      <c r="C14" s="2"/>
      <c r="D14" s="2"/>
      <c r="E14" s="23">
        <v>1.1200000000000001</v>
      </c>
      <c r="F14" s="5">
        <f>$C$2</f>
        <v>20</v>
      </c>
      <c r="G14" s="5">
        <f>[1]Etiquettage!F10</f>
        <v>0</v>
      </c>
      <c r="H14" s="5">
        <f>[1]Etiquettage!G10+[1]Etiquettage!H10</f>
        <v>15</v>
      </c>
      <c r="I14" s="9" t="s">
        <v>3</v>
      </c>
      <c r="J14" s="2"/>
      <c r="K14" s="2"/>
      <c r="M14" s="2"/>
      <c r="N14" s="25"/>
      <c r="O14" s="26"/>
      <c r="P14" s="21"/>
    </row>
    <row r="15" spans="2:16" x14ac:dyDescent="0.25">
      <c r="B15" s="36" t="s">
        <v>10</v>
      </c>
      <c r="C15" s="31" t="s">
        <v>17</v>
      </c>
      <c r="D15" s="31" t="s">
        <v>4</v>
      </c>
      <c r="E15" s="32">
        <f>ROUND(2*0.2*$E$14,3)</f>
        <v>0.44800000000000001</v>
      </c>
      <c r="F15" s="10">
        <f>$F$14*E15</f>
        <v>8.9600000000000009</v>
      </c>
      <c r="G15" s="11">
        <f>$G$14*E15</f>
        <v>0</v>
      </c>
      <c r="H15" s="10">
        <f>$H$14*0.5*E15</f>
        <v>3.36</v>
      </c>
      <c r="I15" s="10">
        <f>SUM(F15:H15)</f>
        <v>12.32</v>
      </c>
      <c r="J15" s="2"/>
      <c r="K15" s="2"/>
      <c r="M15" s="2"/>
      <c r="N15" s="27"/>
      <c r="O15" s="26"/>
      <c r="P15" s="2"/>
    </row>
    <row r="16" spans="2:16" x14ac:dyDescent="0.25">
      <c r="B16" s="36"/>
      <c r="C16" s="31" t="s">
        <v>18</v>
      </c>
      <c r="D16" s="31" t="s">
        <v>4</v>
      </c>
      <c r="E16" s="32">
        <f>ROUND(2*0.075*$E$14,3)</f>
        <v>0.16800000000000001</v>
      </c>
      <c r="F16" s="10">
        <f t="shared" ref="F16:F20" si="3">$F$14*E16</f>
        <v>3.3600000000000003</v>
      </c>
      <c r="G16" s="11">
        <f t="shared" ref="G16:G18" si="4">$G$14*E16</f>
        <v>0</v>
      </c>
      <c r="H16" s="10">
        <f t="shared" ref="H16:H20" si="5">$H$14*0.5*E16</f>
        <v>1.26</v>
      </c>
      <c r="I16" s="10">
        <f t="shared" ref="I16:I20" si="6">SUM(F16:H16)</f>
        <v>4.62</v>
      </c>
      <c r="J16" s="2"/>
      <c r="K16" s="2"/>
      <c r="M16" s="18"/>
      <c r="N16" s="25"/>
      <c r="O16" s="26"/>
      <c r="P16" s="2"/>
    </row>
    <row r="17" spans="2:16" x14ac:dyDescent="0.25">
      <c r="B17" s="36"/>
      <c r="C17" s="31" t="s">
        <v>19</v>
      </c>
      <c r="D17" s="31" t="s">
        <v>4</v>
      </c>
      <c r="E17" s="32">
        <f>ROUND(2*0.06*$E$14,3)</f>
        <v>0.13400000000000001</v>
      </c>
      <c r="F17" s="10">
        <f t="shared" si="3"/>
        <v>2.68</v>
      </c>
      <c r="G17" s="11">
        <f t="shared" si="4"/>
        <v>0</v>
      </c>
      <c r="H17" s="10">
        <f t="shared" si="5"/>
        <v>1.0050000000000001</v>
      </c>
      <c r="I17" s="10">
        <f t="shared" si="6"/>
        <v>3.6850000000000005</v>
      </c>
      <c r="J17" s="14"/>
      <c r="K17" s="4"/>
      <c r="M17" s="2"/>
      <c r="N17" s="27"/>
      <c r="O17" s="28"/>
      <c r="P17" s="2"/>
    </row>
    <row r="18" spans="2:16" x14ac:dyDescent="0.25">
      <c r="B18" s="36"/>
      <c r="C18" s="31" t="s">
        <v>20</v>
      </c>
      <c r="D18" s="31" t="s">
        <v>4</v>
      </c>
      <c r="E18" s="32">
        <f>ROUND(2*0.01*$E$14,3)</f>
        <v>2.1999999999999999E-2</v>
      </c>
      <c r="F18" s="10">
        <f t="shared" si="3"/>
        <v>0.43999999999999995</v>
      </c>
      <c r="G18" s="11">
        <f t="shared" si="4"/>
        <v>0</v>
      </c>
      <c r="H18" s="10">
        <f t="shared" si="5"/>
        <v>0.16499999999999998</v>
      </c>
      <c r="I18" s="10">
        <f t="shared" si="6"/>
        <v>0.60499999999999998</v>
      </c>
      <c r="J18" s="14"/>
      <c r="K18" s="12" t="s">
        <v>6</v>
      </c>
      <c r="M18" s="2"/>
      <c r="N18" s="27"/>
      <c r="O18" s="26"/>
      <c r="P18" s="2"/>
    </row>
    <row r="19" spans="2:16" x14ac:dyDescent="0.25">
      <c r="B19" s="36"/>
      <c r="C19" s="31" t="s">
        <v>21</v>
      </c>
      <c r="D19" s="31" t="s">
        <v>4</v>
      </c>
      <c r="E19" s="34">
        <f>ROUND(2*0.001*$E$14,4)</f>
        <v>2.2000000000000001E-3</v>
      </c>
      <c r="F19" s="10">
        <f t="shared" si="3"/>
        <v>4.4000000000000004E-2</v>
      </c>
      <c r="G19" s="11">
        <f>$G$14*E19</f>
        <v>0</v>
      </c>
      <c r="H19" s="10">
        <f t="shared" si="5"/>
        <v>1.6500000000000001E-2</v>
      </c>
      <c r="I19" s="10">
        <f t="shared" si="6"/>
        <v>6.0500000000000005E-2</v>
      </c>
      <c r="J19" s="15"/>
      <c r="K19" s="13">
        <f>0.5*F14+G14*0.5+0.25*H14</f>
        <v>13.75</v>
      </c>
      <c r="M19" s="2"/>
      <c r="N19" s="25"/>
      <c r="O19" s="26"/>
      <c r="P19" s="2"/>
    </row>
    <row r="20" spans="2:16" x14ac:dyDescent="0.25">
      <c r="B20" s="36"/>
      <c r="C20" s="31" t="s">
        <v>22</v>
      </c>
      <c r="D20" s="31" t="s">
        <v>4</v>
      </c>
      <c r="E20" s="34">
        <f>ROUND(0.8*0.001*E14,4)</f>
        <v>8.9999999999999998E-4</v>
      </c>
      <c r="F20" s="10">
        <f t="shared" si="3"/>
        <v>1.7999999999999999E-2</v>
      </c>
      <c r="G20" s="11">
        <f>$G$14*E20</f>
        <v>0</v>
      </c>
      <c r="H20" s="10">
        <f t="shared" si="5"/>
        <v>6.7499999999999999E-3</v>
      </c>
      <c r="I20" s="10">
        <f t="shared" si="6"/>
        <v>2.4749999999999998E-2</v>
      </c>
      <c r="J20" s="15"/>
      <c r="K20" s="16"/>
      <c r="M20" s="18"/>
      <c r="N20" s="25"/>
      <c r="O20" s="26"/>
      <c r="P20" s="2"/>
    </row>
    <row r="21" spans="2:16" x14ac:dyDescent="0.25">
      <c r="B21" s="17"/>
      <c r="C21" s="18"/>
      <c r="D21" s="18"/>
      <c r="E21" s="3"/>
      <c r="F21" s="2"/>
      <c r="G21" s="19"/>
      <c r="H21" s="2"/>
      <c r="I21" s="2"/>
      <c r="J21" s="15"/>
      <c r="K21" s="4"/>
      <c r="M21" s="2"/>
      <c r="N21" s="25"/>
      <c r="O21" s="26"/>
      <c r="P21" s="2"/>
    </row>
    <row r="22" spans="2:16" x14ac:dyDescent="0.25">
      <c r="B22" s="20"/>
      <c r="C22" s="18"/>
      <c r="D22" s="18"/>
      <c r="E22" s="3"/>
      <c r="F22" s="2"/>
      <c r="G22" s="19"/>
      <c r="H22" s="2"/>
      <c r="I22" s="2"/>
      <c r="J22" s="2"/>
      <c r="K22" s="4"/>
      <c r="N22" s="24"/>
      <c r="O22" s="24"/>
    </row>
    <row r="23" spans="2:16" x14ac:dyDescent="0.25">
      <c r="B23" s="6" t="s">
        <v>1</v>
      </c>
      <c r="C23" s="2"/>
      <c r="D23" s="2"/>
      <c r="E23" s="23">
        <v>1.25</v>
      </c>
      <c r="F23" s="5">
        <f>$C$2</f>
        <v>20</v>
      </c>
      <c r="G23" s="5">
        <f>[1]Etiquettage!F12</f>
        <v>0</v>
      </c>
      <c r="H23" s="5">
        <f>[1]Etiquettage!G12+[1]Etiquettage!H12</f>
        <v>0</v>
      </c>
      <c r="I23" s="9" t="s">
        <v>3</v>
      </c>
      <c r="J23" s="2"/>
      <c r="K23" s="2"/>
      <c r="N23" s="24"/>
      <c r="O23" s="24"/>
    </row>
    <row r="24" spans="2:16" x14ac:dyDescent="0.25">
      <c r="B24" s="30" t="s">
        <v>11</v>
      </c>
      <c r="C24" s="31" t="s">
        <v>17</v>
      </c>
      <c r="D24" s="31" t="s">
        <v>4</v>
      </c>
      <c r="E24" s="32">
        <f>ROUND(2*0.31*$E$23,3)</f>
        <v>0.77500000000000002</v>
      </c>
      <c r="F24" s="10">
        <f>$F$23*E24</f>
        <v>15.5</v>
      </c>
      <c r="G24" s="11">
        <f>$G$23*E24</f>
        <v>0</v>
      </c>
      <c r="H24" s="10">
        <f>$H$23*0.5*E24</f>
        <v>0</v>
      </c>
      <c r="I24" s="10">
        <f>SUM(F24:H24)</f>
        <v>15.5</v>
      </c>
      <c r="J24" s="2"/>
      <c r="K24" s="2"/>
    </row>
    <row r="25" spans="2:16" x14ac:dyDescent="0.25">
      <c r="B25" s="33"/>
      <c r="C25" s="31" t="s">
        <v>18</v>
      </c>
      <c r="D25" s="31" t="s">
        <v>4</v>
      </c>
      <c r="E25" s="32">
        <f>ROUND(2*0.028*$E$23,3)</f>
        <v>7.0000000000000007E-2</v>
      </c>
      <c r="F25" s="10">
        <f t="shared" ref="F25:F28" si="7">$F$23*E25</f>
        <v>1.4000000000000001</v>
      </c>
      <c r="G25" s="11">
        <f t="shared" ref="G25:G27" si="8">$G$23*E25</f>
        <v>0</v>
      </c>
      <c r="H25" s="10">
        <f t="shared" ref="H25:H28" si="9">$H$23*0.5*E25</f>
        <v>0</v>
      </c>
      <c r="I25" s="10">
        <f t="shared" ref="I25:I28" si="10">SUM(F25:H25)</f>
        <v>1.4000000000000001</v>
      </c>
      <c r="J25" s="2"/>
      <c r="K25" s="2"/>
    </row>
    <row r="26" spans="2:16" x14ac:dyDescent="0.25">
      <c r="B26" s="33"/>
      <c r="C26" s="31" t="s">
        <v>23</v>
      </c>
      <c r="D26" s="31" t="s">
        <v>4</v>
      </c>
      <c r="E26" s="32">
        <f>ROUND(2*0.015*$E$23,3)</f>
        <v>3.7999999999999999E-2</v>
      </c>
      <c r="F26" s="10">
        <f t="shared" si="7"/>
        <v>0.76</v>
      </c>
      <c r="G26" s="11">
        <f t="shared" si="8"/>
        <v>0</v>
      </c>
      <c r="H26" s="10">
        <f t="shared" si="9"/>
        <v>0</v>
      </c>
      <c r="I26" s="10">
        <f t="shared" si="10"/>
        <v>0.76</v>
      </c>
      <c r="J26" s="2"/>
      <c r="K26" s="4"/>
    </row>
    <row r="27" spans="2:16" x14ac:dyDescent="0.25">
      <c r="B27" s="33"/>
      <c r="C27" s="31" t="s">
        <v>20</v>
      </c>
      <c r="D27" s="31" t="s">
        <v>4</v>
      </c>
      <c r="E27" s="32">
        <f>ROUND(2*0.01*$E$23,3)</f>
        <v>2.5000000000000001E-2</v>
      </c>
      <c r="F27" s="10">
        <f t="shared" si="7"/>
        <v>0.5</v>
      </c>
      <c r="G27" s="11">
        <f t="shared" si="8"/>
        <v>0</v>
      </c>
      <c r="H27" s="10">
        <f t="shared" si="9"/>
        <v>0</v>
      </c>
      <c r="I27" s="10">
        <f t="shared" si="10"/>
        <v>0.5</v>
      </c>
      <c r="J27" s="2"/>
      <c r="K27" s="12" t="s">
        <v>6</v>
      </c>
    </row>
    <row r="28" spans="2:16" x14ac:dyDescent="0.25">
      <c r="B28" s="35"/>
      <c r="C28" s="31" t="s">
        <v>24</v>
      </c>
      <c r="D28" s="31" t="s">
        <v>4</v>
      </c>
      <c r="E28" s="34">
        <v>2.9999999999999997E-4</v>
      </c>
      <c r="F28" s="10">
        <f t="shared" si="7"/>
        <v>5.9999999999999993E-3</v>
      </c>
      <c r="G28" s="11">
        <f>$G$23*E28</f>
        <v>0</v>
      </c>
      <c r="H28" s="10">
        <f t="shared" si="9"/>
        <v>0</v>
      </c>
      <c r="I28" s="10">
        <f t="shared" si="10"/>
        <v>5.9999999999999993E-3</v>
      </c>
      <c r="J28" s="2"/>
      <c r="K28" s="13">
        <f>0.5*F23+G23*0.5+0.25*H23</f>
        <v>10</v>
      </c>
    </row>
  </sheetData>
  <mergeCells count="4">
    <mergeCell ref="B7:B11"/>
    <mergeCell ref="B15:B20"/>
    <mergeCell ref="B24:B28"/>
    <mergeCell ref="N1:O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de Plinval</dc:creator>
  <cp:lastModifiedBy>Cyril de Plinval</cp:lastModifiedBy>
  <dcterms:created xsi:type="dcterms:W3CDTF">2015-01-28T14:40:48Z</dcterms:created>
  <dcterms:modified xsi:type="dcterms:W3CDTF">2015-01-28T15:05:27Z</dcterms:modified>
</cp:coreProperties>
</file>