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s\IESFCF La Roseraie\"/>
    </mc:Choice>
  </mc:AlternateContent>
  <bookViews>
    <workbookView xWindow="0" yWindow="0" windowWidth="28800" windowHeight="12435"/>
  </bookViews>
  <sheets>
    <sheet name="PAPO" sheetId="1" r:id="rId1"/>
  </sheets>
  <definedNames>
    <definedName name="Annee">PAPO!$AD$1</definedName>
    <definedName name="Conges">PAPO!$AK$3:$AK$25</definedName>
    <definedName name="CS">PAPO!$B$17</definedName>
    <definedName name="DIS">PAPO!$B$20</definedName>
    <definedName name="JF">PAPO!$B$18</definedName>
    <definedName name="JFR">PAPO!$B$19</definedName>
    <definedName name="Legende">PAPO!$B$17:$J$20</definedName>
    <definedName name="Tab">PAPO!$AI$3:$AL$25</definedName>
    <definedName name="WE">PAPO!$B$21</definedName>
    <definedName name="_xlnm.Print_Area" localSheetId="0">PAPO!$A$1:$AF$21</definedName>
  </definedName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6" i="1" l="1"/>
  <c r="AK5" i="1"/>
  <c r="AL6" i="1"/>
  <c r="AK7" i="1"/>
  <c r="AK3" i="1"/>
  <c r="AK20" i="1"/>
  <c r="AL20" i="1"/>
  <c r="AK19" i="1"/>
  <c r="AK15" i="1"/>
  <c r="AK16" i="1"/>
  <c r="AK18" i="1"/>
  <c r="AK21" i="1"/>
  <c r="AL21" i="1"/>
  <c r="AK13" i="1"/>
  <c r="AL14" i="1"/>
  <c r="AK14" i="1"/>
  <c r="AL19" i="1"/>
  <c r="AL4" i="1"/>
  <c r="AK4" i="1"/>
  <c r="AK10" i="1"/>
  <c r="AL5" i="1"/>
  <c r="AA18" i="1"/>
  <c r="AK8" i="1"/>
  <c r="AK9" i="1"/>
  <c r="AL9" i="1"/>
  <c r="AL10" i="1"/>
  <c r="AL13" i="1"/>
  <c r="AL16" i="1"/>
  <c r="AL18" i="1"/>
  <c r="AK17" i="1"/>
  <c r="AL17" i="1"/>
  <c r="AL15" i="1"/>
  <c r="AK12" i="1"/>
  <c r="AL12" i="1"/>
  <c r="AK11" i="1"/>
  <c r="AL11" i="1"/>
  <c r="AL8" i="1"/>
  <c r="AL7" i="1"/>
  <c r="AL3" i="1"/>
  <c r="A4" i="1"/>
  <c r="A5" i="1"/>
  <c r="A6" i="1"/>
  <c r="A7" i="1"/>
  <c r="A8" i="1"/>
  <c r="A9" i="1"/>
  <c r="A10" i="1"/>
  <c r="A11" i="1"/>
  <c r="A12" i="1"/>
  <c r="A13" i="1"/>
  <c r="A14" i="1"/>
</calcChain>
</file>

<file path=xl/sharedStrings.xml><?xml version="1.0" encoding="utf-8"?>
<sst xmlns="http://schemas.openxmlformats.org/spreadsheetml/2006/main" count="68" uniqueCount="37">
  <si>
    <t>NOM Prénom :</t>
  </si>
  <si>
    <t>PAPO / CONGÉS :</t>
  </si>
  <si>
    <t>Congés scolaires</t>
  </si>
  <si>
    <t>Jours fériés réglementaires</t>
  </si>
  <si>
    <t>Dispense accordée par la Ministre ou le Chef d'établissement</t>
  </si>
  <si>
    <t>Week-end</t>
  </si>
  <si>
    <t>Légende</t>
  </si>
  <si>
    <t>Situation personnelle</t>
  </si>
  <si>
    <t>Report année précédente</t>
  </si>
  <si>
    <t>Congés légaux</t>
  </si>
  <si>
    <t>Total</t>
  </si>
  <si>
    <t>Congé de détente (Carnaval)</t>
  </si>
  <si>
    <t>Vacances de printemps (Pâques)</t>
  </si>
  <si>
    <t>Lundi de Pentecôte</t>
  </si>
  <si>
    <t>Fête de la Communauté française</t>
  </si>
  <si>
    <t>Congé d'automne (Toussaint)</t>
  </si>
  <si>
    <t>Début</t>
  </si>
  <si>
    <t>Fin</t>
  </si>
  <si>
    <t>Jours fériés</t>
  </si>
  <si>
    <t>Type</t>
  </si>
  <si>
    <t>Vacances d'hiver (Noël)</t>
  </si>
  <si>
    <t>Jour de l'An</t>
  </si>
  <si>
    <t>Lundi de Pâques</t>
  </si>
  <si>
    <t>Fête du travail</t>
  </si>
  <si>
    <t>Fête nationale</t>
  </si>
  <si>
    <t>Assomption</t>
  </si>
  <si>
    <t>La Toussaint</t>
  </si>
  <si>
    <t>Commémoration du 11 novembre (Armistice)</t>
  </si>
  <si>
    <t>Jour de Noël</t>
  </si>
  <si>
    <t>Lendemain de Noël</t>
  </si>
  <si>
    <t>Intitulé</t>
  </si>
  <si>
    <t>Vacances d'été</t>
  </si>
  <si>
    <t>F</t>
  </si>
  <si>
    <t>FR</t>
  </si>
  <si>
    <r>
      <rPr>
        <b/>
        <sz val="11"/>
        <color theme="1"/>
        <rFont val="Calibri"/>
        <family val="2"/>
        <scheme val="minor"/>
      </rPr>
      <t xml:space="preserve">Compensatoires 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1"/>
        <color theme="1"/>
        <rFont val="Calibri"/>
        <family val="2"/>
        <scheme val="minor"/>
      </rPr>
      <t>(Ils couvrent la dernière semaine de décembre)</t>
    </r>
  </si>
  <si>
    <t>La Toussaint (Lendemain)</t>
  </si>
  <si>
    <t>Congé de l'Ascension (Le jeudi)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</si>
</sst>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mmmm;@"/>
    <numFmt numFmtId="166" formatCode="dd\ mmm\ yyyy"/>
    <numFmt numFmtId="169" formatCode="d/mm/yyyy;@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0A0A0A"/>
      <name val="Calibri  "/>
    </font>
    <font>
      <sz val="9"/>
      <color theme="1"/>
      <name val="Calibri  "/>
    </font>
    <font>
      <sz val="14"/>
      <color theme="1"/>
      <name val="Calibri"/>
      <family val="2"/>
      <scheme val="minor"/>
    </font>
    <font>
      <sz val="9"/>
      <color theme="0"/>
      <name val="Calibri  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1" xfId="0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164" fontId="1" fillId="0" borderId="1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horizontal="left" vertical="center"/>
    </xf>
    <xf numFmtId="0" fontId="0" fillId="0" borderId="2" xfId="0" applyBorder="1" applyAlignment="1">
      <alignment vertical="top"/>
    </xf>
    <xf numFmtId="0" fontId="0" fillId="0" borderId="0" xfId="0" applyBorder="1"/>
    <xf numFmtId="0" fontId="3" fillId="0" borderId="0" xfId="0" applyFont="1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66" fontId="5" fillId="0" borderId="1" xfId="0" applyNumberFormat="1" applyFont="1" applyFill="1" applyBorder="1" applyAlignment="1">
      <alignment horizontal="right" vertical="center"/>
    </xf>
    <xf numFmtId="166" fontId="5" fillId="0" borderId="1" xfId="0" applyNumberFormat="1" applyFont="1" applyFill="1" applyBorder="1" applyAlignment="1">
      <alignment vertical="center"/>
    </xf>
    <xf numFmtId="0" fontId="11" fillId="4" borderId="1" xfId="0" applyNumberFormat="1" applyFont="1" applyFill="1" applyBorder="1" applyAlignment="1" applyProtection="1">
      <alignment horizontal="center" vertical="center"/>
    </xf>
    <xf numFmtId="0" fontId="11" fillId="9" borderId="1" xfId="0" applyNumberFormat="1" applyFont="1" applyFill="1" applyBorder="1" applyAlignment="1" applyProtection="1">
      <alignment horizontal="center" vertical="center"/>
    </xf>
    <xf numFmtId="0" fontId="11" fillId="5" borderId="1" xfId="0" applyNumberFormat="1" applyFont="1" applyFill="1" applyBorder="1" applyAlignment="1" applyProtection="1">
      <alignment horizontal="center" vertical="center"/>
    </xf>
    <xf numFmtId="0" fontId="11" fillId="10" borderId="1" xfId="0" applyNumberFormat="1" applyFont="1" applyFill="1" applyBorder="1" applyAlignment="1" applyProtection="1">
      <alignment horizontal="center" vertical="center"/>
    </xf>
    <xf numFmtId="0" fontId="11" fillId="8" borderId="1" xfId="0" applyNumberFormat="1" applyFont="1" applyFill="1" applyBorder="1" applyProtection="1"/>
    <xf numFmtId="0" fontId="11" fillId="6" borderId="1" xfId="0" applyNumberFormat="1" applyFont="1" applyFill="1" applyBorder="1" applyAlignment="1" applyProtection="1">
      <alignment horizontal="center" vertical="center"/>
    </xf>
    <xf numFmtId="0" fontId="1" fillId="0" borderId="6" xfId="0" applyFont="1" applyBorder="1" applyAlignment="1">
      <alignment horizontal="center" vertical="center"/>
    </xf>
    <xf numFmtId="166" fontId="7" fillId="11" borderId="1" xfId="0" applyNumberFormat="1" applyFont="1" applyFill="1" applyBorder="1" applyAlignment="1">
      <alignment horizontal="right" vertical="center"/>
    </xf>
    <xf numFmtId="0" fontId="9" fillId="5" borderId="3" xfId="0" applyFont="1" applyFill="1" applyBorder="1" applyAlignment="1">
      <alignment horizontal="left" vertical="center" wrapText="1"/>
    </xf>
    <xf numFmtId="0" fontId="9" fillId="5" borderId="4" xfId="0" applyFont="1" applyFill="1" applyBorder="1" applyAlignment="1">
      <alignment horizontal="left" vertical="center" wrapText="1"/>
    </xf>
    <xf numFmtId="0" fontId="9" fillId="5" borderId="5" xfId="0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horizontal="left" vertical="center" wrapText="1"/>
    </xf>
    <xf numFmtId="0" fontId="9" fillId="6" borderId="5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/>
    </xf>
    <xf numFmtId="1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8" borderId="1" xfId="0" applyNumberFormat="1" applyFont="1" applyFill="1" applyBorder="1" applyAlignment="1" applyProtection="1">
      <alignment horizontal="center" vertical="center"/>
    </xf>
    <xf numFmtId="169" fontId="0" fillId="0" borderId="0" xfId="0" applyNumberFormat="1"/>
    <xf numFmtId="166" fontId="0" fillId="0" borderId="0" xfId="0" applyNumberFormat="1"/>
    <xf numFmtId="0" fontId="1" fillId="0" borderId="0" xfId="0" applyFont="1"/>
  </cellXfs>
  <cellStyles count="1">
    <cellStyle name="Normal" xfId="0" builtinId="0"/>
  </cellStyles>
  <dxfs count="6"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color theme="1"/>
      </font>
      <fill>
        <patternFill>
          <bgColor theme="1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AD$1" max="3000" min="1900" noThreeD="1" page="10" val="2017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85725</xdr:colOff>
          <xdr:row>0</xdr:row>
          <xdr:rowOff>19050</xdr:rowOff>
        </xdr:from>
        <xdr:to>
          <xdr:col>31</xdr:col>
          <xdr:colOff>257175</xdr:colOff>
          <xdr:row>0</xdr:row>
          <xdr:rowOff>419100</xdr:rowOff>
        </xdr:to>
        <xdr:sp macro="" textlink="">
          <xdr:nvSpPr>
            <xdr:cNvPr id="1038" name="Compteur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9525</xdr:colOff>
          <xdr:row>0</xdr:row>
          <xdr:rowOff>38100</xdr:rowOff>
        </xdr:from>
        <xdr:to>
          <xdr:col>37</xdr:col>
          <xdr:colOff>838200</xdr:colOff>
          <xdr:row>0</xdr:row>
          <xdr:rowOff>390525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</a:rPr>
                <a:t>A c t u a l i s e r     l e     c a l e n d r i e 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38100</xdr:colOff>
          <xdr:row>0</xdr:row>
          <xdr:rowOff>19050</xdr:rowOff>
        </xdr:from>
        <xdr:to>
          <xdr:col>38</xdr:col>
          <xdr:colOff>19050</xdr:colOff>
          <xdr:row>0</xdr:row>
          <xdr:rowOff>371475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</a:rPr>
                <a:t>A c t u a l i s e r     l e     c a l e n d r i e 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25"/>
  <sheetViews>
    <sheetView showGridLines="0" tabSelected="1" zoomScaleNormal="100" workbookViewId="0">
      <selection activeCell="AM6" sqref="AM6"/>
    </sheetView>
  </sheetViews>
  <sheetFormatPr baseColWidth="10" defaultRowHeight="15"/>
  <cols>
    <col min="1" max="1" width="11.7109375" customWidth="1"/>
    <col min="2" max="32" width="4" customWidth="1"/>
    <col min="33" max="34" width="0.85546875" customWidth="1"/>
    <col min="35" max="35" width="31" customWidth="1"/>
    <col min="36" max="36" width="28.28515625" bestFit="1" customWidth="1"/>
    <col min="37" max="38" width="12.7109375" customWidth="1"/>
    <col min="39" max="39" width="12.140625" bestFit="1" customWidth="1"/>
  </cols>
  <sheetData>
    <row r="1" spans="1:40" s="2" customFormat="1" ht="35.1" customHeight="1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0" t="s">
        <v>1</v>
      </c>
      <c r="Y1" s="40"/>
      <c r="Z1" s="40"/>
      <c r="AA1" s="40"/>
      <c r="AB1" s="40"/>
      <c r="AC1" s="40"/>
      <c r="AD1" s="41">
        <v>2017</v>
      </c>
      <c r="AE1" s="41"/>
      <c r="AF1" s="41"/>
      <c r="AI1" s="11"/>
      <c r="AJ1" s="11"/>
      <c r="AK1" s="11"/>
      <c r="AL1" s="11"/>
    </row>
    <row r="2" spans="1:40" s="1" customFormat="1" ht="20.100000000000001" customHeight="1">
      <c r="A2" s="3"/>
      <c r="B2" s="9">
        <v>1</v>
      </c>
      <c r="C2" s="9">
        <v>2</v>
      </c>
      <c r="D2" s="9">
        <v>3</v>
      </c>
      <c r="E2" s="9">
        <v>4</v>
      </c>
      <c r="F2" s="9">
        <v>5</v>
      </c>
      <c r="G2" s="9">
        <v>6</v>
      </c>
      <c r="H2" s="9">
        <v>7</v>
      </c>
      <c r="I2" s="9">
        <v>8</v>
      </c>
      <c r="J2" s="9">
        <v>9</v>
      </c>
      <c r="K2" s="9">
        <v>10</v>
      </c>
      <c r="L2" s="9">
        <v>11</v>
      </c>
      <c r="M2" s="9">
        <v>12</v>
      </c>
      <c r="N2" s="9">
        <v>13</v>
      </c>
      <c r="O2" s="9">
        <v>14</v>
      </c>
      <c r="P2" s="9">
        <v>15</v>
      </c>
      <c r="Q2" s="9">
        <v>16</v>
      </c>
      <c r="R2" s="9">
        <v>17</v>
      </c>
      <c r="S2" s="9">
        <v>18</v>
      </c>
      <c r="T2" s="9">
        <v>19</v>
      </c>
      <c r="U2" s="9">
        <v>20</v>
      </c>
      <c r="V2" s="9">
        <v>21</v>
      </c>
      <c r="W2" s="9">
        <v>22</v>
      </c>
      <c r="X2" s="9">
        <v>23</v>
      </c>
      <c r="Y2" s="9">
        <v>24</v>
      </c>
      <c r="Z2" s="9">
        <v>25</v>
      </c>
      <c r="AA2" s="9">
        <v>26</v>
      </c>
      <c r="AB2" s="9">
        <v>27</v>
      </c>
      <c r="AC2" s="9">
        <v>28</v>
      </c>
      <c r="AD2" s="9">
        <v>29</v>
      </c>
      <c r="AE2" s="9">
        <v>30</v>
      </c>
      <c r="AF2" s="9">
        <v>31</v>
      </c>
      <c r="AI2" s="25" t="s">
        <v>30</v>
      </c>
      <c r="AJ2" s="25" t="s">
        <v>19</v>
      </c>
      <c r="AK2" s="25" t="s">
        <v>16</v>
      </c>
      <c r="AL2" s="25" t="s">
        <v>17</v>
      </c>
    </row>
    <row r="3" spans="1:40" ht="27" customHeight="1">
      <c r="A3" s="10">
        <v>36526</v>
      </c>
      <c r="B3" s="19" t="s">
        <v>32</v>
      </c>
      <c r="C3" s="22"/>
      <c r="D3" s="22"/>
      <c r="E3" s="22"/>
      <c r="F3" s="22"/>
      <c r="G3" s="22"/>
      <c r="H3" s="21"/>
      <c r="I3" s="21"/>
      <c r="J3" s="20"/>
      <c r="K3" s="20"/>
      <c r="L3" s="20"/>
      <c r="M3" s="20"/>
      <c r="N3" s="20"/>
      <c r="O3" s="21"/>
      <c r="P3" s="21"/>
      <c r="Q3" s="20"/>
      <c r="R3" s="20"/>
      <c r="S3" s="20"/>
      <c r="T3" s="20"/>
      <c r="U3" s="20"/>
      <c r="V3" s="21"/>
      <c r="W3" s="21"/>
      <c r="X3" s="20"/>
      <c r="Y3" s="20"/>
      <c r="Z3" s="20"/>
      <c r="AA3" s="20"/>
      <c r="AB3" s="20"/>
      <c r="AC3" s="21"/>
      <c r="AD3" s="21"/>
      <c r="AE3" s="20"/>
      <c r="AF3" s="20"/>
      <c r="AI3" s="16" t="s">
        <v>21</v>
      </c>
      <c r="AJ3" s="15" t="s">
        <v>18</v>
      </c>
      <c r="AK3" s="17">
        <f>DATE(Annee,1,1)</f>
        <v>42736</v>
      </c>
      <c r="AL3" s="17">
        <f>AK3</f>
        <v>42736</v>
      </c>
    </row>
    <row r="4" spans="1:40" ht="27" customHeight="1">
      <c r="A4" s="10">
        <f>EDATE(A3,1)</f>
        <v>36557</v>
      </c>
      <c r="B4" s="20"/>
      <c r="C4" s="20"/>
      <c r="D4" s="20"/>
      <c r="E4" s="21"/>
      <c r="F4" s="21"/>
      <c r="G4" s="20"/>
      <c r="H4" s="20"/>
      <c r="I4" s="20"/>
      <c r="J4" s="20"/>
      <c r="K4" s="20"/>
      <c r="L4" s="21"/>
      <c r="M4" s="21"/>
      <c r="N4" s="20"/>
      <c r="O4" s="20"/>
      <c r="P4" s="20"/>
      <c r="Q4" s="20"/>
      <c r="R4" s="20"/>
      <c r="S4" s="21"/>
      <c r="T4" s="21"/>
      <c r="U4" s="20"/>
      <c r="V4" s="20"/>
      <c r="W4" s="20"/>
      <c r="X4" s="20"/>
      <c r="Y4" s="20"/>
      <c r="Z4" s="21"/>
      <c r="AA4" s="21"/>
      <c r="AB4" s="22"/>
      <c r="AC4" s="22"/>
      <c r="AD4" s="54"/>
      <c r="AE4" s="23"/>
      <c r="AF4" s="23"/>
      <c r="AI4" s="15" t="s">
        <v>11</v>
      </c>
      <c r="AJ4" s="15" t="s">
        <v>2</v>
      </c>
      <c r="AK4" s="17">
        <f>AL4-4</f>
        <v>42793</v>
      </c>
      <c r="AL4" s="17">
        <f>AK5-45</f>
        <v>42797</v>
      </c>
    </row>
    <row r="5" spans="1:40" ht="27" customHeight="1">
      <c r="A5" s="10">
        <f t="shared" ref="A5:A14" si="0">EDATE(A4,1)</f>
        <v>36586</v>
      </c>
      <c r="B5" s="22"/>
      <c r="C5" s="22"/>
      <c r="D5" s="22"/>
      <c r="E5" s="21"/>
      <c r="F5" s="21"/>
      <c r="G5" s="20"/>
      <c r="H5" s="20"/>
      <c r="I5" s="20"/>
      <c r="J5" s="20"/>
      <c r="K5" s="20"/>
      <c r="L5" s="21"/>
      <c r="M5" s="21"/>
      <c r="N5" s="20"/>
      <c r="O5" s="20"/>
      <c r="P5" s="20"/>
      <c r="Q5" s="20"/>
      <c r="R5" s="20"/>
      <c r="S5" s="21"/>
      <c r="T5" s="21"/>
      <c r="U5" s="22"/>
      <c r="V5" s="22"/>
      <c r="W5" s="22"/>
      <c r="X5" s="22"/>
      <c r="Y5" s="22"/>
      <c r="Z5" s="21"/>
      <c r="AA5" s="21"/>
      <c r="AB5" s="22"/>
      <c r="AC5" s="22"/>
      <c r="AD5" s="22"/>
      <c r="AE5" s="22"/>
      <c r="AF5" s="22"/>
      <c r="AI5" s="16" t="s">
        <v>22</v>
      </c>
      <c r="AJ5" s="15" t="s">
        <v>18</v>
      </c>
      <c r="AK5" s="18">
        <f>IF(MOD(19*MOD(Annee,19)+24,30)+MOD(2*MOD(Annee,4)+4*MOD(Annee,7)+6*MOD(19*MOD(Annee,19)+24,30)+5,7)-9&lt;=0,DATE(Annee,3,22+MOD(19*MOD(Annee,19)+24,30)+MOD(2*MOD(Annee,4)+4*MOD(Annee,7)+6*MOD(19*MOD(Annee,19)+24,30)+5,7)),DATE(Annee,4,MOD(19*MOD(Annee,19)+24,30)+MOD(2*MOD(Annee,4)+4*MOD(Annee,7)+6*MOD(19*MOD(Annee,19)+24,30)+5,7)-9))+1</f>
        <v>42842</v>
      </c>
      <c r="AL5" s="18">
        <f>AK5</f>
        <v>42842</v>
      </c>
    </row>
    <row r="6" spans="1:40" ht="27" customHeight="1">
      <c r="A6" s="10">
        <f t="shared" si="0"/>
        <v>36617</v>
      </c>
      <c r="B6" s="21"/>
      <c r="C6" s="21"/>
      <c r="D6" s="20"/>
      <c r="E6" s="20"/>
      <c r="F6" s="20"/>
      <c r="G6" s="20"/>
      <c r="H6" s="20"/>
      <c r="I6" s="21"/>
      <c r="J6" s="21"/>
      <c r="K6" s="20"/>
      <c r="L6" s="20"/>
      <c r="M6" s="20"/>
      <c r="N6" s="20"/>
      <c r="O6" s="20"/>
      <c r="P6" s="21"/>
      <c r="Q6" s="21"/>
      <c r="R6" s="19" t="s">
        <v>32</v>
      </c>
      <c r="S6" s="20"/>
      <c r="T6" s="20"/>
      <c r="U6" s="20"/>
      <c r="V6" s="20"/>
      <c r="W6" s="21"/>
      <c r="X6" s="21"/>
      <c r="Y6" s="20"/>
      <c r="Z6" s="20"/>
      <c r="AA6" s="20"/>
      <c r="AB6" s="20"/>
      <c r="AC6" s="20"/>
      <c r="AD6" s="21"/>
      <c r="AE6" s="21"/>
      <c r="AF6" s="23"/>
      <c r="AI6" s="15" t="s">
        <v>12</v>
      </c>
      <c r="AJ6" s="15" t="s">
        <v>2</v>
      </c>
      <c r="AK6" s="26">
        <f>IF(MONTH(AK5-1)=3,AK5-1,IF(AK5-1&lt;DATE(Annee,4,16),MID(VLOOKUP("L*",TEXT({1;2;3;4;5;6;7}&amp;"/"&amp;4&amp;"/"&amp;Annee,"jjj j/m/aaa"),1,0),5,10)*1,(AK5-2)-MOD((AK5-1)-2,14)*2))</f>
        <v>42814</v>
      </c>
      <c r="AL6" s="17">
        <f>AK6+11</f>
        <v>42825</v>
      </c>
      <c r="AM6" s="56"/>
    </row>
    <row r="7" spans="1:40" ht="27" customHeight="1">
      <c r="A7" s="10">
        <f t="shared" si="0"/>
        <v>36647</v>
      </c>
      <c r="B7" s="19" t="s">
        <v>32</v>
      </c>
      <c r="C7" s="20"/>
      <c r="D7" s="20"/>
      <c r="E7" s="20"/>
      <c r="F7" s="20"/>
      <c r="G7" s="21"/>
      <c r="H7" s="21"/>
      <c r="I7" s="20"/>
      <c r="J7" s="20"/>
      <c r="K7" s="20"/>
      <c r="L7" s="20"/>
      <c r="M7" s="20"/>
      <c r="N7" s="21"/>
      <c r="O7" s="21"/>
      <c r="P7" s="20"/>
      <c r="Q7" s="20"/>
      <c r="R7" s="20"/>
      <c r="S7" s="20"/>
      <c r="T7" s="20"/>
      <c r="U7" s="21"/>
      <c r="V7" s="21"/>
      <c r="W7" s="20"/>
      <c r="X7" s="20"/>
      <c r="Y7" s="20"/>
      <c r="Z7" s="19" t="s">
        <v>32</v>
      </c>
      <c r="AA7" s="20"/>
      <c r="AB7" s="21"/>
      <c r="AC7" s="21"/>
      <c r="AD7" s="20"/>
      <c r="AE7" s="20"/>
      <c r="AF7" s="20"/>
      <c r="AI7" s="16" t="s">
        <v>23</v>
      </c>
      <c r="AJ7" s="15" t="s">
        <v>18</v>
      </c>
      <c r="AK7" s="17">
        <f>DATE(Annee,5,1)</f>
        <v>42856</v>
      </c>
      <c r="AL7" s="17">
        <f>AK7</f>
        <v>42856</v>
      </c>
      <c r="AM7" s="55"/>
    </row>
    <row r="8" spans="1:40" ht="27" customHeight="1">
      <c r="A8" s="10">
        <f t="shared" si="0"/>
        <v>36678</v>
      </c>
      <c r="B8" s="20"/>
      <c r="C8" s="20"/>
      <c r="D8" s="21"/>
      <c r="E8" s="21"/>
      <c r="F8" s="19" t="s">
        <v>32</v>
      </c>
      <c r="G8" s="20"/>
      <c r="H8" s="20"/>
      <c r="I8" s="20"/>
      <c r="J8" s="20"/>
      <c r="K8" s="21"/>
      <c r="L8" s="21"/>
      <c r="M8" s="20"/>
      <c r="N8" s="20"/>
      <c r="O8" s="20"/>
      <c r="P8" s="20"/>
      <c r="Q8" s="20"/>
      <c r="R8" s="21"/>
      <c r="S8" s="21"/>
      <c r="T8" s="20"/>
      <c r="U8" s="20"/>
      <c r="V8" s="20"/>
      <c r="W8" s="20"/>
      <c r="X8" s="20"/>
      <c r="Y8" s="21"/>
      <c r="Z8" s="21"/>
      <c r="AA8" s="20"/>
      <c r="AB8" s="20"/>
      <c r="AC8" s="20"/>
      <c r="AD8" s="20"/>
      <c r="AE8" s="20"/>
      <c r="AF8" s="23"/>
      <c r="AI8" s="15" t="s">
        <v>36</v>
      </c>
      <c r="AJ8" s="15" t="s">
        <v>18</v>
      </c>
      <c r="AK8" s="17">
        <f>AK5+38</f>
        <v>42880</v>
      </c>
      <c r="AL8" s="17">
        <f>AK8</f>
        <v>42880</v>
      </c>
      <c r="AM8" s="56"/>
      <c r="AN8" s="57"/>
    </row>
    <row r="9" spans="1:40" ht="27" customHeight="1">
      <c r="A9" s="10">
        <f t="shared" si="0"/>
        <v>36708</v>
      </c>
      <c r="B9" s="21"/>
      <c r="C9" s="21"/>
      <c r="D9" s="22"/>
      <c r="E9" s="22"/>
      <c r="F9" s="22"/>
      <c r="G9" s="22"/>
      <c r="H9" s="22"/>
      <c r="I9" s="21"/>
      <c r="J9" s="21"/>
      <c r="K9" s="22"/>
      <c r="L9" s="22"/>
      <c r="M9" s="22"/>
      <c r="N9" s="22"/>
      <c r="O9" s="22"/>
      <c r="P9" s="21"/>
      <c r="Q9" s="21"/>
      <c r="R9" s="22"/>
      <c r="S9" s="22"/>
      <c r="T9" s="22"/>
      <c r="U9" s="22"/>
      <c r="V9" s="19" t="s">
        <v>32</v>
      </c>
      <c r="W9" s="21"/>
      <c r="X9" s="21"/>
      <c r="Y9" s="22"/>
      <c r="Z9" s="22"/>
      <c r="AA9" s="22"/>
      <c r="AB9" s="22"/>
      <c r="AC9" s="22"/>
      <c r="AD9" s="21"/>
      <c r="AE9" s="21"/>
      <c r="AF9" s="22"/>
      <c r="AI9" s="15" t="s">
        <v>13</v>
      </c>
      <c r="AJ9" s="15" t="s">
        <v>18</v>
      </c>
      <c r="AK9" s="17">
        <f>AK8+11</f>
        <v>42891</v>
      </c>
      <c r="AL9" s="17">
        <f>AK9</f>
        <v>42891</v>
      </c>
    </row>
    <row r="10" spans="1:40" ht="27" customHeight="1">
      <c r="A10" s="10">
        <f t="shared" si="0"/>
        <v>36739</v>
      </c>
      <c r="B10" s="22"/>
      <c r="C10" s="22"/>
      <c r="D10" s="22"/>
      <c r="E10" s="22"/>
      <c r="F10" s="21"/>
      <c r="G10" s="21"/>
      <c r="H10" s="22"/>
      <c r="I10" s="22"/>
      <c r="J10" s="22"/>
      <c r="K10" s="22"/>
      <c r="L10" s="22"/>
      <c r="M10" s="21"/>
      <c r="N10" s="21"/>
      <c r="O10" s="22"/>
      <c r="P10" s="19" t="s">
        <v>32</v>
      </c>
      <c r="Q10" s="22"/>
      <c r="R10" s="22"/>
      <c r="S10" s="22"/>
      <c r="T10" s="21"/>
      <c r="U10" s="21"/>
      <c r="V10" s="22"/>
      <c r="W10" s="22"/>
      <c r="X10" s="22"/>
      <c r="Y10" s="22"/>
      <c r="Z10" s="22"/>
      <c r="AA10" s="21"/>
      <c r="AB10" s="21"/>
      <c r="AC10" s="22"/>
      <c r="AD10" s="22"/>
      <c r="AE10" s="22"/>
      <c r="AF10" s="22"/>
      <c r="AI10" s="15" t="s">
        <v>31</v>
      </c>
      <c r="AJ10" s="15" t="s">
        <v>2</v>
      </c>
      <c r="AK10" s="17">
        <f>DATE(Annee,7,1)</f>
        <v>42917</v>
      </c>
      <c r="AL10" s="17">
        <f>AK10+61</f>
        <v>42978</v>
      </c>
    </row>
    <row r="11" spans="1:40" ht="27" customHeight="1">
      <c r="A11" s="10">
        <f t="shared" si="0"/>
        <v>36770</v>
      </c>
      <c r="B11" s="20"/>
      <c r="C11" s="21"/>
      <c r="D11" s="21"/>
      <c r="E11" s="20"/>
      <c r="F11" s="20"/>
      <c r="G11" s="20"/>
      <c r="H11" s="20"/>
      <c r="I11" s="20"/>
      <c r="J11" s="21"/>
      <c r="K11" s="21"/>
      <c r="L11" s="20"/>
      <c r="M11" s="20"/>
      <c r="N11" s="20"/>
      <c r="O11" s="20"/>
      <c r="P11" s="20"/>
      <c r="Q11" s="21"/>
      <c r="R11" s="21"/>
      <c r="S11" s="20"/>
      <c r="T11" s="20"/>
      <c r="U11" s="20"/>
      <c r="V11" s="20"/>
      <c r="W11" s="20"/>
      <c r="X11" s="21"/>
      <c r="Y11" s="21"/>
      <c r="Z11" s="20"/>
      <c r="AA11" s="20"/>
      <c r="AB11" s="24" t="s">
        <v>33</v>
      </c>
      <c r="AC11" s="20"/>
      <c r="AD11" s="20"/>
      <c r="AE11" s="21"/>
      <c r="AF11" s="23"/>
      <c r="AI11" s="16" t="s">
        <v>24</v>
      </c>
      <c r="AJ11" s="15" t="s">
        <v>18</v>
      </c>
      <c r="AK11" s="17">
        <f>DATE(Annee,7,21)</f>
        <v>42937</v>
      </c>
      <c r="AL11" s="17">
        <f>AK11</f>
        <v>42937</v>
      </c>
    </row>
    <row r="12" spans="1:40" ht="27" customHeight="1">
      <c r="A12" s="10">
        <f t="shared" si="0"/>
        <v>36800</v>
      </c>
      <c r="B12" s="21"/>
      <c r="C12" s="20"/>
      <c r="D12" s="20"/>
      <c r="E12" s="20"/>
      <c r="F12" s="20"/>
      <c r="G12" s="20"/>
      <c r="H12" s="21"/>
      <c r="I12" s="21"/>
      <c r="J12" s="20"/>
      <c r="K12" s="20"/>
      <c r="L12" s="20"/>
      <c r="M12" s="20"/>
      <c r="N12" s="20"/>
      <c r="O12" s="21"/>
      <c r="P12" s="21"/>
      <c r="Q12" s="20"/>
      <c r="R12" s="20"/>
      <c r="S12" s="20"/>
      <c r="T12" s="20"/>
      <c r="U12" s="20"/>
      <c r="V12" s="21"/>
      <c r="W12" s="21"/>
      <c r="X12" s="20"/>
      <c r="Y12" s="20"/>
      <c r="Z12" s="20"/>
      <c r="AA12" s="20"/>
      <c r="AB12" s="20"/>
      <c r="AC12" s="21"/>
      <c r="AD12" s="21"/>
      <c r="AE12" s="22"/>
      <c r="AF12" s="22"/>
      <c r="AI12" s="16" t="s">
        <v>25</v>
      </c>
      <c r="AJ12" s="15" t="s">
        <v>18</v>
      </c>
      <c r="AK12" s="17">
        <f>DATE(Annee,8,15)</f>
        <v>42962</v>
      </c>
      <c r="AL12" s="17">
        <f>AK12</f>
        <v>42962</v>
      </c>
    </row>
    <row r="13" spans="1:40" ht="27" customHeight="1">
      <c r="A13" s="10">
        <f t="shared" si="0"/>
        <v>36831</v>
      </c>
      <c r="B13" s="19" t="s">
        <v>32</v>
      </c>
      <c r="C13" s="24" t="s">
        <v>33</v>
      </c>
      <c r="D13" s="22"/>
      <c r="E13" s="21"/>
      <c r="F13" s="21"/>
      <c r="G13" s="20"/>
      <c r="H13" s="20"/>
      <c r="I13" s="20"/>
      <c r="J13" s="20"/>
      <c r="K13" s="20"/>
      <c r="L13" s="19" t="s">
        <v>32</v>
      </c>
      <c r="M13" s="21"/>
      <c r="N13" s="20"/>
      <c r="O13" s="20"/>
      <c r="P13" s="20"/>
      <c r="Q13" s="20"/>
      <c r="R13" s="20"/>
      <c r="S13" s="21"/>
      <c r="T13" s="21"/>
      <c r="U13" s="20"/>
      <c r="V13" s="20"/>
      <c r="W13" s="20"/>
      <c r="X13" s="20"/>
      <c r="Y13" s="20"/>
      <c r="Z13" s="21"/>
      <c r="AA13" s="21"/>
      <c r="AB13" s="20"/>
      <c r="AC13" s="20"/>
      <c r="AD13" s="20"/>
      <c r="AE13" s="20"/>
      <c r="AF13" s="23"/>
      <c r="AI13" s="16" t="s">
        <v>14</v>
      </c>
      <c r="AJ13" s="15" t="s">
        <v>3</v>
      </c>
      <c r="AK13" s="17">
        <f>DATE(Annee,9,27)</f>
        <v>43005</v>
      </c>
      <c r="AL13" s="17">
        <f>AK13</f>
        <v>43005</v>
      </c>
    </row>
    <row r="14" spans="1:40" ht="27" customHeight="1">
      <c r="A14" s="10">
        <f t="shared" si="0"/>
        <v>36861</v>
      </c>
      <c r="B14" s="20"/>
      <c r="C14" s="21"/>
      <c r="D14" s="21"/>
      <c r="E14" s="20"/>
      <c r="F14" s="20"/>
      <c r="G14" s="20"/>
      <c r="H14" s="20"/>
      <c r="I14" s="20"/>
      <c r="J14" s="21"/>
      <c r="K14" s="21"/>
      <c r="L14" s="20"/>
      <c r="M14" s="20"/>
      <c r="N14" s="20"/>
      <c r="O14" s="20"/>
      <c r="P14" s="20"/>
      <c r="Q14" s="21"/>
      <c r="R14" s="21"/>
      <c r="S14" s="20"/>
      <c r="T14" s="20"/>
      <c r="U14" s="20"/>
      <c r="V14" s="20"/>
      <c r="W14" s="20"/>
      <c r="X14" s="21"/>
      <c r="Y14" s="21"/>
      <c r="Z14" s="19" t="s">
        <v>32</v>
      </c>
      <c r="AA14" s="24" t="s">
        <v>33</v>
      </c>
      <c r="AB14" s="22"/>
      <c r="AC14" s="22"/>
      <c r="AD14" s="22"/>
      <c r="AE14" s="21"/>
      <c r="AF14" s="21"/>
      <c r="AI14" s="16" t="s">
        <v>15</v>
      </c>
      <c r="AJ14" s="15" t="s">
        <v>2</v>
      </c>
      <c r="AK14" s="17">
        <f>IF(WEEKDAY(DATE(Annee,11,1),11)=7,DATE(Annee,11,2),DATE(Annee,11,1)-WEEKDAY(DATE(Annee,11,1),11)+1)</f>
        <v>43038</v>
      </c>
      <c r="AL14" s="17">
        <f>IF(WEEKDAY(DATE(Annee,11,1),11)=7,DATE(Annee,11,2),DATE(Annee,11,1)-WEEKDAY(DATE(Annee,11,1),11)+1)+4</f>
        <v>43042</v>
      </c>
    </row>
    <row r="15" spans="1:40" ht="27" customHeight="1">
      <c r="AI15" s="16" t="s">
        <v>26</v>
      </c>
      <c r="AJ15" s="15" t="s">
        <v>18</v>
      </c>
      <c r="AK15" s="17">
        <f>DATE(Annee,11,1)</f>
        <v>43040</v>
      </c>
      <c r="AL15" s="17">
        <f>AK15</f>
        <v>43040</v>
      </c>
    </row>
    <row r="16" spans="1:40" s="6" customFormat="1" ht="27" customHeight="1">
      <c r="B16" s="43" t="s">
        <v>6</v>
      </c>
      <c r="C16" s="44"/>
      <c r="D16" s="44"/>
      <c r="E16" s="44"/>
      <c r="F16" s="44"/>
      <c r="G16" s="44"/>
      <c r="H16" s="44"/>
      <c r="I16" s="44"/>
      <c r="J16" s="45"/>
      <c r="K16" s="7"/>
      <c r="L16" s="8"/>
      <c r="M16" s="8"/>
      <c r="N16" s="46" t="s">
        <v>7</v>
      </c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H16"/>
      <c r="AI16" s="16" t="s">
        <v>35</v>
      </c>
      <c r="AJ16" s="15" t="s">
        <v>3</v>
      </c>
      <c r="AK16" s="17">
        <f>AK15+1</f>
        <v>43041</v>
      </c>
      <c r="AL16" s="17">
        <f>AK16</f>
        <v>43041</v>
      </c>
    </row>
    <row r="17" spans="1:38" ht="27" customHeight="1">
      <c r="B17" s="50" t="s">
        <v>2</v>
      </c>
      <c r="C17" s="51"/>
      <c r="D17" s="51"/>
      <c r="E17" s="51"/>
      <c r="F17" s="51"/>
      <c r="G17" s="51"/>
      <c r="H17" s="51"/>
      <c r="I17" s="51"/>
      <c r="J17" s="52"/>
      <c r="K17" s="5"/>
      <c r="L17" s="5"/>
      <c r="M17" s="5"/>
      <c r="N17" s="34" t="s">
        <v>8</v>
      </c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53"/>
      <c r="AB17" s="53"/>
      <c r="AC17" s="53"/>
      <c r="AI17" s="16" t="s">
        <v>27</v>
      </c>
      <c r="AJ17" s="15" t="s">
        <v>18</v>
      </c>
      <c r="AK17" s="17">
        <f>DATE(Annee,11,11)</f>
        <v>43050</v>
      </c>
      <c r="AL17" s="17">
        <f>AK17</f>
        <v>43050</v>
      </c>
    </row>
    <row r="18" spans="1:38" ht="27" customHeight="1">
      <c r="B18" s="47" t="s">
        <v>18</v>
      </c>
      <c r="C18" s="48"/>
      <c r="D18" s="48"/>
      <c r="E18" s="48"/>
      <c r="F18" s="48"/>
      <c r="G18" s="48"/>
      <c r="H18" s="48"/>
      <c r="I18" s="48"/>
      <c r="J18" s="49"/>
      <c r="K18" s="5"/>
      <c r="L18" s="5"/>
      <c r="M18" s="5"/>
      <c r="N18" s="34" t="s">
        <v>9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53">
        <f>COUNTIF($AJ$3:$AJ$25,"*fériés*")</f>
        <v>13</v>
      </c>
      <c r="AB18" s="53"/>
      <c r="AC18" s="53"/>
      <c r="AI18" s="16" t="s">
        <v>28</v>
      </c>
      <c r="AJ18" s="15" t="s">
        <v>18</v>
      </c>
      <c r="AK18" s="17">
        <f>DATE(Annee,12,25)</f>
        <v>43094</v>
      </c>
      <c r="AL18" s="17">
        <f>AK18</f>
        <v>43094</v>
      </c>
    </row>
    <row r="19" spans="1:38" ht="27" customHeight="1">
      <c r="B19" s="30" t="s">
        <v>3</v>
      </c>
      <c r="C19" s="31"/>
      <c r="D19" s="31"/>
      <c r="E19" s="31"/>
      <c r="F19" s="31"/>
      <c r="G19" s="31"/>
      <c r="H19" s="31"/>
      <c r="I19" s="31"/>
      <c r="J19" s="32"/>
      <c r="K19" s="5"/>
      <c r="L19" s="5"/>
      <c r="M19" s="5"/>
      <c r="N19" s="33" t="s">
        <v>34</v>
      </c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6"/>
      <c r="AB19" s="37"/>
      <c r="AC19" s="38"/>
      <c r="AI19" s="16" t="s">
        <v>20</v>
      </c>
      <c r="AJ19" s="15" t="s">
        <v>2</v>
      </c>
      <c r="AK19" s="17">
        <f>IF(WEEKDAY(DATE(Annee,12,25),11)&gt;=6,IF(WEEKDAY(DATE(Annee,12,25),11)=6,DATE(Annee,12,27),DATE(Annee,12,26)),DATE(Annee,12,25)-WEEKDAY(DATE(Annee,12,25),11)+1)</f>
        <v>43094</v>
      </c>
      <c r="AL19" s="17">
        <f>AK19+11</f>
        <v>43105</v>
      </c>
    </row>
    <row r="20" spans="1:38" ht="27" customHeight="1">
      <c r="B20" s="39" t="s">
        <v>4</v>
      </c>
      <c r="C20" s="39"/>
      <c r="D20" s="39"/>
      <c r="E20" s="39"/>
      <c r="F20" s="39"/>
      <c r="G20" s="39"/>
      <c r="H20" s="39"/>
      <c r="I20" s="39"/>
      <c r="J20" s="39"/>
      <c r="K20" s="5"/>
      <c r="L20" s="5"/>
      <c r="M20" s="5"/>
      <c r="N20" s="34" t="s">
        <v>10</v>
      </c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5"/>
      <c r="AB20" s="35"/>
      <c r="AC20" s="35"/>
      <c r="AI20" s="16" t="s">
        <v>20</v>
      </c>
      <c r="AJ20" s="15" t="s">
        <v>2</v>
      </c>
      <c r="AK20" s="17">
        <f>IF(WEEKDAY(DATE(Annee-1,12,25),11)&gt;=6,IF(WEEKDAY(DATE(Annee-1,12,25),11)=6,DATE(Annee-1,12,27),DATE(Annee-1,12,26)),DATE(Annee-1,12,25)-WEEKDAY(DATE(Annee-1,12,25),11)+1)</f>
        <v>42730</v>
      </c>
      <c r="AL20" s="17">
        <f>AK20+11</f>
        <v>42741</v>
      </c>
    </row>
    <row r="21" spans="1:38" ht="27" customHeight="1">
      <c r="B21" s="27" t="s">
        <v>5</v>
      </c>
      <c r="C21" s="28"/>
      <c r="D21" s="28"/>
      <c r="E21" s="28"/>
      <c r="F21" s="28"/>
      <c r="G21" s="28"/>
      <c r="H21" s="28"/>
      <c r="I21" s="28"/>
      <c r="J21" s="29"/>
      <c r="K21" s="4"/>
      <c r="L21" s="4"/>
      <c r="M21" s="4"/>
      <c r="O21" s="13"/>
      <c r="P21" s="13"/>
      <c r="Q21" s="13"/>
      <c r="R21" s="13"/>
      <c r="S21" s="13"/>
      <c r="T21" s="13"/>
      <c r="U21" s="14"/>
      <c r="V21" s="14"/>
      <c r="W21" s="14"/>
      <c r="X21" s="14"/>
      <c r="Y21" s="14"/>
      <c r="Z21" s="14"/>
      <c r="AA21" s="14"/>
      <c r="AB21" s="14"/>
      <c r="AC21" s="14"/>
      <c r="AI21" s="16" t="s">
        <v>29</v>
      </c>
      <c r="AJ21" s="15" t="s">
        <v>3</v>
      </c>
      <c r="AK21" s="17">
        <f>AK18+1</f>
        <v>43095</v>
      </c>
      <c r="AL21" s="17">
        <f>AK21</f>
        <v>43095</v>
      </c>
    </row>
    <row r="22" spans="1:38" ht="27" customHeight="1">
      <c r="AI22" s="16"/>
      <c r="AJ22" s="15"/>
      <c r="AK22" s="17"/>
      <c r="AL22" s="17"/>
    </row>
    <row r="23" spans="1:38" ht="27" customHeight="1">
      <c r="AI23" s="16"/>
      <c r="AJ23" s="15"/>
      <c r="AK23" s="17"/>
      <c r="AL23" s="17"/>
    </row>
    <row r="24" spans="1:38" ht="27" customHeight="1">
      <c r="AI24" s="16"/>
      <c r="AJ24" s="15"/>
      <c r="AK24" s="17"/>
      <c r="AL24" s="17"/>
    </row>
    <row r="25" spans="1:38" ht="27" customHeight="1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6"/>
      <c r="AJ25" s="15"/>
      <c r="AK25" s="17"/>
      <c r="AL25" s="17"/>
    </row>
  </sheetData>
  <sortState caseSensitive="1" ref="AI3:AL25">
    <sortCondition ref="AK3:AK25"/>
  </sortState>
  <mergeCells count="18">
    <mergeCell ref="B18:J18"/>
    <mergeCell ref="B17:J17"/>
    <mergeCell ref="N17:Z17"/>
    <mergeCell ref="AA17:AC17"/>
    <mergeCell ref="N18:Z18"/>
    <mergeCell ref="AA18:AC18"/>
    <mergeCell ref="X1:AC1"/>
    <mergeCell ref="AD1:AF1"/>
    <mergeCell ref="A1:W1"/>
    <mergeCell ref="B16:J16"/>
    <mergeCell ref="N16:AC16"/>
    <mergeCell ref="B21:J21"/>
    <mergeCell ref="B19:J19"/>
    <mergeCell ref="N19:Z19"/>
    <mergeCell ref="N20:Z20"/>
    <mergeCell ref="AA20:AC20"/>
    <mergeCell ref="AA19:AC19"/>
    <mergeCell ref="B20:J20"/>
  </mergeCells>
  <conditionalFormatting sqref="B3:AF14">
    <cfRule type="expression" dxfId="5" priority="19">
      <formula>Jourchome($AD$1,MONTH($A3),B$2)</formula>
    </cfRule>
    <cfRule type="containsText" dxfId="4" priority="26" operator="containsText" text="/">
      <formula>NOT(ISERROR(SEARCH("/",B3)))</formula>
    </cfRule>
  </conditionalFormatting>
  <conditionalFormatting sqref="AJ3:AJ25">
    <cfRule type="cellIs" dxfId="3" priority="9" operator="equal">
      <formula>"Dispense accordée par la Ministre ou le Chef d'établissement"</formula>
    </cfRule>
    <cfRule type="cellIs" dxfId="2" priority="10" operator="equal">
      <formula>"Jours fériés réglementaires"</formula>
    </cfRule>
    <cfRule type="cellIs" dxfId="1" priority="11" operator="equal">
      <formula>"Jours fériés"</formula>
    </cfRule>
    <cfRule type="cellIs" dxfId="0" priority="12" operator="equal">
      <formula>"Congés scolaires"</formula>
    </cfRule>
  </conditionalFormatting>
  <dataValidations count="2">
    <dataValidation type="whole" allowBlank="1" showInputMessage="1" showErrorMessage="1" sqref="AD1:AF1">
      <formula1>1900</formula1>
      <formula2>2500</formula2>
    </dataValidation>
    <dataValidation type="list" allowBlank="1" showInputMessage="1" showErrorMessage="1" sqref="AJ3:AJ25">
      <formula1>$B$17:$B$20</formula1>
    </dataValidation>
  </dataValidations>
  <printOptions horizontalCentered="1"/>
  <pageMargins left="0.23622047244094491" right="0.23622047244094491" top="0.39370078740157483" bottom="0.19685039370078741" header="0.11811023622047245" footer="0.11811023622047245"/>
  <pageSetup paperSize="9" orientation="landscape" r:id="rId1"/>
  <ignoredErrors>
    <ignoredError sqref="AL4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Compteur">
              <controlPr defaultSize="0" print="0" autoPict="0" macro="[0]!InitCalendrier">
                <anchor moveWithCells="1" sizeWithCells="1">
                  <from>
                    <xdr:col>31</xdr:col>
                    <xdr:colOff>85725</xdr:colOff>
                    <xdr:row>0</xdr:row>
                    <xdr:rowOff>19050</xdr:rowOff>
                  </from>
                  <to>
                    <xdr:col>31</xdr:col>
                    <xdr:colOff>257175</xdr:colOff>
                    <xdr:row>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Button 15">
              <controlPr defaultSize="0" print="0" autoFill="0" autoPict="0" macro="[0]!InitCalendrier">
                <anchor moveWithCells="1">
                  <from>
                    <xdr:col>34</xdr:col>
                    <xdr:colOff>9525</xdr:colOff>
                    <xdr:row>0</xdr:row>
                    <xdr:rowOff>38100</xdr:rowOff>
                  </from>
                  <to>
                    <xdr:col>37</xdr:col>
                    <xdr:colOff>838200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InitCalendrier">
                <anchor moveWithCells="1">
                  <from>
                    <xdr:col>34</xdr:col>
                    <xdr:colOff>38100</xdr:colOff>
                    <xdr:row>0</xdr:row>
                    <xdr:rowOff>19050</xdr:rowOff>
                  </from>
                  <to>
                    <xdr:col>38</xdr:col>
                    <xdr:colOff>19050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PAPO</vt:lpstr>
      <vt:lpstr>Annee</vt:lpstr>
      <vt:lpstr>Conges</vt:lpstr>
      <vt:lpstr>CS</vt:lpstr>
      <vt:lpstr>DIS</vt:lpstr>
      <vt:lpstr>JF</vt:lpstr>
      <vt:lpstr>JFR</vt:lpstr>
      <vt:lpstr>Legende</vt:lpstr>
      <vt:lpstr>Tab</vt:lpstr>
      <vt:lpstr>WE</vt:lpstr>
      <vt:lpstr>PAPO!Zone_d_impression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cp:lastPrinted>2016-02-29T10:49:37Z</cp:lastPrinted>
  <dcterms:created xsi:type="dcterms:W3CDTF">2016-02-24T11:09:55Z</dcterms:created>
  <dcterms:modified xsi:type="dcterms:W3CDTF">2016-06-13T13:18:47Z</dcterms:modified>
</cp:coreProperties>
</file>