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bochut\Documents\"/>
    </mc:Choice>
  </mc:AlternateContent>
  <bookViews>
    <workbookView xWindow="0" yWindow="0" windowWidth="28800" windowHeight="12435" activeTab="1"/>
  </bookViews>
  <sheets>
    <sheet name="Tableau1" sheetId="1" r:id="rId1"/>
    <sheet name="Feuil2" sheetId="2" r:id="rId2"/>
    <sheet name="Config" sheetId="3" r:id="rId3"/>
  </sheets>
  <externalReferences>
    <externalReference r:id="rId4"/>
  </externalReferences>
  <definedNames>
    <definedName name="DEV">Tableau1!$I:$I</definedName>
    <definedName name="DON_Titre">Tableau1!$C:$C</definedName>
    <definedName name="INF">Tableau1!$K:$K</definedName>
    <definedName name="MOD">Tableau1!$M:$M</definedName>
    <definedName name="Type_proj">Tableau_TypeProjet[]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2" l="1"/>
  <c r="C15" i="2"/>
  <c r="C16" i="2"/>
  <c r="C17" i="2"/>
  <c r="C13" i="2"/>
  <c r="B13" i="2"/>
  <c r="B14" i="2" s="1"/>
  <c r="C12" i="2"/>
  <c r="C11" i="2"/>
  <c r="G14" i="1"/>
  <c r="G15" i="1"/>
  <c r="H15" i="1" s="1"/>
  <c r="I15" i="1" s="1"/>
  <c r="G16" i="1"/>
  <c r="J16" i="1" s="1"/>
  <c r="K16" i="1" s="1"/>
  <c r="G17" i="1"/>
  <c r="L17" i="1" s="1"/>
  <c r="G18" i="1"/>
  <c r="J18" i="1" s="1"/>
  <c r="K18" i="1" s="1"/>
  <c r="G19" i="1"/>
  <c r="G20" i="1"/>
  <c r="G21" i="1"/>
  <c r="L21" i="1" s="1"/>
  <c r="M21" i="1" s="1"/>
  <c r="G22" i="1"/>
  <c r="G23" i="1"/>
  <c r="H23" i="1" s="1"/>
  <c r="G13" i="1"/>
  <c r="J22" i="1"/>
  <c r="L22" i="1"/>
  <c r="M22" i="1" s="1"/>
  <c r="J20" i="1"/>
  <c r="L20" i="1"/>
  <c r="M20" i="1" s="1"/>
  <c r="H19" i="1"/>
  <c r="I19" i="1" s="1"/>
  <c r="H17" i="1"/>
  <c r="I17" i="1" s="1"/>
  <c r="J14" i="1"/>
  <c r="K14" i="1" s="1"/>
  <c r="L14" i="1"/>
  <c r="B14" i="1"/>
  <c r="B15" i="1" s="1"/>
  <c r="B16" i="1" s="1"/>
  <c r="B17" i="1" s="1"/>
  <c r="B18" i="1" s="1"/>
  <c r="B19" i="1" s="1"/>
  <c r="B20" i="1" s="1"/>
  <c r="B21" i="1" s="1"/>
  <c r="B22" i="1" s="1"/>
  <c r="B23" i="1" s="1"/>
  <c r="H13" i="1"/>
  <c r="E14" i="2" l="1"/>
  <c r="B15" i="2"/>
  <c r="L16" i="1"/>
  <c r="M16" i="1" s="1"/>
  <c r="L18" i="1"/>
  <c r="M18" i="1" s="1"/>
  <c r="H21" i="1"/>
  <c r="I21" i="1" s="1"/>
  <c r="B16" i="2"/>
  <c r="B17" i="2" s="1"/>
  <c r="L15" i="1"/>
  <c r="M15" i="1" s="1"/>
  <c r="L19" i="1"/>
  <c r="M19" i="1" s="1"/>
  <c r="L23" i="1"/>
  <c r="M23" i="1" s="1"/>
  <c r="L13" i="1"/>
  <c r="I13" i="1"/>
  <c r="J13" i="1"/>
  <c r="H14" i="1"/>
  <c r="I14" i="1" s="1"/>
  <c r="J15" i="1"/>
  <c r="H16" i="1"/>
  <c r="J17" i="1"/>
  <c r="K17" i="1" s="1"/>
  <c r="H18" i="1"/>
  <c r="I18" i="1" s="1"/>
  <c r="J19" i="1"/>
  <c r="H20" i="1"/>
  <c r="I20" i="1" s="1"/>
  <c r="J21" i="1"/>
  <c r="K21" i="1" s="1"/>
  <c r="H22" i="1"/>
  <c r="I22" i="1" s="1"/>
  <c r="J23" i="1"/>
  <c r="K23" i="1" s="1"/>
  <c r="M13" i="1" l="1"/>
  <c r="L12" i="1"/>
  <c r="J12" i="1"/>
  <c r="H12" i="1"/>
  <c r="I23" i="1" s="1"/>
  <c r="I16" i="1" l="1"/>
  <c r="E13" i="2" s="1"/>
  <c r="M17" i="1"/>
  <c r="M14" i="1"/>
  <c r="K22" i="1"/>
  <c r="K20" i="1"/>
  <c r="K15" i="1"/>
  <c r="K13" i="1"/>
  <c r="K19" i="1"/>
</calcChain>
</file>

<file path=xl/sharedStrings.xml><?xml version="1.0" encoding="utf-8"?>
<sst xmlns="http://schemas.openxmlformats.org/spreadsheetml/2006/main" count="89" uniqueCount="54">
  <si>
    <t>DEV</t>
  </si>
  <si>
    <t>INF</t>
  </si>
  <si>
    <t>MOD</t>
  </si>
  <si>
    <t>ACC</t>
  </si>
  <si>
    <t>Projet
N°</t>
  </si>
  <si>
    <t>Type de Projet</t>
  </si>
  <si>
    <t>Suivi 
CPM</t>
  </si>
  <si>
    <t>Suivi Graphique</t>
  </si>
  <si>
    <t>Formule auto</t>
  </si>
  <si>
    <t>Infrastructures</t>
  </si>
  <si>
    <t>Oui</t>
  </si>
  <si>
    <t>Modélisation</t>
  </si>
  <si>
    <t>Développement</t>
  </si>
  <si>
    <t>Non</t>
  </si>
  <si>
    <t>Accompagnement</t>
  </si>
  <si>
    <t>Choisir le type</t>
  </si>
  <si>
    <t>Titre</t>
  </si>
  <si>
    <t>Sujet</t>
  </si>
  <si>
    <t>Etat</t>
  </si>
  <si>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</si>
  <si>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</si>
  <si>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</si>
  <si>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</si>
  <si>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</si>
  <si>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</si>
  <si>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</si>
  <si>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</si>
  <si>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</si>
  <si>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</si>
  <si>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</si>
  <si>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Sujet 1</t>
  </si>
  <si>
    <t>Sujet 2</t>
  </si>
  <si>
    <t>Sujet 3</t>
  </si>
  <si>
    <t>Sujet 4</t>
  </si>
  <si>
    <t>Sujet 5</t>
  </si>
  <si>
    <t>Sujet 6</t>
  </si>
  <si>
    <t>Sujet 7</t>
  </si>
  <si>
    <t>Sujet 8</t>
  </si>
  <si>
    <t>Sujet 9</t>
  </si>
  <si>
    <t>Sujet 10</t>
  </si>
  <si>
    <t>Sujet 11</t>
  </si>
  <si>
    <t>Type de Projets</t>
  </si>
  <si>
    <t>Code</t>
  </si>
  <si>
    <t>Titre du Projet</t>
  </si>
  <si>
    <t>MOA</t>
  </si>
  <si>
    <t>Avancement</t>
  </si>
  <si>
    <t>%</t>
  </si>
  <si>
    <t>CODE</t>
  </si>
  <si>
    <t>Nombre de projets</t>
  </si>
  <si>
    <t>…</t>
  </si>
  <si>
    <t>….</t>
  </si>
  <si>
    <t>SI($B13&gt;0;INDEX(DON_Titre;EQUIV($C13;DEV;0));"")</t>
  </si>
  <si>
    <t>…..</t>
  </si>
  <si>
    <t>La formule qui me pose problème : en mettant en dur le nom (DEV ou INF ou…)=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</si>
</sst>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color rgb="FF4BACC6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0"/>
      <name val="Calibri"/>
      <family val="2"/>
      <scheme val="minor"/>
    </font>
    <font>
      <sz val="12"/>
      <name val="Calibri"/>
      <family val="2"/>
      <scheme val="minor"/>
    </font>
    <font>
      <sz val="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4BACC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D2EAF1"/>
        <bgColor indexed="64"/>
      </patternFill>
    </fill>
  </fills>
  <borders count="16">
    <border>
      <left/>
      <right/>
      <top/>
      <bottom/>
      <diagonal/>
    </border>
    <border>
      <left style="medium">
        <color rgb="FF4BACC6"/>
      </left>
      <right style="hair">
        <color rgb="FF4BACC6"/>
      </right>
      <top style="medium">
        <color rgb="FF4BACC6"/>
      </top>
      <bottom style="medium">
        <color rgb="FF4BACC6"/>
      </bottom>
      <diagonal/>
    </border>
    <border>
      <left style="hair">
        <color rgb="FF4BACC6"/>
      </left>
      <right style="medium">
        <color rgb="FF4BACC6"/>
      </right>
      <top style="medium">
        <color rgb="FF4BACC6"/>
      </top>
      <bottom style="medium">
        <color rgb="FF4BACC6"/>
      </bottom>
      <diagonal/>
    </border>
    <border>
      <left style="medium">
        <color rgb="FF4BACC6"/>
      </left>
      <right/>
      <top style="medium">
        <color rgb="FF4BACC6"/>
      </top>
      <bottom style="medium">
        <color rgb="FF4BACC6"/>
      </bottom>
      <diagonal/>
    </border>
    <border>
      <left/>
      <right style="medium">
        <color rgb="FF4BACC6"/>
      </right>
      <top style="medium">
        <color rgb="FF4BACC6"/>
      </top>
      <bottom style="medium">
        <color rgb="FF4BACC6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rgb="FF4BACC6"/>
      </left>
      <right style="hair">
        <color rgb="FF4BACC6"/>
      </right>
      <top/>
      <bottom style="hair">
        <color rgb="FF4BACC6"/>
      </bottom>
      <diagonal/>
    </border>
    <border>
      <left style="hair">
        <color rgb="FF4BACC6"/>
      </left>
      <right style="medium">
        <color rgb="FF4BACC6"/>
      </right>
      <top/>
      <bottom style="hair">
        <color rgb="FF4BACC6"/>
      </bottom>
      <diagonal/>
    </border>
    <border>
      <left style="medium">
        <color rgb="FF4BACC6"/>
      </left>
      <right style="hair">
        <color rgb="FF4BACC6"/>
      </right>
      <top style="hair">
        <color rgb="FF4BACC6"/>
      </top>
      <bottom style="hair">
        <color rgb="FF4BACC6"/>
      </bottom>
      <diagonal/>
    </border>
    <border>
      <left style="hair">
        <color rgb="FF4BACC6"/>
      </left>
      <right style="medium">
        <color rgb="FF4BACC6"/>
      </right>
      <top style="hair">
        <color rgb="FF4BACC6"/>
      </top>
      <bottom style="hair">
        <color rgb="FF4BACC6"/>
      </bottom>
      <diagonal/>
    </border>
    <border>
      <left style="hair">
        <color rgb="FF4BACC6"/>
      </left>
      <right style="medium">
        <color rgb="FF4BACC6"/>
      </right>
      <top style="hair">
        <color rgb="FF4BACC6"/>
      </top>
      <bottom style="hair">
        <color auto="1"/>
      </bottom>
      <diagonal/>
    </border>
    <border>
      <left style="thin">
        <color rgb="FF4BACC6"/>
      </left>
      <right style="medium">
        <color rgb="FF4BACC6"/>
      </right>
      <top style="thin">
        <color rgb="FF4BACC6"/>
      </top>
      <bottom/>
      <diagonal/>
    </border>
    <border>
      <left style="thin">
        <color rgb="FF4BACC6"/>
      </left>
      <right style="hair">
        <color rgb="FFD2EAF1"/>
      </right>
      <top style="thin">
        <color rgb="FF4BACC6"/>
      </top>
      <bottom style="medium">
        <color rgb="FF4BACC6"/>
      </bottom>
      <diagonal/>
    </border>
    <border>
      <left style="hair">
        <color rgb="FFD2EAF1"/>
      </left>
      <right style="hair">
        <color rgb="FFD2EAF1"/>
      </right>
      <top style="thin">
        <color rgb="FF4BACC6"/>
      </top>
      <bottom style="medium">
        <color rgb="FF4BACC6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7">
    <xf numFmtId="0" fontId="0" fillId="0" borderId="0" xfId="0"/>
    <xf numFmtId="0" fontId="3" fillId="0" borderId="0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vertical="center"/>
    </xf>
    <xf numFmtId="0" fontId="2" fillId="2" borderId="1" xfId="0" applyNumberFormat="1" applyFont="1" applyFill="1" applyBorder="1" applyAlignment="1" applyProtection="1">
      <alignment horizontal="center" vertical="center"/>
    </xf>
    <xf numFmtId="0" fontId="2" fillId="2" borderId="2" xfId="0" applyNumberFormat="1" applyFont="1" applyFill="1" applyBorder="1" applyAlignment="1" applyProtection="1">
      <alignment horizontal="center" vertical="center"/>
    </xf>
    <xf numFmtId="0" fontId="2" fillId="2" borderId="3" xfId="0" applyNumberFormat="1" applyFont="1" applyFill="1" applyBorder="1" applyAlignment="1" applyProtection="1">
      <alignment horizontal="center" vertical="center"/>
    </xf>
    <xf numFmtId="0" fontId="2" fillId="2" borderId="4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0" fontId="3" fillId="0" borderId="0" xfId="0" applyNumberFormat="1" applyFont="1" applyFill="1" applyBorder="1" applyAlignment="1" applyProtection="1">
      <alignment vertical="center" wrapText="1"/>
    </xf>
    <xf numFmtId="0" fontId="4" fillId="0" borderId="0" xfId="0" applyNumberFormat="1" applyFont="1" applyFill="1" applyBorder="1" applyAlignment="1" applyProtection="1">
      <alignment horizontal="center" vertical="center" wrapText="1"/>
    </xf>
    <xf numFmtId="0" fontId="4" fillId="3" borderId="0" xfId="0" applyNumberFormat="1" applyFont="1" applyFill="1" applyBorder="1" applyAlignment="1" applyProtection="1">
      <alignment horizontal="center" vertical="center" wrapText="1"/>
    </xf>
    <xf numFmtId="0" fontId="1" fillId="2" borderId="5" xfId="0" applyNumberFormat="1" applyFont="1" applyFill="1" applyBorder="1" applyAlignment="1" applyProtection="1">
      <alignment horizontal="center" vertical="center" wrapText="1"/>
    </xf>
    <xf numFmtId="0" fontId="3" fillId="4" borderId="1" xfId="0" applyNumberFormat="1" applyFont="1" applyFill="1" applyBorder="1" applyAlignment="1" applyProtection="1">
      <alignment horizontal="center" vertical="center" wrapText="1"/>
    </xf>
    <xf numFmtId="0" fontId="2" fillId="4" borderId="2" xfId="0" applyNumberFormat="1" applyFont="1" applyFill="1" applyBorder="1" applyAlignment="1" applyProtection="1">
      <alignment vertical="center" wrapText="1"/>
    </xf>
    <xf numFmtId="0" fontId="3" fillId="3" borderId="0" xfId="0" applyNumberFormat="1" applyFont="1" applyFill="1" applyBorder="1" applyAlignment="1" applyProtection="1">
      <alignment horizontal="center" vertical="center"/>
    </xf>
    <xf numFmtId="0" fontId="5" fillId="5" borderId="6" xfId="0" applyNumberFormat="1" applyFont="1" applyFill="1" applyBorder="1" applyAlignment="1" applyProtection="1">
      <alignment horizontal="center" vertical="center"/>
    </xf>
    <xf numFmtId="0" fontId="5" fillId="5" borderId="7" xfId="0" applyNumberFormat="1" applyFont="1" applyFill="1" applyBorder="1" applyAlignment="1" applyProtection="1">
      <alignment horizontal="center" vertical="center"/>
    </xf>
    <xf numFmtId="0" fontId="5" fillId="5" borderId="8" xfId="0" applyNumberFormat="1" applyFont="1" applyFill="1" applyBorder="1" applyAlignment="1" applyProtection="1">
      <alignment horizontal="center" vertical="center"/>
    </xf>
    <xf numFmtId="0" fontId="5" fillId="5" borderId="9" xfId="0" applyNumberFormat="1" applyFont="1" applyFill="1" applyBorder="1" applyAlignment="1" applyProtection="1">
      <alignment horizontal="center" vertical="center"/>
    </xf>
    <xf numFmtId="0" fontId="5" fillId="5" borderId="10" xfId="0" applyNumberFormat="1" applyFont="1" applyFill="1" applyBorder="1" applyAlignment="1" applyProtection="1">
      <alignment horizontal="center" vertical="center"/>
    </xf>
    <xf numFmtId="0" fontId="5" fillId="5" borderId="11" xfId="0" applyNumberFormat="1" applyFont="1" applyFill="1" applyBorder="1" applyAlignment="1" applyProtection="1">
      <alignment horizontal="center" vertical="center"/>
    </xf>
    <xf numFmtId="9" fontId="0" fillId="0" borderId="0" xfId="0" applyNumberFormat="1"/>
    <xf numFmtId="0" fontId="6" fillId="5" borderId="12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/>
    <xf numFmtId="0" fontId="8" fillId="0" borderId="0" xfId="0" applyFont="1" applyFill="1" applyBorder="1"/>
    <xf numFmtId="0" fontId="3" fillId="0" borderId="0" xfId="0" applyFont="1" applyFill="1" applyBorder="1"/>
    <xf numFmtId="0" fontId="3" fillId="0" borderId="0" xfId="0" applyFont="1" applyFill="1" applyBorder="1" applyAlignment="1">
      <alignment wrapText="1"/>
    </xf>
    <xf numFmtId="0" fontId="2" fillId="2" borderId="13" xfId="0" applyFont="1" applyFill="1" applyBorder="1" applyAlignment="1" applyProtection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</xf>
    <xf numFmtId="0" fontId="9" fillId="2" borderId="14" xfId="0" applyFont="1" applyFill="1" applyBorder="1" applyAlignment="1" applyProtection="1">
      <alignment horizontal="center" vertical="center" wrapText="1"/>
    </xf>
    <xf numFmtId="0" fontId="11" fillId="5" borderId="15" xfId="1" applyNumberFormat="1" applyFont="1" applyFill="1" applyBorder="1" applyAlignment="1" applyProtection="1">
      <alignment horizontal="center" vertical="center"/>
    </xf>
    <xf numFmtId="0" fontId="3" fillId="0" borderId="15" xfId="0" applyNumberFormat="1" applyFont="1" applyBorder="1" applyAlignment="1" applyProtection="1">
      <alignment horizontal="left" vertical="center"/>
    </xf>
    <xf numFmtId="0" fontId="3" fillId="0" borderId="15" xfId="0" applyNumberFormat="1" applyFont="1" applyBorder="1" applyAlignment="1" applyProtection="1">
      <alignment horizontal="center" vertical="center"/>
    </xf>
    <xf numFmtId="0" fontId="3" fillId="0" borderId="15" xfId="0" applyNumberFormat="1" applyFont="1" applyFill="1" applyBorder="1" applyAlignment="1" applyProtection="1">
      <alignment horizontal="center" vertical="center"/>
    </xf>
    <xf numFmtId="0" fontId="3" fillId="0" borderId="15" xfId="0" applyNumberFormat="1" applyFont="1" applyFill="1" applyBorder="1" applyAlignment="1" applyProtection="1">
      <alignment horizontal="left" vertical="center"/>
    </xf>
  </cellXfs>
  <cellStyles count="2">
    <cellStyle name="Lien hypertexte" xfId="1" builtinId="8"/>
    <cellStyle name="Normal" xfId="0" builtinId="0"/>
  </cellStyles>
  <dxfs count="34"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499984740745262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499984740745262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499984740745262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499984740745262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499984740745262"/>
      </font>
    </dxf>
    <dxf>
      <font>
        <color theme="0" tint="-0.24994659260841701"/>
      </font>
    </dxf>
    <dxf>
      <font>
        <color theme="0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>
          <bgColor rgb="FFD2EAF1"/>
        </patternFill>
      </fill>
    </dxf>
    <dxf>
      <font>
        <b/>
        <i val="0"/>
        <color theme="0"/>
      </font>
      <fill>
        <patternFill>
          <bgColor rgb="FF4BACC6"/>
        </patternFill>
      </fill>
    </dxf>
    <dxf>
      <border>
        <left style="thin">
          <color rgb="FF4BACC6"/>
        </left>
        <right style="thick">
          <color rgb="FF4BACC6"/>
        </right>
        <top style="thin">
          <color rgb="FF4BACC6"/>
        </top>
        <bottom style="thick">
          <color rgb="FF4BACC6"/>
        </bottom>
        <vertical style="hair">
          <color rgb="FF4BACC6"/>
        </vertical>
        <horizontal style="hair">
          <color rgb="FF4BACC6"/>
        </horizontal>
      </border>
    </dxf>
  </dxfs>
  <tableStyles count="1" defaultTableStyle="TableStyleMedium2" defaultPivotStyle="PivotStyleLight16">
    <tableStyle name="Style de tableau 1" pivot="0" count="3">
      <tableStyleElement type="wholeTable" dxfId="33"/>
      <tableStyleElement type="headerRow" dxfId="32"/>
      <tableStyleElement type="secondRowStripe" dxfId="3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Drop" dropStyle="combo" dx="16" fmlaLink="$F$8" fmlaRange="Config!$I$6:$I$9" noThreeD="1" sel="1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1</xdr:row>
      <xdr:rowOff>161925</xdr:rowOff>
    </xdr:from>
    <xdr:to>
      <xdr:col>4</xdr:col>
      <xdr:colOff>276225</xdr:colOff>
      <xdr:row>7</xdr:row>
      <xdr:rowOff>66675</xdr:rowOff>
    </xdr:to>
    <xdr:sp macro="" textlink="">
      <xdr:nvSpPr>
        <xdr:cNvPr id="3" name="Rectangle 2"/>
        <xdr:cNvSpPr/>
      </xdr:nvSpPr>
      <xdr:spPr>
        <a:xfrm>
          <a:off x="1638300" y="352425"/>
          <a:ext cx="2066925" cy="1047750"/>
        </a:xfrm>
        <a:prstGeom prst="wedgeRectCallout">
          <a:avLst>
            <a:gd name="adj1" fmla="val 123407"/>
            <a:gd name="adj2" fmla="val 107955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Recherche dans la feuille config l'abrégé en 3 lettre dy Type et ajoute si un suivi graphique doit être fait</a:t>
          </a:r>
        </a:p>
      </xdr:txBody>
    </xdr:sp>
    <xdr:clientData/>
  </xdr:twoCellAnchor>
  <xdr:twoCellAnchor>
    <xdr:from>
      <xdr:col>5</xdr:col>
      <xdr:colOff>457200</xdr:colOff>
      <xdr:row>5</xdr:row>
      <xdr:rowOff>38099</xdr:rowOff>
    </xdr:from>
    <xdr:to>
      <xdr:col>8</xdr:col>
      <xdr:colOff>609600</xdr:colOff>
      <xdr:row>8</xdr:row>
      <xdr:rowOff>47624</xdr:rowOff>
    </xdr:to>
    <xdr:sp macro="" textlink="">
      <xdr:nvSpPr>
        <xdr:cNvPr id="4" name="Rectangle 3"/>
        <xdr:cNvSpPr/>
      </xdr:nvSpPr>
      <xdr:spPr>
        <a:xfrm>
          <a:off x="4648200" y="990599"/>
          <a:ext cx="2066925" cy="581025"/>
        </a:xfrm>
        <a:prstGeom prst="wedgeRectCallout">
          <a:avLst>
            <a:gd name="adj1" fmla="val 24790"/>
            <a:gd name="adj2" fmla="val 106345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Compte le nombre et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numérote en fonction de Type 3 lettres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6</xdr:col>
      <xdr:colOff>723900</xdr:colOff>
      <xdr:row>1</xdr:row>
      <xdr:rowOff>104774</xdr:rowOff>
    </xdr:from>
    <xdr:to>
      <xdr:col>10</xdr:col>
      <xdr:colOff>552450</xdr:colOff>
      <xdr:row>4</xdr:row>
      <xdr:rowOff>114299</xdr:rowOff>
    </xdr:to>
    <xdr:sp macro="" textlink="">
      <xdr:nvSpPr>
        <xdr:cNvPr id="5" name="Rectangle 4"/>
        <xdr:cNvSpPr/>
      </xdr:nvSpPr>
      <xdr:spPr>
        <a:xfrm>
          <a:off x="5676900" y="295274"/>
          <a:ext cx="2066925" cy="581025"/>
        </a:xfrm>
        <a:prstGeom prst="wedgeRectCallout">
          <a:avLst>
            <a:gd name="adj1" fmla="val 24329"/>
            <a:gd name="adj2" fmla="val 222739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Compte le nombre et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numérote en fonction de Type 3 lettres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11</xdr:col>
      <xdr:colOff>180975</xdr:colOff>
      <xdr:row>1</xdr:row>
      <xdr:rowOff>104774</xdr:rowOff>
    </xdr:from>
    <xdr:to>
      <xdr:col>16</xdr:col>
      <xdr:colOff>304800</xdr:colOff>
      <xdr:row>4</xdr:row>
      <xdr:rowOff>114299</xdr:rowOff>
    </xdr:to>
    <xdr:sp macro="" textlink="">
      <xdr:nvSpPr>
        <xdr:cNvPr id="6" name="Rectangle 5"/>
        <xdr:cNvSpPr/>
      </xdr:nvSpPr>
      <xdr:spPr>
        <a:xfrm>
          <a:off x="7962900" y="295274"/>
          <a:ext cx="2295525" cy="581025"/>
        </a:xfrm>
        <a:prstGeom prst="wedgeRectCallout">
          <a:avLst>
            <a:gd name="adj1" fmla="val -22144"/>
            <a:gd name="adj2" fmla="val 212903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Compte le nombre et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numérote en fonction de Type 3 lettres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5</xdr:row>
          <xdr:rowOff>9525</xdr:rowOff>
        </xdr:from>
        <xdr:to>
          <xdr:col>5</xdr:col>
          <xdr:colOff>285750</xdr:colOff>
          <xdr:row>6</xdr:row>
          <xdr:rowOff>104775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485775</xdr:colOff>
      <xdr:row>1</xdr:row>
      <xdr:rowOff>104775</xdr:rowOff>
    </xdr:from>
    <xdr:to>
      <xdr:col>25</xdr:col>
      <xdr:colOff>85725</xdr:colOff>
      <xdr:row>4</xdr:row>
      <xdr:rowOff>133350</xdr:rowOff>
    </xdr:to>
    <xdr:sp macro="" textlink="">
      <xdr:nvSpPr>
        <xdr:cNvPr id="2" name="Rectangle 1"/>
        <xdr:cNvSpPr/>
      </xdr:nvSpPr>
      <xdr:spPr>
        <a:xfrm>
          <a:off x="3819525" y="295275"/>
          <a:ext cx="3257550" cy="600075"/>
        </a:xfrm>
        <a:prstGeom prst="wedgeRectCallout">
          <a:avLst>
            <a:gd name="adj1" fmla="val -54301"/>
            <a:gd name="adj2" fmla="val 9265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Une liste permettant de choisir le</a:t>
          </a:r>
          <a:r>
            <a:rPr lang="fr-FR" sz="1100" baseline="0"/>
            <a:t> type (Actuellement un onglet par Type.....)</a:t>
          </a:r>
          <a:endParaRPr lang="fr-FR" sz="1100"/>
        </a:p>
      </xdr:txBody>
    </xdr:sp>
    <xdr:clientData/>
  </xdr:twoCellAnchor>
  <xdr:twoCellAnchor>
    <xdr:from>
      <xdr:col>4</xdr:col>
      <xdr:colOff>1362075</xdr:colOff>
      <xdr:row>13</xdr:row>
      <xdr:rowOff>0</xdr:rowOff>
    </xdr:from>
    <xdr:to>
      <xdr:col>5</xdr:col>
      <xdr:colOff>95250</xdr:colOff>
      <xdr:row>16</xdr:row>
      <xdr:rowOff>104775</xdr:rowOff>
    </xdr:to>
    <xdr:cxnSp macro="">
      <xdr:nvCxnSpPr>
        <xdr:cNvPr id="4" name="Connecteur droit 3"/>
        <xdr:cNvCxnSpPr/>
      </xdr:nvCxnSpPr>
      <xdr:spPr>
        <a:xfrm flipH="1" flipV="1">
          <a:off x="3076575" y="2486025"/>
          <a:ext cx="352425" cy="6762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1228725</xdr:colOff>
      <xdr:row>13</xdr:row>
      <xdr:rowOff>142875</xdr:rowOff>
    </xdr:from>
    <xdr:to>
      <xdr:col>5</xdr:col>
      <xdr:colOff>0</xdr:colOff>
      <xdr:row>16</xdr:row>
      <xdr:rowOff>152400</xdr:rowOff>
    </xdr:to>
    <xdr:cxnSp macro="">
      <xdr:nvCxnSpPr>
        <xdr:cNvPr id="6" name="Connecteur droit 5"/>
        <xdr:cNvCxnSpPr/>
      </xdr:nvCxnSpPr>
      <xdr:spPr>
        <a:xfrm flipH="1" flipV="1">
          <a:off x="2943225" y="2628900"/>
          <a:ext cx="390525" cy="5810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1076325</xdr:colOff>
      <xdr:row>14</xdr:row>
      <xdr:rowOff>95250</xdr:rowOff>
    </xdr:from>
    <xdr:to>
      <xdr:col>4</xdr:col>
      <xdr:colOff>1533525</xdr:colOff>
      <xdr:row>17</xdr:row>
      <xdr:rowOff>76200</xdr:rowOff>
    </xdr:to>
    <xdr:cxnSp macro="">
      <xdr:nvCxnSpPr>
        <xdr:cNvPr id="8" name="Connecteur droit 7"/>
        <xdr:cNvCxnSpPr/>
      </xdr:nvCxnSpPr>
      <xdr:spPr>
        <a:xfrm flipH="1" flipV="1">
          <a:off x="2790825" y="2771775"/>
          <a:ext cx="457200" cy="5524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571500</xdr:colOff>
      <xdr:row>6</xdr:row>
      <xdr:rowOff>123825</xdr:rowOff>
    </xdr:from>
    <xdr:to>
      <xdr:col>5</xdr:col>
      <xdr:colOff>438150</xdr:colOff>
      <xdr:row>7</xdr:row>
      <xdr:rowOff>142875</xdr:rowOff>
    </xdr:to>
    <xdr:sp macro="" textlink="">
      <xdr:nvSpPr>
        <xdr:cNvPr id="10" name="Forme libre 9"/>
        <xdr:cNvSpPr/>
      </xdr:nvSpPr>
      <xdr:spPr>
        <a:xfrm>
          <a:off x="2286000" y="1266825"/>
          <a:ext cx="1485900" cy="209550"/>
        </a:xfrm>
        <a:custGeom>
          <a:avLst/>
          <a:gdLst>
            <a:gd name="connsiteX0" fmla="*/ 0 w 1238250"/>
            <a:gd name="connsiteY0" fmla="*/ 0 h 200025"/>
            <a:gd name="connsiteX1" fmla="*/ 9525 w 1238250"/>
            <a:gd name="connsiteY1" fmla="*/ 200025 h 200025"/>
            <a:gd name="connsiteX2" fmla="*/ 1238250 w 1238250"/>
            <a:gd name="connsiteY2" fmla="*/ 180975 h 2000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1238250" h="200025">
              <a:moveTo>
                <a:pt x="0" y="0"/>
              </a:moveTo>
              <a:lnTo>
                <a:pt x="9525" y="200025"/>
              </a:lnTo>
              <a:lnTo>
                <a:pt x="1238250" y="180975"/>
              </a:lnTo>
            </a:path>
          </a:pathLst>
        </a:custGeom>
        <a:noFill/>
        <a:ln>
          <a:headEnd type="none" w="med" len="med"/>
          <a:tailEnd type="triangl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SI_Creteil\CPM_Creation\CPM_SUIVI_PORTEFEUILLE\Portefeuille_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1"/>
      <sheetName val="Feuil1"/>
      <sheetName val="Projets-Developpement"/>
      <sheetName val="Config"/>
    </sheetNames>
    <sheetDataSet>
      <sheetData sheetId="0"/>
      <sheetData sheetId="1"/>
      <sheetData sheetId="2"/>
      <sheetData sheetId="3">
        <row r="6">
          <cell r="I6" t="str">
            <v>DEV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_TypeProjet" displayName="Tableau_TypeProjet" ref="H5:I9" totalsRowShown="0" headerRowDxfId="30">
  <autoFilter ref="H5:I9"/>
  <tableColumns count="2">
    <tableColumn id="1" name="Choisir le type"/>
    <tableColumn id="2" name="Code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0:S23"/>
  <sheetViews>
    <sheetView workbookViewId="0">
      <selection activeCell="N25" sqref="N25"/>
    </sheetView>
  </sheetViews>
  <sheetFormatPr baseColWidth="10" defaultRowHeight="15" x14ac:dyDescent="0.25"/>
  <cols>
    <col min="3" max="3" width="17.140625" bestFit="1" customWidth="1"/>
    <col min="8" max="8" width="5.85546875" customWidth="1"/>
    <col min="9" max="9" width="9.28515625" customWidth="1"/>
    <col min="10" max="10" width="7" customWidth="1"/>
    <col min="11" max="11" width="8.85546875" customWidth="1"/>
    <col min="12" max="13" width="8.5703125" customWidth="1"/>
    <col min="14" max="16" width="5.140625" customWidth="1"/>
  </cols>
  <sheetData>
    <row r="10" spans="2:19" ht="15.75" thickBot="1" x14ac:dyDescent="0.3"/>
    <row r="11" spans="2:19" ht="15.75" thickBot="1" x14ac:dyDescent="0.3">
      <c r="B11" s="1"/>
      <c r="C11" s="1"/>
      <c r="D11" s="2"/>
      <c r="E11" s="2"/>
      <c r="F11" s="2"/>
      <c r="G11" s="2"/>
      <c r="H11" s="3" t="s">
        <v>0</v>
      </c>
      <c r="I11" s="4"/>
      <c r="J11" s="5" t="s">
        <v>1</v>
      </c>
      <c r="K11" s="6"/>
      <c r="L11" s="5" t="s">
        <v>2</v>
      </c>
      <c r="M11" s="6"/>
      <c r="N11" t="s">
        <v>49</v>
      </c>
    </row>
    <row r="12" spans="2:19" ht="30.75" thickBot="1" x14ac:dyDescent="0.3">
      <c r="B12" s="7" t="s">
        <v>4</v>
      </c>
      <c r="C12" s="8" t="s">
        <v>5</v>
      </c>
      <c r="D12" s="9" t="s">
        <v>6</v>
      </c>
      <c r="E12" s="9" t="s">
        <v>7</v>
      </c>
      <c r="F12" s="10"/>
      <c r="G12" s="11" t="s">
        <v>8</v>
      </c>
      <c r="H12" s="12">
        <f>SUM(H13:H23)</f>
        <v>2</v>
      </c>
      <c r="I12" s="13"/>
      <c r="J12" s="12">
        <f>SUM(J13:J23)</f>
        <v>5</v>
      </c>
      <c r="K12" s="13"/>
      <c r="L12" s="12">
        <f>SUM(L13:L23)</f>
        <v>2</v>
      </c>
      <c r="M12" s="13"/>
      <c r="Q12" s="11" t="s">
        <v>16</v>
      </c>
      <c r="R12" s="11" t="s">
        <v>17</v>
      </c>
      <c r="S12" s="11" t="s">
        <v>18</v>
      </c>
    </row>
    <row r="13" spans="2:19" x14ac:dyDescent="0.25">
      <c r="B13" s="1">
        <v>1</v>
      </c>
      <c r="C13" s="2" t="s">
        <v>9</v>
      </c>
      <c r="D13" s="1" t="s">
        <v>10</v>
      </c>
      <c r="E13" s="1" t="s">
        <v>10</v>
      </c>
      <c r="F13" s="14"/>
      <c r="G13" s="15" t="str">
        <f>IF(E13="Oui",VLOOKUP(C13,Type_proj,2,FALSE)&amp;"-Oui","")</f>
        <v>INF-Oui</v>
      </c>
      <c r="H13" s="16" t="str">
        <f>IF($G13=$H$11&amp;"-Oui",1,"")</f>
        <v/>
      </c>
      <c r="I13" s="17" t="str">
        <f>IF(H13=1,$H$11&amp;"-"&amp;(H$12-SUM(H$13:H13)+1),"")</f>
        <v/>
      </c>
      <c r="J13" s="18">
        <f>IF($G13=$J$11&amp;"-Oui",1,"")</f>
        <v>1</v>
      </c>
      <c r="K13" s="19" t="str">
        <f>IF(J13=1,$J$11&amp;"-"&amp;(J$12-SUM(J$13:J13)+1),"")</f>
        <v>INF-5</v>
      </c>
      <c r="L13" s="18" t="str">
        <f>IF($G13=$L$11&amp;"-Oui",1,"")</f>
        <v/>
      </c>
      <c r="M13" s="19" t="str">
        <f>IF(L13=1,$L$11&amp;"-"&amp;(L$12-SUM(L$13:L13)+1),"")</f>
        <v/>
      </c>
      <c r="Q13" t="s">
        <v>19</v>
      </c>
      <c r="R13" t="s">
        <v>30</v>
      </c>
      <c r="S13" s="21">
        <v>0.05</v>
      </c>
    </row>
    <row r="14" spans="2:19" x14ac:dyDescent="0.25">
      <c r="B14" s="1">
        <f t="shared" ref="B14:B23" si="0">B13+1</f>
        <v>2</v>
      </c>
      <c r="C14" s="2" t="s">
        <v>11</v>
      </c>
      <c r="D14" s="1" t="s">
        <v>10</v>
      </c>
      <c r="E14" s="1" t="s">
        <v>10</v>
      </c>
      <c r="F14" s="14"/>
      <c r="G14" s="15" t="str">
        <f>IF(E14="Oui",VLOOKUP(C14,Type_proj,2,FALSE)&amp;"-Oui","")</f>
        <v>MOD-Oui</v>
      </c>
      <c r="H14" s="16" t="str">
        <f t="shared" ref="H14:H23" si="1">IF($G14=$H$11&amp;"-Oui",1,"")</f>
        <v/>
      </c>
      <c r="I14" s="19" t="str">
        <f>IF(H14=1,$H$11&amp;"-"&amp;(H$12-SUM(H$13:H14)+1),"")</f>
        <v/>
      </c>
      <c r="J14" s="18" t="str">
        <f t="shared" ref="J14:J23" si="2">IF($G14=$J$11&amp;"-Oui",1,"")</f>
        <v/>
      </c>
      <c r="K14" s="19" t="str">
        <f>IF(J14=1,$J$11&amp;"-"&amp;(J$12-SUM(J$13:J14)+1),"")</f>
        <v/>
      </c>
      <c r="L14" s="18">
        <f t="shared" ref="L14:L23" si="3">IF($G14=$L$11&amp;"-Oui",1,"")</f>
        <v>1</v>
      </c>
      <c r="M14" s="19" t="str">
        <f>IF(L14=1,$L$11&amp;"-"&amp;(L$12-SUM(L$13:L14)+1),"")</f>
        <v>MOD-2</v>
      </c>
      <c r="Q14" t="s">
        <v>20</v>
      </c>
      <c r="R14" t="s">
        <v>31</v>
      </c>
      <c r="S14" s="21">
        <v>0.1</v>
      </c>
    </row>
    <row r="15" spans="2:19" x14ac:dyDescent="0.25">
      <c r="B15" s="1">
        <f t="shared" si="0"/>
        <v>3</v>
      </c>
      <c r="C15" s="2" t="s">
        <v>9</v>
      </c>
      <c r="D15" s="1" t="s">
        <v>10</v>
      </c>
      <c r="E15" s="1" t="s">
        <v>10</v>
      </c>
      <c r="F15" s="14"/>
      <c r="G15" s="15" t="str">
        <f>IF(E15="Oui",VLOOKUP(C15,Type_proj,2,FALSE)&amp;"-Oui","")</f>
        <v>INF-Oui</v>
      </c>
      <c r="H15" s="16" t="str">
        <f t="shared" si="1"/>
        <v/>
      </c>
      <c r="I15" s="19" t="str">
        <f>IF(H15=1,$H$11&amp;"-"&amp;(H$12-SUM(H$13:H15)+1),"")</f>
        <v/>
      </c>
      <c r="J15" s="18">
        <f t="shared" si="2"/>
        <v>1</v>
      </c>
      <c r="K15" s="19" t="str">
        <f>IF(J15=1,$J$11&amp;"-"&amp;(J$12-SUM(J$13:J15)+1),"")</f>
        <v>INF-4</v>
      </c>
      <c r="L15" s="18" t="str">
        <f t="shared" si="3"/>
        <v/>
      </c>
      <c r="M15" s="19" t="str">
        <f>IF(L15=1,$L$11&amp;"-"&amp;(L$12-SUM(L$13:L15)+1),"")</f>
        <v/>
      </c>
      <c r="Q15" t="s">
        <v>21</v>
      </c>
      <c r="R15" t="s">
        <v>32</v>
      </c>
      <c r="S15" s="21">
        <v>0.15000000000000002</v>
      </c>
    </row>
    <row r="16" spans="2:19" x14ac:dyDescent="0.25">
      <c r="B16" s="1">
        <f t="shared" si="0"/>
        <v>4</v>
      </c>
      <c r="C16" s="2" t="s">
        <v>12</v>
      </c>
      <c r="D16" s="1" t="s">
        <v>10</v>
      </c>
      <c r="E16" s="1" t="s">
        <v>10</v>
      </c>
      <c r="F16" s="14"/>
      <c r="G16" s="15" t="str">
        <f>IF(E16="Oui",VLOOKUP(C16,Type_proj,2,FALSE)&amp;"-Oui","")</f>
        <v>DEV-Oui</v>
      </c>
      <c r="H16" s="16">
        <f t="shared" si="1"/>
        <v>1</v>
      </c>
      <c r="I16" s="19" t="str">
        <f>IF(H16=1,$H$11&amp;"-"&amp;(H$12-SUM(H$13:H16)+1),"")</f>
        <v>DEV-2</v>
      </c>
      <c r="J16" s="18" t="str">
        <f t="shared" si="2"/>
        <v/>
      </c>
      <c r="K16" s="19" t="str">
        <f>IF(J16=1,$J$11&amp;"-"&amp;(J$12-SUM(J$13:J16)+1),"")</f>
        <v/>
      </c>
      <c r="L16" s="18" t="str">
        <f t="shared" si="3"/>
        <v/>
      </c>
      <c r="M16" s="19" t="str">
        <f>IF(L16=1,$L$11&amp;"-"&amp;(L$12-SUM(L$13:L16)+1),"")</f>
        <v/>
      </c>
      <c r="Q16" t="s">
        <v>22</v>
      </c>
      <c r="R16" t="s">
        <v>33</v>
      </c>
      <c r="S16" s="21">
        <v>0.2</v>
      </c>
    </row>
    <row r="17" spans="2:19" x14ac:dyDescent="0.25">
      <c r="B17" s="1">
        <f t="shared" si="0"/>
        <v>5</v>
      </c>
      <c r="C17" s="2" t="s">
        <v>11</v>
      </c>
      <c r="D17" s="1" t="s">
        <v>10</v>
      </c>
      <c r="E17" s="1" t="s">
        <v>10</v>
      </c>
      <c r="F17" s="14"/>
      <c r="G17" s="15" t="str">
        <f>IF(E17="Oui",VLOOKUP(C17,Type_proj,2,FALSE)&amp;"-Oui","")</f>
        <v>MOD-Oui</v>
      </c>
      <c r="H17" s="16" t="str">
        <f t="shared" si="1"/>
        <v/>
      </c>
      <c r="I17" s="19" t="str">
        <f>IF(H17=1,$H$11&amp;"-"&amp;(H$12-SUM(H$13:H17)+1),"")</f>
        <v/>
      </c>
      <c r="J17" s="18" t="str">
        <f t="shared" si="2"/>
        <v/>
      </c>
      <c r="K17" s="19" t="str">
        <f>IF(J17=1,$J$11&amp;"-"&amp;(J$12-SUM(J$13:J17)+1),"")</f>
        <v/>
      </c>
      <c r="L17" s="18">
        <f t="shared" si="3"/>
        <v>1</v>
      </c>
      <c r="M17" s="19" t="str">
        <f>IF(L17=1,$L$11&amp;"-"&amp;(L$12-SUM(L$13:L17)+1),"")</f>
        <v>MOD-1</v>
      </c>
      <c r="Q17" t="s">
        <v>23</v>
      </c>
      <c r="R17" t="s">
        <v>34</v>
      </c>
      <c r="S17" s="21">
        <v>0.25</v>
      </c>
    </row>
    <row r="18" spans="2:19" x14ac:dyDescent="0.25">
      <c r="B18" s="1">
        <f t="shared" si="0"/>
        <v>6</v>
      </c>
      <c r="C18" s="2" t="s">
        <v>14</v>
      </c>
      <c r="D18" s="1" t="s">
        <v>10</v>
      </c>
      <c r="E18" s="1" t="s">
        <v>13</v>
      </c>
      <c r="F18" s="14"/>
      <c r="G18" s="15" t="str">
        <f>IF(E18="Oui",VLOOKUP(C18,Type_proj,2,FALSE)&amp;"-Oui","")</f>
        <v/>
      </c>
      <c r="H18" s="16" t="str">
        <f t="shared" si="1"/>
        <v/>
      </c>
      <c r="I18" s="19" t="str">
        <f>IF(H18=1,$H$11&amp;"-"&amp;(H$12-SUM(H$13:H18)+1),"")</f>
        <v/>
      </c>
      <c r="J18" s="18" t="str">
        <f t="shared" si="2"/>
        <v/>
      </c>
      <c r="K18" s="19" t="str">
        <f>IF(J18=1,$J$11&amp;"-"&amp;(J$12-SUM(J$13:J18)+1),"")</f>
        <v/>
      </c>
      <c r="L18" s="18" t="str">
        <f t="shared" si="3"/>
        <v/>
      </c>
      <c r="M18" s="19" t="str">
        <f>IF(L18=1,$L$11&amp;"-"&amp;(L$12-SUM(L$13:L18)+1),"")</f>
        <v/>
      </c>
      <c r="Q18" t="s">
        <v>24</v>
      </c>
      <c r="R18" t="s">
        <v>35</v>
      </c>
      <c r="S18" s="21">
        <v>0.3</v>
      </c>
    </row>
    <row r="19" spans="2:19" x14ac:dyDescent="0.25">
      <c r="B19" s="1">
        <f t="shared" si="0"/>
        <v>7</v>
      </c>
      <c r="C19" s="2" t="s">
        <v>9</v>
      </c>
      <c r="D19" s="1" t="s">
        <v>10</v>
      </c>
      <c r="E19" s="1" t="s">
        <v>10</v>
      </c>
      <c r="F19" s="14"/>
      <c r="G19" s="15" t="str">
        <f>IF(E19="Oui",VLOOKUP(C19,Type_proj,2,FALSE)&amp;"-Oui","")</f>
        <v>INF-Oui</v>
      </c>
      <c r="H19" s="16" t="str">
        <f t="shared" si="1"/>
        <v/>
      </c>
      <c r="I19" s="19" t="str">
        <f>IF(H19=1,$H$11&amp;"-"&amp;(H$12-SUM(H$13:H19)+1),"")</f>
        <v/>
      </c>
      <c r="J19" s="18">
        <f t="shared" si="2"/>
        <v>1</v>
      </c>
      <c r="K19" s="19" t="str">
        <f>IF(J19=1,$J$11&amp;"-"&amp;(J$12-SUM(J$13:J19)+1),"")</f>
        <v>INF-3</v>
      </c>
      <c r="L19" s="18" t="str">
        <f t="shared" si="3"/>
        <v/>
      </c>
      <c r="M19" s="19" t="str">
        <f>IF(L19=1,$L$11&amp;"-"&amp;(L$12-SUM(L$13:L19)+1),"")</f>
        <v/>
      </c>
      <c r="Q19" t="s">
        <v>25</v>
      </c>
      <c r="R19" t="s">
        <v>36</v>
      </c>
      <c r="S19" s="21">
        <v>0.35000000000000003</v>
      </c>
    </row>
    <row r="20" spans="2:19" x14ac:dyDescent="0.25">
      <c r="B20" s="1">
        <f t="shared" si="0"/>
        <v>8</v>
      </c>
      <c r="C20" s="2" t="s">
        <v>9</v>
      </c>
      <c r="D20" s="1" t="s">
        <v>10</v>
      </c>
      <c r="E20" s="1" t="s">
        <v>10</v>
      </c>
      <c r="F20" s="14"/>
      <c r="G20" s="15" t="str">
        <f>IF(E20="Oui",VLOOKUP(C20,Type_proj,2,FALSE)&amp;"-Oui","")</f>
        <v>INF-Oui</v>
      </c>
      <c r="H20" s="16" t="str">
        <f t="shared" si="1"/>
        <v/>
      </c>
      <c r="I20" s="19" t="str">
        <f>IF(H20=1,$H$11&amp;"-"&amp;(H$12-SUM(H$13:H20)+1),"")</f>
        <v/>
      </c>
      <c r="J20" s="18">
        <f t="shared" si="2"/>
        <v>1</v>
      </c>
      <c r="K20" s="19" t="str">
        <f>IF(J20=1,$J$11&amp;"-"&amp;(J$12-SUM(J$13:J20)+1),"")</f>
        <v>INF-2</v>
      </c>
      <c r="L20" s="18" t="str">
        <f t="shared" si="3"/>
        <v/>
      </c>
      <c r="M20" s="19" t="str">
        <f>IF(L20=1,$L$11&amp;"-"&amp;(L$12-SUM(L$13:L20)+1),"")</f>
        <v/>
      </c>
      <c r="Q20" t="s">
        <v>26</v>
      </c>
      <c r="R20" t="s">
        <v>37</v>
      </c>
      <c r="S20" s="21">
        <v>0.4</v>
      </c>
    </row>
    <row r="21" spans="2:19" x14ac:dyDescent="0.25">
      <c r="B21" s="1">
        <f t="shared" si="0"/>
        <v>9</v>
      </c>
      <c r="C21" s="2" t="s">
        <v>15</v>
      </c>
      <c r="D21" s="1" t="s">
        <v>10</v>
      </c>
      <c r="E21" s="1" t="s">
        <v>13</v>
      </c>
      <c r="F21" s="14"/>
      <c r="G21" s="15" t="str">
        <f>IF(E21="Oui",VLOOKUP(C21,Type_proj,2,FALSE)&amp;"-Oui","")</f>
        <v/>
      </c>
      <c r="H21" s="16" t="str">
        <f t="shared" si="1"/>
        <v/>
      </c>
      <c r="I21" s="19" t="str">
        <f>IF(H21=1,$H$11&amp;"-"&amp;(H$12-SUM(H$13:H21)+1),"")</f>
        <v/>
      </c>
      <c r="J21" s="18" t="str">
        <f t="shared" si="2"/>
        <v/>
      </c>
      <c r="K21" s="19" t="str">
        <f>IF(J21=1,$J$11&amp;"-"&amp;(J$12-SUM(J$13:J21)+1),"")</f>
        <v/>
      </c>
      <c r="L21" s="18" t="str">
        <f t="shared" si="3"/>
        <v/>
      </c>
      <c r="M21" s="19" t="str">
        <f>IF(L21=1,$L$11&amp;"-"&amp;(L$12-SUM(L$13:L21)+1),"")</f>
        <v/>
      </c>
      <c r="Q21" t="s">
        <v>27</v>
      </c>
      <c r="R21" t="s">
        <v>38</v>
      </c>
      <c r="S21" s="21">
        <v>0.45</v>
      </c>
    </row>
    <row r="22" spans="2:19" x14ac:dyDescent="0.25">
      <c r="B22" s="1">
        <f t="shared" si="0"/>
        <v>10</v>
      </c>
      <c r="C22" s="2" t="s">
        <v>9</v>
      </c>
      <c r="D22" s="1" t="s">
        <v>10</v>
      </c>
      <c r="E22" s="1" t="s">
        <v>10</v>
      </c>
      <c r="F22" s="14"/>
      <c r="G22" s="15" t="str">
        <f>IF(E22="Oui",VLOOKUP(C22,Type_proj,2,FALSE)&amp;"-Oui","")</f>
        <v>INF-Oui</v>
      </c>
      <c r="H22" s="16" t="str">
        <f t="shared" si="1"/>
        <v/>
      </c>
      <c r="I22" s="19" t="str">
        <f>IF(H22=1,$H$11&amp;"-"&amp;(H$12-SUM(H$13:H22)+1),"")</f>
        <v/>
      </c>
      <c r="J22" s="18">
        <f t="shared" si="2"/>
        <v>1</v>
      </c>
      <c r="K22" s="19" t="str">
        <f>IF(J22=1,$J$11&amp;"-"&amp;(J$12-SUM(J$13:J22)+1),"")</f>
        <v>INF-1</v>
      </c>
      <c r="L22" s="18" t="str">
        <f t="shared" si="3"/>
        <v/>
      </c>
      <c r="M22" s="19" t="str">
        <f>IF(L22=1,$L$11&amp;"-"&amp;(L$12-SUM(L$13:L22)+1),"")</f>
        <v/>
      </c>
      <c r="Q22" t="s">
        <v>28</v>
      </c>
      <c r="R22" t="s">
        <v>39</v>
      </c>
      <c r="S22" s="21">
        <v>0.5</v>
      </c>
    </row>
    <row r="23" spans="2:19" x14ac:dyDescent="0.25">
      <c r="B23" s="1">
        <f t="shared" si="0"/>
        <v>11</v>
      </c>
      <c r="C23" s="2" t="s">
        <v>12</v>
      </c>
      <c r="D23" s="1" t="s">
        <v>10</v>
      </c>
      <c r="E23" s="1" t="s">
        <v>10</v>
      </c>
      <c r="F23" s="14"/>
      <c r="G23" s="15" t="str">
        <f>IF(E23="Oui",VLOOKUP(C23,Type_proj,2,FALSE)&amp;"-Oui","")</f>
        <v>DEV-Oui</v>
      </c>
      <c r="H23" s="16">
        <f t="shared" si="1"/>
        <v>1</v>
      </c>
      <c r="I23" s="20" t="str">
        <f>IF(H23=1,$H$11&amp;"-"&amp;(H$12-SUM(H$13:H23)+1),"")</f>
        <v>DEV-1</v>
      </c>
      <c r="J23" s="18" t="str">
        <f t="shared" si="2"/>
        <v/>
      </c>
      <c r="K23" s="20" t="str">
        <f>IF(J23=1,$J$11&amp;"-"&amp;(J$12-SUM(J$13:J23)+1),"")</f>
        <v/>
      </c>
      <c r="L23" s="18" t="str">
        <f t="shared" si="3"/>
        <v/>
      </c>
      <c r="M23" s="20" t="str">
        <f>IF(L23=1,$L$11&amp;"-"&amp;(L$12-SUM(L$13:L23)+1),"")</f>
        <v/>
      </c>
      <c r="Q23" t="s">
        <v>29</v>
      </c>
      <c r="R23" t="s">
        <v>40</v>
      </c>
      <c r="S23" s="21">
        <v>0.55000000000000004</v>
      </c>
    </row>
  </sheetData>
  <mergeCells count="3">
    <mergeCell ref="H11:I11"/>
    <mergeCell ref="J11:K11"/>
    <mergeCell ref="L11:M11"/>
  </mergeCells>
  <conditionalFormatting sqref="C13">
    <cfRule type="beginsWith" dxfId="29" priority="25" stopIfTrue="1" operator="beginsWith" text="Choisir">
      <formula>LEFT(C13,LEN("Choisir"))="Choisir"</formula>
    </cfRule>
  </conditionalFormatting>
  <conditionalFormatting sqref="G13:H23">
    <cfRule type="beginsWith" dxfId="28" priority="26" operator="beginsWith" text="Code">
      <formula>LEFT(G13,LEN("Code"))="Code"</formula>
    </cfRule>
  </conditionalFormatting>
  <conditionalFormatting sqref="C13 D13:D23 B13:B23 E13:I13 G14:I23">
    <cfRule type="expression" dxfId="27" priority="27">
      <formula>$E13="Non"</formula>
    </cfRule>
  </conditionalFormatting>
  <conditionalFormatting sqref="C14:C23">
    <cfRule type="beginsWith" dxfId="26" priority="23" stopIfTrue="1" operator="beginsWith" text="Choisir">
      <formula>LEFT(C14,LEN("Choisir"))="Choisir"</formula>
    </cfRule>
  </conditionalFormatting>
  <conditionalFormatting sqref="I13:I23">
    <cfRule type="beginsWith" dxfId="25" priority="20" operator="beginsWith" text="Code">
      <formula>LEFT(I13,LEN("Code"))="Code"</formula>
    </cfRule>
  </conditionalFormatting>
  <conditionalFormatting sqref="C14:C23 E14:F23">
    <cfRule type="expression" dxfId="24" priority="24">
      <formula>$E14="Non"</formula>
    </cfRule>
  </conditionalFormatting>
  <conditionalFormatting sqref="I13:I23">
    <cfRule type="beginsWith" dxfId="23" priority="22" operator="beginsWith" text="Code">
      <formula>LEFT(I13,LEN("Code"))="Code"</formula>
    </cfRule>
  </conditionalFormatting>
  <conditionalFormatting sqref="I13:I23">
    <cfRule type="beginsWith" dxfId="22" priority="21" operator="beginsWith" text="Code">
      <formula>LEFT(I13,LEN("Code"))="Code"</formula>
    </cfRule>
  </conditionalFormatting>
  <conditionalFormatting sqref="I13:I23">
    <cfRule type="beginsWith" dxfId="21" priority="19" operator="beginsWith" text="Code">
      <formula>LEFT(I13,LEN("Code"))="Code"</formula>
    </cfRule>
  </conditionalFormatting>
  <conditionalFormatting sqref="J13:J23">
    <cfRule type="beginsWith" dxfId="20" priority="17" operator="beginsWith" text="Code">
      <formula>LEFT(J13,LEN("Code"))="Code"</formula>
    </cfRule>
  </conditionalFormatting>
  <conditionalFormatting sqref="J13:K23">
    <cfRule type="expression" dxfId="19" priority="18">
      <formula>$E13="Non"</formula>
    </cfRule>
  </conditionalFormatting>
  <conditionalFormatting sqref="K13:K23">
    <cfRule type="beginsWith" dxfId="18" priority="14" operator="beginsWith" text="Code">
      <formula>LEFT(K13,LEN("Code"))="Code"</formula>
    </cfRule>
  </conditionalFormatting>
  <conditionalFormatting sqref="K13:K23">
    <cfRule type="beginsWith" dxfId="17" priority="16" operator="beginsWith" text="Code">
      <formula>LEFT(K13,LEN("Code"))="Code"</formula>
    </cfRule>
  </conditionalFormatting>
  <conditionalFormatting sqref="K13:K23">
    <cfRule type="beginsWith" dxfId="16" priority="15" operator="beginsWith" text="Code">
      <formula>LEFT(K13,LEN("Code"))="Code"</formula>
    </cfRule>
  </conditionalFormatting>
  <conditionalFormatting sqref="K13:K23">
    <cfRule type="beginsWith" dxfId="15" priority="13" operator="beginsWith" text="Code">
      <formula>LEFT(K13,LEN("Code"))="Code"</formula>
    </cfRule>
  </conditionalFormatting>
  <conditionalFormatting sqref="L13:L23">
    <cfRule type="beginsWith" dxfId="14" priority="11" operator="beginsWith" text="Code">
      <formula>LEFT(L13,LEN("Code"))="Code"</formula>
    </cfRule>
  </conditionalFormatting>
  <conditionalFormatting sqref="L13:M23">
    <cfRule type="expression" dxfId="13" priority="12">
      <formula>$E13="Non"</formula>
    </cfRule>
  </conditionalFormatting>
  <conditionalFormatting sqref="M13:M23">
    <cfRule type="beginsWith" dxfId="12" priority="8" operator="beginsWith" text="Code">
      <formula>LEFT(M13,LEN("Code"))="Code"</formula>
    </cfRule>
  </conditionalFormatting>
  <conditionalFormatting sqref="M13:M23">
    <cfRule type="beginsWith" dxfId="11" priority="10" operator="beginsWith" text="Code">
      <formula>LEFT(M13,LEN("Code"))="Code"</formula>
    </cfRule>
  </conditionalFormatting>
  <conditionalFormatting sqref="M13:M23">
    <cfRule type="beginsWith" dxfId="10" priority="9" operator="beginsWith" text="Code">
      <formula>LEFT(M13,LEN("Code"))="Code"</formula>
    </cfRule>
  </conditionalFormatting>
  <conditionalFormatting sqref="M13:M23">
    <cfRule type="beginsWith" dxfId="9" priority="7" operator="beginsWith" text="Code">
      <formula>LEFT(M13,LEN("Code"))="Code"</formula>
    </cfRule>
  </conditionalFormatting>
  <dataValidations count="2">
    <dataValidation type="list" allowBlank="1" showInputMessage="1" showErrorMessage="1" sqref="D13:F23">
      <formula1>"Oui,Non"</formula1>
    </dataValidation>
    <dataValidation type="list" allowBlank="1" showInputMessage="1" showErrorMessage="1" sqref="C13:C23">
      <formula1>DSI_TypeProj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8:AB20"/>
  <sheetViews>
    <sheetView tabSelected="1" workbookViewId="0">
      <selection activeCell="R7" sqref="R7"/>
    </sheetView>
  </sheetViews>
  <sheetFormatPr baseColWidth="10" defaultRowHeight="15" x14ac:dyDescent="0.25"/>
  <cols>
    <col min="1" max="1" width="2.140625" customWidth="1"/>
    <col min="2" max="3" width="10.7109375" customWidth="1"/>
    <col min="4" max="4" width="2.140625" customWidth="1"/>
    <col min="5" max="5" width="24.28515625" customWidth="1"/>
    <col min="7" max="27" width="2.28515625" customWidth="1"/>
    <col min="28" max="28" width="7.5703125" customWidth="1"/>
  </cols>
  <sheetData>
    <row r="8" spans="2:28" x14ac:dyDescent="0.25">
      <c r="F8">
        <v>1</v>
      </c>
    </row>
    <row r="11" spans="2:28" ht="15.75" thickBot="1" x14ac:dyDescent="0.3">
      <c r="B11" s="32" t="s">
        <v>47</v>
      </c>
      <c r="C11" s="32" t="str">
        <f>[1]Config!I6</f>
        <v>DEV</v>
      </c>
      <c r="E11" s="28" t="s">
        <v>43</v>
      </c>
      <c r="F11" s="29" t="s">
        <v>44</v>
      </c>
      <c r="G11" s="30" t="s">
        <v>45</v>
      </c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1" t="s">
        <v>46</v>
      </c>
    </row>
    <row r="12" spans="2:28" x14ac:dyDescent="0.25">
      <c r="B12" s="33" t="s">
        <v>48</v>
      </c>
      <c r="C12" s="34">
        <f>Tableau1!H12</f>
        <v>2</v>
      </c>
    </row>
    <row r="13" spans="2:28" x14ac:dyDescent="0.25">
      <c r="B13" s="35">
        <f>Tableau1!H12</f>
        <v>2</v>
      </c>
      <c r="C13" s="36" t="str">
        <f>IF(ISERROR(VLOOKUP($C$11&amp;"-"&amp;B13,Tableau1!$I$13:$I$2000,1,FALSE)),"",VLOOKUP($C$11&amp;"-"&amp;B13,Tableau1!$I$13:$I$2000,1,FALSE))</f>
        <v>DEV-2</v>
      </c>
      <c r="E13" t="str">
        <f>IF($B13&gt;0,INDEX(DON_Titre,MATCH($C13,DEV,0)),"")</f>
        <v>Développement</v>
      </c>
      <c r="F13" t="s">
        <v>49</v>
      </c>
      <c r="AB13" t="s">
        <v>50</v>
      </c>
    </row>
    <row r="14" spans="2:28" x14ac:dyDescent="0.25">
      <c r="B14" s="35">
        <f>IF(AND(B13-1&lt;=C$12,B13&gt;0),B13-1,0)</f>
        <v>1</v>
      </c>
      <c r="C14" s="36" t="str">
        <f>IF(ISERROR(VLOOKUP($C$11&amp;"-"&amp;B14,Tableau1!$I$13:$I$2000,1,FALSE)),"",VLOOKUP($C$11&amp;"-"&amp;B14,Tableau1!$I$13:$I$2000,1,FALSE))</f>
        <v>DEV-1</v>
      </c>
      <c r="E14" t="str">
        <f>IF($B14&gt;0,INDEX(DON_Titre,MATCH($C14,DEV,0)),"")</f>
        <v>Développement</v>
      </c>
    </row>
    <row r="15" spans="2:28" x14ac:dyDescent="0.25">
      <c r="B15" s="35">
        <f t="shared" ref="B15:B17" si="0">IF(AND(B14-1&lt;=C$12,B14&gt;0),B14-1,0)</f>
        <v>0</v>
      </c>
      <c r="C15" s="36" t="str">
        <f>IF(ISERROR(VLOOKUP($C$11&amp;"-"&amp;B15,Tableau1!$I$13:$I$2000,1,FALSE)),"",VLOOKUP($C$11&amp;"-"&amp;B15,Tableau1!$I$13:$I$2000,1,FALSE))</f>
        <v/>
      </c>
      <c r="E15" t="s">
        <v>52</v>
      </c>
    </row>
    <row r="16" spans="2:28" x14ac:dyDescent="0.25">
      <c r="B16" s="35">
        <f t="shared" si="0"/>
        <v>0</v>
      </c>
      <c r="C16" s="36" t="str">
        <f>IF(ISERROR(VLOOKUP($C$11&amp;"-"&amp;B16,Tableau1!$I$13:$I$2000,1,FALSE)),"",VLOOKUP($C$11&amp;"-"&amp;B16,Tableau1!$I$13:$I$2000,1,FALSE))</f>
        <v/>
      </c>
    </row>
    <row r="17" spans="2:6" x14ac:dyDescent="0.25">
      <c r="B17" s="35">
        <f t="shared" si="0"/>
        <v>0</v>
      </c>
      <c r="C17" s="36" t="str">
        <f>IF(ISERROR(VLOOKUP($C$11&amp;"-"&amp;B17,Tableau1!$I$13:$I$2000,1,FALSE)),"",VLOOKUP($C$11&amp;"-"&amp;B17,Tableau1!$I$13:$I$2000,1,FALSE))</f>
        <v/>
      </c>
    </row>
    <row r="18" spans="2:6" x14ac:dyDescent="0.25">
      <c r="F18" t="s">
        <v>51</v>
      </c>
    </row>
    <row r="20" spans="2:6" x14ac:dyDescent="0.25">
      <c r="E20" t="s">
        <v>53</v>
      </c>
    </row>
  </sheetData>
  <mergeCells count="1">
    <mergeCell ref="G11:AA11"/>
  </mergeCells>
  <conditionalFormatting sqref="B13">
    <cfRule type="expression" dxfId="8" priority="8">
      <formula>#REF!="Non"</formula>
    </cfRule>
  </conditionalFormatting>
  <conditionalFormatting sqref="C13:C17">
    <cfRule type="expression" dxfId="7" priority="9">
      <formula>$H12="Non"</formula>
    </cfRule>
  </conditionalFormatting>
  <conditionalFormatting sqref="B16">
    <cfRule type="expression" dxfId="6" priority="5">
      <formula>#REF!="Non"</formula>
    </cfRule>
  </conditionalFormatting>
  <conditionalFormatting sqref="B15">
    <cfRule type="expression" dxfId="5" priority="6">
      <formula>#REF!="Non"</formula>
    </cfRule>
  </conditionalFormatting>
  <conditionalFormatting sqref="B17">
    <cfRule type="expression" dxfId="3" priority="4">
      <formula>#REF!="Non"</formula>
    </cfRule>
  </conditionalFormatting>
  <conditionalFormatting sqref="B14">
    <cfRule type="expression" dxfId="1" priority="2">
      <formula>#REF!="Non"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Drop Down 1">
              <controlPr defaultSize="0" autoLine="0" autoPict="0">
                <anchor moveWithCells="1">
                  <from>
                    <xdr:col>3</xdr:col>
                    <xdr:colOff>38100</xdr:colOff>
                    <xdr:row>5</xdr:row>
                    <xdr:rowOff>9525</xdr:rowOff>
                  </from>
                  <to>
                    <xdr:col>5</xdr:col>
                    <xdr:colOff>285750</xdr:colOff>
                    <xdr:row>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4:I9"/>
  <sheetViews>
    <sheetView workbookViewId="0">
      <selection activeCell="G12" sqref="G12"/>
    </sheetView>
  </sheetViews>
  <sheetFormatPr baseColWidth="10" defaultRowHeight="15" x14ac:dyDescent="0.25"/>
  <cols>
    <col min="8" max="8" width="20.85546875" customWidth="1"/>
  </cols>
  <sheetData>
    <row r="4" spans="8:9" ht="30" x14ac:dyDescent="0.25">
      <c r="H4" s="22" t="s">
        <v>41</v>
      </c>
      <c r="I4" s="23"/>
    </row>
    <row r="5" spans="8:9" x14ac:dyDescent="0.25">
      <c r="H5" s="24" t="s">
        <v>15</v>
      </c>
      <c r="I5" s="24" t="s">
        <v>42</v>
      </c>
    </row>
    <row r="6" spans="8:9" ht="15.75" x14ac:dyDescent="0.25">
      <c r="H6" s="25" t="s">
        <v>12</v>
      </c>
      <c r="I6" s="25" t="s">
        <v>0</v>
      </c>
    </row>
    <row r="7" spans="8:9" x14ac:dyDescent="0.25">
      <c r="H7" s="26" t="s">
        <v>9</v>
      </c>
      <c r="I7" s="26" t="s">
        <v>1</v>
      </c>
    </row>
    <row r="8" spans="8:9" ht="30" x14ac:dyDescent="0.25">
      <c r="H8" s="27" t="s">
        <v>14</v>
      </c>
      <c r="I8" s="27" t="s">
        <v>3</v>
      </c>
    </row>
    <row r="9" spans="8:9" x14ac:dyDescent="0.25">
      <c r="H9" s="26" t="s">
        <v>11</v>
      </c>
      <c r="I9" s="26" t="s"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Tableau1</vt:lpstr>
      <vt:lpstr>Feuil2</vt:lpstr>
      <vt:lpstr>Config</vt:lpstr>
      <vt:lpstr>DEV</vt:lpstr>
      <vt:lpstr>DON_Titre</vt:lpstr>
      <vt:lpstr>INF</vt:lpstr>
      <vt:lpstr>MOD</vt:lpstr>
      <vt:lpstr>Type_proj</vt:lpstr>
    </vt:vector>
  </TitlesOfParts>
  <Company>DSI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2015-01-26T11:18:59Z</dcterms:created>
  <dcterms:modified xsi:type="dcterms:W3CDTF">2015-01-26T11:47:19Z</dcterms:modified>
</cp:coreProperties>
</file>