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47.xml" ContentType="application/vnd.ms-excel.controlproperties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xl/ctrlProps/ctrlProp36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drawings/drawing2.xml" ContentType="application/vnd.openxmlformats-officedocument.drawing+xml"/>
  <Override PartName="/xl/ctrlProps/ctrlProp52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trlProps/ctrlProp21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39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Default Extension="jpeg" ContentType="image/jpeg"/>
  <Default Extension="emf" ContentType="image/x-emf"/>
  <Override PartName="/xl/ctrlProps/ctrlProp73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62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33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6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/>
  <bookViews>
    <workbookView xWindow="240" yWindow="90" windowWidth="15480" windowHeight="8550"/>
  </bookViews>
  <sheets>
    <sheet name="Modèle" sheetId="42" r:id="rId1"/>
    <sheet name="Planning" sheetId="17" r:id="rId2"/>
    <sheet name="Data" sheetId="40" r:id="rId3"/>
    <sheet name="TMPS" sheetId="43" state="hidden" r:id="rId4"/>
  </sheets>
  <externalReferences>
    <externalReference r:id="rId5"/>
    <externalReference r:id="rId6"/>
  </externalReferences>
  <definedNames>
    <definedName name="_xlnm._FilterDatabase" localSheetId="1" hidden="1">Planning!$B$7:$M$9</definedName>
    <definedName name="ADD" localSheetId="3">#REF!</definedName>
    <definedName name="ADD">Data!$K$16:$K$35</definedName>
    <definedName name="ageaca" localSheetId="3">[1]Modèle!#REF!</definedName>
    <definedName name="ageaca">Modèle!$BB$72:$BB$74</definedName>
    <definedName name="agent">[2]Feuil1!$G$9:$G$13</definedName>
    <definedName name="AXE" localSheetId="3">#REF!</definedName>
    <definedName name="AXE">Data!$J$16:$J$52</definedName>
    <definedName name="BILAN">[2]Feuil1!$E$9:$E$10</definedName>
    <definedName name="civil">'[2]DATA OPTIQUE'!$O$19:$O$20</definedName>
    <definedName name="CYL">'[2]DATA OPTIQUE'!$K$2:$K$22</definedName>
    <definedName name="ETAT">[2]Feuil1!$F$9:$F$14</definedName>
    <definedName name="examen">[2]Feuil1!$A$9:$A$10</definedName>
    <definedName name="GAMME">'[2]DATA OPTIQUE'!$A$18:$A$20</definedName>
    <definedName name="MONTURECLIENT" localSheetId="0">INDIRECT(VLOOKUP([2]SCHALLER!$B$24,#REF!,7,0))</definedName>
    <definedName name="MONTURECLIENT" localSheetId="3">INDIRECT(VLOOKUP([2]SCHALLER!$B$24,#REF!,7,0))</definedName>
    <definedName name="MONTURECLIENT">INDIRECT(VLOOKUP([2]SCHALLER!$B$24,#REF!,7,0))</definedName>
    <definedName name="montureclient2" localSheetId="0">INDIRECT(VLOOKUP(#REF!,#REF!,7,0))</definedName>
    <definedName name="montureclient2" localSheetId="3">INDIRECT(VLOOKUP([2]DAUMARD!$B$28,#REF!,7,0))</definedName>
    <definedName name="montureclient2">INDIRECT(VLOOKUP(#REF!,#REF!,7,0))</definedName>
    <definedName name="montures" localSheetId="3">#REF!</definedName>
    <definedName name="montures">Data!$R$14:$R$49</definedName>
    <definedName name="ouinon" localSheetId="3">[1]Modèle!#REF!</definedName>
    <definedName name="ouinon">Modèle!$AV$72:$AV$73</definedName>
    <definedName name="ouinon2" localSheetId="3">[1]Modèle!#REF!</definedName>
    <definedName name="ouinon2">Modèle!$AW$72:$AW$73</definedName>
    <definedName name="parenté" localSheetId="3">[1]Modèle!#REF!</definedName>
    <definedName name="parenté">Modèle!$AY$72:$AY$74</definedName>
    <definedName name="partenaires">[2]Feuil1!$C$9:$C$13</definedName>
    <definedName name="Print_Area" localSheetId="0">Modèle!$A$1:$EE$70</definedName>
    <definedName name="SIGNE" localSheetId="3">#REF!</definedName>
    <definedName name="SIGNE">Data!$L$16:$L$17</definedName>
    <definedName name="SPH" localSheetId="3">#REF!</definedName>
    <definedName name="SPH">Data!$H$16:$H$36</definedName>
    <definedName name="VERRES">'[2]DATA OPTIQUE'!$A$2:$A$17</definedName>
    <definedName name="_xlnm.Print_Area" localSheetId="0">Modèle!$A$1:$EP$70</definedName>
  </definedNames>
  <calcPr calcId="125725"/>
</workbook>
</file>

<file path=xl/calcChain.xml><?xml version="1.0" encoding="utf-8"?>
<calcChain xmlns="http://schemas.openxmlformats.org/spreadsheetml/2006/main">
  <c r="D33" i="42"/>
  <c r="BD69"/>
  <c r="BC69"/>
  <c r="BT81"/>
  <c r="AV52"/>
  <c r="D35" s="1"/>
  <c r="AV51"/>
  <c r="D34" s="1"/>
  <c r="BD49" l="1"/>
  <c r="N32" s="1"/>
  <c r="BL48"/>
  <c r="BL49"/>
  <c r="W32" s="1"/>
  <c r="AV50"/>
  <c r="BI50"/>
  <c r="V30" s="1"/>
  <c r="BS50"/>
  <c r="AG30" s="1"/>
  <c r="BD48" l="1"/>
  <c r="N31" s="1"/>
  <c r="BF69"/>
  <c r="BL50" s="1"/>
  <c r="Z30" s="1"/>
  <c r="BA69"/>
  <c r="BC50" s="1"/>
  <c r="N30" s="1"/>
  <c r="D30"/>
  <c r="AV53"/>
  <c r="AV57"/>
  <c r="D37" s="1"/>
  <c r="AV58"/>
  <c r="AV48" l="1"/>
  <c r="AV49"/>
  <c r="D32" s="1"/>
  <c r="BI49"/>
  <c r="T32" s="1"/>
  <c r="W31"/>
  <c r="BI48"/>
  <c r="T31" s="1"/>
  <c r="D31" l="1"/>
  <c r="D19"/>
  <c r="CE3" s="1"/>
  <c r="P19"/>
  <c r="T12"/>
  <c r="Y18" s="1"/>
  <c r="CZ56" l="1"/>
  <c r="CN54"/>
  <c r="DA54" s="1"/>
  <c r="CU53"/>
  <c r="CN52"/>
  <c r="DA52" s="1"/>
  <c r="CU51"/>
  <c r="DG50"/>
  <c r="CW50"/>
  <c r="CN50"/>
  <c r="DG49"/>
  <c r="DA49"/>
  <c r="CU49"/>
  <c r="CS48"/>
  <c r="CN48"/>
  <c r="BX40"/>
  <c r="BD55" s="1"/>
  <c r="BE40"/>
  <c r="BD54" s="1"/>
  <c r="CV6"/>
  <c r="BD6"/>
  <c r="X12" s="1"/>
  <c r="AD18" s="1"/>
  <c r="AI9"/>
  <c r="BO48" l="1"/>
  <c r="BS48"/>
  <c r="AZ55" s="1"/>
  <c r="BE42"/>
  <c r="BX42"/>
  <c r="DD56"/>
  <c r="AZ54" l="1"/>
  <c r="BQ53"/>
  <c r="BQ55"/>
  <c r="BH54"/>
  <c r="BJ55"/>
  <c r="BM54"/>
  <c r="BL54"/>
  <c r="BJ54"/>
  <c r="BH55"/>
  <c r="BQ54"/>
  <c r="BM55"/>
  <c r="BL55"/>
  <c r="P22" i="40"/>
  <c r="J20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19"/>
  <c r="J18"/>
  <c r="I18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H18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A14"/>
  <c r="A13"/>
  <c r="A12"/>
  <c r="A11"/>
  <c r="B9"/>
  <c r="B10" s="1"/>
  <c r="B11" s="1"/>
  <c r="B12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"/>
  <c r="B2"/>
  <c r="B3" s="1"/>
  <c r="B4" s="1"/>
  <c r="B5" s="1"/>
  <c r="B6" s="1"/>
  <c r="B7" s="1"/>
  <c r="D1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A8" i="17" l="1"/>
  <c r="A9" s="1"/>
  <c r="E4"/>
  <c r="D4"/>
</calcChain>
</file>

<file path=xl/sharedStrings.xml><?xml version="1.0" encoding="utf-8"?>
<sst xmlns="http://schemas.openxmlformats.org/spreadsheetml/2006/main" count="420" uniqueCount="306">
  <si>
    <t>A</t>
  </si>
  <si>
    <t>D</t>
  </si>
  <si>
    <t>R</t>
  </si>
  <si>
    <t>T</t>
  </si>
  <si>
    <t>V</t>
  </si>
  <si>
    <r>
      <t xml:space="preserve">Bilan Auditif </t>
    </r>
    <r>
      <rPr>
        <b/>
        <sz val="10"/>
        <rFont val="Century Gothic"/>
        <family val="2"/>
      </rPr>
      <t>(*)</t>
    </r>
    <r>
      <rPr>
        <b/>
        <sz val="18"/>
        <rFont val="Century Gothic"/>
        <family val="2"/>
      </rPr>
      <t xml:space="preserve">
</t>
    </r>
    <r>
      <rPr>
        <b/>
        <sz val="6"/>
        <rFont val="Century Gothic"/>
        <family val="2"/>
      </rPr>
      <t>* examen à but non médical</t>
    </r>
  </si>
  <si>
    <t>Date</t>
  </si>
  <si>
    <t>Résident</t>
  </si>
  <si>
    <t>M.</t>
  </si>
  <si>
    <t>Accompagnant</t>
  </si>
  <si>
    <t>Lien parenté</t>
  </si>
  <si>
    <t>MME</t>
  </si>
  <si>
    <t>Oui</t>
  </si>
  <si>
    <t>Non</t>
  </si>
  <si>
    <t>Appareillage actuel</t>
  </si>
  <si>
    <t>OD</t>
  </si>
  <si>
    <t>OG</t>
  </si>
  <si>
    <t>Perdu</t>
  </si>
  <si>
    <t>Cassé</t>
  </si>
  <si>
    <t>+4 ans</t>
  </si>
  <si>
    <t>-4 ans</t>
  </si>
  <si>
    <t>Marque</t>
  </si>
  <si>
    <t>Contour</t>
  </si>
  <si>
    <t>Déporté</t>
  </si>
  <si>
    <t>Intra</t>
  </si>
  <si>
    <t>Modèle</t>
  </si>
  <si>
    <t>Otoscopie</t>
  </si>
  <si>
    <t>Complet</t>
  </si>
  <si>
    <t>Partiel</t>
  </si>
  <si>
    <t>Aucun Bouchon</t>
  </si>
  <si>
    <t>Anamnèse</t>
  </si>
  <si>
    <t>NA</t>
  </si>
  <si>
    <t>Demandez-vous souvent à votre entourage de répéter ou parler plus fort ?</t>
  </si>
  <si>
    <t>Vous demande-t-on régulièrement de baisse le volume de votre radio ou TV ?</t>
  </si>
  <si>
    <t>Avez-vous du mal à suivre ou comprendre une conversation à plusieurs ?</t>
  </si>
  <si>
    <t>Avez-vous déjà porté des appareils auditifs pour mieux entendre ?</t>
  </si>
  <si>
    <t>Si non, envisagez-vous d'en porter pour mieux entendre ?</t>
  </si>
  <si>
    <t>Audiométrie</t>
  </si>
  <si>
    <t>OD Complet</t>
  </si>
  <si>
    <t>L'otoscopie révèle un bouchon de cérumen Complet à droite, Complet à gauche</t>
  </si>
  <si>
    <t>OD Partiel</t>
  </si>
  <si>
    <t>L'otoscopie révèle un bouchon de cérumen Partiel à droite, Complet à gauche</t>
  </si>
  <si>
    <t>Aucun Bouchon OD</t>
  </si>
  <si>
    <t>L'otoscopie révèle un bouchon de cérumen Complet à droite, Partiel à gauche</t>
  </si>
  <si>
    <t>OG Complet</t>
  </si>
  <si>
    <t>L'otoscopie révèle un bouchon de cérumen Partiel à droite, Partiel à gauche</t>
  </si>
  <si>
    <t>OG Partiel</t>
  </si>
  <si>
    <t>L'otoscopie révèle un bouchon de cérumen Complet à droite</t>
  </si>
  <si>
    <t>Aucun Bouchon OG</t>
  </si>
  <si>
    <t>L'otoscopie révèle un bouchon de cérumen Complet à gauche</t>
  </si>
  <si>
    <t>L'otoscopie révèle un bouchon de cérumen Partiel à droite</t>
  </si>
  <si>
    <t>Moyenne tonale conduction aérienne</t>
  </si>
  <si>
    <t>L'otoscopie révèle un bouchon de cérumen Partiel à gauche</t>
  </si>
  <si>
    <t>dB</t>
  </si>
  <si>
    <t>L'otoscopie ne révèle pas de bouchon de cérumen</t>
  </si>
  <si>
    <t>Soit</t>
  </si>
  <si>
    <t>%</t>
  </si>
  <si>
    <t>Légère</t>
  </si>
  <si>
    <t>Moyenne</t>
  </si>
  <si>
    <t>Sévère</t>
  </si>
  <si>
    <t>Profonde</t>
  </si>
  <si>
    <t>Compte-rendu Audioprothésiste:</t>
  </si>
  <si>
    <t>Echelle des pertes auditives</t>
  </si>
  <si>
    <t>Type Contour</t>
  </si>
  <si>
    <t>Type Déporté</t>
  </si>
  <si>
    <t>Déficience Profonde:
Perte supèrieure à 90 dB.</t>
  </si>
  <si>
    <t>120 dB</t>
  </si>
  <si>
    <t>(100%)</t>
  </si>
  <si>
    <t>Type Intra</t>
  </si>
  <si>
    <t>(Perdu)</t>
  </si>
  <si>
    <t>(75%)</t>
  </si>
  <si>
    <t>(Cassé)</t>
  </si>
  <si>
    <t>Déficience sévère:
Perte auditive de 70 à 90 dB.</t>
  </si>
  <si>
    <t>(+4 ans)</t>
  </si>
  <si>
    <t>(-4 ans)</t>
  </si>
  <si>
    <t>(58%)</t>
  </si>
  <si>
    <t>Déficience moyenne:
Perte de 40 à 70 dB.
Seule la parole forte est perçue.</t>
  </si>
  <si>
    <t>(50%)</t>
  </si>
  <si>
    <t>Nous constatons également que</t>
  </si>
  <si>
    <t>(33%)</t>
  </si>
  <si>
    <t>Déficience légère:
Perte de 20 à 40 dB.
Certaines syllabes et voix chuchotées échappent au malentendant.</t>
  </si>
  <si>
    <t>(25%)</t>
  </si>
  <si>
    <t>(17%)</t>
  </si>
  <si>
    <t>Audition normale:
Perte infèrieure à 20 dB.</t>
  </si>
  <si>
    <t>Commentaires:</t>
  </si>
  <si>
    <t>0 dB</t>
  </si>
  <si>
    <t>(0%)</t>
  </si>
  <si>
    <t>NVP</t>
  </si>
  <si>
    <t>SND</t>
  </si>
  <si>
    <t>OK</t>
  </si>
  <si>
    <t>PX</t>
  </si>
  <si>
    <t>PG</t>
  </si>
  <si>
    <t>Planning des Consultations</t>
  </si>
  <si>
    <t>Nombre de bilans</t>
  </si>
  <si>
    <t>Merci d'accompagner les résidents de lunettes et prothèses auditives existantes</t>
  </si>
  <si>
    <t>#</t>
  </si>
  <si>
    <t>Etat Civil</t>
  </si>
  <si>
    <t>Nom
Résident</t>
  </si>
  <si>
    <t>Optique</t>
  </si>
  <si>
    <t>Audio</t>
  </si>
  <si>
    <t>Coupon recu</t>
  </si>
  <si>
    <t>Contact
Présent</t>
  </si>
  <si>
    <t>Nom
Contact</t>
  </si>
  <si>
    <t>Lien</t>
  </si>
  <si>
    <t>Téléphone
Email</t>
  </si>
  <si>
    <t>Remarques</t>
  </si>
  <si>
    <t>Email</t>
  </si>
  <si>
    <t>EHPAD</t>
  </si>
  <si>
    <t>Mme</t>
  </si>
  <si>
    <t>Ecart entre Abscisses</t>
  </si>
  <si>
    <t>Ecart entre Ordonnées</t>
  </si>
  <si>
    <r>
      <t xml:space="preserve">Les Quatre valeurs en </t>
    </r>
    <r>
      <rPr>
        <b/>
        <sz val="11"/>
        <color rgb="FF0000FF"/>
        <rFont val="Calibri"/>
        <family val="2"/>
        <scheme val="minor"/>
      </rPr>
      <t>Bleu</t>
    </r>
    <r>
      <rPr>
        <b/>
        <sz val="11"/>
        <color theme="1"/>
        <rFont val="Calibri"/>
        <family val="2"/>
        <scheme val="minor"/>
      </rPr>
      <t xml:space="preserve"> sont les Variables qui permettent d'ajuster la position des 14 Ellipses …</t>
    </r>
  </si>
  <si>
    <t>Ces Quatre valeurs dépendent du format de ta feuille, de la taille et de la localisation de tes deux Images pour Audiométrie</t>
  </si>
  <si>
    <t>Voir commentaires explicatifs dans la macro …</t>
  </si>
  <si>
    <t>SPH</t>
  </si>
  <si>
    <t>CYL</t>
  </si>
  <si>
    <t>AXE</t>
  </si>
  <si>
    <t>ADD</t>
  </si>
  <si>
    <t>+/-</t>
  </si>
  <si>
    <t>PLAN</t>
  </si>
  <si>
    <t>+0,25</t>
  </si>
  <si>
    <t>+</t>
  </si>
  <si>
    <t>+0,50</t>
  </si>
  <si>
    <t>-</t>
  </si>
  <si>
    <t>+0,75</t>
  </si>
  <si>
    <t>+1,00</t>
  </si>
  <si>
    <t>+1,25</t>
  </si>
  <si>
    <t>+1,50</t>
  </si>
  <si>
    <t>+1,75</t>
  </si>
  <si>
    <t>+2,00</t>
  </si>
  <si>
    <t>+2,25</t>
  </si>
  <si>
    <t>+2,50</t>
  </si>
  <si>
    <t>+2,75</t>
  </si>
  <si>
    <t>+3,00</t>
  </si>
  <si>
    <t>+3,25</t>
  </si>
  <si>
    <t>+3,50</t>
  </si>
  <si>
    <t>+3,75</t>
  </si>
  <si>
    <t>+4,00</t>
  </si>
  <si>
    <t>+4,25</t>
  </si>
  <si>
    <t>+4,50</t>
  </si>
  <si>
    <t>Equipement actuel</t>
  </si>
  <si>
    <t>Monture</t>
  </si>
  <si>
    <t>Verres</t>
  </si>
  <si>
    <t>Aucun</t>
  </si>
  <si>
    <t>Vision de loin</t>
  </si>
  <si>
    <t>Vision de près</t>
  </si>
  <si>
    <t>Double Foyer</t>
  </si>
  <si>
    <t>Pathologies
Oculaires</t>
  </si>
  <si>
    <t>Cassée</t>
  </si>
  <si>
    <t>Usée</t>
  </si>
  <si>
    <t>Perdue</t>
  </si>
  <si>
    <t>Cassés</t>
  </si>
  <si>
    <t>Usés</t>
  </si>
  <si>
    <r>
      <t xml:space="preserve">Bilan Visuel </t>
    </r>
    <r>
      <rPr>
        <b/>
        <sz val="10"/>
        <rFont val="Century Gothic"/>
        <family val="2"/>
      </rPr>
      <t>(*)</t>
    </r>
    <r>
      <rPr>
        <b/>
        <sz val="18"/>
        <rFont val="Century Gothic"/>
        <family val="2"/>
      </rPr>
      <t xml:space="preserve">
</t>
    </r>
    <r>
      <rPr>
        <b/>
        <sz val="6"/>
        <rFont val="Century Gothic"/>
        <family val="2"/>
      </rPr>
      <t>* examen à but non médical</t>
    </r>
  </si>
  <si>
    <t>DMLA</t>
  </si>
  <si>
    <t>Macula</t>
  </si>
  <si>
    <t>Glaucome</t>
  </si>
  <si>
    <t>Cataracte OD</t>
  </si>
  <si>
    <t>Cataracte OG</t>
  </si>
  <si>
    <t>Existante / Opérée</t>
  </si>
  <si>
    <t>Etes-vous sensible à la lumière du jour ?</t>
  </si>
  <si>
    <t>Vous arrive-t-il de voir flou, double ou trouble ?</t>
  </si>
  <si>
    <t>Avez-vous des difficultés à lire ou regarder la TV ?</t>
  </si>
  <si>
    <t>Etes-vous satisfait de votre correction actuelle ?</t>
  </si>
  <si>
    <t>Etes-vous satisfait de votre monture actuelle ?</t>
  </si>
  <si>
    <t>Ressentez-vous des migraines oculaires ou les yeux qui piquent ?</t>
  </si>
  <si>
    <t>Correction actuelle</t>
  </si>
  <si>
    <t>Corrections</t>
  </si>
  <si>
    <t>Sph</t>
  </si>
  <si>
    <t>Cyl</t>
  </si>
  <si>
    <t>Axe</t>
  </si>
  <si>
    <t>Add</t>
  </si>
  <si>
    <t>Correction dépistée</t>
  </si>
  <si>
    <t>Ecart</t>
  </si>
  <si>
    <t>Hauteur</t>
  </si>
  <si>
    <t>Augmentation non détectée</t>
  </si>
  <si>
    <t>Amélioration de l'acuité visuelle</t>
  </si>
  <si>
    <t>Correction / Vision actuelle correcte</t>
  </si>
  <si>
    <t>+4,75</t>
  </si>
  <si>
    <t>+5,00</t>
  </si>
  <si>
    <t>+2 ans</t>
  </si>
  <si>
    <t>Rayures</t>
  </si>
  <si>
    <t>ne porte plus son équipement</t>
  </si>
  <si>
    <t>Tintés</t>
  </si>
  <si>
    <t>Photochromiques</t>
  </si>
  <si>
    <t>NR</t>
  </si>
  <si>
    <t>EC</t>
  </si>
  <si>
    <t>VC</t>
  </si>
  <si>
    <t>OF</t>
  </si>
  <si>
    <t>OV</t>
  </si>
  <si>
    <t>AX</t>
  </si>
  <si>
    <t>Verres progressifs</t>
  </si>
  <si>
    <t>Equipement actuel:</t>
  </si>
  <si>
    <t>Double foyer</t>
  </si>
  <si>
    <t>(+2 ans)</t>
  </si>
  <si>
    <t>(-2 ans)</t>
  </si>
  <si>
    <t>Equipement dissocié</t>
  </si>
  <si>
    <t>Monture Cassée</t>
  </si>
  <si>
    <t>Monture Usée</t>
  </si>
  <si>
    <t>Monture perdue</t>
  </si>
  <si>
    <t>Verres Cassés</t>
  </si>
  <si>
    <t>Verres usés</t>
  </si>
  <si>
    <t>Rayures sur champ de vision</t>
  </si>
  <si>
    <t>Verres photochromiques</t>
  </si>
  <si>
    <t>Ne porte plus son équipement</t>
  </si>
  <si>
    <t>Vision de loin  actuelle:</t>
  </si>
  <si>
    <t>Correction actuelle correcte</t>
  </si>
  <si>
    <t>Vision actuelle correcte</t>
  </si>
  <si>
    <t>Amélioration de l'acuité visuelle passant à:</t>
  </si>
  <si>
    <t>Vision de près actuelle:</t>
  </si>
  <si>
    <t>peut bénéficer d'une amélioration de la correction</t>
  </si>
  <si>
    <t>possède un équipement qui ne permet pas une correction optimale</t>
  </si>
  <si>
    <t>Equipement possible</t>
  </si>
  <si>
    <t>Vision
de loin</t>
  </si>
  <si>
    <t>Vision
de près</t>
  </si>
  <si>
    <t>Double
foyer</t>
  </si>
  <si>
    <t>Verres
progressifs</t>
  </si>
  <si>
    <t>7A256-C5</t>
  </si>
  <si>
    <t>7A266-C4</t>
  </si>
  <si>
    <t>7A269-C5</t>
  </si>
  <si>
    <t>7A274-C3</t>
  </si>
  <si>
    <t>7A280-C4</t>
  </si>
  <si>
    <t>7A287-C2</t>
  </si>
  <si>
    <t>7A293-C1</t>
  </si>
  <si>
    <t>7A293-C4</t>
  </si>
  <si>
    <t>7A302-C2</t>
  </si>
  <si>
    <t>7A305-C5</t>
  </si>
  <si>
    <t>7A319-C4</t>
  </si>
  <si>
    <t>7A323-C4</t>
  </si>
  <si>
    <t>7A331-C2</t>
  </si>
  <si>
    <t>7A335-C3</t>
  </si>
  <si>
    <t>A0565-C1</t>
  </si>
  <si>
    <t>E0554-C3</t>
  </si>
  <si>
    <t>E0578-C2</t>
  </si>
  <si>
    <t>E0578-C3</t>
  </si>
  <si>
    <t>E0578-C4</t>
  </si>
  <si>
    <t>E0578-C5</t>
  </si>
  <si>
    <t>GV1005-C2</t>
  </si>
  <si>
    <t>GV1006-C1</t>
  </si>
  <si>
    <t>GV1006-C2</t>
  </si>
  <si>
    <t>GV1007-C2</t>
  </si>
  <si>
    <t>GV1007-C3</t>
  </si>
  <si>
    <t>GV1010-C4</t>
  </si>
  <si>
    <t>GV1014-C2</t>
  </si>
  <si>
    <t>GV1019-C3</t>
  </si>
  <si>
    <t>GV1019-C4</t>
  </si>
  <si>
    <t>GV1020-C3</t>
  </si>
  <si>
    <t>GV1020-C4</t>
  </si>
  <si>
    <t>GV1024-C2</t>
  </si>
  <si>
    <t>GV1025-C3</t>
  </si>
  <si>
    <t>GV1025-C4</t>
  </si>
  <si>
    <t>GV1026-C3</t>
  </si>
  <si>
    <t>M0575-C1</t>
  </si>
  <si>
    <t>1.5</t>
  </si>
  <si>
    <t>1.6</t>
  </si>
  <si>
    <t>Teinté</t>
  </si>
  <si>
    <t>HMC</t>
  </si>
  <si>
    <t>Trans</t>
  </si>
  <si>
    <t>Tran</t>
  </si>
  <si>
    <t>Paris, le</t>
  </si>
  <si>
    <t>Madame, Monsieur,</t>
  </si>
  <si>
    <t>Pour faire suite à votre demande, il a été effectué pour</t>
  </si>
  <si>
    <t>le</t>
  </si>
  <si>
    <t>à la résidence</t>
  </si>
  <si>
    <t>:</t>
  </si>
  <si>
    <t>un bilan visuel</t>
  </si>
  <si>
    <t>un bilan auditif</t>
  </si>
  <si>
    <t>Vous trouverez ci-dessous les commentaires de nos partenaires:</t>
  </si>
  <si>
    <t>Compte-rendu Optique:</t>
  </si>
  <si>
    <t xml:space="preserve">Cordialement, </t>
  </si>
  <si>
    <t>(93)</t>
  </si>
  <si>
    <t>Hennin</t>
  </si>
  <si>
    <t>Rouxel</t>
  </si>
  <si>
    <t>Compte-rendu Audio :</t>
  </si>
  <si>
    <t>Compte-rendu Optique :</t>
  </si>
  <si>
    <t>La Vallée des fleurs</t>
  </si>
  <si>
    <t>22 Juillet 2016</t>
  </si>
  <si>
    <t>O</t>
  </si>
  <si>
    <t>non</t>
  </si>
  <si>
    <t>Ami</t>
  </si>
  <si>
    <t>Parent</t>
  </si>
  <si>
    <t>Si oui, depuis combien de temps ne les portez vous plus ?</t>
  </si>
  <si>
    <t>&lt;2 ans</t>
  </si>
  <si>
    <t>&lt;5 ans&gt;</t>
  </si>
  <si>
    <t>&gt;5 ans</t>
  </si>
  <si>
    <t>Objet : Compte-rendu d'intervention de :</t>
  </si>
  <si>
    <t>BCD</t>
  </si>
  <si>
    <t>BCG</t>
  </si>
  <si>
    <t>BPD</t>
  </si>
  <si>
    <t>BPG</t>
  </si>
  <si>
    <t>X</t>
  </si>
  <si>
    <t>Ellipse 1</t>
  </si>
  <si>
    <t>Ellipse 2</t>
  </si>
  <si>
    <t>Ellipse 3</t>
  </si>
  <si>
    <t>Ellipse 4</t>
  </si>
  <si>
    <t>Ellipse 5</t>
  </si>
  <si>
    <t>Ellipse 6</t>
  </si>
  <si>
    <t>Ellipse 7</t>
  </si>
  <si>
    <t>X-------------------Y</t>
  </si>
  <si>
    <t>Ellipse 9</t>
  </si>
  <si>
    <t>Ellipse 10</t>
  </si>
  <si>
    <t>Ellipse 11</t>
  </si>
  <si>
    <t>Ellipse 12</t>
  </si>
  <si>
    <t>Ellipse 13</t>
  </si>
  <si>
    <t>Ellipse 14</t>
  </si>
  <si>
    <t>Ellipse 15</t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</si>
</sst>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\(\~00\)"/>
    <numFmt numFmtId="165" formatCode="\(\~0%\)"/>
    <numFmt numFmtId="166" formatCode="[$-F800]dddd\,\ mmmm\ dd\,\ yyyy"/>
    <numFmt numFmtId="167" formatCode="0#&quot; &quot;##&quot; &quot;##&quot; &quot;##&quot; &quot;##"/>
    <numFmt numFmtId="168" formatCode="00"/>
    <numFmt numFmtId="169" formatCode="#,##0.000"/>
    <numFmt numFmtId="170" formatCode="[$-40C]d\-mmm\-yy;@"/>
    <numFmt numFmtId="171" formatCode="[$-40C]d\ mmmm\ yyyy;@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Century Gothic"/>
      <family val="2"/>
    </font>
    <font>
      <b/>
      <sz val="18"/>
      <name val="Century Gothic"/>
      <family val="2"/>
    </font>
    <font>
      <b/>
      <sz val="10"/>
      <name val="Century Gothic"/>
      <family val="2"/>
    </font>
    <font>
      <b/>
      <sz val="6"/>
      <name val="Century Gothic"/>
      <family val="2"/>
    </font>
    <font>
      <b/>
      <sz val="11"/>
      <name val="Century Gothic"/>
      <family val="2"/>
    </font>
    <font>
      <b/>
      <sz val="12"/>
      <color theme="7" tint="0.39997558519241921"/>
      <name val="Century Gothic"/>
      <family val="2"/>
    </font>
    <font>
      <b/>
      <sz val="16"/>
      <name val="Century Gothic"/>
      <family val="2"/>
    </font>
    <font>
      <b/>
      <sz val="10"/>
      <color rgb="FFFF0000"/>
      <name val="Century Gothic"/>
      <family val="2"/>
    </font>
    <font>
      <b/>
      <sz val="10"/>
      <color rgb="FF00B0F0"/>
      <name val="Century Gothic"/>
      <family val="2"/>
    </font>
    <font>
      <sz val="8"/>
      <name val="Century Gothic"/>
      <family val="2"/>
    </font>
    <font>
      <sz val="10"/>
      <color theme="0"/>
      <name val="Century Gothic"/>
      <family val="2"/>
    </font>
    <font>
      <sz val="11"/>
      <name val="Calibri"/>
      <family val="2"/>
      <scheme val="minor"/>
    </font>
    <font>
      <i/>
      <sz val="10"/>
      <name val="Century Gothic"/>
      <family val="2"/>
    </font>
    <font>
      <sz val="11"/>
      <name val="Century Gothic"/>
      <family val="2"/>
    </font>
    <font>
      <b/>
      <sz val="14"/>
      <color rgb="FFFF0000"/>
      <name val="Century Gothic"/>
      <family val="2"/>
    </font>
    <font>
      <b/>
      <sz val="14"/>
      <color rgb="FF00B0F0"/>
      <name val="Century Gothic"/>
      <family val="2"/>
    </font>
    <font>
      <sz val="9"/>
      <color rgb="FFFF3300"/>
      <name val="Century Gothic"/>
      <family val="2"/>
    </font>
    <font>
      <sz val="9"/>
      <color rgb="FF00B0F0"/>
      <name val="Century Gothic"/>
      <family val="2"/>
    </font>
    <font>
      <b/>
      <sz val="10"/>
      <name val="Arial"/>
      <family val="2"/>
    </font>
    <font>
      <b/>
      <sz val="12"/>
      <name val="Century Gothic"/>
      <family val="2"/>
    </font>
    <font>
      <b/>
      <i/>
      <sz val="8"/>
      <name val="Century Gothic"/>
      <family val="2"/>
    </font>
    <font>
      <b/>
      <i/>
      <sz val="9"/>
      <color rgb="FF00B0F0"/>
      <name val="Century Gothic"/>
      <family val="2"/>
    </font>
    <font>
      <i/>
      <sz val="8"/>
      <name val="Century Gothic"/>
      <family val="2"/>
    </font>
    <font>
      <b/>
      <sz val="9"/>
      <name val="Century Gothic"/>
      <family val="2"/>
    </font>
    <font>
      <b/>
      <i/>
      <sz val="9"/>
      <name val="Century Gothic"/>
      <family val="2"/>
    </font>
    <font>
      <b/>
      <i/>
      <sz val="10"/>
      <name val="Century Gothic"/>
      <family val="2"/>
    </font>
    <font>
      <sz val="8.5"/>
      <name val="Century Gothic"/>
      <family val="2"/>
    </font>
    <font>
      <sz val="10"/>
      <color rgb="FF000000"/>
      <name val="Century Gothic"/>
      <family val="2"/>
    </font>
    <font>
      <b/>
      <sz val="28"/>
      <color theme="1"/>
      <name val="Century Gothic"/>
      <family val="2"/>
    </font>
    <font>
      <b/>
      <sz val="28"/>
      <color theme="7"/>
      <name val="Century Gothic"/>
      <family val="2"/>
    </font>
    <font>
      <b/>
      <i/>
      <sz val="16"/>
      <name val="Century Gothic"/>
      <family val="2"/>
    </font>
    <font>
      <b/>
      <i/>
      <sz val="20"/>
      <name val="Century Gothic"/>
      <family val="2"/>
    </font>
    <font>
      <b/>
      <i/>
      <u/>
      <sz val="18"/>
      <color rgb="FFFF0000"/>
      <name val="Century Gothic"/>
      <family val="2"/>
    </font>
    <font>
      <b/>
      <i/>
      <sz val="12"/>
      <name val="Century Gothic"/>
      <family val="2"/>
    </font>
    <font>
      <b/>
      <sz val="18"/>
      <color theme="7"/>
      <name val="Elegant"/>
    </font>
    <font>
      <sz val="10"/>
      <name val="Arial"/>
      <family val="2"/>
    </font>
    <font>
      <sz val="8"/>
      <color rgb="FF000000"/>
      <name val="Century Gothic"/>
      <family val="2"/>
    </font>
    <font>
      <sz val="9"/>
      <color rgb="FF000000"/>
      <name val="Century Gothic"/>
      <family val="2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rgb="FF000000"/>
      <name val="Segoe UI"/>
      <family val="2"/>
    </font>
    <font>
      <sz val="9"/>
      <name val="Century Gothic"/>
      <family val="2"/>
    </font>
    <font>
      <sz val="11"/>
      <color rgb="FF000000"/>
      <name val="Calibri"/>
      <family val="2"/>
    </font>
    <font>
      <sz val="7"/>
      <name val="Century Gothic"/>
      <family val="2"/>
    </font>
    <font>
      <sz val="12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sz val="8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2"/>
      <color theme="0"/>
      <name val="Century Gothic"/>
      <family val="2"/>
    </font>
    <font>
      <b/>
      <u/>
      <sz val="12"/>
      <name val="Century Gothic"/>
      <family val="2"/>
    </font>
    <font>
      <sz val="10"/>
      <color theme="0" tint="-0.249977111117893"/>
      <name val="Century Gothic"/>
      <family val="2"/>
    </font>
    <font>
      <sz val="8"/>
      <color theme="1"/>
      <name val="Calibri"/>
      <family val="2"/>
      <scheme val="minor"/>
    </font>
    <font>
      <u/>
      <sz val="12"/>
      <name val="Century Gothic"/>
      <family val="2"/>
    </font>
    <font>
      <i/>
      <sz val="14"/>
      <name val="Chaparral Pro"/>
      <family val="1"/>
    </font>
    <font>
      <sz val="14"/>
      <name val="Century Gothic"/>
      <family val="2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 style="hair">
        <color auto="1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auto="1"/>
      </right>
      <top style="double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45" fillId="0" borderId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</cellStyleXfs>
  <cellXfs count="345">
    <xf numFmtId="0" fontId="0" fillId="0" borderId="0" xfId="0"/>
    <xf numFmtId="0" fontId="0" fillId="0" borderId="0" xfId="0" applyAlignment="1">
      <alignment horizontal="center" vertical="center"/>
    </xf>
    <xf numFmtId="0" fontId="13" fillId="0" borderId="0" xfId="2" applyFont="1" applyBorder="1" applyAlignment="1">
      <alignment horizontal="left" vertical="top"/>
    </xf>
    <xf numFmtId="0" fontId="13" fillId="0" borderId="0" xfId="2" applyFont="1" applyBorder="1" applyAlignment="1" applyProtection="1">
      <alignment horizontal="left" vertical="center"/>
      <protection locked="0"/>
    </xf>
    <xf numFmtId="0" fontId="3" fillId="0" borderId="5" xfId="2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24" fillId="7" borderId="0" xfId="2" applyFont="1" applyFill="1" applyBorder="1" applyAlignment="1">
      <alignment horizontal="center" vertical="center" wrapText="1"/>
    </xf>
    <xf numFmtId="0" fontId="0" fillId="0" borderId="0" xfId="0" quotePrefix="1" applyFill="1" applyAlignment="1">
      <alignment horizontal="center" vertical="center"/>
    </xf>
    <xf numFmtId="0" fontId="15" fillId="8" borderId="0" xfId="2" applyFont="1" applyFill="1" applyBorder="1" applyAlignment="1">
      <alignment horizontal="left" vertical="center"/>
    </xf>
    <xf numFmtId="0" fontId="15" fillId="9" borderId="0" xfId="2" applyFont="1" applyFill="1" applyBorder="1" applyAlignment="1">
      <alignment horizontal="left" vertical="center"/>
    </xf>
    <xf numFmtId="0" fontId="3" fillId="0" borderId="0" xfId="2" applyFont="1" applyBorder="1" applyAlignment="1">
      <alignment vertical="center"/>
    </xf>
    <xf numFmtId="0" fontId="30" fillId="0" borderId="1" xfId="2" applyFont="1" applyBorder="1" applyAlignment="1">
      <alignment vertical="center" wrapText="1"/>
    </xf>
    <xf numFmtId="0" fontId="30" fillId="0" borderId="2" xfId="2" applyFont="1" applyBorder="1" applyAlignment="1">
      <alignment vertical="center" wrapText="1"/>
    </xf>
    <xf numFmtId="0" fontId="30" fillId="0" borderId="0" xfId="2" applyFont="1" applyBorder="1" applyAlignment="1">
      <alignment vertical="center" wrapText="1"/>
    </xf>
    <xf numFmtId="0" fontId="30" fillId="0" borderId="0" xfId="2" applyFont="1" applyBorder="1" applyAlignment="1">
      <alignment vertical="center"/>
    </xf>
    <xf numFmtId="167" fontId="30" fillId="0" borderId="0" xfId="2" applyNumberFormat="1" applyFont="1" applyBorder="1" applyAlignment="1">
      <alignment vertical="center"/>
    </xf>
    <xf numFmtId="0" fontId="33" fillId="9" borderId="10" xfId="2" applyFont="1" applyFill="1" applyBorder="1" applyAlignment="1">
      <alignment horizontal="center" vertical="center" wrapText="1"/>
    </xf>
    <xf numFmtId="0" fontId="33" fillId="9" borderId="10" xfId="2" applyFont="1" applyFill="1" applyBorder="1" applyAlignment="1">
      <alignment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17" xfId="2" applyFont="1" applyFill="1" applyBorder="1" applyAlignment="1">
      <alignment horizontal="center" vertical="center" wrapText="1"/>
    </xf>
    <xf numFmtId="168" fontId="5" fillId="9" borderId="18" xfId="2" applyNumberFormat="1" applyFont="1" applyFill="1" applyBorder="1" applyAlignment="1">
      <alignment horizontal="center" vertical="center" shrinkToFit="1"/>
    </xf>
    <xf numFmtId="168" fontId="28" fillId="0" borderId="18" xfId="2" applyNumberFormat="1" applyFont="1" applyFill="1" applyBorder="1" applyAlignment="1">
      <alignment horizontal="right" vertical="center" wrapText="1" shrinkToFit="1"/>
    </xf>
    <xf numFmtId="0" fontId="36" fillId="0" borderId="18" xfId="2" applyFont="1" applyFill="1" applyBorder="1" applyAlignment="1">
      <alignment vertical="center" wrapText="1" shrinkToFit="1"/>
    </xf>
    <xf numFmtId="0" fontId="37" fillId="0" borderId="18" xfId="2" applyFont="1" applyFill="1" applyBorder="1" applyAlignment="1">
      <alignment horizontal="center" vertical="center" shrinkToFit="1"/>
    </xf>
    <xf numFmtId="0" fontId="38" fillId="6" borderId="18" xfId="2" applyFont="1" applyFill="1" applyBorder="1" applyAlignment="1">
      <alignment horizontal="center" vertical="center" shrinkToFit="1"/>
    </xf>
    <xf numFmtId="0" fontId="3" fillId="6" borderId="18" xfId="2" applyFont="1" applyFill="1" applyBorder="1" applyAlignment="1">
      <alignment horizontal="center" vertical="center" wrapText="1" shrinkToFit="1"/>
    </xf>
    <xf numFmtId="0" fontId="3" fillId="6" borderId="18" xfId="2" applyFont="1" applyFill="1" applyBorder="1" applyAlignment="1">
      <alignment horizontal="center" vertical="center" wrapText="1"/>
    </xf>
    <xf numFmtId="0" fontId="39" fillId="6" borderId="18" xfId="2" applyFont="1" applyFill="1" applyBorder="1" applyAlignment="1">
      <alignment horizontal="center" vertical="center" shrinkToFit="1"/>
    </xf>
    <xf numFmtId="0" fontId="5" fillId="6" borderId="19" xfId="2" applyFont="1" applyFill="1" applyBorder="1" applyAlignment="1">
      <alignment horizontal="center" vertical="center" shrinkToFit="1"/>
    </xf>
    <xf numFmtId="0" fontId="40" fillId="0" borderId="20" xfId="2" applyFont="1" applyFill="1" applyBorder="1" applyAlignment="1">
      <alignment horizontal="left" vertical="center" wrapText="1"/>
    </xf>
    <xf numFmtId="0" fontId="22" fillId="0" borderId="18" xfId="2" applyFont="1" applyFill="1" applyBorder="1" applyAlignment="1">
      <alignment horizontal="center" vertical="center" wrapText="1" shrinkToFit="1"/>
    </xf>
    <xf numFmtId="0" fontId="22" fillId="0" borderId="18" xfId="2" applyFont="1" applyFill="1" applyBorder="1" applyAlignment="1">
      <alignment horizontal="center" vertical="center" shrinkToFit="1"/>
    </xf>
    <xf numFmtId="168" fontId="5" fillId="9" borderId="12" xfId="2" applyNumberFormat="1" applyFont="1" applyFill="1" applyBorder="1" applyAlignment="1">
      <alignment horizontal="center" vertical="center" shrinkToFit="1"/>
    </xf>
    <xf numFmtId="168" fontId="28" fillId="0" borderId="21" xfId="2" applyNumberFormat="1" applyFont="1" applyFill="1" applyBorder="1" applyAlignment="1">
      <alignment horizontal="right" vertical="center" wrapText="1" shrinkToFit="1"/>
    </xf>
    <xf numFmtId="0" fontId="36" fillId="0" borderId="12" xfId="2" applyFont="1" applyFill="1" applyBorder="1" applyAlignment="1">
      <alignment vertical="center" wrapText="1" shrinkToFit="1"/>
    </xf>
    <xf numFmtId="0" fontId="37" fillId="0" borderId="12" xfId="2" applyFont="1" applyFill="1" applyBorder="1" applyAlignment="1">
      <alignment horizontal="center" vertical="center" shrinkToFit="1"/>
    </xf>
    <xf numFmtId="0" fontId="38" fillId="6" borderId="12" xfId="2" applyFont="1" applyFill="1" applyBorder="1" applyAlignment="1">
      <alignment horizontal="center" vertical="center" shrinkToFit="1"/>
    </xf>
    <xf numFmtId="0" fontId="3" fillId="6" borderId="21" xfId="2" applyFont="1" applyFill="1" applyBorder="1" applyAlignment="1">
      <alignment horizontal="center" vertical="center" wrapText="1" shrinkToFit="1"/>
    </xf>
    <xf numFmtId="0" fontId="3" fillId="6" borderId="12" xfId="2" applyFont="1" applyFill="1" applyBorder="1" applyAlignment="1">
      <alignment horizontal="center" vertical="center" wrapText="1"/>
    </xf>
    <xf numFmtId="0" fontId="39" fillId="6" borderId="12" xfId="2" applyFont="1" applyFill="1" applyBorder="1" applyAlignment="1">
      <alignment horizontal="center" vertical="center" shrinkToFit="1"/>
    </xf>
    <xf numFmtId="0" fontId="5" fillId="6" borderId="9" xfId="2" applyFont="1" applyFill="1" applyBorder="1" applyAlignment="1">
      <alignment horizontal="center" vertical="center" shrinkToFit="1"/>
    </xf>
    <xf numFmtId="0" fontId="40" fillId="0" borderId="13" xfId="2" applyFont="1" applyFill="1" applyBorder="1" applyAlignment="1">
      <alignment horizontal="left" vertical="center" wrapText="1"/>
    </xf>
    <xf numFmtId="0" fontId="22" fillId="0" borderId="12" xfId="2" applyFont="1" applyFill="1" applyBorder="1" applyAlignment="1">
      <alignment horizontal="center" vertical="center" wrapText="1" shrinkToFit="1"/>
    </xf>
    <xf numFmtId="0" fontId="22" fillId="0" borderId="12" xfId="2" applyFont="1" applyFill="1" applyBorder="1" applyAlignment="1">
      <alignment horizontal="center" vertical="center" shrinkToFit="1"/>
    </xf>
    <xf numFmtId="0" fontId="41" fillId="0" borderId="22" xfId="0" applyFont="1" applyBorder="1" applyAlignment="1">
      <alignment horizontal="center"/>
    </xf>
    <xf numFmtId="169" fontId="42" fillId="0" borderId="23" xfId="0" applyNumberFormat="1" applyFont="1" applyFill="1" applyBorder="1"/>
    <xf numFmtId="0" fontId="41" fillId="0" borderId="24" xfId="0" applyFont="1" applyBorder="1" applyAlignment="1">
      <alignment horizontal="center"/>
    </xf>
    <xf numFmtId="0" fontId="41" fillId="0" borderId="0" xfId="0" applyFont="1"/>
    <xf numFmtId="169" fontId="42" fillId="0" borderId="0" xfId="0" applyNumberFormat="1" applyFont="1" applyFill="1"/>
    <xf numFmtId="0" fontId="41" fillId="0" borderId="25" xfId="0" applyFont="1" applyBorder="1" applyAlignment="1">
      <alignment horizontal="center"/>
    </xf>
    <xf numFmtId="169" fontId="0" fillId="0" borderId="26" xfId="0" applyNumberFormat="1" applyBorder="1"/>
    <xf numFmtId="0" fontId="41" fillId="0" borderId="27" xfId="0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169" fontId="0" fillId="0" borderId="29" xfId="0" applyNumberFormat="1" applyBorder="1"/>
    <xf numFmtId="0" fontId="0" fillId="0" borderId="0" xfId="0" quotePrefix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quotePrefix="1" applyNumberFormat="1" applyAlignment="1">
      <alignment horizontal="center" vertical="center"/>
    </xf>
    <xf numFmtId="0" fontId="41" fillId="0" borderId="30" xfId="0" applyFont="1" applyBorder="1" applyAlignment="1">
      <alignment horizontal="center"/>
    </xf>
    <xf numFmtId="49" fontId="0" fillId="0" borderId="0" xfId="0" quotePrefix="1" applyNumberFormat="1" applyAlignment="1">
      <alignment horizontal="center"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5" xfId="2" applyFont="1" applyBorder="1" applyAlignment="1">
      <alignment vertical="center"/>
    </xf>
    <xf numFmtId="0" fontId="23" fillId="0" borderId="7" xfId="2" applyFont="1" applyBorder="1" applyAlignment="1">
      <alignment horizontal="left" vertical="center" wrapText="1"/>
    </xf>
    <xf numFmtId="16" fontId="3" fillId="0" borderId="0" xfId="2" applyNumberFormat="1" applyFont="1" applyBorder="1" applyAlignment="1">
      <alignment horizontal="left" vertical="center"/>
    </xf>
    <xf numFmtId="0" fontId="46" fillId="0" borderId="0" xfId="2" applyFont="1" applyFill="1" applyBorder="1" applyAlignment="1">
      <alignment horizontal="left" vertical="center"/>
    </xf>
    <xf numFmtId="0" fontId="46" fillId="0" borderId="0" xfId="2" applyFont="1" applyFill="1" applyBorder="1" applyAlignment="1">
      <alignment vertical="center" wrapText="1"/>
    </xf>
    <xf numFmtId="49" fontId="46" fillId="0" borderId="0" xfId="2" applyNumberFormat="1" applyFont="1" applyFill="1" applyBorder="1" applyAlignment="1">
      <alignment vertical="center"/>
    </xf>
    <xf numFmtId="0" fontId="22" fillId="0" borderId="0" xfId="2" applyFont="1" applyBorder="1" applyAlignment="1">
      <alignment vertical="center"/>
    </xf>
    <xf numFmtId="0" fontId="28" fillId="11" borderId="0" xfId="2" applyFont="1" applyFill="1" applyBorder="1" applyAlignment="1">
      <alignment horizontal="left" vertical="center"/>
    </xf>
    <xf numFmtId="0" fontId="3" fillId="11" borderId="0" xfId="2" applyFont="1" applyFill="1" applyBorder="1" applyAlignment="1">
      <alignment vertical="center"/>
    </xf>
    <xf numFmtId="0" fontId="5" fillId="11" borderId="0" xfId="2" applyFont="1" applyFill="1" applyBorder="1" applyAlignment="1">
      <alignment vertical="center"/>
    </xf>
    <xf numFmtId="165" fontId="27" fillId="11" borderId="0" xfId="1" applyNumberFormat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44" fillId="0" borderId="0" xfId="2" applyFont="1" applyFill="1" applyBorder="1" applyAlignment="1">
      <alignment vertical="center" wrapText="1"/>
    </xf>
    <xf numFmtId="0" fontId="15" fillId="7" borderId="0" xfId="2" applyFont="1" applyFill="1" applyBorder="1" applyAlignment="1">
      <alignment horizontal="left" vertical="center"/>
    </xf>
    <xf numFmtId="0" fontId="3" fillId="7" borderId="0" xfId="2" applyFont="1" applyFill="1" applyBorder="1" applyAlignment="1">
      <alignment horizontal="left" vertical="center"/>
    </xf>
    <xf numFmtId="0" fontId="3" fillId="8" borderId="0" xfId="2" applyFont="1" applyFill="1" applyBorder="1" applyAlignment="1">
      <alignment horizontal="left" vertical="center"/>
    </xf>
    <xf numFmtId="0" fontId="3" fillId="9" borderId="0" xfId="2" applyFont="1" applyFill="1" applyBorder="1" applyAlignment="1">
      <alignment horizontal="left" vertical="center"/>
    </xf>
    <xf numFmtId="0" fontId="3" fillId="5" borderId="0" xfId="2" applyFont="1" applyFill="1" applyBorder="1" applyAlignment="1">
      <alignment horizontal="left"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48" fillId="0" borderId="0" xfId="0" applyFont="1" applyAlignment="1">
      <alignment horizontal="left" vertical="center" indent="15"/>
    </xf>
    <xf numFmtId="0" fontId="48" fillId="0" borderId="0" xfId="0" applyFont="1" applyAlignment="1">
      <alignment vertical="top"/>
    </xf>
    <xf numFmtId="0" fontId="50" fillId="0" borderId="0" xfId="0" applyFont="1" applyAlignment="1">
      <alignment vertical="center"/>
    </xf>
    <xf numFmtId="0" fontId="52" fillId="0" borderId="0" xfId="6" applyFont="1" applyAlignment="1">
      <alignment vertical="center"/>
    </xf>
    <xf numFmtId="0" fontId="53" fillId="0" borderId="0" xfId="2" applyFont="1" applyBorder="1" applyAlignment="1">
      <alignment vertical="center"/>
    </xf>
    <xf numFmtId="0" fontId="26" fillId="0" borderId="0" xfId="2" applyFont="1" applyFill="1" applyBorder="1" applyAlignment="1">
      <alignment horizontal="center" vertical="center" wrapText="1"/>
    </xf>
    <xf numFmtId="0" fontId="3" fillId="11" borderId="0" xfId="2" applyFont="1" applyFill="1" applyBorder="1" applyAlignment="1">
      <alignment horizontal="left" vertical="center"/>
    </xf>
    <xf numFmtId="0" fontId="28" fillId="11" borderId="0" xfId="2" applyFont="1" applyFill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22" fillId="11" borderId="0" xfId="2" applyFont="1" applyFill="1" applyBorder="1" applyAlignment="1">
      <alignment horizontal="center" vertical="center"/>
    </xf>
    <xf numFmtId="49" fontId="25" fillId="0" borderId="0" xfId="2" applyNumberFormat="1" applyFont="1" applyBorder="1" applyAlignment="1">
      <alignment horizontal="center" vertical="center"/>
    </xf>
    <xf numFmtId="0" fontId="23" fillId="0" borderId="0" xfId="2" applyFont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2" fillId="0" borderId="0" xfId="2" applyFont="1" applyBorder="1" applyAlignment="1">
      <alignment horizontal="center" vertical="center"/>
    </xf>
    <xf numFmtId="0" fontId="47" fillId="0" borderId="0" xfId="2" applyFont="1" applyBorder="1" applyAlignment="1">
      <alignment vertical="center"/>
    </xf>
    <xf numFmtId="170" fontId="47" fillId="0" borderId="0" xfId="2" applyNumberFormat="1" applyFont="1" applyBorder="1" applyAlignment="1">
      <alignment vertical="center"/>
    </xf>
    <xf numFmtId="0" fontId="22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vertical="center"/>
    </xf>
    <xf numFmtId="0" fontId="54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horizontal="right" vertical="center"/>
    </xf>
    <xf numFmtId="171" fontId="47" fillId="0" borderId="0" xfId="2" applyNumberFormat="1" applyFont="1" applyBorder="1" applyAlignment="1">
      <alignment horizontal="left" vertical="center"/>
    </xf>
    <xf numFmtId="0" fontId="47" fillId="0" borderId="0" xfId="2" applyFont="1" applyBorder="1" applyAlignment="1">
      <alignment vertical="center"/>
    </xf>
    <xf numFmtId="0" fontId="3" fillId="0" borderId="7" xfId="2" applyFont="1" applyBorder="1" applyAlignment="1">
      <alignment vertical="center"/>
    </xf>
    <xf numFmtId="0" fontId="55" fillId="12" borderId="2" xfId="2" applyFont="1" applyFill="1" applyBorder="1" applyAlignment="1">
      <alignment horizontal="center" vertical="center"/>
    </xf>
    <xf numFmtId="0" fontId="55" fillId="12" borderId="7" xfId="2" applyFont="1" applyFill="1" applyBorder="1" applyAlignment="1">
      <alignment horizontal="center" vertical="center"/>
    </xf>
    <xf numFmtId="0" fontId="55" fillId="12" borderId="7" xfId="2" applyFont="1" applyFill="1" applyBorder="1" applyAlignment="1">
      <alignment vertical="center"/>
    </xf>
    <xf numFmtId="0" fontId="55" fillId="12" borderId="0" xfId="2" quotePrefix="1" applyFont="1" applyFill="1" applyBorder="1" applyAlignment="1">
      <alignment horizontal="center" vertical="center"/>
    </xf>
    <xf numFmtId="0" fontId="55" fillId="12" borderId="0" xfId="2" quotePrefix="1" applyFont="1" applyFill="1" applyBorder="1" applyAlignment="1">
      <alignment vertical="center"/>
    </xf>
    <xf numFmtId="0" fontId="29" fillId="10" borderId="9" xfId="2" applyFont="1" applyFill="1" applyBorder="1" applyAlignment="1">
      <alignment horizontal="center" vertical="center"/>
    </xf>
    <xf numFmtId="0" fontId="29" fillId="10" borderId="10" xfId="2" applyFont="1" applyFill="1" applyBorder="1" applyAlignment="1">
      <alignment horizontal="center" vertical="center"/>
    </xf>
    <xf numFmtId="0" fontId="29" fillId="10" borderId="11" xfId="2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" fillId="0" borderId="0" xfId="2" applyFont="1" applyBorder="1" applyAlignment="1">
      <alignment vertical="top"/>
    </xf>
    <xf numFmtId="0" fontId="5" fillId="0" borderId="12" xfId="2" applyFont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0" fontId="15" fillId="0" borderId="0" xfId="7" applyFont="1" applyFill="1" applyBorder="1" applyAlignment="1">
      <alignment vertical="center" wrapText="1"/>
    </xf>
    <xf numFmtId="0" fontId="47" fillId="0" borderId="0" xfId="2" applyFont="1" applyFill="1" applyBorder="1" applyAlignment="1">
      <alignment vertical="center"/>
    </xf>
    <xf numFmtId="0" fontId="15" fillId="0" borderId="0" xfId="7" applyFont="1" applyFill="1" applyBorder="1" applyAlignment="1">
      <alignment vertical="center" wrapText="1" shrinkToFit="1"/>
    </xf>
    <xf numFmtId="0" fontId="3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vertical="center"/>
    </xf>
    <xf numFmtId="0" fontId="47" fillId="0" borderId="0" xfId="2" applyFont="1" applyBorder="1" applyAlignment="1">
      <alignment vertical="center"/>
    </xf>
    <xf numFmtId="0" fontId="5" fillId="0" borderId="12" xfId="2" applyFont="1" applyFill="1" applyBorder="1" applyAlignment="1">
      <alignment horizontal="center" vertical="center"/>
    </xf>
    <xf numFmtId="0" fontId="3" fillId="12" borderId="0" xfId="2" applyFont="1" applyFill="1" applyBorder="1" applyAlignment="1">
      <alignment horizontal="left" vertical="center"/>
    </xf>
    <xf numFmtId="0" fontId="57" fillId="0" borderId="0" xfId="2" applyFont="1" applyBorder="1" applyAlignment="1">
      <alignment horizontal="left" vertical="center"/>
    </xf>
    <xf numFmtId="0" fontId="58" fillId="0" borderId="0" xfId="2" applyFont="1" applyBorder="1" applyAlignment="1">
      <alignment vertical="center"/>
    </xf>
    <xf numFmtId="0" fontId="58" fillId="0" borderId="0" xfId="2" applyFont="1" applyFill="1" applyBorder="1" applyAlignment="1">
      <alignment vertical="center"/>
    </xf>
    <xf numFmtId="0" fontId="58" fillId="0" borderId="0" xfId="2" applyFont="1" applyFill="1" applyBorder="1" applyAlignment="1">
      <alignment vertical="center" wrapText="1"/>
    </xf>
    <xf numFmtId="0" fontId="59" fillId="0" borderId="0" xfId="2" applyFont="1" applyBorder="1" applyAlignment="1">
      <alignment vertical="center"/>
    </xf>
    <xf numFmtId="165" fontId="58" fillId="0" borderId="0" xfId="1" applyNumberFormat="1" applyFont="1" applyBorder="1" applyAlignment="1">
      <alignment vertical="center"/>
    </xf>
    <xf numFmtId="0" fontId="58" fillId="0" borderId="0" xfId="2" applyFont="1" applyBorder="1" applyAlignment="1">
      <alignment horizontal="left" vertical="center"/>
    </xf>
    <xf numFmtId="0" fontId="58" fillId="0" borderId="0" xfId="2" applyFont="1" applyBorder="1" applyAlignment="1">
      <alignment horizontal="center" vertical="center"/>
    </xf>
    <xf numFmtId="0" fontId="0" fillId="13" borderId="31" xfId="0" applyFill="1" applyBorder="1"/>
    <xf numFmtId="0" fontId="0" fillId="15" borderId="32" xfId="0" applyFill="1" applyBorder="1" applyAlignment="1">
      <alignment horizontal="center"/>
    </xf>
    <xf numFmtId="0" fontId="0" fillId="14" borderId="31" xfId="0" applyFill="1" applyBorder="1"/>
    <xf numFmtId="49" fontId="25" fillId="0" borderId="0" xfId="2" applyNumberFormat="1" applyFont="1" applyBorder="1" applyAlignment="1">
      <alignment horizontal="center" vertical="center"/>
    </xf>
    <xf numFmtId="0" fontId="23" fillId="0" borderId="0" xfId="2" applyFont="1" applyBorder="1" applyAlignment="1">
      <alignment horizontal="left" vertical="center" wrapText="1"/>
    </xf>
    <xf numFmtId="0" fontId="26" fillId="0" borderId="0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8" fillId="0" borderId="0" xfId="2" applyFont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5" fillId="0" borderId="0" xfId="2" applyFont="1" applyBorder="1" applyAlignment="1">
      <alignment horizontal="center" vertical="top"/>
    </xf>
    <xf numFmtId="0" fontId="5" fillId="0" borderId="7" xfId="2" applyFont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1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left" vertical="center"/>
    </xf>
    <xf numFmtId="165" fontId="27" fillId="0" borderId="0" xfId="1" applyNumberFormat="1" applyFont="1" applyFill="1" applyBorder="1" applyAlignment="1">
      <alignment horizontal="center" vertical="center"/>
    </xf>
    <xf numFmtId="0" fontId="5" fillId="0" borderId="0" xfId="2" applyFont="1" applyBorder="1" applyAlignment="1">
      <alignment horizontal="left" vertical="top"/>
    </xf>
    <xf numFmtId="0" fontId="3" fillId="0" borderId="0" xfId="2" applyFont="1" applyFill="1" applyBorder="1" applyAlignment="1">
      <alignment horizontal="center" vertical="center"/>
    </xf>
    <xf numFmtId="0" fontId="5" fillId="12" borderId="9" xfId="2" applyFont="1" applyFill="1" applyBorder="1" applyAlignment="1">
      <alignment horizontal="center" vertical="center"/>
    </xf>
    <xf numFmtId="0" fontId="5" fillId="12" borderId="10" xfId="2" applyFont="1" applyFill="1" applyBorder="1" applyAlignment="1">
      <alignment horizontal="center" vertical="center"/>
    </xf>
    <xf numFmtId="0" fontId="5" fillId="12" borderId="11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29" fillId="10" borderId="12" xfId="2" applyFont="1" applyFill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11" borderId="0" xfId="2" applyFont="1" applyFill="1" applyBorder="1" applyAlignment="1">
      <alignment horizontal="left" vertical="center"/>
    </xf>
    <xf numFmtId="0" fontId="3" fillId="11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 wrapText="1"/>
    </xf>
    <xf numFmtId="0" fontId="5" fillId="0" borderId="0" xfId="2" quotePrefix="1" applyFont="1" applyFill="1" applyBorder="1" applyAlignment="1">
      <alignment horizontal="center" vertical="center"/>
    </xf>
    <xf numFmtId="0" fontId="28" fillId="11" borderId="0" xfId="2" applyFont="1" applyFill="1" applyBorder="1" applyAlignment="1">
      <alignment horizontal="center" vertical="center"/>
    </xf>
    <xf numFmtId="0" fontId="23" fillId="0" borderId="0" xfId="2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44" fillId="11" borderId="0" xfId="2" applyFont="1" applyFill="1" applyBorder="1" applyAlignment="1">
      <alignment horizontal="center" vertical="center" wrapText="1"/>
    </xf>
    <xf numFmtId="0" fontId="44" fillId="11" borderId="0" xfId="2" applyFont="1" applyFill="1" applyBorder="1" applyAlignment="1">
      <alignment horizontal="center" vertical="center"/>
    </xf>
    <xf numFmtId="1" fontId="12" fillId="0" borderId="7" xfId="2" applyNumberFormat="1" applyFont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 wrapText="1"/>
    </xf>
    <xf numFmtId="0" fontId="20" fillId="0" borderId="7" xfId="2" applyFont="1" applyFill="1" applyBorder="1" applyAlignment="1">
      <alignment horizontal="center" vertical="center" wrapText="1"/>
    </xf>
    <xf numFmtId="0" fontId="20" fillId="0" borderId="8" xfId="2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21" fillId="6" borderId="0" xfId="2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/>
    </xf>
    <xf numFmtId="0" fontId="22" fillId="11" borderId="0" xfId="2" applyFont="1" applyFill="1" applyBorder="1" applyAlignment="1">
      <alignment horizontal="center" vertical="center"/>
    </xf>
    <xf numFmtId="0" fontId="5" fillId="11" borderId="0" xfId="2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 shrinkToFit="1"/>
    </xf>
    <xf numFmtId="0" fontId="3" fillId="4" borderId="2" xfId="2" applyFont="1" applyFill="1" applyBorder="1" applyAlignment="1">
      <alignment horizontal="center" vertical="center" shrinkToFit="1"/>
    </xf>
    <xf numFmtId="0" fontId="3" fillId="4" borderId="4" xfId="2" applyFont="1" applyFill="1" applyBorder="1" applyAlignment="1">
      <alignment horizontal="center" vertical="center" shrinkToFit="1"/>
    </xf>
    <xf numFmtId="0" fontId="3" fillId="4" borderId="0" xfId="2" applyFont="1" applyFill="1" applyBorder="1" applyAlignment="1">
      <alignment horizontal="center" vertical="center" shrinkToFit="1"/>
    </xf>
    <xf numFmtId="0" fontId="3" fillId="4" borderId="6" xfId="2" applyFont="1" applyFill="1" applyBorder="1" applyAlignment="1">
      <alignment horizontal="center" vertical="center" shrinkToFit="1"/>
    </xf>
    <xf numFmtId="0" fontId="3" fillId="4" borderId="7" xfId="2" applyFont="1" applyFill="1" applyBorder="1" applyAlignment="1">
      <alignment horizontal="center" vertical="center" shrinkToFit="1"/>
    </xf>
    <xf numFmtId="0" fontId="25" fillId="0" borderId="0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/>
    </xf>
    <xf numFmtId="0" fontId="23" fillId="0" borderId="0" xfId="2" applyFont="1" applyFill="1" applyBorder="1" applyAlignment="1">
      <alignment horizontal="left" vertical="center" wrapText="1"/>
    </xf>
    <xf numFmtId="0" fontId="5" fillId="0" borderId="0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5" fillId="5" borderId="7" xfId="2" applyFont="1" applyFill="1" applyBorder="1" applyAlignment="1">
      <alignment horizontal="center" vertical="center"/>
    </xf>
    <xf numFmtId="0" fontId="5" fillId="5" borderId="0" xfId="2" applyFont="1" applyFill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5" fillId="12" borderId="2" xfId="2" applyFont="1" applyFill="1" applyBorder="1" applyAlignment="1">
      <alignment horizontal="center" vertical="center"/>
    </xf>
    <xf numFmtId="0" fontId="55" fillId="12" borderId="3" xfId="2" applyFont="1" applyFill="1" applyBorder="1" applyAlignment="1">
      <alignment horizontal="center" vertical="center"/>
    </xf>
    <xf numFmtId="0" fontId="55" fillId="12" borderId="0" xfId="2" applyFont="1" applyFill="1" applyBorder="1" applyAlignment="1">
      <alignment horizontal="center" vertical="center"/>
    </xf>
    <xf numFmtId="0" fontId="55" fillId="12" borderId="5" xfId="2" applyFont="1" applyFill="1" applyBorder="1" applyAlignment="1">
      <alignment horizontal="center" vertical="center"/>
    </xf>
    <xf numFmtId="0" fontId="15" fillId="5" borderId="9" xfId="2" applyFont="1" applyFill="1" applyBorder="1" applyAlignment="1">
      <alignment horizontal="center" vertical="center"/>
    </xf>
    <xf numFmtId="0" fontId="15" fillId="5" borderId="10" xfId="2" applyFont="1" applyFill="1" applyBorder="1" applyAlignment="1">
      <alignment horizontal="center" vertical="center"/>
    </xf>
    <xf numFmtId="0" fontId="15" fillId="5" borderId="11" xfId="2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0" borderId="2" xfId="2" quotePrefix="1" applyFont="1" applyBorder="1" applyAlignment="1">
      <alignment horizontal="center" vertical="center"/>
    </xf>
    <xf numFmtId="0" fontId="3" fillId="0" borderId="3" xfId="2" quotePrefix="1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/>
    </xf>
    <xf numFmtId="0" fontId="3" fillId="12" borderId="7" xfId="2" applyFont="1" applyFill="1" applyBorder="1" applyAlignment="1">
      <alignment horizontal="center" vertical="center"/>
    </xf>
    <xf numFmtId="0" fontId="3" fillId="12" borderId="8" xfId="2" applyFont="1" applyFill="1" applyBorder="1" applyAlignment="1">
      <alignment horizontal="center" vertical="center"/>
    </xf>
    <xf numFmtId="171" fontId="47" fillId="0" borderId="0" xfId="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3" fillId="12" borderId="6" xfId="2" applyFont="1" applyFill="1" applyBorder="1" applyAlignment="1">
      <alignment horizontal="center" vertical="center"/>
    </xf>
    <xf numFmtId="0" fontId="3" fillId="0" borderId="7" xfId="2" applyFont="1" applyBorder="1" applyAlignment="1">
      <alignment horizontal="right" vertical="center"/>
    </xf>
    <xf numFmtId="0" fontId="47" fillId="0" borderId="0" xfId="2" applyFont="1" applyBorder="1" applyAlignment="1">
      <alignment horizontal="right" vertical="center"/>
    </xf>
    <xf numFmtId="171" fontId="47" fillId="0" borderId="0" xfId="2" applyNumberFormat="1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" vertical="center"/>
    </xf>
    <xf numFmtId="0" fontId="5" fillId="0" borderId="0" xfId="2" quotePrefix="1" applyFont="1" applyBorder="1" applyAlignment="1">
      <alignment horizontal="center" vertical="center"/>
    </xf>
    <xf numFmtId="0" fontId="5" fillId="0" borderId="7" xfId="2" quotePrefix="1" applyFont="1" applyBorder="1" applyAlignment="1">
      <alignment horizontal="center" vertical="center"/>
    </xf>
    <xf numFmtId="0" fontId="5" fillId="0" borderId="1" xfId="2" quotePrefix="1" applyFont="1" applyBorder="1" applyAlignment="1">
      <alignment horizontal="center" vertical="center"/>
    </xf>
    <xf numFmtId="0" fontId="5" fillId="0" borderId="4" xfId="2" quotePrefix="1" applyFont="1" applyBorder="1" applyAlignment="1">
      <alignment horizontal="center" vertical="center"/>
    </xf>
    <xf numFmtId="0" fontId="5" fillId="0" borderId="6" xfId="2" quotePrefix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center" vertical="center"/>
    </xf>
    <xf numFmtId="0" fontId="5" fillId="0" borderId="5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3" fillId="12" borderId="0" xfId="2" applyFont="1" applyFill="1" applyBorder="1" applyAlignment="1">
      <alignment horizontal="center" vertical="center"/>
    </xf>
    <xf numFmtId="0" fontId="3" fillId="12" borderId="5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171" fontId="4" fillId="0" borderId="0" xfId="2" applyNumberFormat="1" applyFont="1" applyFill="1" applyBorder="1" applyAlignment="1">
      <alignment horizontal="center" vertical="center" wrapText="1"/>
    </xf>
    <xf numFmtId="171" fontId="4" fillId="0" borderId="5" xfId="2" applyNumberFormat="1" applyFont="1" applyFill="1" applyBorder="1" applyAlignment="1">
      <alignment horizontal="center" vertical="center" wrapText="1"/>
    </xf>
    <xf numFmtId="171" fontId="4" fillId="0" borderId="7" xfId="2" applyNumberFormat="1" applyFont="1" applyFill="1" applyBorder="1" applyAlignment="1">
      <alignment horizontal="center" vertical="center" wrapText="1"/>
    </xf>
    <xf numFmtId="171" fontId="4" fillId="0" borderId="8" xfId="2" applyNumberFormat="1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right" vertical="center"/>
    </xf>
    <xf numFmtId="0" fontId="22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horizontal="center" vertical="center"/>
    </xf>
    <xf numFmtId="0" fontId="47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vertical="center"/>
    </xf>
    <xf numFmtId="0" fontId="3" fillId="0" borderId="0" xfId="2" quotePrefix="1" applyFont="1" applyBorder="1" applyAlignment="1">
      <alignment horizontal="center" vertical="center"/>
    </xf>
    <xf numFmtId="0" fontId="21" fillId="6" borderId="9" xfId="2" applyFont="1" applyFill="1" applyBorder="1" applyAlignment="1">
      <alignment horizontal="center" vertical="center"/>
    </xf>
    <xf numFmtId="0" fontId="21" fillId="6" borderId="10" xfId="2" applyFont="1" applyFill="1" applyBorder="1" applyAlignment="1">
      <alignment horizontal="center" vertical="center"/>
    </xf>
    <xf numFmtId="0" fontId="21" fillId="6" borderId="11" xfId="2" applyFont="1" applyFill="1" applyBorder="1" applyAlignment="1">
      <alignment horizontal="center" vertical="center"/>
    </xf>
    <xf numFmtId="0" fontId="3" fillId="5" borderId="9" xfId="2" applyFont="1" applyFill="1" applyBorder="1" applyAlignment="1">
      <alignment horizontal="center" vertical="center"/>
    </xf>
    <xf numFmtId="0" fontId="3" fillId="5" borderId="10" xfId="2" applyFont="1" applyFill="1" applyBorder="1" applyAlignment="1">
      <alignment horizontal="center" vertical="center"/>
    </xf>
    <xf numFmtId="0" fontId="3" fillId="5" borderId="11" xfId="2" applyFont="1" applyFill="1" applyBorder="1" applyAlignment="1">
      <alignment horizontal="center" vertical="center"/>
    </xf>
    <xf numFmtId="1" fontId="16" fillId="0" borderId="1" xfId="2" applyNumberFormat="1" applyFont="1" applyBorder="1" applyAlignment="1">
      <alignment horizontal="center" vertical="center"/>
    </xf>
    <xf numFmtId="1" fontId="16" fillId="0" borderId="2" xfId="2" applyNumberFormat="1" applyFont="1" applyBorder="1" applyAlignment="1">
      <alignment horizontal="center" vertical="center"/>
    </xf>
    <xf numFmtId="1" fontId="16" fillId="0" borderId="4" xfId="2" applyNumberFormat="1" applyFont="1" applyBorder="1" applyAlignment="1">
      <alignment horizontal="center" vertical="center"/>
    </xf>
    <xf numFmtId="1" fontId="16" fillId="0" borderId="0" xfId="2" applyNumberFormat="1" applyFont="1" applyBorder="1" applyAlignment="1">
      <alignment horizontal="center" vertical="center"/>
    </xf>
    <xf numFmtId="1" fontId="17" fillId="0" borderId="2" xfId="2" applyNumberFormat="1" applyFont="1" applyBorder="1" applyAlignment="1">
      <alignment horizontal="center" vertical="center"/>
    </xf>
    <xf numFmtId="1" fontId="17" fillId="0" borderId="0" xfId="2" applyNumberFormat="1" applyFont="1" applyBorder="1" applyAlignment="1">
      <alignment horizontal="center" vertical="center"/>
    </xf>
    <xf numFmtId="0" fontId="17" fillId="0" borderId="2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17" fillId="0" borderId="5" xfId="2" applyFont="1" applyBorder="1" applyAlignment="1">
      <alignment horizontal="center" vertical="center"/>
    </xf>
    <xf numFmtId="1" fontId="18" fillId="0" borderId="2" xfId="2" applyNumberFormat="1" applyFont="1" applyBorder="1" applyAlignment="1">
      <alignment horizontal="center" vertical="center"/>
    </xf>
    <xf numFmtId="1" fontId="18" fillId="0" borderId="0" xfId="2" applyNumberFormat="1" applyFont="1" applyBorder="1" applyAlignment="1">
      <alignment horizontal="center" vertical="center"/>
    </xf>
    <xf numFmtId="1" fontId="12" fillId="0" borderId="6" xfId="2" applyNumberFormat="1" applyFont="1" applyBorder="1" applyAlignment="1">
      <alignment horizontal="center" vertical="center"/>
    </xf>
    <xf numFmtId="164" fontId="12" fillId="0" borderId="7" xfId="2" applyNumberFormat="1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19" fillId="0" borderId="6" xfId="2" applyFont="1" applyFill="1" applyBorder="1" applyAlignment="1">
      <alignment horizontal="center" vertical="center" wrapText="1"/>
    </xf>
    <xf numFmtId="0" fontId="19" fillId="0" borderId="7" xfId="2" applyFont="1" applyFill="1" applyBorder="1" applyAlignment="1">
      <alignment horizontal="center" vertical="center" wrapText="1"/>
    </xf>
    <xf numFmtId="0" fontId="19" fillId="0" borderId="8" xfId="2" applyFont="1" applyFill="1" applyBorder="1" applyAlignment="1">
      <alignment horizontal="center" vertical="center" wrapText="1"/>
    </xf>
    <xf numFmtId="0" fontId="58" fillId="0" borderId="0" xfId="2" applyFont="1" applyBorder="1" applyAlignment="1">
      <alignment horizontal="right" vertical="center"/>
    </xf>
    <xf numFmtId="0" fontId="58" fillId="0" borderId="0" xfId="2" applyFont="1" applyFill="1" applyBorder="1" applyAlignment="1">
      <alignment horizontal="left" vertical="center"/>
    </xf>
    <xf numFmtId="0" fontId="58" fillId="0" borderId="0" xfId="2" applyFont="1" applyBorder="1" applyAlignment="1">
      <alignment horizontal="center" vertical="center"/>
    </xf>
    <xf numFmtId="0" fontId="58" fillId="0" borderId="0" xfId="2" applyFont="1" applyFill="1" applyBorder="1" applyAlignment="1">
      <alignment horizontal="right" vertical="center"/>
    </xf>
    <xf numFmtId="0" fontId="11" fillId="0" borderId="0" xfId="2" applyFont="1" applyBorder="1" applyAlignment="1">
      <alignment horizontal="center" vertical="center"/>
    </xf>
    <xf numFmtId="0" fontId="58" fillId="0" borderId="0" xfId="2" applyFont="1" applyFill="1" applyBorder="1" applyAlignment="1">
      <alignment horizontal="center" vertical="center"/>
    </xf>
    <xf numFmtId="0" fontId="12" fillId="9" borderId="2" xfId="2" applyFont="1" applyFill="1" applyBorder="1" applyAlignment="1">
      <alignment horizontal="center" vertical="center" wrapText="1"/>
    </xf>
    <xf numFmtId="0" fontId="12" fillId="9" borderId="15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35" fillId="0" borderId="0" xfId="2" applyFont="1" applyBorder="1" applyAlignment="1">
      <alignment horizontal="right" vertical="center" wrapText="1"/>
    </xf>
    <xf numFmtId="0" fontId="12" fillId="9" borderId="1" xfId="2" applyFont="1" applyFill="1" applyBorder="1" applyAlignment="1">
      <alignment horizontal="center" vertical="center" wrapText="1"/>
    </xf>
    <xf numFmtId="0" fontId="12" fillId="9" borderId="14" xfId="2" applyFont="1" applyFill="1" applyBorder="1" applyAlignment="1">
      <alignment horizontal="center" vertical="center" wrapText="1"/>
    </xf>
    <xf numFmtId="0" fontId="31" fillId="0" borderId="2" xfId="2" applyFont="1" applyFill="1" applyBorder="1" applyAlignment="1">
      <alignment horizontal="center" vertical="center"/>
    </xf>
    <xf numFmtId="0" fontId="31" fillId="0" borderId="3" xfId="2" applyFont="1" applyFill="1" applyBorder="1" applyAlignment="1">
      <alignment horizontal="center" vertical="center"/>
    </xf>
    <xf numFmtId="49" fontId="32" fillId="0" borderId="6" xfId="3" applyNumberFormat="1" applyFont="1" applyBorder="1" applyAlignment="1" applyProtection="1">
      <alignment horizontal="center" vertical="center" shrinkToFit="1"/>
      <protection locked="0"/>
    </xf>
    <xf numFmtId="49" fontId="32" fillId="0" borderId="7" xfId="3" applyNumberFormat="1" applyFont="1" applyBorder="1" applyAlignment="1" applyProtection="1">
      <alignment horizontal="center" vertical="center" shrinkToFit="1"/>
      <protection locked="0"/>
    </xf>
    <xf numFmtId="166" fontId="32" fillId="0" borderId="7" xfId="3" applyNumberFormat="1" applyFont="1" applyBorder="1" applyAlignment="1" applyProtection="1">
      <alignment horizontal="center" vertical="center" shrinkToFit="1"/>
      <protection locked="0"/>
    </xf>
    <xf numFmtId="49" fontId="32" fillId="0" borderId="8" xfId="3" applyNumberFormat="1" applyFont="1" applyBorder="1" applyAlignment="1" applyProtection="1">
      <alignment horizontal="center" vertical="center" shrinkToFit="1"/>
      <protection locked="0"/>
    </xf>
    <xf numFmtId="0" fontId="9" fillId="9" borderId="9" xfId="2" applyFont="1" applyFill="1" applyBorder="1" applyAlignment="1">
      <alignment horizontal="center" vertical="center" wrapText="1"/>
    </xf>
    <xf numFmtId="0" fontId="9" fillId="9" borderId="10" xfId="2" applyFont="1" applyFill="1" applyBorder="1" applyAlignment="1">
      <alignment horizontal="center" vertical="center" wrapText="1"/>
    </xf>
    <xf numFmtId="0" fontId="34" fillId="9" borderId="10" xfId="2" applyFont="1" applyFill="1" applyBorder="1" applyAlignment="1">
      <alignment horizontal="center" vertical="center" wrapText="1"/>
    </xf>
    <xf numFmtId="0" fontId="34" fillId="9" borderId="11" xfId="2" applyFont="1" applyFill="1" applyBorder="1" applyAlignment="1">
      <alignment horizontal="center" vertical="center" wrapText="1"/>
    </xf>
  </cellXfs>
  <cellStyles count="8">
    <cellStyle name="Lien hypertexte" xfId="6" builtinId="8"/>
    <cellStyle name="Milliers 2" xfId="5"/>
    <cellStyle name="Normal" xfId="0" builtinId="0"/>
    <cellStyle name="Normal 2" xfId="2"/>
    <cellStyle name="Normal 2 2" xfId="7"/>
    <cellStyle name="Normal 2 3 2 2" xfId="3"/>
    <cellStyle name="Normal 3" xfId="4"/>
    <cellStyle name="Pourcentage" xfId="1" builtinId="5"/>
  </cellStyles>
  <dxfs count="65">
    <dxf>
      <font>
        <b/>
        <i val="0"/>
        <color rgb="FF00B05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7"/>
      </font>
    </dxf>
    <dxf>
      <font>
        <b/>
        <i val="0"/>
        <color theme="7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theme="1"/>
      </font>
      <fill>
        <patternFill>
          <bgColor rgb="FF00B0F0"/>
        </patternFill>
      </fill>
    </dxf>
    <dxf>
      <font>
        <color theme="0"/>
      </font>
    </dxf>
    <dxf>
      <font>
        <b/>
        <i/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theme="1"/>
      </font>
      <fill>
        <patternFill>
          <bgColor rgb="FF00B0F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color theme="0"/>
      </font>
    </dxf>
    <dxf>
      <font>
        <b/>
        <i/>
        <color theme="1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alider"/>
  <ax:ocxPr ax:name="Size" ax:value="2540;86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fmlaLink="#REF!" lockText="1" noThreeD="1"/>
</file>

<file path=xl/ctrlProps/ctrlProp4.xml><?xml version="1.0" encoding="utf-8"?>
<formControlPr xmlns="http://schemas.microsoft.com/office/spreadsheetml/2009/9/main" objectType="CheckBox" fmlaLink="#REF!" lockText="1" noThreeD="1"/>
</file>

<file path=xl/ctrlProps/ctrlProp5.xml><?xml version="1.0" encoding="utf-8"?>
<formControlPr xmlns="http://schemas.microsoft.com/office/spreadsheetml/2009/9/main" objectType="CheckBox" fmlaLink="$EL$9" lockText="1" noThreeD="1"/>
</file>

<file path=xl/ctrlProps/ctrlProp6.xml><?xml version="1.0" encoding="utf-8"?>
<formControlPr xmlns="http://schemas.microsoft.com/office/spreadsheetml/2009/9/main" objectType="CheckBox" fmlaLink="$EL$10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fmlaLink="$EF$46" lockText="1" noThreeD="1"/>
</file>

<file path=xl/ctrlProps/ctrlProp15.xml><?xml version="1.0" encoding="utf-8"?>
<formControlPr xmlns="http://schemas.microsoft.com/office/spreadsheetml/2009/9/main" objectType="CheckBox" checked="Checked" fmlaLink="$EF$47" lockText="1" noThreeD="1"/>
</file>

<file path=xl/ctrlProps/ctrlProp16.xml><?xml version="1.0" encoding="utf-8"?>
<formControlPr xmlns="http://schemas.microsoft.com/office/spreadsheetml/2009/9/main" objectType="CheckBox" fmlaLink="$EF$48" lockText="1" noThreeD="1"/>
</file>

<file path=xl/ctrlProps/ctrlProp17.xml><?xml version="1.0" encoding="utf-8"?>
<formControlPr xmlns="http://schemas.microsoft.com/office/spreadsheetml/2009/9/main" objectType="CheckBox" fmlaLink="$EF$49" lockText="1" noThreeD="1"/>
</file>

<file path=xl/ctrlProps/ctrlProp18.xml><?xml version="1.0" encoding="utf-8"?>
<formControlPr xmlns="http://schemas.microsoft.com/office/spreadsheetml/2009/9/main" objectType="CheckBox" fmlaLink="$EF$50" lockText="1" noThreeD="1"/>
</file>

<file path=xl/ctrlProps/ctrlProp19.xml><?xml version="1.0" encoding="utf-8"?>
<formControlPr xmlns="http://schemas.microsoft.com/office/spreadsheetml/2009/9/main" objectType="CheckBox" fmlaLink="$EF$51" lockText="1" noThreeD="1"/>
</file>

<file path=xl/ctrlProps/ctrlProp20.xml><?xml version="1.0" encoding="utf-8"?>
<formControlPr xmlns="http://schemas.microsoft.com/office/spreadsheetml/2009/9/main" objectType="CheckBox" fmlaLink="$EF$52" lockText="1" noThreeD="1"/>
</file>

<file path=xl/ctrlProps/ctrlProp21.xml><?xml version="1.0" encoding="utf-8"?>
<formControlPr xmlns="http://schemas.microsoft.com/office/spreadsheetml/2009/9/main" objectType="CheckBox" fmlaLink="$EF$53" lockText="1" noThreeD="1"/>
</file>

<file path=xl/ctrlProps/ctrlProp22.xml><?xml version="1.0" encoding="utf-8"?>
<formControlPr xmlns="http://schemas.microsoft.com/office/spreadsheetml/2009/9/main" objectType="CheckBox" fmlaLink="$EF$54" lockText="1" noThreeD="1"/>
</file>

<file path=xl/ctrlProps/ctrlProp23.xml><?xml version="1.0" encoding="utf-8"?>
<formControlPr xmlns="http://schemas.microsoft.com/office/spreadsheetml/2009/9/main" objectType="CheckBox" fmlaLink="$EF$55" lockText="1" noThreeD="1"/>
</file>

<file path=xl/ctrlProps/ctrlProp24.xml><?xml version="1.0" encoding="utf-8"?>
<formControlPr xmlns="http://schemas.microsoft.com/office/spreadsheetml/2009/9/main" objectType="CheckBox" fmlaLink="$EG$46" lockText="1" noThreeD="1"/>
</file>

<file path=xl/ctrlProps/ctrlProp25.xml><?xml version="1.0" encoding="utf-8"?>
<formControlPr xmlns="http://schemas.microsoft.com/office/spreadsheetml/2009/9/main" objectType="CheckBox" fmlaLink="$EG$47" lockText="1" noThreeD="1"/>
</file>

<file path=xl/ctrlProps/ctrlProp26.xml><?xml version="1.0" encoding="utf-8"?>
<formControlPr xmlns="http://schemas.microsoft.com/office/spreadsheetml/2009/9/main" objectType="CheckBox" fmlaLink="$EG$48" lockText="1" noThreeD="1"/>
</file>

<file path=xl/ctrlProps/ctrlProp27.xml><?xml version="1.0" encoding="utf-8"?>
<formControlPr xmlns="http://schemas.microsoft.com/office/spreadsheetml/2009/9/main" objectType="CheckBox" fmlaLink="$EG$49" lockText="1" noThreeD="1"/>
</file>

<file path=xl/ctrlProps/ctrlProp28.xml><?xml version="1.0" encoding="utf-8"?>
<formControlPr xmlns="http://schemas.microsoft.com/office/spreadsheetml/2009/9/main" objectType="CheckBox" fmlaLink="$EG$50" lockText="1" noThreeD="1"/>
</file>

<file path=xl/ctrlProps/ctrlProp29.xml><?xml version="1.0" encoding="utf-8"?>
<formControlPr xmlns="http://schemas.microsoft.com/office/spreadsheetml/2009/9/main" objectType="CheckBox" checked="Checked" fmlaLink="$EG$51" lockText="1" noThreeD="1"/>
</file>

<file path=xl/ctrlProps/ctrlProp30.xml><?xml version="1.0" encoding="utf-8"?>
<formControlPr xmlns="http://schemas.microsoft.com/office/spreadsheetml/2009/9/main" objectType="CheckBox" fmlaLink="$EG$52" lockText="1" noThreeD="1"/>
</file>

<file path=xl/ctrlProps/ctrlProp31.xml><?xml version="1.0" encoding="utf-8"?>
<formControlPr xmlns="http://schemas.microsoft.com/office/spreadsheetml/2009/9/main" objectType="CheckBox" fmlaLink="$EG$53" lockText="1" noThreeD="1"/>
</file>

<file path=xl/ctrlProps/ctrlProp32.xml><?xml version="1.0" encoding="utf-8"?>
<formControlPr xmlns="http://schemas.microsoft.com/office/spreadsheetml/2009/9/main" objectType="CheckBox" fmlaLink="$EG$54" lockText="1" noThreeD="1"/>
</file>

<file path=xl/ctrlProps/ctrlProp33.xml><?xml version="1.0" encoding="utf-8"?>
<formControlPr xmlns="http://schemas.microsoft.com/office/spreadsheetml/2009/9/main" objectType="CheckBox" fmlaLink="$EG$55" lockText="1" noThreeD="1"/>
</file>

<file path=xl/ctrlProps/ctrlProp34.xml><?xml version="1.0" encoding="utf-8"?>
<formControlPr xmlns="http://schemas.microsoft.com/office/spreadsheetml/2009/9/main" objectType="CheckBox" fmlaLink="$EH$46" lockText="1" noThreeD="1"/>
</file>

<file path=xl/ctrlProps/ctrlProp35.xml><?xml version="1.0" encoding="utf-8"?>
<formControlPr xmlns="http://schemas.microsoft.com/office/spreadsheetml/2009/9/main" objectType="CheckBox" fmlaLink="$EH$47" lockText="1" noThreeD="1"/>
</file>

<file path=xl/ctrlProps/ctrlProp36.xml><?xml version="1.0" encoding="utf-8"?>
<formControlPr xmlns="http://schemas.microsoft.com/office/spreadsheetml/2009/9/main" objectType="CheckBox" fmlaLink="$EH$48" lockText="1" noThreeD="1"/>
</file>

<file path=xl/ctrlProps/ctrlProp37.xml><?xml version="1.0" encoding="utf-8"?>
<formControlPr xmlns="http://schemas.microsoft.com/office/spreadsheetml/2009/9/main" objectType="CheckBox" fmlaLink="$EH$49" lockText="1" noThreeD="1"/>
</file>

<file path=xl/ctrlProps/ctrlProp38.xml><?xml version="1.0" encoding="utf-8"?>
<formControlPr xmlns="http://schemas.microsoft.com/office/spreadsheetml/2009/9/main" objectType="CheckBox" fmlaLink="$EH$50" lockText="1" noThreeD="1"/>
</file>

<file path=xl/ctrlProps/ctrlProp39.xml><?xml version="1.0" encoding="utf-8"?>
<formControlPr xmlns="http://schemas.microsoft.com/office/spreadsheetml/2009/9/main" objectType="CheckBox" checked="Checked" fmlaLink="$EH$51" lockText="1" noThreeD="1"/>
</file>

<file path=xl/ctrlProps/ctrlProp40.xml><?xml version="1.0" encoding="utf-8"?>
<formControlPr xmlns="http://schemas.microsoft.com/office/spreadsheetml/2009/9/main" objectType="CheckBox" fmlaLink="$EH$52" lockText="1" noThreeD="1"/>
</file>

<file path=xl/ctrlProps/ctrlProp41.xml><?xml version="1.0" encoding="utf-8"?>
<formControlPr xmlns="http://schemas.microsoft.com/office/spreadsheetml/2009/9/main" objectType="CheckBox" fmlaLink="$EH$53" lockText="1" noThreeD="1"/>
</file>

<file path=xl/ctrlProps/ctrlProp42.xml><?xml version="1.0" encoding="utf-8"?>
<formControlPr xmlns="http://schemas.microsoft.com/office/spreadsheetml/2009/9/main" objectType="CheckBox" fmlaLink="$EH$54" lockText="1" noThreeD="1"/>
</file>

<file path=xl/ctrlProps/ctrlProp43.xml><?xml version="1.0" encoding="utf-8"?>
<formControlPr xmlns="http://schemas.microsoft.com/office/spreadsheetml/2009/9/main" objectType="CheckBox" fmlaLink="$EH$55" lockText="1" noThreeD="1"/>
</file>

<file path=xl/ctrlProps/ctrlProp44.xml><?xml version="1.0" encoding="utf-8"?>
<formControlPr xmlns="http://schemas.microsoft.com/office/spreadsheetml/2009/9/main" objectType="CheckBox" fmlaLink="$EI$46" lockText="1" noThreeD="1"/>
</file>

<file path=xl/ctrlProps/ctrlProp45.xml><?xml version="1.0" encoding="utf-8"?>
<formControlPr xmlns="http://schemas.microsoft.com/office/spreadsheetml/2009/9/main" objectType="CheckBox" fmlaLink="$EI$47" lockText="1" noThreeD="1"/>
</file>

<file path=xl/ctrlProps/ctrlProp46.xml><?xml version="1.0" encoding="utf-8"?>
<formControlPr xmlns="http://schemas.microsoft.com/office/spreadsheetml/2009/9/main" objectType="CheckBox" fmlaLink="$EI$48" lockText="1" noThreeD="1"/>
</file>

<file path=xl/ctrlProps/ctrlProp47.xml><?xml version="1.0" encoding="utf-8"?>
<formControlPr xmlns="http://schemas.microsoft.com/office/spreadsheetml/2009/9/main" objectType="CheckBox" fmlaLink="$EI$49" lockText="1" noThreeD="1"/>
</file>

<file path=xl/ctrlProps/ctrlProp48.xml><?xml version="1.0" encoding="utf-8"?>
<formControlPr xmlns="http://schemas.microsoft.com/office/spreadsheetml/2009/9/main" objectType="CheckBox" fmlaLink="$EI$50" lockText="1" noThreeD="1"/>
</file>

<file path=xl/ctrlProps/ctrlProp49.xml><?xml version="1.0" encoding="utf-8"?>
<formControlPr xmlns="http://schemas.microsoft.com/office/spreadsheetml/2009/9/main" objectType="CheckBox" fmlaLink="$EI$51" lockText="1" noThreeD="1"/>
</file>

<file path=xl/ctrlProps/ctrlProp50.xml><?xml version="1.0" encoding="utf-8"?>
<formControlPr xmlns="http://schemas.microsoft.com/office/spreadsheetml/2009/9/main" objectType="CheckBox" fmlaLink="$EI$52" lockText="1" noThreeD="1"/>
</file>

<file path=xl/ctrlProps/ctrlProp51.xml><?xml version="1.0" encoding="utf-8"?>
<formControlPr xmlns="http://schemas.microsoft.com/office/spreadsheetml/2009/9/main" objectType="CheckBox" fmlaLink="$EI$53" lockText="1" noThreeD="1"/>
</file>

<file path=xl/ctrlProps/ctrlProp52.xml><?xml version="1.0" encoding="utf-8"?>
<formControlPr xmlns="http://schemas.microsoft.com/office/spreadsheetml/2009/9/main" objectType="CheckBox" checked="Checked" fmlaLink="$EI$54" lockText="1" noThreeD="1"/>
</file>

<file path=xl/ctrlProps/ctrlProp53.xml><?xml version="1.0" encoding="utf-8"?>
<formControlPr xmlns="http://schemas.microsoft.com/office/spreadsheetml/2009/9/main" objectType="CheckBox" fmlaLink="$EI$55" lockText="1" noThreeD="1"/>
</file>

<file path=xl/ctrlProps/ctrlProp54.xml><?xml version="1.0" encoding="utf-8"?>
<formControlPr xmlns="http://schemas.microsoft.com/office/spreadsheetml/2009/9/main" objectType="CheckBox" fmlaLink="$EF$41" lockText="1" noThreeD="1"/>
</file>

<file path=xl/ctrlProps/ctrlProp55.xml><?xml version="1.0" encoding="utf-8"?>
<formControlPr xmlns="http://schemas.microsoft.com/office/spreadsheetml/2009/9/main" objectType="CheckBox" fmlaLink="$EF$42" lockText="1" noThreeD="1"/>
</file>

<file path=xl/ctrlProps/ctrlProp56.xml><?xml version="1.0" encoding="utf-8"?>
<formControlPr xmlns="http://schemas.microsoft.com/office/spreadsheetml/2009/9/main" objectType="CheckBox" checked="Checked" fmlaLink="$EF$43" lockText="1" noThreeD="1"/>
</file>

<file path=xl/ctrlProps/ctrlProp57.xml><?xml version="1.0" encoding="utf-8"?>
<formControlPr xmlns="http://schemas.microsoft.com/office/spreadsheetml/2009/9/main" objectType="CheckBox" checked="Checked" fmlaLink="$EJ$41" lockText="1" noThreeD="1"/>
</file>

<file path=xl/ctrlProps/ctrlProp58.xml><?xml version="1.0" encoding="utf-8"?>
<formControlPr xmlns="http://schemas.microsoft.com/office/spreadsheetml/2009/9/main" objectType="CheckBox" fmlaLink="$EJ$42" lockText="1" noThreeD="1"/>
</file>

<file path=xl/ctrlProps/ctrlProp59.xml><?xml version="1.0" encoding="utf-8"?>
<formControlPr xmlns="http://schemas.microsoft.com/office/spreadsheetml/2009/9/main" objectType="CheckBox" fmlaLink="$EJ$43" lockText="1" noThreeD="1"/>
</file>

<file path=xl/ctrlProps/ctrlProp60.xml><?xml version="1.0" encoding="utf-8"?>
<formControlPr xmlns="http://schemas.microsoft.com/office/spreadsheetml/2009/9/main" objectType="CheckBox" fmlaLink="$EJ$9" lockText="1" noThreeD="1"/>
</file>

<file path=xl/ctrlProps/ctrlProp61.xml><?xml version="1.0" encoding="utf-8"?>
<formControlPr xmlns="http://schemas.microsoft.com/office/spreadsheetml/2009/9/main" objectType="CheckBox" fmlaLink="$EJ$10" lockText="1" noThreeD="1"/>
</file>

<file path=xl/ctrlProps/ctrlProp62.xml><?xml version="1.0" encoding="utf-8"?>
<formControlPr xmlns="http://schemas.microsoft.com/office/spreadsheetml/2009/9/main" objectType="CheckBox" fmlaLink="$EJ$11" lockText="1" noThreeD="1"/>
</file>

<file path=xl/ctrlProps/ctrlProp63.xml><?xml version="1.0" encoding="utf-8"?>
<formControlPr xmlns="http://schemas.microsoft.com/office/spreadsheetml/2009/9/main" objectType="CheckBox" fmlaLink="$EJ$12" lockText="1" noThreeD="1"/>
</file>

<file path=xl/ctrlProps/ctrlProp64.xml><?xml version="1.0" encoding="utf-8"?>
<formControlPr xmlns="http://schemas.microsoft.com/office/spreadsheetml/2009/9/main" objectType="CheckBox" fmlaLink="$EJ$13" lockText="1" noThreeD="1"/>
</file>

<file path=xl/ctrlProps/ctrlProp65.xml><?xml version="1.0" encoding="utf-8"?>
<formControlPr xmlns="http://schemas.microsoft.com/office/spreadsheetml/2009/9/main" objectType="CheckBox" fmlaLink="$EJ$18" lockText="1" noThreeD="1"/>
</file>

<file path=xl/ctrlProps/ctrlProp66.xml><?xml version="1.0" encoding="utf-8"?>
<formControlPr xmlns="http://schemas.microsoft.com/office/spreadsheetml/2009/9/main" objectType="CheckBox" fmlaLink="$EJ$21" lockText="1" noThreeD="1"/>
</file>

<file path=xl/ctrlProps/ctrlProp67.xml><?xml version="1.0" encoding="utf-8"?>
<formControlPr xmlns="http://schemas.microsoft.com/office/spreadsheetml/2009/9/main" objectType="CheckBox" fmlaLink="$EJ$19" lockText="1" noThreeD="1"/>
</file>

<file path=xl/ctrlProps/ctrlProp68.xml><?xml version="1.0" encoding="utf-8"?>
<formControlPr xmlns="http://schemas.microsoft.com/office/spreadsheetml/2009/9/main" objectType="CheckBox" fmlaLink="$EJ$22" lockText="1" noThreeD="1"/>
</file>

<file path=xl/ctrlProps/ctrlProp69.xml><?xml version="1.0" encoding="utf-8"?>
<formControlPr xmlns="http://schemas.microsoft.com/office/spreadsheetml/2009/9/main" objectType="CheckBox" fmlaLink="$EJ$20" lockText="1" noThreeD="1"/>
</file>

<file path=xl/ctrlProps/ctrlProp70.xml><?xml version="1.0" encoding="utf-8"?>
<formControlPr xmlns="http://schemas.microsoft.com/office/spreadsheetml/2009/9/main" objectType="CheckBox" fmlaLink="$EJ$23" lockText="1" noThreeD="1"/>
</file>

<file path=xl/ctrlProps/ctrlProp71.xml><?xml version="1.0" encoding="utf-8"?>
<formControlPr xmlns="http://schemas.microsoft.com/office/spreadsheetml/2009/9/main" objectType="CheckBox" fmlaLink="$EJ$26" lockText="1" noThreeD="1"/>
</file>

<file path=xl/ctrlProps/ctrlProp72.xml><?xml version="1.0" encoding="utf-8"?>
<formControlPr xmlns="http://schemas.microsoft.com/office/spreadsheetml/2009/9/main" objectType="CheckBox" fmlaLink="$EJ$24" lockText="1" noThreeD="1"/>
</file>

<file path=xl/ctrlProps/ctrlProp73.xml><?xml version="1.0" encoding="utf-8"?>
<formControlPr xmlns="http://schemas.microsoft.com/office/spreadsheetml/2009/9/main" objectType="CheckBox" fmlaLink="$EJ$25" lockText="1" noThreeD="1"/>
</file>

<file path=xl/ctrlProps/ctrlProp74.xml><?xml version="1.0" encoding="utf-8"?>
<formControlPr xmlns="http://schemas.microsoft.com/office/spreadsheetml/2009/9/main" objectType="CheckBox" fmlaLink="$EF$57" lockText="1" noThreeD="1"/>
</file>

<file path=xl/ctrlProps/ctrlProp75.xml><?xml version="1.0" encoding="utf-8"?>
<formControlPr xmlns="http://schemas.microsoft.com/office/spreadsheetml/2009/9/main" objectType="CheckBox" fmlaLink="$EF$58" lockText="1" noThreeD="1"/>
</file>

<file path=xl/ctrlProps/ctrlProp76.xml><?xml version="1.0" encoding="utf-8"?>
<formControlPr xmlns="http://schemas.microsoft.com/office/spreadsheetml/2009/9/main" objectType="CheckBox" fmlaLink="$EF$59" lockText="1" noThreeD="1"/>
</file>

<file path=xl/ctrlProps/ctrlProp77.xml><?xml version="1.0" encoding="utf-8"?>
<formControlPr xmlns="http://schemas.microsoft.com/office/spreadsheetml/2009/9/main" objectType="CheckBox" fmlaLink="$EF$60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150599</xdr:colOff>
      <xdr:row>9</xdr:row>
      <xdr:rowOff>19054</xdr:rowOff>
    </xdr:from>
    <xdr:to>
      <xdr:col>55</xdr:col>
      <xdr:colOff>27945</xdr:colOff>
      <xdr:row>11</xdr:row>
      <xdr:rowOff>174613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66898" y="1392319"/>
          <a:ext cx="533924" cy="534710"/>
        </a:xfrm>
        <a:prstGeom prst="rect">
          <a:avLst/>
        </a:prstGeom>
      </xdr:spPr>
    </xdr:pic>
    <xdr:clientData/>
  </xdr:twoCellAnchor>
  <xdr:twoCellAnchor>
    <xdr:from>
      <xdr:col>56</xdr:col>
      <xdr:colOff>97612</xdr:colOff>
      <xdr:row>9</xdr:row>
      <xdr:rowOff>11890</xdr:rowOff>
    </xdr:from>
    <xdr:to>
      <xdr:col>59</xdr:col>
      <xdr:colOff>59667</xdr:colOff>
      <xdr:row>11</xdr:row>
      <xdr:rowOff>179223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727512" y="1393015"/>
          <a:ext cx="538318" cy="548333"/>
        </a:xfrm>
        <a:prstGeom prst="rect">
          <a:avLst/>
        </a:prstGeom>
      </xdr:spPr>
    </xdr:pic>
    <xdr:clientData/>
  </xdr:twoCellAnchor>
  <xdr:twoCellAnchor>
    <xdr:from>
      <xdr:col>60</xdr:col>
      <xdr:colOff>99975</xdr:colOff>
      <xdr:row>9</xdr:row>
      <xdr:rowOff>19016</xdr:rowOff>
    </xdr:from>
    <xdr:to>
      <xdr:col>63</xdr:col>
      <xdr:colOff>81080</xdr:colOff>
      <xdr:row>11</xdr:row>
      <xdr:rowOff>174763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91875" y="1400141"/>
          <a:ext cx="538318" cy="536747"/>
        </a:xfrm>
        <a:prstGeom prst="rect">
          <a:avLst/>
        </a:prstGeom>
      </xdr:spPr>
    </xdr:pic>
    <xdr:clientData/>
  </xdr:twoCellAnchor>
  <xdr:twoCellAnchor>
    <xdr:from>
      <xdr:col>72</xdr:col>
      <xdr:colOff>150596</xdr:colOff>
      <xdr:row>9</xdr:row>
      <xdr:rowOff>19054</xdr:rowOff>
    </xdr:from>
    <xdr:to>
      <xdr:col>74</xdr:col>
      <xdr:colOff>38078</xdr:colOff>
      <xdr:row>11</xdr:row>
      <xdr:rowOff>176557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786143" y="1392319"/>
          <a:ext cx="544059" cy="536654"/>
        </a:xfrm>
        <a:prstGeom prst="rect">
          <a:avLst/>
        </a:prstGeom>
      </xdr:spPr>
    </xdr:pic>
    <xdr:clientData/>
  </xdr:twoCellAnchor>
  <xdr:twoCellAnchor>
    <xdr:from>
      <xdr:col>75</xdr:col>
      <xdr:colOff>97612</xdr:colOff>
      <xdr:row>9</xdr:row>
      <xdr:rowOff>11890</xdr:rowOff>
    </xdr:from>
    <xdr:to>
      <xdr:col>78</xdr:col>
      <xdr:colOff>83607</xdr:colOff>
      <xdr:row>11</xdr:row>
      <xdr:rowOff>181167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489887" y="1393015"/>
          <a:ext cx="543208" cy="550277"/>
        </a:xfrm>
        <a:prstGeom prst="rect">
          <a:avLst/>
        </a:prstGeom>
      </xdr:spPr>
    </xdr:pic>
    <xdr:clientData/>
  </xdr:twoCellAnchor>
  <xdr:twoCellAnchor>
    <xdr:from>
      <xdr:col>79</xdr:col>
      <xdr:colOff>99975</xdr:colOff>
      <xdr:row>9</xdr:row>
      <xdr:rowOff>19016</xdr:rowOff>
    </xdr:from>
    <xdr:to>
      <xdr:col>82</xdr:col>
      <xdr:colOff>85969</xdr:colOff>
      <xdr:row>11</xdr:row>
      <xdr:rowOff>176707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35200" y="1400141"/>
          <a:ext cx="543207" cy="538691"/>
        </a:xfrm>
        <a:prstGeom prst="rect">
          <a:avLst/>
        </a:prstGeom>
      </xdr:spPr>
    </xdr:pic>
    <xdr:clientData/>
  </xdr:twoCellAnchor>
  <xdr:twoCellAnchor>
    <xdr:from>
      <xdr:col>68</xdr:col>
      <xdr:colOff>51593</xdr:colOff>
      <xdr:row>80</xdr:row>
      <xdr:rowOff>19844</xdr:rowOff>
    </xdr:from>
    <xdr:to>
      <xdr:col>70</xdr:col>
      <xdr:colOff>99217</xdr:colOff>
      <xdr:row>80</xdr:row>
      <xdr:rowOff>138906</xdr:rowOff>
    </xdr:to>
    <xdr:sp macro="" textlink="">
      <xdr:nvSpPr>
        <xdr:cNvPr id="2" name="Flèche droite 1"/>
        <xdr:cNvSpPr/>
      </xdr:nvSpPr>
      <xdr:spPr>
        <a:xfrm>
          <a:off x="13053218" y="14259719"/>
          <a:ext cx="420687" cy="11906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66455</xdr:colOff>
      <xdr:row>25</xdr:row>
      <xdr:rowOff>33228</xdr:rowOff>
    </xdr:from>
    <xdr:to>
      <xdr:col>68</xdr:col>
      <xdr:colOff>171854</xdr:colOff>
      <xdr:row>37</xdr:row>
      <xdr:rowOff>158243</xdr:rowOff>
    </xdr:to>
    <xdr:pic>
      <xdr:nvPicPr>
        <xdr:cNvPr id="113" name="Image 3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55799" y="3932525"/>
          <a:ext cx="2367586" cy="241101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74</xdr:col>
      <xdr:colOff>154284</xdr:colOff>
      <xdr:row>25</xdr:row>
      <xdr:rowOff>33228</xdr:rowOff>
    </xdr:from>
    <xdr:to>
      <xdr:col>88</xdr:col>
      <xdr:colOff>135637</xdr:colOff>
      <xdr:row>37</xdr:row>
      <xdr:rowOff>158243</xdr:rowOff>
    </xdr:to>
    <xdr:pic>
      <xdr:nvPicPr>
        <xdr:cNvPr id="114" name="Image 2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846043" y="3909681"/>
          <a:ext cx="2617342" cy="238443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79</xdr:col>
      <xdr:colOff>42234</xdr:colOff>
      <xdr:row>27</xdr:row>
      <xdr:rowOff>92959</xdr:rowOff>
    </xdr:from>
    <xdr:to>
      <xdr:col>79</xdr:col>
      <xdr:colOff>150234</xdr:colOff>
      <xdr:row>28</xdr:row>
      <xdr:rowOff>13003</xdr:rowOff>
    </xdr:to>
    <xdr:sp macro="" textlink="">
      <xdr:nvSpPr>
        <xdr:cNvPr id="115" name="Ellipse 10"/>
        <xdr:cNvSpPr/>
      </xdr:nvSpPr>
      <xdr:spPr>
        <a:xfrm>
          <a:off x="14175869" y="4393863"/>
          <a:ext cx="108000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80</xdr:col>
      <xdr:colOff>110842</xdr:colOff>
      <xdr:row>27</xdr:row>
      <xdr:rowOff>87973</xdr:rowOff>
    </xdr:from>
    <xdr:to>
      <xdr:col>81</xdr:col>
      <xdr:colOff>30558</xdr:colOff>
      <xdr:row>28</xdr:row>
      <xdr:rowOff>8017</xdr:rowOff>
    </xdr:to>
    <xdr:sp macro="" textlink="">
      <xdr:nvSpPr>
        <xdr:cNvPr id="116" name="Ellipse 11"/>
        <xdr:cNvSpPr/>
      </xdr:nvSpPr>
      <xdr:spPr>
        <a:xfrm>
          <a:off x="14412996" y="4388877"/>
          <a:ext cx="88235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82</xdr:col>
      <xdr:colOff>2116</xdr:colOff>
      <xdr:row>32</xdr:row>
      <xdr:rowOff>70801</xdr:rowOff>
    </xdr:from>
    <xdr:to>
      <xdr:col>82</xdr:col>
      <xdr:colOff>110116</xdr:colOff>
      <xdr:row>32</xdr:row>
      <xdr:rowOff>181345</xdr:rowOff>
    </xdr:to>
    <xdr:sp macro="" textlink="">
      <xdr:nvSpPr>
        <xdr:cNvPr id="117" name="Ellipse 12"/>
        <xdr:cNvSpPr/>
      </xdr:nvSpPr>
      <xdr:spPr>
        <a:xfrm>
          <a:off x="14641308" y="5324205"/>
          <a:ext cx="108000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83</xdr:col>
      <xdr:colOff>79060</xdr:colOff>
      <xdr:row>27</xdr:row>
      <xdr:rowOff>96326</xdr:rowOff>
    </xdr:from>
    <xdr:to>
      <xdr:col>83</xdr:col>
      <xdr:colOff>168009</xdr:colOff>
      <xdr:row>28</xdr:row>
      <xdr:rowOff>16370</xdr:rowOff>
    </xdr:to>
    <xdr:sp macro="" textlink="">
      <xdr:nvSpPr>
        <xdr:cNvPr id="118" name="Ellipse 13"/>
        <xdr:cNvSpPr/>
      </xdr:nvSpPr>
      <xdr:spPr>
        <a:xfrm>
          <a:off x="14886772" y="4397230"/>
          <a:ext cx="88949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82</xdr:col>
      <xdr:colOff>110116</xdr:colOff>
      <xdr:row>27</xdr:row>
      <xdr:rowOff>151597</xdr:rowOff>
    </xdr:from>
    <xdr:to>
      <xdr:col>83</xdr:col>
      <xdr:colOff>79060</xdr:colOff>
      <xdr:row>32</xdr:row>
      <xdr:rowOff>126072</xdr:rowOff>
    </xdr:to>
    <xdr:cxnSp macro="">
      <xdr:nvCxnSpPr>
        <xdr:cNvPr id="119" name="Connecteur droit 4"/>
        <xdr:cNvCxnSpPr>
          <a:stCxn id="118" idx="2"/>
          <a:endCxn id="117" idx="6"/>
        </xdr:cNvCxnSpPr>
      </xdr:nvCxnSpPr>
      <xdr:spPr>
        <a:xfrm rot="10800000" flipV="1">
          <a:off x="14749308" y="4452501"/>
          <a:ext cx="137464" cy="926975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30558</xdr:colOff>
      <xdr:row>27</xdr:row>
      <xdr:rowOff>143245</xdr:rowOff>
    </xdr:from>
    <xdr:to>
      <xdr:col>82</xdr:col>
      <xdr:colOff>2116</xdr:colOff>
      <xdr:row>32</xdr:row>
      <xdr:rowOff>126073</xdr:rowOff>
    </xdr:to>
    <xdr:cxnSp macro="">
      <xdr:nvCxnSpPr>
        <xdr:cNvPr id="120" name="Connecteur droit 119"/>
        <xdr:cNvCxnSpPr>
          <a:stCxn id="116" idx="6"/>
          <a:endCxn id="117" idx="2"/>
        </xdr:cNvCxnSpPr>
      </xdr:nvCxnSpPr>
      <xdr:spPr>
        <a:xfrm>
          <a:off x="14501231" y="4444149"/>
          <a:ext cx="140077" cy="935328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150234</xdr:colOff>
      <xdr:row>27</xdr:row>
      <xdr:rowOff>143245</xdr:rowOff>
    </xdr:from>
    <xdr:to>
      <xdr:col>80</xdr:col>
      <xdr:colOff>110842</xdr:colOff>
      <xdr:row>27</xdr:row>
      <xdr:rowOff>148231</xdr:rowOff>
    </xdr:to>
    <xdr:cxnSp macro="">
      <xdr:nvCxnSpPr>
        <xdr:cNvPr id="121" name="Connecteur droit 2"/>
        <xdr:cNvCxnSpPr>
          <a:stCxn id="115" idx="6"/>
          <a:endCxn id="116" idx="2"/>
        </xdr:cNvCxnSpPr>
      </xdr:nvCxnSpPr>
      <xdr:spPr>
        <a:xfrm flipV="1">
          <a:off x="14283869" y="4444149"/>
          <a:ext cx="129127" cy="4986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84</xdr:col>
      <xdr:colOff>137551</xdr:colOff>
      <xdr:row>27</xdr:row>
      <xdr:rowOff>93606</xdr:rowOff>
    </xdr:from>
    <xdr:to>
      <xdr:col>85</xdr:col>
      <xdr:colOff>57266</xdr:colOff>
      <xdr:row>28</xdr:row>
      <xdr:rowOff>13650</xdr:rowOff>
    </xdr:to>
    <xdr:sp macro="" textlink="">
      <xdr:nvSpPr>
        <xdr:cNvPr id="122" name="Ellipse 14"/>
        <xdr:cNvSpPr/>
      </xdr:nvSpPr>
      <xdr:spPr>
        <a:xfrm>
          <a:off x="15113782" y="4394510"/>
          <a:ext cx="88234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86</xdr:col>
      <xdr:colOff>33341</xdr:colOff>
      <xdr:row>27</xdr:row>
      <xdr:rowOff>89313</xdr:rowOff>
    </xdr:from>
    <xdr:to>
      <xdr:col>86</xdr:col>
      <xdr:colOff>141342</xdr:colOff>
      <xdr:row>28</xdr:row>
      <xdr:rowOff>9357</xdr:rowOff>
    </xdr:to>
    <xdr:sp macro="" textlink="">
      <xdr:nvSpPr>
        <xdr:cNvPr id="123" name="Ellipse 15"/>
        <xdr:cNvSpPr/>
      </xdr:nvSpPr>
      <xdr:spPr>
        <a:xfrm>
          <a:off x="15346610" y="4390217"/>
          <a:ext cx="108001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83</xdr:col>
      <xdr:colOff>168010</xdr:colOff>
      <xdr:row>27</xdr:row>
      <xdr:rowOff>148878</xdr:rowOff>
    </xdr:from>
    <xdr:to>
      <xdr:col>84</xdr:col>
      <xdr:colOff>137552</xdr:colOff>
      <xdr:row>27</xdr:row>
      <xdr:rowOff>151598</xdr:rowOff>
    </xdr:to>
    <xdr:cxnSp macro="">
      <xdr:nvCxnSpPr>
        <xdr:cNvPr id="124" name="Connecteur droit 5"/>
        <xdr:cNvCxnSpPr>
          <a:stCxn id="122" idx="2"/>
          <a:endCxn id="118" idx="6"/>
        </xdr:cNvCxnSpPr>
      </xdr:nvCxnSpPr>
      <xdr:spPr>
        <a:xfrm rot="10800000" flipV="1">
          <a:off x="14975722" y="4449782"/>
          <a:ext cx="138061" cy="2720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85</xdr:col>
      <xdr:colOff>57266</xdr:colOff>
      <xdr:row>27</xdr:row>
      <xdr:rowOff>144584</xdr:rowOff>
    </xdr:from>
    <xdr:to>
      <xdr:col>86</xdr:col>
      <xdr:colOff>33341</xdr:colOff>
      <xdr:row>27</xdr:row>
      <xdr:rowOff>148877</xdr:rowOff>
    </xdr:to>
    <xdr:cxnSp macro="">
      <xdr:nvCxnSpPr>
        <xdr:cNvPr id="125" name="Connecteur droit 5"/>
        <xdr:cNvCxnSpPr>
          <a:stCxn id="123" idx="2"/>
          <a:endCxn id="122" idx="6"/>
        </xdr:cNvCxnSpPr>
      </xdr:nvCxnSpPr>
      <xdr:spPr>
        <a:xfrm rot="10800000" flipV="1">
          <a:off x="15202016" y="4445488"/>
          <a:ext cx="144594" cy="4293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158590</xdr:colOff>
      <xdr:row>27</xdr:row>
      <xdr:rowOff>87631</xdr:rowOff>
    </xdr:from>
    <xdr:to>
      <xdr:col>78</xdr:col>
      <xdr:colOff>78305</xdr:colOff>
      <xdr:row>28</xdr:row>
      <xdr:rowOff>7675</xdr:rowOff>
    </xdr:to>
    <xdr:sp macro="" textlink="">
      <xdr:nvSpPr>
        <xdr:cNvPr id="126" name="Ellipse 9"/>
        <xdr:cNvSpPr/>
      </xdr:nvSpPr>
      <xdr:spPr>
        <a:xfrm>
          <a:off x="13955186" y="4388535"/>
          <a:ext cx="88234" cy="110544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78</xdr:col>
      <xdr:colOff>78305</xdr:colOff>
      <xdr:row>27</xdr:row>
      <xdr:rowOff>142903</xdr:rowOff>
    </xdr:from>
    <xdr:to>
      <xdr:col>79</xdr:col>
      <xdr:colOff>42234</xdr:colOff>
      <xdr:row>27</xdr:row>
      <xdr:rowOff>148231</xdr:rowOff>
    </xdr:to>
    <xdr:cxnSp macro="">
      <xdr:nvCxnSpPr>
        <xdr:cNvPr id="127" name="Connecteur droit 2"/>
        <xdr:cNvCxnSpPr>
          <a:stCxn id="126" idx="6"/>
          <a:endCxn id="115" idx="2"/>
        </xdr:cNvCxnSpPr>
      </xdr:nvCxnSpPr>
      <xdr:spPr>
        <a:xfrm>
          <a:off x="14043420" y="4443807"/>
          <a:ext cx="132449" cy="5328"/>
        </a:xfrm>
        <a:prstGeom prst="line">
          <a:avLst/>
        </a:prstGeom>
        <a:ln w="12700">
          <a:solidFill>
            <a:srgbClr val="00B0F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114049</xdr:colOff>
      <xdr:row>28</xdr:row>
      <xdr:rowOff>57931</xdr:rowOff>
    </xdr:from>
    <xdr:to>
      <xdr:col>60</xdr:col>
      <xdr:colOff>33764</xdr:colOff>
      <xdr:row>28</xdr:row>
      <xdr:rowOff>165707</xdr:rowOff>
    </xdr:to>
    <xdr:sp macro="" textlink="">
      <xdr:nvSpPr>
        <xdr:cNvPr id="128" name="Ellipse 2"/>
        <xdr:cNvSpPr/>
      </xdr:nvSpPr>
      <xdr:spPr>
        <a:xfrm>
          <a:off x="10598876" y="4549335"/>
          <a:ext cx="88234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1924</xdr:colOff>
      <xdr:row>27</xdr:row>
      <xdr:rowOff>96765</xdr:rowOff>
    </xdr:from>
    <xdr:to>
      <xdr:col>61</xdr:col>
      <xdr:colOff>101957</xdr:colOff>
      <xdr:row>28</xdr:row>
      <xdr:rowOff>14041</xdr:rowOff>
    </xdr:to>
    <xdr:sp macro="" textlink="">
      <xdr:nvSpPr>
        <xdr:cNvPr id="129" name="Ellipse 3"/>
        <xdr:cNvSpPr/>
      </xdr:nvSpPr>
      <xdr:spPr>
        <a:xfrm>
          <a:off x="10823789" y="4397669"/>
          <a:ext cx="100033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62</xdr:col>
      <xdr:colOff>64378</xdr:colOff>
      <xdr:row>27</xdr:row>
      <xdr:rowOff>98944</xdr:rowOff>
    </xdr:from>
    <xdr:to>
      <xdr:col>63</xdr:col>
      <xdr:colOff>1585</xdr:colOff>
      <xdr:row>28</xdr:row>
      <xdr:rowOff>16220</xdr:rowOff>
    </xdr:to>
    <xdr:sp macro="" textlink="">
      <xdr:nvSpPr>
        <xdr:cNvPr id="130" name="Ellipse 4"/>
        <xdr:cNvSpPr/>
      </xdr:nvSpPr>
      <xdr:spPr>
        <a:xfrm>
          <a:off x="11054763" y="4399848"/>
          <a:ext cx="105726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126648</xdr:colOff>
      <xdr:row>27</xdr:row>
      <xdr:rowOff>94071</xdr:rowOff>
    </xdr:from>
    <xdr:to>
      <xdr:col>64</xdr:col>
      <xdr:colOff>46363</xdr:colOff>
      <xdr:row>28</xdr:row>
      <xdr:rowOff>11347</xdr:rowOff>
    </xdr:to>
    <xdr:sp macro="" textlink="">
      <xdr:nvSpPr>
        <xdr:cNvPr id="131" name="Ellipse 5"/>
        <xdr:cNvSpPr/>
      </xdr:nvSpPr>
      <xdr:spPr>
        <a:xfrm>
          <a:off x="11285552" y="4394975"/>
          <a:ext cx="88234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1586</xdr:colOff>
      <xdr:row>27</xdr:row>
      <xdr:rowOff>147958</xdr:rowOff>
    </xdr:from>
    <xdr:to>
      <xdr:col>63</xdr:col>
      <xdr:colOff>126649</xdr:colOff>
      <xdr:row>27</xdr:row>
      <xdr:rowOff>152831</xdr:rowOff>
    </xdr:to>
    <xdr:cxnSp macro="">
      <xdr:nvCxnSpPr>
        <xdr:cNvPr id="132" name="Connecteur droit 4"/>
        <xdr:cNvCxnSpPr>
          <a:stCxn id="131" idx="2"/>
          <a:endCxn id="130" idx="6"/>
        </xdr:cNvCxnSpPr>
      </xdr:nvCxnSpPr>
      <xdr:spPr>
        <a:xfrm rot="10800000" flipV="1">
          <a:off x="11160490" y="4448862"/>
          <a:ext cx="125063" cy="4873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101957</xdr:colOff>
      <xdr:row>27</xdr:row>
      <xdr:rowOff>150653</xdr:rowOff>
    </xdr:from>
    <xdr:to>
      <xdr:col>62</xdr:col>
      <xdr:colOff>64378</xdr:colOff>
      <xdr:row>27</xdr:row>
      <xdr:rowOff>152832</xdr:rowOff>
    </xdr:to>
    <xdr:cxnSp macro="">
      <xdr:nvCxnSpPr>
        <xdr:cNvPr id="133" name="Connecteur droit 132"/>
        <xdr:cNvCxnSpPr>
          <a:stCxn id="129" idx="6"/>
          <a:endCxn id="130" idx="2"/>
        </xdr:cNvCxnSpPr>
      </xdr:nvCxnSpPr>
      <xdr:spPr>
        <a:xfrm>
          <a:off x="10923822" y="4451557"/>
          <a:ext cx="130941" cy="2179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60</xdr:col>
      <xdr:colOff>33764</xdr:colOff>
      <xdr:row>27</xdr:row>
      <xdr:rowOff>150653</xdr:rowOff>
    </xdr:from>
    <xdr:to>
      <xdr:col>61</xdr:col>
      <xdr:colOff>1924</xdr:colOff>
      <xdr:row>28</xdr:row>
      <xdr:rowOff>111819</xdr:rowOff>
    </xdr:to>
    <xdr:cxnSp macro="">
      <xdr:nvCxnSpPr>
        <xdr:cNvPr id="134" name="Connecteur droit 2"/>
        <xdr:cNvCxnSpPr>
          <a:stCxn id="128" idx="6"/>
          <a:endCxn id="129" idx="2"/>
        </xdr:cNvCxnSpPr>
      </xdr:nvCxnSpPr>
      <xdr:spPr>
        <a:xfrm flipV="1">
          <a:off x="10687110" y="4451557"/>
          <a:ext cx="136679" cy="151666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11530</xdr:colOff>
      <xdr:row>27</xdr:row>
      <xdr:rowOff>89602</xdr:rowOff>
    </xdr:from>
    <xdr:to>
      <xdr:col>65</xdr:col>
      <xdr:colOff>119530</xdr:colOff>
      <xdr:row>28</xdr:row>
      <xdr:rowOff>6878</xdr:rowOff>
    </xdr:to>
    <xdr:sp macro="" textlink="">
      <xdr:nvSpPr>
        <xdr:cNvPr id="135" name="Ellipse 6"/>
        <xdr:cNvSpPr/>
      </xdr:nvSpPr>
      <xdr:spPr>
        <a:xfrm>
          <a:off x="11507472" y="4390506"/>
          <a:ext cx="108000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77746</xdr:colOff>
      <xdr:row>27</xdr:row>
      <xdr:rowOff>95864</xdr:rowOff>
    </xdr:from>
    <xdr:to>
      <xdr:col>67</xdr:col>
      <xdr:colOff>230</xdr:colOff>
      <xdr:row>28</xdr:row>
      <xdr:rowOff>13140</xdr:rowOff>
    </xdr:to>
    <xdr:sp macro="" textlink="">
      <xdr:nvSpPr>
        <xdr:cNvPr id="136" name="Ellipse 7"/>
        <xdr:cNvSpPr/>
      </xdr:nvSpPr>
      <xdr:spPr>
        <a:xfrm>
          <a:off x="11742208" y="4396768"/>
          <a:ext cx="91003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64</xdr:col>
      <xdr:colOff>46363</xdr:colOff>
      <xdr:row>27</xdr:row>
      <xdr:rowOff>143489</xdr:rowOff>
    </xdr:from>
    <xdr:to>
      <xdr:col>65</xdr:col>
      <xdr:colOff>11530</xdr:colOff>
      <xdr:row>27</xdr:row>
      <xdr:rowOff>147958</xdr:rowOff>
    </xdr:to>
    <xdr:cxnSp macro="">
      <xdr:nvCxnSpPr>
        <xdr:cNvPr id="137" name="Connecteur droit 5"/>
        <xdr:cNvCxnSpPr>
          <a:stCxn id="135" idx="2"/>
          <a:endCxn id="131" idx="6"/>
        </xdr:cNvCxnSpPr>
      </xdr:nvCxnSpPr>
      <xdr:spPr>
        <a:xfrm rot="10800000" flipV="1">
          <a:off x="11373786" y="4444393"/>
          <a:ext cx="133686" cy="4469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119530</xdr:colOff>
      <xdr:row>27</xdr:row>
      <xdr:rowOff>143490</xdr:rowOff>
    </xdr:from>
    <xdr:to>
      <xdr:col>66</xdr:col>
      <xdr:colOff>77746</xdr:colOff>
      <xdr:row>27</xdr:row>
      <xdr:rowOff>149752</xdr:rowOff>
    </xdr:to>
    <xdr:cxnSp macro="">
      <xdr:nvCxnSpPr>
        <xdr:cNvPr id="138" name="Connecteur droit 5"/>
        <xdr:cNvCxnSpPr>
          <a:stCxn id="136" idx="2"/>
          <a:endCxn id="135" idx="6"/>
        </xdr:cNvCxnSpPr>
      </xdr:nvCxnSpPr>
      <xdr:spPr>
        <a:xfrm rot="10800000">
          <a:off x="11615472" y="4444394"/>
          <a:ext cx="126736" cy="6262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58</xdr:col>
      <xdr:colOff>38938</xdr:colOff>
      <xdr:row>27</xdr:row>
      <xdr:rowOff>93655</xdr:rowOff>
    </xdr:from>
    <xdr:to>
      <xdr:col>58</xdr:col>
      <xdr:colOff>146938</xdr:colOff>
      <xdr:row>28</xdr:row>
      <xdr:rowOff>10931</xdr:rowOff>
    </xdr:to>
    <xdr:sp macro="" textlink="">
      <xdr:nvSpPr>
        <xdr:cNvPr id="139" name="Ellipse 1"/>
        <xdr:cNvSpPr/>
      </xdr:nvSpPr>
      <xdr:spPr>
        <a:xfrm>
          <a:off x="10355246" y="4394559"/>
          <a:ext cx="108000" cy="107776"/>
        </a:xfrm>
        <a:prstGeom prst="ellipse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146938</xdr:colOff>
      <xdr:row>27</xdr:row>
      <xdr:rowOff>147543</xdr:rowOff>
    </xdr:from>
    <xdr:to>
      <xdr:col>59</xdr:col>
      <xdr:colOff>114049</xdr:colOff>
      <xdr:row>28</xdr:row>
      <xdr:rowOff>111819</xdr:rowOff>
    </xdr:to>
    <xdr:cxnSp macro="">
      <xdr:nvCxnSpPr>
        <xdr:cNvPr id="140" name="Connecteur droit 2"/>
        <xdr:cNvCxnSpPr>
          <a:stCxn id="139" idx="6"/>
          <a:endCxn id="128" idx="2"/>
        </xdr:cNvCxnSpPr>
      </xdr:nvCxnSpPr>
      <xdr:spPr>
        <a:xfrm>
          <a:off x="10463246" y="4448447"/>
          <a:ext cx="135630" cy="154776"/>
        </a:xfrm>
        <a:prstGeom prst="line">
          <a:avLst/>
        </a:prstGeom>
        <a:ln w="12700">
          <a:solidFill>
            <a:srgbClr val="FF3300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37149</xdr:colOff>
      <xdr:row>4</xdr:row>
      <xdr:rowOff>50601</xdr:rowOff>
    </xdr:from>
    <xdr:to>
      <xdr:col>1</xdr:col>
      <xdr:colOff>197536</xdr:colOff>
      <xdr:row>4</xdr:row>
      <xdr:rowOff>408253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149" y="1817489"/>
          <a:ext cx="408037" cy="3576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19050</xdr:rowOff>
    </xdr:from>
    <xdr:to>
      <xdr:col>7</xdr:col>
      <xdr:colOff>0</xdr:colOff>
      <xdr:row>7</xdr:row>
      <xdr:rowOff>114300</xdr:rowOff>
    </xdr:to>
    <xdr:sp macro="" textlink="">
      <xdr:nvSpPr>
        <xdr:cNvPr id="2" name="Right Arrow 1"/>
        <xdr:cNvSpPr/>
      </xdr:nvSpPr>
      <xdr:spPr>
        <a:xfrm>
          <a:off x="3852863" y="923925"/>
          <a:ext cx="1462087" cy="461963"/>
        </a:xfrm>
        <a:prstGeom prst="right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6</xdr:row>
      <xdr:rowOff>76200</xdr:rowOff>
    </xdr:from>
    <xdr:to>
      <xdr:col>3</xdr:col>
      <xdr:colOff>95250</xdr:colOff>
      <xdr:row>8</xdr:row>
      <xdr:rowOff>123825</xdr:rowOff>
    </xdr:to>
    <xdr:sp macro="[0]!Initialiser" textlink="">
      <xdr:nvSpPr>
        <xdr:cNvPr id="2" name="Plaque 1"/>
        <xdr:cNvSpPr/>
      </xdr:nvSpPr>
      <xdr:spPr>
        <a:xfrm>
          <a:off x="1162050" y="1219200"/>
          <a:ext cx="1828800" cy="4286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Initialiser</a:t>
          </a:r>
        </a:p>
      </xdr:txBody>
    </xdr:sp>
    <xdr:clientData/>
  </xdr:twoCellAnchor>
  <xdr:twoCellAnchor editAs="oneCell">
    <xdr:from>
      <xdr:col>7</xdr:col>
      <xdr:colOff>533400</xdr:colOff>
      <xdr:row>9</xdr:row>
      <xdr:rowOff>57150</xdr:rowOff>
    </xdr:from>
    <xdr:to>
      <xdr:col>15</xdr:col>
      <xdr:colOff>123825</xdr:colOff>
      <xdr:row>39</xdr:row>
      <xdr:rowOff>161925</xdr:rowOff>
    </xdr:to>
    <xdr:pic>
      <xdr:nvPicPr>
        <xdr:cNvPr id="3" name="Image 2" descr="0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24700" y="1771650"/>
          <a:ext cx="6410325" cy="58197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Desktop/POSI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/Google%20Drive/Audilook/Suivi%20Commercial%20Audiloo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èle"/>
      <sheetName val="TMPS"/>
      <sheetName val="POSITION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UIVI Commercial"/>
      <sheetName val="COLLECTION"/>
      <sheetName val="DATA OPTIQUE"/>
      <sheetName val="LEXIQUE"/>
      <sheetName val="Planning Consultations"/>
      <sheetName val="MERRIENNE"/>
      <sheetName val="JASINSKI"/>
      <sheetName val="SCHALLER"/>
      <sheetName val="DEVIS"/>
      <sheetName val="DEVIS2"/>
      <sheetName val="NACACHE"/>
      <sheetName val="MILLOUR"/>
      <sheetName val="STOCK"/>
      <sheetName val="Data"/>
      <sheetName val="Feuil1"/>
      <sheetName val="SCHALLER (2)"/>
      <sheetName val="DAUMARD"/>
    </sheetNames>
    <sheetDataSet>
      <sheetData sheetId="0"/>
      <sheetData sheetId="1"/>
      <sheetData sheetId="2">
        <row r="2">
          <cell r="A2" t="str">
            <v>Unif 1.5 hmc*</v>
          </cell>
          <cell r="K2">
            <v>-3</v>
          </cell>
        </row>
        <row r="3">
          <cell r="A3" t="str">
            <v>Unifast 1.5 hmc*</v>
          </cell>
          <cell r="K3">
            <v>-2.75</v>
          </cell>
        </row>
        <row r="4">
          <cell r="A4" t="str">
            <v>Unif 1.6 hmc*</v>
          </cell>
          <cell r="K4">
            <v>-2.5</v>
          </cell>
        </row>
        <row r="5">
          <cell r="A5" t="str">
            <v>Unifast 1.6 hmc*</v>
          </cell>
          <cell r="K5">
            <v>-2.25</v>
          </cell>
        </row>
        <row r="6">
          <cell r="A6" t="str">
            <v>Prog (1) 1.5 hmc*</v>
          </cell>
          <cell r="K6">
            <v>-2</v>
          </cell>
        </row>
        <row r="7">
          <cell r="A7" t="str">
            <v>Prog (1) Ast 1.5 hmc*</v>
          </cell>
          <cell r="K7">
            <v>-1.75</v>
          </cell>
        </row>
        <row r="8">
          <cell r="A8" t="str">
            <v>Prog (1) 1.6 hmc*</v>
          </cell>
          <cell r="K8">
            <v>-1.5</v>
          </cell>
        </row>
        <row r="9">
          <cell r="A9" t="str">
            <v>Prog (1) Ast 1.6 hmc*</v>
          </cell>
          <cell r="K9">
            <v>-1.25</v>
          </cell>
        </row>
        <row r="10">
          <cell r="A10" t="str">
            <v>Prog (2) 1.5 hmc*</v>
          </cell>
          <cell r="K10">
            <v>-1</v>
          </cell>
        </row>
        <row r="11">
          <cell r="A11" t="str">
            <v>Prog (2) Ast 1.5 hmc*</v>
          </cell>
          <cell r="K11">
            <v>-0.75</v>
          </cell>
        </row>
        <row r="12">
          <cell r="A12" t="str">
            <v>Prog (2) 1.6 hmc*</v>
          </cell>
          <cell r="K12">
            <v>-0.5</v>
          </cell>
        </row>
        <row r="13">
          <cell r="A13" t="str">
            <v>Prog (2) Ast 1.6 hmc*</v>
          </cell>
          <cell r="K13">
            <v>-0.25</v>
          </cell>
        </row>
        <row r="14">
          <cell r="A14" t="str">
            <v>Double Foyer (1) 1.5 hmc*</v>
          </cell>
          <cell r="K14" t="str">
            <v>PLAN</v>
          </cell>
        </row>
        <row r="15">
          <cell r="A15" t="str">
            <v>Double Foyer (1) Ast 1.5 hmc*</v>
          </cell>
          <cell r="K15" t="str">
            <v>+0,25</v>
          </cell>
        </row>
        <row r="16">
          <cell r="A16" t="str">
            <v>Double Foyer (2) 1.6 hmc*</v>
          </cell>
          <cell r="K16" t="str">
            <v>+0,50</v>
          </cell>
        </row>
        <row r="17">
          <cell r="A17" t="str">
            <v>Double Foyer (2) Ast 1,6 hmc*</v>
          </cell>
          <cell r="K17" t="str">
            <v>+0,75</v>
          </cell>
        </row>
        <row r="18">
          <cell r="A18" t="str">
            <v>Monture T</v>
          </cell>
          <cell r="K18" t="str">
            <v>+1,00</v>
          </cell>
        </row>
        <row r="19">
          <cell r="A19" t="str">
            <v>Monture G</v>
          </cell>
          <cell r="K19" t="str">
            <v>+1,25</v>
          </cell>
          <cell r="O19" t="str">
            <v>M.</v>
          </cell>
        </row>
        <row r="20">
          <cell r="A20" t="str">
            <v>Monture A</v>
          </cell>
          <cell r="K20" t="str">
            <v>+1,50</v>
          </cell>
          <cell r="O20" t="str">
            <v>Mme</v>
          </cell>
        </row>
        <row r="21">
          <cell r="K21" t="str">
            <v>+1,75</v>
          </cell>
        </row>
        <row r="22">
          <cell r="K22" t="str">
            <v>+2,00</v>
          </cell>
        </row>
      </sheetData>
      <sheetData sheetId="3"/>
      <sheetData sheetId="4"/>
      <sheetData sheetId="5"/>
      <sheetData sheetId="6"/>
      <sheetData sheetId="7">
        <row r="24">
          <cell r="B24" t="str">
            <v>7A266-C4</v>
          </cell>
        </row>
      </sheetData>
      <sheetData sheetId="8"/>
      <sheetData sheetId="9">
        <row r="28">
          <cell r="B28" t="str">
            <v>GV1010-C4</v>
          </cell>
        </row>
      </sheetData>
      <sheetData sheetId="10"/>
      <sheetData sheetId="11"/>
      <sheetData sheetId="12"/>
      <sheetData sheetId="13"/>
      <sheetData sheetId="14">
        <row r="9">
          <cell r="A9" t="str">
            <v>Optique</v>
          </cell>
          <cell r="C9" t="str">
            <v>Audichama</v>
          </cell>
          <cell r="E9" t="str">
            <v>B</v>
          </cell>
          <cell r="F9" t="str">
            <v>Accepté le</v>
          </cell>
          <cell r="G9" t="str">
            <v>K</v>
          </cell>
        </row>
        <row r="10">
          <cell r="A10" t="str">
            <v>Audio</v>
          </cell>
          <cell r="C10" t="str">
            <v>Laura B</v>
          </cell>
          <cell r="E10" t="str">
            <v>A</v>
          </cell>
          <cell r="F10" t="str">
            <v>Annulé</v>
          </cell>
          <cell r="G10" t="str">
            <v>M</v>
          </cell>
        </row>
        <row r="11">
          <cell r="C11" t="str">
            <v>Audiform</v>
          </cell>
          <cell r="F11" t="str">
            <v>Appeler</v>
          </cell>
          <cell r="G11" t="str">
            <v>B</v>
          </cell>
        </row>
        <row r="12">
          <cell r="C12" t="str">
            <v>Optical Discount</v>
          </cell>
          <cell r="F12" t="str">
            <v>Envoyé le</v>
          </cell>
          <cell r="G12" t="str">
            <v>C</v>
          </cell>
        </row>
        <row r="13">
          <cell r="C13" t="str">
            <v>Audition Benoit</v>
          </cell>
          <cell r="F13" t="str">
            <v>Envoyer</v>
          </cell>
          <cell r="G13" t="str">
            <v>F</v>
          </cell>
        </row>
        <row r="14">
          <cell r="F14" t="str">
            <v>Visiter</v>
          </cell>
        </row>
      </sheetData>
      <sheetData sheetId="15"/>
      <sheetData sheetId="16">
        <row r="28">
          <cell r="B28" t="str">
            <v>GV1010-C4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9">
    <tabColor theme="7" tint="0.79998168889431442"/>
  </sheetPr>
  <dimension ref="A1:EM99"/>
  <sheetViews>
    <sheetView tabSelected="1" view="pageBreakPreview" zoomScale="130" zoomScaleNormal="160" zoomScaleSheetLayoutView="130" workbookViewId="0">
      <selection activeCell="AR25" sqref="AR25"/>
    </sheetView>
  </sheetViews>
  <sheetFormatPr baseColWidth="10" defaultColWidth="2.5703125" defaultRowHeight="15" customHeight="1"/>
  <cols>
    <col min="1" max="5" width="2.5703125" style="97"/>
    <col min="6" max="7" width="3.28515625" style="97" bestFit="1" customWidth="1"/>
    <col min="8" max="8" width="2.5703125" style="97" customWidth="1"/>
    <col min="9" max="12" width="2.5703125" style="97"/>
    <col min="13" max="13" width="3" style="97" bestFit="1" customWidth="1"/>
    <col min="14" max="18" width="2.5703125" style="97"/>
    <col min="19" max="19" width="2.85546875" style="97" customWidth="1"/>
    <col min="20" max="25" width="2.5703125" style="97"/>
    <col min="26" max="26" width="3" style="97" bestFit="1" customWidth="1"/>
    <col min="27" max="31" width="2.5703125" style="97"/>
    <col min="32" max="33" width="3" style="97" bestFit="1" customWidth="1"/>
    <col min="34" max="47" width="2.5703125" style="97"/>
    <col min="48" max="53" width="2.5703125" style="91" customWidth="1"/>
    <col min="54" max="55" width="4.5703125" style="91" customWidth="1"/>
    <col min="56" max="57" width="2.5703125" style="91" customWidth="1"/>
    <col min="58" max="58" width="2.85546875" style="91" customWidth="1"/>
    <col min="59" max="72" width="2.5703125" style="91" customWidth="1"/>
    <col min="73" max="74" width="4.5703125" style="91" customWidth="1"/>
    <col min="75" max="91" width="2.5703125" style="91" customWidth="1"/>
    <col min="92" max="92" width="4" style="91" customWidth="1"/>
    <col min="93" max="97" width="2.5703125" style="91" customWidth="1"/>
    <col min="98" max="98" width="6" style="91" customWidth="1"/>
    <col min="99" max="116" width="2.5703125" style="91" customWidth="1"/>
    <col min="117" max="117" width="5.5703125" style="91" customWidth="1"/>
    <col min="118" max="135" width="2.5703125" style="91" customWidth="1"/>
    <col min="136" max="136" width="5.140625" style="91" hidden="1" customWidth="1"/>
    <col min="137" max="137" width="38.28515625" style="91" hidden="1" customWidth="1"/>
    <col min="138" max="140" width="5.140625" style="91" hidden="1" customWidth="1"/>
    <col min="141" max="141" width="15.42578125" style="91" hidden="1" customWidth="1"/>
    <col min="142" max="142" width="5.140625" style="91" hidden="1" customWidth="1"/>
    <col min="143" max="143" width="7.5703125" style="91" hidden="1" customWidth="1"/>
    <col min="144" max="145" width="0" style="91" hidden="1" customWidth="1"/>
    <col min="146" max="16384" width="2.5703125" style="91"/>
  </cols>
  <sheetData>
    <row r="1" spans="1:143" ht="15" customHeight="1">
      <c r="A1" s="293"/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3"/>
      <c r="AH1" s="293"/>
      <c r="AI1" s="293"/>
      <c r="AJ1" s="293"/>
      <c r="AK1" s="293"/>
      <c r="AL1" s="293"/>
      <c r="AM1" s="293"/>
      <c r="AN1" s="293"/>
      <c r="AO1" s="293"/>
      <c r="AP1" s="293"/>
      <c r="AQ1" s="293"/>
      <c r="AR1" s="293"/>
      <c r="AS1" s="293"/>
      <c r="AT1" s="293"/>
      <c r="AU1" s="293"/>
      <c r="AV1" s="223"/>
      <c r="AW1" s="224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4"/>
      <c r="BJ1" s="272" t="s">
        <v>5</v>
      </c>
      <c r="BK1" s="272"/>
      <c r="BL1" s="272"/>
      <c r="BM1" s="272"/>
      <c r="BN1" s="272"/>
      <c r="BO1" s="272"/>
      <c r="BP1" s="272"/>
      <c r="BQ1" s="272"/>
      <c r="BR1" s="272"/>
      <c r="BS1" s="272"/>
      <c r="BT1" s="272"/>
      <c r="BU1" s="272"/>
      <c r="BV1" s="272"/>
      <c r="BW1" s="272"/>
      <c r="BX1" s="272"/>
      <c r="BY1" s="272"/>
      <c r="BZ1" s="272"/>
      <c r="CA1" s="272"/>
      <c r="CB1" s="272"/>
      <c r="CC1" s="272"/>
      <c r="CD1" s="272"/>
      <c r="CE1" s="277" t="s">
        <v>6</v>
      </c>
      <c r="CF1" s="277"/>
      <c r="CG1" s="277"/>
      <c r="CH1" s="277"/>
      <c r="CI1" s="277"/>
      <c r="CJ1" s="277"/>
      <c r="CK1" s="277"/>
      <c r="CL1" s="277"/>
      <c r="CM1" s="278"/>
      <c r="CN1" s="223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72" t="s">
        <v>153</v>
      </c>
      <c r="DC1" s="272"/>
      <c r="DD1" s="272"/>
      <c r="DE1" s="272"/>
      <c r="DF1" s="272"/>
      <c r="DG1" s="272"/>
      <c r="DH1" s="272"/>
      <c r="DI1" s="272"/>
      <c r="DJ1" s="272"/>
      <c r="DK1" s="272"/>
      <c r="DL1" s="272"/>
      <c r="DM1" s="272"/>
      <c r="DN1" s="272"/>
      <c r="DO1" s="272"/>
      <c r="DP1" s="272"/>
      <c r="DQ1" s="272"/>
      <c r="DR1" s="272"/>
      <c r="DS1" s="272"/>
      <c r="DT1" s="272"/>
      <c r="DU1" s="272"/>
      <c r="DV1" s="272"/>
      <c r="DW1" s="277" t="s">
        <v>6</v>
      </c>
      <c r="DX1" s="277"/>
      <c r="DY1" s="277"/>
      <c r="DZ1" s="277"/>
      <c r="EA1" s="277"/>
      <c r="EB1" s="277"/>
      <c r="EC1" s="277"/>
      <c r="ED1" s="277"/>
      <c r="EE1" s="278"/>
    </row>
    <row r="2" spans="1:143" ht="1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  <c r="AR2" s="293"/>
      <c r="AS2" s="293"/>
      <c r="AT2" s="293"/>
      <c r="AU2" s="293"/>
      <c r="AV2" s="271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2"/>
      <c r="BH2" s="222"/>
      <c r="BI2" s="222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273"/>
      <c r="BY2" s="273"/>
      <c r="BZ2" s="273"/>
      <c r="CA2" s="273"/>
      <c r="CB2" s="273"/>
      <c r="CC2" s="273"/>
      <c r="CD2" s="273"/>
      <c r="CE2" s="279"/>
      <c r="CF2" s="279"/>
      <c r="CG2" s="279"/>
      <c r="CH2" s="279"/>
      <c r="CI2" s="279"/>
      <c r="CJ2" s="279"/>
      <c r="CK2" s="279"/>
      <c r="CL2" s="279"/>
      <c r="CM2" s="280"/>
      <c r="CN2" s="271"/>
      <c r="CO2" s="222"/>
      <c r="CP2" s="222"/>
      <c r="CQ2" s="222"/>
      <c r="CR2" s="222"/>
      <c r="CS2" s="222"/>
      <c r="CT2" s="222"/>
      <c r="CU2" s="222"/>
      <c r="CV2" s="222"/>
      <c r="CW2" s="222"/>
      <c r="CX2" s="222"/>
      <c r="CY2" s="222"/>
      <c r="CZ2" s="222"/>
      <c r="DA2" s="222"/>
      <c r="DB2" s="273"/>
      <c r="DC2" s="273"/>
      <c r="DD2" s="273"/>
      <c r="DE2" s="273"/>
      <c r="DF2" s="273"/>
      <c r="DG2" s="273"/>
      <c r="DH2" s="273"/>
      <c r="DI2" s="273"/>
      <c r="DJ2" s="273"/>
      <c r="DK2" s="273"/>
      <c r="DL2" s="273"/>
      <c r="DM2" s="273"/>
      <c r="DN2" s="273"/>
      <c r="DO2" s="273"/>
      <c r="DP2" s="273"/>
      <c r="DQ2" s="273"/>
      <c r="DR2" s="273"/>
      <c r="DS2" s="273"/>
      <c r="DT2" s="273"/>
      <c r="DU2" s="273"/>
      <c r="DV2" s="273"/>
      <c r="DW2" s="279"/>
      <c r="DX2" s="279"/>
      <c r="DY2" s="279"/>
      <c r="DZ2" s="279"/>
      <c r="EA2" s="279"/>
      <c r="EB2" s="279"/>
      <c r="EC2" s="279"/>
      <c r="ED2" s="279"/>
      <c r="EE2" s="280"/>
    </row>
    <row r="3" spans="1:143" ht="15" customHeight="1">
      <c r="A3" s="293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93"/>
      <c r="Q3" s="293"/>
      <c r="R3" s="293"/>
      <c r="S3" s="293"/>
      <c r="T3" s="293"/>
      <c r="U3" s="293"/>
      <c r="V3" s="293"/>
      <c r="W3" s="293"/>
      <c r="X3" s="293"/>
      <c r="Y3" s="293"/>
      <c r="Z3" s="293"/>
      <c r="AA3" s="293"/>
      <c r="AB3" s="293"/>
      <c r="AC3" s="293"/>
      <c r="AD3" s="293"/>
      <c r="AE3" s="293"/>
      <c r="AF3" s="293"/>
      <c r="AG3" s="293"/>
      <c r="AH3" s="293"/>
      <c r="AI3" s="293"/>
      <c r="AJ3" s="293"/>
      <c r="AK3" s="293"/>
      <c r="AL3" s="293"/>
      <c r="AM3" s="293"/>
      <c r="AN3" s="293"/>
      <c r="AO3" s="293"/>
      <c r="AP3" s="293"/>
      <c r="AQ3" s="293"/>
      <c r="AR3" s="293"/>
      <c r="AS3" s="293"/>
      <c r="AT3" s="293"/>
      <c r="AU3" s="293"/>
      <c r="AV3" s="271"/>
      <c r="AW3" s="222"/>
      <c r="AX3" s="222"/>
      <c r="AY3" s="222"/>
      <c r="AZ3" s="222"/>
      <c r="BA3" s="222"/>
      <c r="BB3" s="222"/>
      <c r="BC3" s="222"/>
      <c r="BD3" s="222"/>
      <c r="BE3" s="222"/>
      <c r="BF3" s="222"/>
      <c r="BG3" s="222"/>
      <c r="BH3" s="222"/>
      <c r="BI3" s="222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273"/>
      <c r="BY3" s="273"/>
      <c r="BZ3" s="273"/>
      <c r="CA3" s="273"/>
      <c r="CB3" s="273"/>
      <c r="CC3" s="273"/>
      <c r="CD3" s="273"/>
      <c r="CE3" s="281" t="str">
        <f>D19</f>
        <v>22 Juillet 2016</v>
      </c>
      <c r="CF3" s="281"/>
      <c r="CG3" s="281"/>
      <c r="CH3" s="281"/>
      <c r="CI3" s="281"/>
      <c r="CJ3" s="281"/>
      <c r="CK3" s="281"/>
      <c r="CL3" s="281"/>
      <c r="CM3" s="282"/>
      <c r="CN3" s="271"/>
      <c r="CO3" s="222"/>
      <c r="CP3" s="222"/>
      <c r="CQ3" s="222"/>
      <c r="CR3" s="222"/>
      <c r="CS3" s="222"/>
      <c r="CT3" s="222"/>
      <c r="CU3" s="222"/>
      <c r="CV3" s="222"/>
      <c r="CW3" s="222"/>
      <c r="CX3" s="222"/>
      <c r="CY3" s="222"/>
      <c r="CZ3" s="222"/>
      <c r="DA3" s="222"/>
      <c r="DB3" s="273"/>
      <c r="DC3" s="273"/>
      <c r="DD3" s="273"/>
      <c r="DE3" s="273"/>
      <c r="DF3" s="273"/>
      <c r="DG3" s="273"/>
      <c r="DH3" s="273"/>
      <c r="DI3" s="273"/>
      <c r="DJ3" s="273"/>
      <c r="DK3" s="273"/>
      <c r="DL3" s="273"/>
      <c r="DM3" s="273"/>
      <c r="DN3" s="273"/>
      <c r="DO3" s="273"/>
      <c r="DP3" s="273"/>
      <c r="DQ3" s="273"/>
      <c r="DR3" s="273"/>
      <c r="DS3" s="273"/>
      <c r="DT3" s="273"/>
      <c r="DU3" s="273"/>
      <c r="DV3" s="273"/>
      <c r="DW3" s="281">
        <v>42573</v>
      </c>
      <c r="DX3" s="281"/>
      <c r="DY3" s="281"/>
      <c r="DZ3" s="281"/>
      <c r="EA3" s="281"/>
      <c r="EB3" s="281"/>
      <c r="EC3" s="281"/>
      <c r="ED3" s="281"/>
      <c r="EE3" s="282"/>
    </row>
    <row r="4" spans="1:143" ht="15" customHeight="1">
      <c r="A4" s="293"/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293"/>
      <c r="V4" s="293"/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85"/>
      <c r="BG4" s="285"/>
      <c r="BH4" s="285"/>
      <c r="BI4" s="285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274"/>
      <c r="BY4" s="274"/>
      <c r="BZ4" s="274"/>
      <c r="CA4" s="274"/>
      <c r="CB4" s="274"/>
      <c r="CC4" s="274"/>
      <c r="CD4" s="274"/>
      <c r="CE4" s="283"/>
      <c r="CF4" s="283"/>
      <c r="CG4" s="283"/>
      <c r="CH4" s="283"/>
      <c r="CI4" s="283"/>
      <c r="CJ4" s="283"/>
      <c r="CK4" s="283"/>
      <c r="CL4" s="283"/>
      <c r="CM4" s="284"/>
      <c r="CN4" s="286"/>
      <c r="CO4" s="285"/>
      <c r="CP4" s="285"/>
      <c r="CQ4" s="285"/>
      <c r="CR4" s="285"/>
      <c r="CS4" s="285"/>
      <c r="CT4" s="285"/>
      <c r="CU4" s="285"/>
      <c r="CV4" s="285"/>
      <c r="CW4" s="285"/>
      <c r="CX4" s="285"/>
      <c r="CY4" s="285"/>
      <c r="CZ4" s="285"/>
      <c r="DA4" s="285"/>
      <c r="DB4" s="274"/>
      <c r="DC4" s="274"/>
      <c r="DD4" s="274"/>
      <c r="DE4" s="274"/>
      <c r="DF4" s="274"/>
      <c r="DG4" s="274"/>
      <c r="DH4" s="274"/>
      <c r="DI4" s="274"/>
      <c r="DJ4" s="274"/>
      <c r="DK4" s="274"/>
      <c r="DL4" s="274"/>
      <c r="DM4" s="274"/>
      <c r="DN4" s="274"/>
      <c r="DO4" s="274"/>
      <c r="DP4" s="274"/>
      <c r="DQ4" s="274"/>
      <c r="DR4" s="274"/>
      <c r="DS4" s="274"/>
      <c r="DT4" s="274"/>
      <c r="DU4" s="274"/>
      <c r="DV4" s="274"/>
      <c r="DW4" s="283"/>
      <c r="DX4" s="283"/>
      <c r="DY4" s="283"/>
      <c r="DZ4" s="283"/>
      <c r="EA4" s="283"/>
      <c r="EB4" s="283"/>
      <c r="EC4" s="283"/>
      <c r="ED4" s="283"/>
      <c r="EE4" s="284"/>
    </row>
    <row r="5" spans="1:143" ht="2.1" customHeight="1"/>
    <row r="6" spans="1:143" ht="15" customHeight="1">
      <c r="AV6" s="270" t="s">
        <v>7</v>
      </c>
      <c r="AW6" s="237"/>
      <c r="AX6" s="237"/>
      <c r="AY6" s="237"/>
      <c r="AZ6" s="237"/>
      <c r="BA6" s="237"/>
      <c r="BB6" s="110" t="s">
        <v>123</v>
      </c>
      <c r="BC6" s="103" t="s">
        <v>8</v>
      </c>
      <c r="BD6" s="287" t="str">
        <f ca="1">MID(CELL("nomfichier",AV1),FIND("]",CELL("nomfichier",AV1),1)+1,30)</f>
        <v>Modèle</v>
      </c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23" t="s">
        <v>9</v>
      </c>
      <c r="BV6" s="224"/>
      <c r="BW6" s="224"/>
      <c r="BX6" s="224"/>
      <c r="BY6" s="224"/>
      <c r="BZ6" s="224"/>
      <c r="CA6" s="224"/>
      <c r="CB6" s="224"/>
      <c r="CC6" s="224"/>
      <c r="CD6" s="225"/>
      <c r="CE6" s="223" t="s">
        <v>103</v>
      </c>
      <c r="CF6" s="224"/>
      <c r="CG6" s="224"/>
      <c r="CH6" s="224"/>
      <c r="CI6" s="224"/>
      <c r="CJ6" s="224"/>
      <c r="CK6" s="224"/>
      <c r="CL6" s="224"/>
      <c r="CM6" s="225"/>
      <c r="CN6" s="270" t="s">
        <v>7</v>
      </c>
      <c r="CO6" s="237"/>
      <c r="CP6" s="237"/>
      <c r="CQ6" s="237"/>
      <c r="CR6" s="237"/>
      <c r="CS6" s="237"/>
      <c r="CT6" s="289" t="s">
        <v>8</v>
      </c>
      <c r="CU6" s="289"/>
      <c r="CV6" s="287" t="str">
        <f ca="1">MID(CELL("nomfichier",CN1),FIND("]",CELL("nomfichier",CN1),1)+1,30)</f>
        <v>Modèle</v>
      </c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23" t="s">
        <v>9</v>
      </c>
      <c r="DN6" s="224"/>
      <c r="DO6" s="224"/>
      <c r="DP6" s="224"/>
      <c r="DQ6" s="224"/>
      <c r="DR6" s="224"/>
      <c r="DS6" s="224"/>
      <c r="DT6" s="224"/>
      <c r="DU6" s="224"/>
      <c r="DV6" s="225"/>
      <c r="DW6" s="223" t="s">
        <v>10</v>
      </c>
      <c r="DX6" s="224"/>
      <c r="DY6" s="224"/>
      <c r="DZ6" s="224"/>
      <c r="EA6" s="224"/>
      <c r="EB6" s="224"/>
      <c r="EC6" s="224"/>
      <c r="ED6" s="224"/>
      <c r="EE6" s="225"/>
    </row>
    <row r="7" spans="1:143" ht="15" customHeight="1">
      <c r="AV7" s="238"/>
      <c r="AW7" s="239"/>
      <c r="AX7" s="239"/>
      <c r="AY7" s="239"/>
      <c r="AZ7" s="239"/>
      <c r="BA7" s="239"/>
      <c r="BB7" s="111"/>
      <c r="BC7" s="104" t="s">
        <v>11</v>
      </c>
      <c r="BD7" s="288"/>
      <c r="BE7" s="288"/>
      <c r="BF7" s="288"/>
      <c r="BG7" s="288"/>
      <c r="BH7" s="288"/>
      <c r="BI7" s="288"/>
      <c r="BJ7" s="288"/>
      <c r="BK7" s="288"/>
      <c r="BL7" s="288"/>
      <c r="BM7" s="288"/>
      <c r="BN7" s="288"/>
      <c r="BO7" s="288"/>
      <c r="BP7" s="288"/>
      <c r="BQ7" s="288"/>
      <c r="BR7" s="288"/>
      <c r="BS7" s="288"/>
      <c r="BT7" s="288"/>
      <c r="BU7" s="252" t="s">
        <v>278</v>
      </c>
      <c r="BV7" s="248"/>
      <c r="BW7" s="248"/>
      <c r="BX7" s="248"/>
      <c r="BY7" s="248"/>
      <c r="BZ7" s="248"/>
      <c r="CA7" s="248"/>
      <c r="CB7" s="248"/>
      <c r="CC7" s="248"/>
      <c r="CD7" s="249"/>
      <c r="CE7" s="252" t="s">
        <v>280</v>
      </c>
      <c r="CF7" s="248"/>
      <c r="CG7" s="248"/>
      <c r="CH7" s="248"/>
      <c r="CI7" s="248"/>
      <c r="CJ7" s="248"/>
      <c r="CK7" s="248"/>
      <c r="CL7" s="248"/>
      <c r="CM7" s="249"/>
      <c r="CN7" s="238"/>
      <c r="CO7" s="239"/>
      <c r="CP7" s="239"/>
      <c r="CQ7" s="239"/>
      <c r="CR7" s="239"/>
      <c r="CS7" s="239"/>
      <c r="CT7" s="253" t="s">
        <v>11</v>
      </c>
      <c r="CU7" s="253"/>
      <c r="CV7" s="288"/>
      <c r="CW7" s="288"/>
      <c r="CX7" s="288"/>
      <c r="CY7" s="288"/>
      <c r="CZ7" s="288"/>
      <c r="DA7" s="288"/>
      <c r="DB7" s="288"/>
      <c r="DC7" s="288"/>
      <c r="DD7" s="288"/>
      <c r="DE7" s="288"/>
      <c r="DF7" s="288"/>
      <c r="DG7" s="288"/>
      <c r="DH7" s="288"/>
      <c r="DI7" s="288"/>
      <c r="DJ7" s="288"/>
      <c r="DK7" s="288"/>
      <c r="DL7" s="288"/>
      <c r="DM7" s="188" t="s">
        <v>12</v>
      </c>
      <c r="DN7" s="189"/>
      <c r="DO7" s="189"/>
      <c r="DP7" s="189"/>
      <c r="DQ7" s="189"/>
      <c r="DR7" s="189" t="s">
        <v>13</v>
      </c>
      <c r="DS7" s="189"/>
      <c r="DT7" s="189"/>
      <c r="DU7" s="189"/>
      <c r="DV7" s="190"/>
      <c r="DW7" s="188"/>
      <c r="DX7" s="189"/>
      <c r="DY7" s="189"/>
      <c r="DZ7" s="189"/>
      <c r="EA7" s="189"/>
      <c r="EB7" s="189"/>
      <c r="EC7" s="189"/>
      <c r="ED7" s="189"/>
      <c r="EE7" s="190"/>
    </row>
    <row r="8" spans="1:143" ht="2.1" customHeight="1"/>
    <row r="9" spans="1:143" ht="15" customHeight="1">
      <c r="A9" s="96"/>
      <c r="B9" s="96"/>
      <c r="C9" s="96"/>
      <c r="D9" s="96"/>
      <c r="E9" s="96"/>
      <c r="AE9" s="254" t="s">
        <v>259</v>
      </c>
      <c r="AF9" s="254"/>
      <c r="AG9" s="254"/>
      <c r="AH9" s="254"/>
      <c r="AI9" s="255">
        <f>CE3+1</f>
        <v>42574</v>
      </c>
      <c r="AJ9" s="255"/>
      <c r="AK9" s="255"/>
      <c r="AL9" s="255"/>
      <c r="AM9" s="255"/>
      <c r="AN9" s="255"/>
      <c r="AO9" s="255"/>
      <c r="AP9" s="255"/>
      <c r="AQ9" s="255"/>
      <c r="AR9" s="255"/>
      <c r="AS9" s="255"/>
      <c r="AT9" s="255"/>
      <c r="AU9" s="255"/>
      <c r="AV9" s="235" t="s">
        <v>14</v>
      </c>
      <c r="AW9" s="236"/>
      <c r="AX9" s="236"/>
      <c r="AY9" s="236"/>
      <c r="AZ9" s="236"/>
      <c r="BA9" s="236"/>
      <c r="BB9" s="207" t="s">
        <v>15</v>
      </c>
      <c r="BC9" s="207"/>
      <c r="BD9" s="207"/>
      <c r="BE9" s="207"/>
      <c r="BF9" s="207"/>
      <c r="BG9" s="207"/>
      <c r="BH9" s="207"/>
      <c r="BI9" s="207"/>
      <c r="BJ9" s="207"/>
      <c r="BK9" s="207"/>
      <c r="BL9" s="207"/>
      <c r="BM9" s="207"/>
      <c r="BN9" s="207"/>
      <c r="BO9" s="207"/>
      <c r="BP9" s="207"/>
      <c r="BQ9" s="207"/>
      <c r="BR9" s="207"/>
      <c r="BS9" s="207"/>
      <c r="BT9" s="208"/>
      <c r="BU9" s="179" t="s">
        <v>16</v>
      </c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216"/>
      <c r="CN9" s="235" t="s">
        <v>140</v>
      </c>
      <c r="CO9" s="236"/>
      <c r="CP9" s="236"/>
      <c r="CQ9" s="236"/>
      <c r="CR9" s="236"/>
      <c r="CS9" s="236"/>
      <c r="CT9" s="256" t="s">
        <v>143</v>
      </c>
      <c r="CU9" s="257"/>
      <c r="CV9" s="257"/>
      <c r="CW9" s="257"/>
      <c r="CX9" s="257"/>
      <c r="CY9" s="257"/>
      <c r="CZ9" s="261" t="s">
        <v>144</v>
      </c>
      <c r="DA9" s="261"/>
      <c r="DB9" s="261"/>
      <c r="DC9" s="261"/>
      <c r="DD9" s="261"/>
      <c r="DE9" s="261"/>
      <c r="DF9" s="257" t="s">
        <v>145</v>
      </c>
      <c r="DG9" s="257"/>
      <c r="DH9" s="257"/>
      <c r="DI9" s="257"/>
      <c r="DJ9" s="257"/>
      <c r="DK9" s="257"/>
      <c r="DL9" s="257" t="s">
        <v>191</v>
      </c>
      <c r="DM9" s="257"/>
      <c r="DN9" s="257"/>
      <c r="DO9" s="257"/>
      <c r="DP9" s="257"/>
      <c r="DQ9" s="257"/>
      <c r="DR9" s="257" t="s">
        <v>146</v>
      </c>
      <c r="DS9" s="257"/>
      <c r="DT9" s="257"/>
      <c r="DU9" s="257"/>
      <c r="DV9" s="257"/>
      <c r="DW9" s="257"/>
      <c r="DX9" s="264" t="s">
        <v>180</v>
      </c>
      <c r="DY9" s="261"/>
      <c r="DZ9" s="261"/>
      <c r="EA9" s="261"/>
      <c r="EB9" s="261" t="s">
        <v>180</v>
      </c>
      <c r="EC9" s="261"/>
      <c r="ED9" s="261"/>
      <c r="EE9" s="267"/>
      <c r="EJ9" s="91" t="b">
        <v>0</v>
      </c>
      <c r="EK9" s="91" t="s">
        <v>143</v>
      </c>
      <c r="EL9" s="91" t="b">
        <v>0</v>
      </c>
      <c r="EM9" s="91" t="s">
        <v>194</v>
      </c>
    </row>
    <row r="10" spans="1:143" ht="15" customHeight="1">
      <c r="A10" s="96"/>
      <c r="B10" s="96"/>
      <c r="C10" s="96"/>
      <c r="D10" s="96"/>
      <c r="E10" s="96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6"/>
      <c r="AF10" s="106"/>
      <c r="AG10" s="106"/>
      <c r="AH10" s="106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243"/>
      <c r="AW10" s="244"/>
      <c r="AX10" s="244"/>
      <c r="AY10" s="244"/>
      <c r="AZ10" s="244"/>
      <c r="BA10" s="244"/>
      <c r="BB10" s="222"/>
      <c r="BC10" s="222"/>
      <c r="BD10" s="222"/>
      <c r="BE10" s="222"/>
      <c r="BF10" s="222"/>
      <c r="BG10" s="222"/>
      <c r="BH10" s="222"/>
      <c r="BI10" s="222"/>
      <c r="BJ10" s="222"/>
      <c r="BK10" s="222"/>
      <c r="BL10" s="222"/>
      <c r="BM10" s="113"/>
      <c r="BN10" s="222" t="s">
        <v>17</v>
      </c>
      <c r="BO10" s="222"/>
      <c r="BP10" s="222"/>
      <c r="BQ10" s="114"/>
      <c r="BR10" s="222" t="s">
        <v>18</v>
      </c>
      <c r="BS10" s="222"/>
      <c r="BT10" s="234"/>
      <c r="BU10" s="222"/>
      <c r="BV10" s="222"/>
      <c r="BW10" s="222"/>
      <c r="BX10" s="222"/>
      <c r="BY10" s="222"/>
      <c r="BZ10" s="222"/>
      <c r="CA10" s="222"/>
      <c r="CB10" s="222"/>
      <c r="CC10" s="222"/>
      <c r="CD10" s="222"/>
      <c r="CE10" s="222"/>
      <c r="CF10" s="114"/>
      <c r="CG10" s="222" t="s">
        <v>17</v>
      </c>
      <c r="CH10" s="222"/>
      <c r="CI10" s="222"/>
      <c r="CJ10" s="114"/>
      <c r="CK10" s="222" t="s">
        <v>18</v>
      </c>
      <c r="CL10" s="222"/>
      <c r="CM10" s="234"/>
      <c r="CN10" s="243"/>
      <c r="CO10" s="244"/>
      <c r="CP10" s="244"/>
      <c r="CQ10" s="244"/>
      <c r="CR10" s="244"/>
      <c r="CS10" s="244"/>
      <c r="CT10" s="258"/>
      <c r="CU10" s="205"/>
      <c r="CV10" s="205"/>
      <c r="CW10" s="205"/>
      <c r="CX10" s="205"/>
      <c r="CY10" s="205"/>
      <c r="CZ10" s="262"/>
      <c r="DA10" s="262"/>
      <c r="DB10" s="262"/>
      <c r="DC10" s="262"/>
      <c r="DD10" s="262"/>
      <c r="DE10" s="262"/>
      <c r="DF10" s="205"/>
      <c r="DG10" s="205"/>
      <c r="DH10" s="205"/>
      <c r="DI10" s="205"/>
      <c r="DJ10" s="205"/>
      <c r="DK10" s="205"/>
      <c r="DL10" s="205"/>
      <c r="DM10" s="205"/>
      <c r="DN10" s="205"/>
      <c r="DO10" s="205"/>
      <c r="DP10" s="205"/>
      <c r="DQ10" s="205"/>
      <c r="DR10" s="205"/>
      <c r="DS10" s="205"/>
      <c r="DT10" s="205"/>
      <c r="DU10" s="205"/>
      <c r="DV10" s="205"/>
      <c r="DW10" s="205"/>
      <c r="DX10" s="265"/>
      <c r="DY10" s="262"/>
      <c r="DZ10" s="262"/>
      <c r="EA10" s="262"/>
      <c r="EB10" s="262"/>
      <c r="EC10" s="262"/>
      <c r="ED10" s="262"/>
      <c r="EE10" s="268"/>
      <c r="EJ10" s="91" t="b">
        <v>0</v>
      </c>
      <c r="EK10" s="91" t="s">
        <v>144</v>
      </c>
      <c r="EL10" s="91" t="b">
        <v>0</v>
      </c>
      <c r="EM10" s="91" t="s">
        <v>195</v>
      </c>
    </row>
    <row r="11" spans="1:143" ht="15" customHeight="1">
      <c r="A11" s="96"/>
      <c r="B11" s="96"/>
      <c r="C11" s="96"/>
      <c r="D11" s="96"/>
      <c r="E11" s="96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6"/>
      <c r="AF11" s="106"/>
      <c r="AG11" s="106"/>
      <c r="AH11" s="106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243"/>
      <c r="AW11" s="244"/>
      <c r="AX11" s="244"/>
      <c r="AY11" s="244"/>
      <c r="AZ11" s="244"/>
      <c r="BA11" s="244"/>
      <c r="BB11" s="222"/>
      <c r="BC11" s="222"/>
      <c r="BD11" s="222"/>
      <c r="BE11" s="222"/>
      <c r="BF11" s="222"/>
      <c r="BG11" s="222"/>
      <c r="BH11" s="222"/>
      <c r="BI11" s="222"/>
      <c r="BJ11" s="222"/>
      <c r="BK11" s="222"/>
      <c r="BL11" s="222"/>
      <c r="BM11" s="114" t="s">
        <v>277</v>
      </c>
      <c r="BN11" s="294" t="s">
        <v>19</v>
      </c>
      <c r="BO11" s="222"/>
      <c r="BP11" s="222"/>
      <c r="BQ11" s="113"/>
      <c r="BR11" s="294" t="s">
        <v>20</v>
      </c>
      <c r="BS11" s="222"/>
      <c r="BT11" s="234"/>
      <c r="BU11" s="222"/>
      <c r="BV11" s="222"/>
      <c r="BW11" s="222"/>
      <c r="BX11" s="222"/>
      <c r="BY11" s="222"/>
      <c r="BZ11" s="222"/>
      <c r="CA11" s="222"/>
      <c r="CB11" s="222"/>
      <c r="CC11" s="222"/>
      <c r="CD11" s="222"/>
      <c r="CE11" s="222"/>
      <c r="CF11" s="114" t="s">
        <v>277</v>
      </c>
      <c r="CG11" s="294" t="s">
        <v>19</v>
      </c>
      <c r="CH11" s="222"/>
      <c r="CI11" s="222"/>
      <c r="CJ11" s="114"/>
      <c r="CK11" s="294" t="s">
        <v>20</v>
      </c>
      <c r="CL11" s="222"/>
      <c r="CM11" s="234"/>
      <c r="CN11" s="243"/>
      <c r="CO11" s="244"/>
      <c r="CP11" s="244"/>
      <c r="CQ11" s="244"/>
      <c r="CR11" s="244"/>
      <c r="CS11" s="244"/>
      <c r="CT11" s="259"/>
      <c r="CU11" s="260"/>
      <c r="CV11" s="260"/>
      <c r="CW11" s="260"/>
      <c r="CX11" s="260"/>
      <c r="CY11" s="260"/>
      <c r="CZ11" s="263"/>
      <c r="DA11" s="263"/>
      <c r="DB11" s="263"/>
      <c r="DC11" s="263"/>
      <c r="DD11" s="263"/>
      <c r="DE11" s="263"/>
      <c r="DF11" s="260"/>
      <c r="DG11" s="260"/>
      <c r="DH11" s="260"/>
      <c r="DI11" s="260"/>
      <c r="DJ11" s="260"/>
      <c r="DK11" s="260"/>
      <c r="DL11" s="260"/>
      <c r="DM11" s="260"/>
      <c r="DN11" s="260"/>
      <c r="DO11" s="260"/>
      <c r="DP11" s="260"/>
      <c r="DQ11" s="260"/>
      <c r="DR11" s="260"/>
      <c r="DS11" s="260"/>
      <c r="DT11" s="260"/>
      <c r="DU11" s="260"/>
      <c r="DV11" s="260"/>
      <c r="DW11" s="260"/>
      <c r="DX11" s="266"/>
      <c r="DY11" s="263"/>
      <c r="DZ11" s="263"/>
      <c r="EA11" s="263"/>
      <c r="EB11" s="263"/>
      <c r="EC11" s="263"/>
      <c r="ED11" s="263"/>
      <c r="EE11" s="269"/>
      <c r="EJ11" s="91" t="b">
        <v>0</v>
      </c>
      <c r="EK11" s="91" t="s">
        <v>145</v>
      </c>
    </row>
    <row r="12" spans="1:143" ht="15" customHeight="1">
      <c r="C12" s="290" t="s">
        <v>285</v>
      </c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0"/>
      <c r="P12" s="290"/>
      <c r="Q12" s="290"/>
      <c r="R12" s="290"/>
      <c r="S12" s="290"/>
      <c r="T12" s="69" t="str">
        <f>IF(BB6="O","Monsieur","Madame")</f>
        <v>Madame</v>
      </c>
      <c r="U12" s="69"/>
      <c r="V12" s="69"/>
      <c r="W12" s="69"/>
      <c r="X12" s="290" t="str">
        <f ca="1">BD6</f>
        <v>Modèle</v>
      </c>
      <c r="Y12" s="290"/>
      <c r="Z12" s="290"/>
      <c r="AA12" s="290"/>
      <c r="AB12" s="290"/>
      <c r="AC12" s="290"/>
      <c r="AD12" s="290"/>
      <c r="AE12" s="290"/>
      <c r="AF12" s="290"/>
      <c r="AG12" s="290"/>
      <c r="AH12" s="290"/>
      <c r="AV12" s="243"/>
      <c r="AW12" s="244"/>
      <c r="AX12" s="244"/>
      <c r="AY12" s="244"/>
      <c r="AZ12" s="244"/>
      <c r="BA12" s="244"/>
      <c r="BB12" s="222"/>
      <c r="BC12" s="222"/>
      <c r="BD12" s="222"/>
      <c r="BE12" s="222"/>
      <c r="BF12" s="222"/>
      <c r="BG12" s="222"/>
      <c r="BH12" s="222"/>
      <c r="BI12" s="222"/>
      <c r="BJ12" s="222"/>
      <c r="BK12" s="222"/>
      <c r="BL12" s="222"/>
      <c r="BM12" s="222" t="s">
        <v>21</v>
      </c>
      <c r="BN12" s="222"/>
      <c r="BO12" s="222"/>
      <c r="BP12" s="222"/>
      <c r="BQ12" s="275"/>
      <c r="BR12" s="275"/>
      <c r="BS12" s="275"/>
      <c r="BT12" s="276"/>
      <c r="BU12" s="222"/>
      <c r="BV12" s="222"/>
      <c r="BW12" s="222"/>
      <c r="BX12" s="222"/>
      <c r="BY12" s="222"/>
      <c r="BZ12" s="222"/>
      <c r="CA12" s="222"/>
      <c r="CB12" s="222"/>
      <c r="CC12" s="222"/>
      <c r="CD12" s="222"/>
      <c r="CE12" s="222"/>
      <c r="CF12" s="222" t="s">
        <v>21</v>
      </c>
      <c r="CG12" s="222"/>
      <c r="CH12" s="222"/>
      <c r="CI12" s="222"/>
      <c r="CJ12" s="275"/>
      <c r="CK12" s="275"/>
      <c r="CL12" s="275"/>
      <c r="CM12" s="276"/>
      <c r="CN12" s="243"/>
      <c r="CO12" s="244"/>
      <c r="CP12" s="244"/>
      <c r="CQ12" s="244"/>
      <c r="CR12" s="244"/>
      <c r="CS12" s="244"/>
      <c r="CT12" s="223" t="s">
        <v>141</v>
      </c>
      <c r="CU12" s="224"/>
      <c r="CV12" s="224"/>
      <c r="CW12" s="224"/>
      <c r="CX12" s="224"/>
      <c r="CY12" s="224"/>
      <c r="CZ12" s="224" t="s">
        <v>148</v>
      </c>
      <c r="DA12" s="224"/>
      <c r="DB12" s="224"/>
      <c r="DC12" s="224"/>
      <c r="DD12" s="224"/>
      <c r="DE12" s="224"/>
      <c r="DF12" s="224" t="s">
        <v>149</v>
      </c>
      <c r="DG12" s="224"/>
      <c r="DH12" s="224"/>
      <c r="DI12" s="224"/>
      <c r="DJ12" s="224"/>
      <c r="DK12" s="224"/>
      <c r="DL12" s="224" t="s">
        <v>150</v>
      </c>
      <c r="DM12" s="224"/>
      <c r="DN12" s="224"/>
      <c r="DO12" s="224"/>
      <c r="DP12" s="224"/>
      <c r="DQ12" s="224"/>
      <c r="DR12" s="224" t="s">
        <v>182</v>
      </c>
      <c r="DS12" s="224"/>
      <c r="DT12" s="224"/>
      <c r="DU12" s="224"/>
      <c r="DV12" s="224"/>
      <c r="DW12" s="224"/>
      <c r="DX12" s="224"/>
      <c r="DY12" s="224"/>
      <c r="DZ12" s="224"/>
      <c r="EA12" s="224"/>
      <c r="EB12" s="224"/>
      <c r="EC12" s="224"/>
      <c r="ED12" s="224"/>
      <c r="EE12" s="225"/>
      <c r="EJ12" s="91" t="b">
        <v>0</v>
      </c>
      <c r="EK12" s="91" t="s">
        <v>191</v>
      </c>
    </row>
    <row r="13" spans="1:143" ht="15" customHeight="1">
      <c r="A13" s="108"/>
      <c r="B13" s="108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69"/>
      <c r="U13" s="69"/>
      <c r="V13" s="69"/>
      <c r="W13" s="6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245"/>
      <c r="AW13" s="246"/>
      <c r="AX13" s="246"/>
      <c r="AY13" s="246"/>
      <c r="AZ13" s="246"/>
      <c r="BA13" s="246"/>
      <c r="BB13" s="111" t="s">
        <v>277</v>
      </c>
      <c r="BC13" s="189" t="s">
        <v>22</v>
      </c>
      <c r="BD13" s="189"/>
      <c r="BE13" s="112"/>
      <c r="BF13" s="189" t="s">
        <v>23</v>
      </c>
      <c r="BG13" s="189"/>
      <c r="BH13" s="189"/>
      <c r="BI13" s="112"/>
      <c r="BJ13" s="189" t="s">
        <v>24</v>
      </c>
      <c r="BK13" s="189"/>
      <c r="BL13" s="189"/>
      <c r="BM13" s="189" t="s">
        <v>25</v>
      </c>
      <c r="BN13" s="189"/>
      <c r="BO13" s="189"/>
      <c r="BP13" s="189"/>
      <c r="BQ13" s="248"/>
      <c r="BR13" s="248"/>
      <c r="BS13" s="248"/>
      <c r="BT13" s="249"/>
      <c r="BU13" s="112" t="s">
        <v>277</v>
      </c>
      <c r="BV13" s="189" t="s">
        <v>22</v>
      </c>
      <c r="BW13" s="189"/>
      <c r="BX13" s="112" t="s">
        <v>123</v>
      </c>
      <c r="BY13" s="189" t="s">
        <v>23</v>
      </c>
      <c r="BZ13" s="189"/>
      <c r="CA13" s="189"/>
      <c r="CB13" s="112"/>
      <c r="CC13" s="189" t="s">
        <v>24</v>
      </c>
      <c r="CD13" s="189"/>
      <c r="CE13" s="189"/>
      <c r="CF13" s="189" t="s">
        <v>25</v>
      </c>
      <c r="CG13" s="189"/>
      <c r="CH13" s="189"/>
      <c r="CI13" s="189"/>
      <c r="CJ13" s="248"/>
      <c r="CK13" s="248"/>
      <c r="CL13" s="248"/>
      <c r="CM13" s="249"/>
      <c r="CN13" s="245"/>
      <c r="CO13" s="246"/>
      <c r="CP13" s="246"/>
      <c r="CQ13" s="246"/>
      <c r="CR13" s="246"/>
      <c r="CS13" s="246"/>
      <c r="CT13" s="188" t="s">
        <v>142</v>
      </c>
      <c r="CU13" s="189"/>
      <c r="CV13" s="189"/>
      <c r="CW13" s="189"/>
      <c r="CX13" s="189"/>
      <c r="CY13" s="189"/>
      <c r="CZ13" s="189" t="s">
        <v>151</v>
      </c>
      <c r="DA13" s="189"/>
      <c r="DB13" s="189"/>
      <c r="DC13" s="189"/>
      <c r="DD13" s="189"/>
      <c r="DE13" s="189"/>
      <c r="DF13" s="189" t="s">
        <v>152</v>
      </c>
      <c r="DG13" s="189"/>
      <c r="DH13" s="189"/>
      <c r="DI13" s="189"/>
      <c r="DJ13" s="189"/>
      <c r="DK13" s="189"/>
      <c r="DL13" s="189" t="s">
        <v>181</v>
      </c>
      <c r="DM13" s="189"/>
      <c r="DN13" s="189"/>
      <c r="DO13" s="189"/>
      <c r="DP13" s="189"/>
      <c r="DQ13" s="189"/>
      <c r="DR13" s="189" t="s">
        <v>183</v>
      </c>
      <c r="DS13" s="189"/>
      <c r="DT13" s="189"/>
      <c r="DU13" s="189"/>
      <c r="DV13" s="189"/>
      <c r="DW13" s="189"/>
      <c r="DX13" s="189" t="s">
        <v>184</v>
      </c>
      <c r="DY13" s="189"/>
      <c r="DZ13" s="189"/>
      <c r="EA13" s="189"/>
      <c r="EB13" s="189"/>
      <c r="EC13" s="189"/>
      <c r="ED13" s="189"/>
      <c r="EE13" s="190"/>
      <c r="EJ13" s="91" t="b">
        <v>0</v>
      </c>
      <c r="EK13" s="91" t="s">
        <v>193</v>
      </c>
    </row>
    <row r="14" spans="1:143" ht="2.1" customHeight="1"/>
    <row r="15" spans="1:143" ht="15" customHeight="1">
      <c r="C15" s="97" t="s">
        <v>260</v>
      </c>
      <c r="AV15" s="235" t="s">
        <v>26</v>
      </c>
      <c r="AW15" s="236"/>
      <c r="AX15" s="236"/>
      <c r="AY15" s="236"/>
      <c r="AZ15" s="237"/>
      <c r="BA15" s="237"/>
      <c r="BB15" s="207" t="s">
        <v>15</v>
      </c>
      <c r="BC15" s="207"/>
      <c r="BD15" s="207"/>
      <c r="BE15" s="207"/>
      <c r="BF15" s="207"/>
      <c r="BG15" s="207"/>
      <c r="BH15" s="207"/>
      <c r="BI15" s="207"/>
      <c r="BJ15" s="207"/>
      <c r="BK15" s="207"/>
      <c r="BL15" s="207"/>
      <c r="BM15" s="207"/>
      <c r="BN15" s="207"/>
      <c r="BO15" s="207"/>
      <c r="BP15" s="207"/>
      <c r="BQ15" s="207"/>
      <c r="BR15" s="207"/>
      <c r="BS15" s="207"/>
      <c r="BT15" s="208"/>
      <c r="BU15" s="179" t="s">
        <v>16</v>
      </c>
      <c r="BV15" s="179"/>
      <c r="BW15" s="179"/>
      <c r="BX15" s="179"/>
      <c r="BY15" s="179"/>
      <c r="BZ15" s="179"/>
      <c r="CA15" s="179"/>
      <c r="CB15" s="179"/>
      <c r="CC15" s="179"/>
      <c r="CD15" s="179"/>
      <c r="CE15" s="179"/>
      <c r="CF15" s="179"/>
      <c r="CG15" s="179"/>
      <c r="CH15" s="179"/>
      <c r="CI15" s="179"/>
      <c r="CJ15" s="179"/>
      <c r="CK15" s="179"/>
      <c r="CL15" s="179"/>
      <c r="CM15" s="216"/>
      <c r="CN15" s="235" t="s">
        <v>147</v>
      </c>
      <c r="CO15" s="236"/>
      <c r="CP15" s="236"/>
      <c r="CQ15" s="236"/>
      <c r="CR15" s="237"/>
      <c r="CS15" s="237"/>
      <c r="CT15" s="223" t="s">
        <v>157</v>
      </c>
      <c r="CU15" s="224"/>
      <c r="CV15" s="224"/>
      <c r="CW15" s="224"/>
      <c r="CX15" s="224"/>
      <c r="CY15" s="224"/>
      <c r="CZ15" s="224"/>
      <c r="DA15" s="224"/>
      <c r="DB15" s="224"/>
      <c r="DC15" s="224" t="s">
        <v>158</v>
      </c>
      <c r="DD15" s="224"/>
      <c r="DE15" s="224"/>
      <c r="DF15" s="224"/>
      <c r="DG15" s="224"/>
      <c r="DH15" s="224"/>
      <c r="DI15" s="224"/>
      <c r="DJ15" s="224"/>
      <c r="DK15" s="224"/>
      <c r="DL15" s="240" t="s">
        <v>154</v>
      </c>
      <c r="DM15" s="240"/>
      <c r="DN15" s="240"/>
      <c r="DO15" s="240"/>
      <c r="DP15" s="240"/>
      <c r="DQ15" s="240"/>
      <c r="DR15" s="240" t="s">
        <v>155</v>
      </c>
      <c r="DS15" s="240"/>
      <c r="DT15" s="240"/>
      <c r="DU15" s="240"/>
      <c r="DV15" s="240"/>
      <c r="DW15" s="240"/>
      <c r="DX15" s="240"/>
      <c r="DY15" s="240" t="s">
        <v>156</v>
      </c>
      <c r="DZ15" s="240"/>
      <c r="EA15" s="240"/>
      <c r="EB15" s="240"/>
      <c r="EC15" s="240"/>
      <c r="ED15" s="240"/>
      <c r="EE15" s="241"/>
      <c r="EK15" s="91" t="s">
        <v>196</v>
      </c>
    </row>
    <row r="16" spans="1:143" ht="15" customHeight="1">
      <c r="AV16" s="238"/>
      <c r="AW16" s="239"/>
      <c r="AX16" s="239"/>
      <c r="AY16" s="239"/>
      <c r="AZ16" s="239"/>
      <c r="BA16" s="239"/>
      <c r="BB16" s="111"/>
      <c r="BC16" s="189" t="s">
        <v>27</v>
      </c>
      <c r="BD16" s="189"/>
      <c r="BE16" s="189"/>
      <c r="BF16" s="189"/>
      <c r="BG16" s="111" t="s">
        <v>277</v>
      </c>
      <c r="BH16" s="189" t="s">
        <v>28</v>
      </c>
      <c r="BI16" s="189"/>
      <c r="BJ16" s="189"/>
      <c r="BK16" s="189"/>
      <c r="BL16" s="189"/>
      <c r="BM16" s="111"/>
      <c r="BN16" s="189" t="s">
        <v>29</v>
      </c>
      <c r="BO16" s="189"/>
      <c r="BP16" s="189"/>
      <c r="BQ16" s="189"/>
      <c r="BR16" s="189"/>
      <c r="BS16" s="189"/>
      <c r="BT16" s="190"/>
      <c r="BU16" s="111"/>
      <c r="BV16" s="189" t="s">
        <v>27</v>
      </c>
      <c r="BW16" s="189"/>
      <c r="BX16" s="189"/>
      <c r="BY16" s="189"/>
      <c r="BZ16" s="111" t="s">
        <v>277</v>
      </c>
      <c r="CA16" s="189" t="s">
        <v>28</v>
      </c>
      <c r="CB16" s="189"/>
      <c r="CC16" s="189"/>
      <c r="CD16" s="189"/>
      <c r="CE16" s="189"/>
      <c r="CF16" s="111"/>
      <c r="CG16" s="189" t="s">
        <v>29</v>
      </c>
      <c r="CH16" s="189"/>
      <c r="CI16" s="189"/>
      <c r="CJ16" s="189"/>
      <c r="CK16" s="189"/>
      <c r="CL16" s="189"/>
      <c r="CM16" s="190"/>
      <c r="CN16" s="238"/>
      <c r="CO16" s="239"/>
      <c r="CP16" s="239"/>
      <c r="CQ16" s="239"/>
      <c r="CR16" s="239"/>
      <c r="CS16" s="239"/>
      <c r="CT16" s="188" t="s">
        <v>159</v>
      </c>
      <c r="CU16" s="189"/>
      <c r="CV16" s="189"/>
      <c r="CW16" s="189"/>
      <c r="CX16" s="189"/>
      <c r="CY16" s="189"/>
      <c r="CZ16" s="189"/>
      <c r="DA16" s="189"/>
      <c r="DB16" s="189"/>
      <c r="DC16" s="189" t="s">
        <v>159</v>
      </c>
      <c r="DD16" s="189"/>
      <c r="DE16" s="189"/>
      <c r="DF16" s="189"/>
      <c r="DG16" s="189"/>
      <c r="DH16" s="189"/>
      <c r="DI16" s="189"/>
      <c r="DJ16" s="189"/>
      <c r="DK16" s="189"/>
      <c r="DL16" s="189"/>
      <c r="DM16" s="189"/>
      <c r="DN16" s="189"/>
      <c r="DO16" s="189"/>
      <c r="DP16" s="189"/>
      <c r="DQ16" s="189"/>
      <c r="DR16" s="189"/>
      <c r="DS16" s="189"/>
      <c r="DT16" s="189"/>
      <c r="DU16" s="189"/>
      <c r="DV16" s="189"/>
      <c r="DW16" s="189"/>
      <c r="DX16" s="189"/>
      <c r="DY16" s="189"/>
      <c r="DZ16" s="189"/>
      <c r="EA16" s="189"/>
      <c r="EB16" s="189"/>
      <c r="EC16" s="189"/>
      <c r="ED16" s="189"/>
      <c r="EE16" s="190"/>
    </row>
    <row r="17" spans="1:141" ht="2.1" customHeight="1"/>
    <row r="18" spans="1:141" ht="15" customHeight="1">
      <c r="C18" s="100" t="s">
        <v>261</v>
      </c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291" t="str">
        <f>T12</f>
        <v>Madame</v>
      </c>
      <c r="Z18" s="291"/>
      <c r="AA18" s="291"/>
      <c r="AB18" s="291"/>
      <c r="AC18" s="291"/>
      <c r="AD18" s="292" t="str">
        <f ca="1">X12</f>
        <v>Modèle</v>
      </c>
      <c r="AE18" s="292"/>
      <c r="AF18" s="292"/>
      <c r="AG18" s="292"/>
      <c r="AH18" s="292"/>
      <c r="AI18" s="292"/>
      <c r="AJ18" s="292"/>
      <c r="AK18" s="292"/>
      <c r="AL18" s="292"/>
      <c r="AM18" s="292"/>
      <c r="AV18" s="235" t="s">
        <v>30</v>
      </c>
      <c r="AW18" s="236"/>
      <c r="AX18" s="236"/>
      <c r="AY18" s="236"/>
      <c r="AZ18" s="236"/>
      <c r="BA18" s="236"/>
      <c r="BB18" s="105" t="s">
        <v>32</v>
      </c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242"/>
      <c r="CG18" s="242"/>
      <c r="CH18" s="226" t="s">
        <v>12</v>
      </c>
      <c r="CI18" s="226"/>
      <c r="CJ18" s="226"/>
      <c r="CK18" s="226"/>
      <c r="CL18" s="226"/>
      <c r="CM18" s="227"/>
      <c r="CN18" s="235" t="s">
        <v>30</v>
      </c>
      <c r="CO18" s="236"/>
      <c r="CP18" s="236"/>
      <c r="CQ18" s="236"/>
      <c r="CR18" s="236"/>
      <c r="CS18" s="236"/>
      <c r="CT18" s="105" t="s">
        <v>161</v>
      </c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242" t="s">
        <v>12</v>
      </c>
      <c r="DY18" s="242"/>
      <c r="DZ18" s="242" t="s">
        <v>13</v>
      </c>
      <c r="EA18" s="242"/>
      <c r="EB18" s="242" t="s">
        <v>31</v>
      </c>
      <c r="EC18" s="242"/>
      <c r="ED18" s="242"/>
      <c r="EE18" s="247"/>
      <c r="EJ18" s="91" t="b">
        <v>0</v>
      </c>
      <c r="EK18" s="91" t="s">
        <v>197</v>
      </c>
    </row>
    <row r="19" spans="1:141" ht="15" customHeight="1">
      <c r="B19" s="98"/>
      <c r="C19" s="100" t="s">
        <v>262</v>
      </c>
      <c r="D19" s="250" t="str">
        <f>Planning!A2</f>
        <v>22 Juillet 2016</v>
      </c>
      <c r="E19" s="250"/>
      <c r="F19" s="250"/>
      <c r="G19" s="250"/>
      <c r="H19" s="250"/>
      <c r="I19" s="250"/>
      <c r="J19" s="100" t="s">
        <v>263</v>
      </c>
      <c r="K19" s="100"/>
      <c r="L19" s="100"/>
      <c r="M19" s="100"/>
      <c r="N19" s="100"/>
      <c r="O19" s="100"/>
      <c r="P19" s="99" t="str">
        <f>Planning!H2</f>
        <v>La Vallée des fleurs</v>
      </c>
      <c r="Q19" s="99"/>
      <c r="R19" s="99"/>
      <c r="S19" s="99"/>
      <c r="T19" s="99"/>
      <c r="U19" s="99"/>
      <c r="V19" s="99"/>
      <c r="W19" s="99"/>
      <c r="X19" s="99"/>
      <c r="Y19" s="100" t="s">
        <v>264</v>
      </c>
      <c r="Z19" s="100"/>
      <c r="AA19" s="100"/>
      <c r="AB19" s="100"/>
      <c r="AC19" s="100"/>
      <c r="AD19" s="100"/>
      <c r="AE19" s="100"/>
      <c r="AF19" s="100"/>
      <c r="AG19" s="100"/>
      <c r="AH19" s="100"/>
      <c r="AV19" s="243"/>
      <c r="AW19" s="244"/>
      <c r="AX19" s="244"/>
      <c r="AY19" s="244"/>
      <c r="AZ19" s="244"/>
      <c r="BA19" s="244"/>
      <c r="BB19" s="105" t="s">
        <v>33</v>
      </c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222"/>
      <c r="CG19" s="222"/>
      <c r="CH19" s="228" t="s">
        <v>12</v>
      </c>
      <c r="CI19" s="228"/>
      <c r="CJ19" s="228"/>
      <c r="CK19" s="228"/>
      <c r="CL19" s="228"/>
      <c r="CM19" s="229"/>
      <c r="CN19" s="243"/>
      <c r="CO19" s="244"/>
      <c r="CP19" s="244"/>
      <c r="CQ19" s="244"/>
      <c r="CR19" s="244"/>
      <c r="CS19" s="244"/>
      <c r="CT19" s="105" t="s">
        <v>165</v>
      </c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222"/>
      <c r="DY19" s="222"/>
      <c r="DZ19" s="222"/>
      <c r="EA19" s="222"/>
      <c r="EB19" s="222"/>
      <c r="EC19" s="222"/>
      <c r="ED19" s="222"/>
      <c r="EE19" s="234"/>
      <c r="EJ19" s="91" t="b">
        <v>0</v>
      </c>
      <c r="EK19" s="91" t="s">
        <v>198</v>
      </c>
    </row>
    <row r="20" spans="1:141" ht="15" customHeight="1">
      <c r="AV20" s="243"/>
      <c r="AW20" s="244"/>
      <c r="AX20" s="244"/>
      <c r="AY20" s="244"/>
      <c r="AZ20" s="244"/>
      <c r="BA20" s="244"/>
      <c r="BB20" s="105" t="s">
        <v>34</v>
      </c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222"/>
      <c r="CG20" s="222"/>
      <c r="CH20" s="228" t="s">
        <v>12</v>
      </c>
      <c r="CI20" s="228"/>
      <c r="CJ20" s="228"/>
      <c r="CK20" s="228"/>
      <c r="CL20" s="228"/>
      <c r="CM20" s="229"/>
      <c r="CN20" s="243"/>
      <c r="CO20" s="244"/>
      <c r="CP20" s="244"/>
      <c r="CQ20" s="244"/>
      <c r="CR20" s="244"/>
      <c r="CS20" s="244"/>
      <c r="CT20" s="105" t="s">
        <v>162</v>
      </c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222"/>
      <c r="DY20" s="222"/>
      <c r="DZ20" s="222"/>
      <c r="EA20" s="222"/>
      <c r="EB20" s="222"/>
      <c r="EC20" s="222"/>
      <c r="ED20" s="222"/>
      <c r="EE20" s="234"/>
      <c r="EJ20" s="91" t="b">
        <v>0</v>
      </c>
      <c r="EK20" s="91" t="s">
        <v>199</v>
      </c>
    </row>
    <row r="21" spans="1:141" ht="15" customHeight="1">
      <c r="H21" s="87" t="b">
        <v>1</v>
      </c>
      <c r="I21" s="97" t="s">
        <v>265</v>
      </c>
      <c r="AV21" s="243"/>
      <c r="AW21" s="244"/>
      <c r="AX21" s="244"/>
      <c r="AY21" s="244"/>
      <c r="AZ21" s="244"/>
      <c r="BA21" s="244"/>
      <c r="BB21" s="105" t="s">
        <v>35</v>
      </c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222"/>
      <c r="CG21" s="222"/>
      <c r="CH21" s="228" t="s">
        <v>13</v>
      </c>
      <c r="CI21" s="228"/>
      <c r="CJ21" s="228"/>
      <c r="CK21" s="228"/>
      <c r="CL21" s="228"/>
      <c r="CM21" s="229"/>
      <c r="CN21" s="243"/>
      <c r="CO21" s="244"/>
      <c r="CP21" s="244"/>
      <c r="CQ21" s="244"/>
      <c r="CR21" s="244"/>
      <c r="CS21" s="244"/>
      <c r="CT21" s="105" t="s">
        <v>160</v>
      </c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222"/>
      <c r="DY21" s="222"/>
      <c r="DZ21" s="222"/>
      <c r="EA21" s="222"/>
      <c r="EB21" s="222"/>
      <c r="EC21" s="222"/>
      <c r="ED21" s="222"/>
      <c r="EE21" s="234"/>
      <c r="EJ21" s="91" t="b">
        <v>0</v>
      </c>
      <c r="EK21" s="91" t="s">
        <v>200</v>
      </c>
    </row>
    <row r="22" spans="1:141" ht="15" customHeight="1">
      <c r="AV22" s="243"/>
      <c r="AW22" s="244"/>
      <c r="AX22" s="244"/>
      <c r="AY22" s="244"/>
      <c r="AZ22" s="244"/>
      <c r="BA22" s="244"/>
      <c r="BB22" s="109" t="s">
        <v>36</v>
      </c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222"/>
      <c r="CG22" s="222"/>
      <c r="CH22" s="228" t="s">
        <v>12</v>
      </c>
      <c r="CI22" s="228"/>
      <c r="CJ22" s="228"/>
      <c r="CK22" s="228"/>
      <c r="CL22" s="228"/>
      <c r="CM22" s="229"/>
      <c r="CN22" s="243"/>
      <c r="CO22" s="244"/>
      <c r="CP22" s="244"/>
      <c r="CQ22" s="244"/>
      <c r="CR22" s="244"/>
      <c r="CS22" s="244"/>
      <c r="CT22" s="105" t="s">
        <v>163</v>
      </c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222"/>
      <c r="DY22" s="222"/>
      <c r="DZ22" s="222"/>
      <c r="EA22" s="222"/>
      <c r="EB22" s="222"/>
      <c r="EC22" s="222"/>
      <c r="ED22" s="222"/>
      <c r="EE22" s="234"/>
      <c r="EJ22" s="91" t="b">
        <v>0</v>
      </c>
      <c r="EK22" s="91" t="s">
        <v>201</v>
      </c>
    </row>
    <row r="23" spans="1:141" ht="15" customHeight="1">
      <c r="I23" s="97" t="s">
        <v>266</v>
      </c>
      <c r="AV23" s="243"/>
      <c r="AW23" s="244"/>
      <c r="AX23" s="244"/>
      <c r="AY23" s="244"/>
      <c r="AZ23" s="244"/>
      <c r="BA23" s="244"/>
      <c r="BB23" s="105" t="s">
        <v>281</v>
      </c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222"/>
      <c r="CG23" s="222"/>
      <c r="CH23" s="228" t="s">
        <v>284</v>
      </c>
      <c r="CI23" s="228"/>
      <c r="CJ23" s="228"/>
      <c r="CK23" s="228"/>
      <c r="CL23" s="228"/>
      <c r="CM23" s="229"/>
      <c r="CN23" s="243"/>
      <c r="CO23" s="244"/>
      <c r="CP23" s="244"/>
      <c r="CQ23" s="244"/>
      <c r="CR23" s="244"/>
      <c r="CS23" s="244"/>
      <c r="CT23" s="221" t="s">
        <v>164</v>
      </c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1"/>
      <c r="DK23" s="221"/>
      <c r="DL23" s="221"/>
      <c r="DM23" s="221"/>
      <c r="DN23" s="221"/>
      <c r="DO23" s="221"/>
      <c r="DP23" s="221"/>
      <c r="DQ23" s="221"/>
      <c r="DR23" s="221"/>
      <c r="DS23" s="221"/>
      <c r="DT23" s="221"/>
      <c r="DU23" s="221"/>
      <c r="DV23" s="221"/>
      <c r="DW23" s="221"/>
      <c r="DX23" s="222"/>
      <c r="DY23" s="222"/>
      <c r="DZ23" s="222"/>
      <c r="EA23" s="222"/>
      <c r="EB23" s="222"/>
      <c r="EC23" s="222"/>
      <c r="ED23" s="222"/>
      <c r="EE23" s="234"/>
      <c r="EJ23" s="91" t="b">
        <v>0</v>
      </c>
      <c r="EK23" s="91" t="s">
        <v>202</v>
      </c>
    </row>
    <row r="24" spans="1:141" s="105" customFormat="1" ht="2.1" customHeight="1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CN24" s="245"/>
      <c r="CO24" s="246"/>
      <c r="CP24" s="246"/>
      <c r="CQ24" s="246"/>
      <c r="CR24" s="246"/>
      <c r="CS24" s="246"/>
    </row>
    <row r="25" spans="1:141" ht="15" customHeight="1"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V25" s="196" t="s">
        <v>37</v>
      </c>
      <c r="AW25" s="197"/>
      <c r="AX25" s="197"/>
      <c r="AY25" s="197"/>
      <c r="AZ25" s="197"/>
      <c r="BA25" s="197"/>
      <c r="BB25" s="207">
        <v>0</v>
      </c>
      <c r="BC25" s="207"/>
      <c r="BD25" s="207" t="s">
        <v>15</v>
      </c>
      <c r="BE25" s="207"/>
      <c r="BF25" s="207"/>
      <c r="BG25" s="207"/>
      <c r="BH25" s="207"/>
      <c r="BI25" s="207"/>
      <c r="BJ25" s="207"/>
      <c r="BK25" s="207"/>
      <c r="BL25" s="207"/>
      <c r="BM25" s="207"/>
      <c r="BN25" s="207"/>
      <c r="BO25" s="207"/>
      <c r="BP25" s="207"/>
      <c r="BQ25" s="207"/>
      <c r="BR25" s="207"/>
      <c r="BS25" s="207"/>
      <c r="BT25" s="208"/>
      <c r="BU25" s="179">
        <v>0</v>
      </c>
      <c r="BV25" s="179"/>
      <c r="BW25" s="178" t="s">
        <v>16</v>
      </c>
      <c r="BX25" s="179"/>
      <c r="BY25" s="179"/>
      <c r="BZ25" s="179"/>
      <c r="CA25" s="179"/>
      <c r="CB25" s="179"/>
      <c r="CC25" s="179"/>
      <c r="CD25" s="179"/>
      <c r="CE25" s="179"/>
      <c r="CF25" s="179"/>
      <c r="CG25" s="179"/>
      <c r="CH25" s="179"/>
      <c r="CI25" s="179"/>
      <c r="CJ25" s="179"/>
      <c r="CK25" s="179"/>
      <c r="CL25" s="179"/>
      <c r="CM25" s="216"/>
      <c r="CN25" s="196" t="s">
        <v>167</v>
      </c>
      <c r="CO25" s="197"/>
      <c r="CP25" s="197"/>
      <c r="CQ25" s="197"/>
      <c r="CR25" s="197"/>
      <c r="CS25" s="197"/>
      <c r="CT25" s="218" t="s">
        <v>144</v>
      </c>
      <c r="CU25" s="219"/>
      <c r="CV25" s="219"/>
      <c r="CW25" s="219"/>
      <c r="CX25" s="219"/>
      <c r="CY25" s="219"/>
      <c r="CZ25" s="219"/>
      <c r="DA25" s="219"/>
      <c r="DB25" s="219"/>
      <c r="DC25" s="219"/>
      <c r="DD25" s="219"/>
      <c r="DE25" s="219"/>
      <c r="DF25" s="219"/>
      <c r="DG25" s="219"/>
      <c r="DH25" s="219"/>
      <c r="DI25" s="219"/>
      <c r="DJ25" s="219"/>
      <c r="DK25" s="219"/>
      <c r="DL25" s="220"/>
      <c r="DM25" s="178" t="s">
        <v>145</v>
      </c>
      <c r="DN25" s="179"/>
      <c r="DO25" s="179"/>
      <c r="DP25" s="179"/>
      <c r="DQ25" s="179"/>
      <c r="DR25" s="179"/>
      <c r="DS25" s="179"/>
      <c r="DT25" s="179"/>
      <c r="DU25" s="179"/>
      <c r="DV25" s="179"/>
      <c r="DW25" s="179"/>
      <c r="DX25" s="179"/>
      <c r="DY25" s="179"/>
      <c r="DZ25" s="179"/>
      <c r="EA25" s="179"/>
      <c r="EB25" s="179"/>
      <c r="EC25" s="179"/>
      <c r="ED25" s="179"/>
      <c r="EE25" s="216"/>
      <c r="EJ25" s="91" t="b">
        <v>0</v>
      </c>
      <c r="EK25" s="91" t="s">
        <v>203</v>
      </c>
    </row>
    <row r="26" spans="1:141" ht="15" customHeight="1">
      <c r="C26" s="100" t="s">
        <v>267</v>
      </c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V26" s="198"/>
      <c r="AW26" s="199"/>
      <c r="AX26" s="199"/>
      <c r="AY26" s="199"/>
      <c r="AZ26" s="199"/>
      <c r="BA26" s="199"/>
      <c r="BB26" s="233"/>
      <c r="BC26" s="233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326"/>
      <c r="BV26" s="326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3"/>
      <c r="CN26" s="198"/>
      <c r="CO26" s="199"/>
      <c r="CP26" s="199"/>
      <c r="CQ26" s="199"/>
      <c r="CR26" s="199"/>
      <c r="CS26" s="199"/>
      <c r="CT26" s="166" t="s">
        <v>168</v>
      </c>
      <c r="CU26" s="168"/>
      <c r="CV26" s="168"/>
      <c r="CW26" s="168"/>
      <c r="CX26" s="168"/>
      <c r="CY26" s="168" t="s">
        <v>169</v>
      </c>
      <c r="CZ26" s="168"/>
      <c r="DA26" s="168"/>
      <c r="DB26" s="168"/>
      <c r="DC26" s="168"/>
      <c r="DD26" s="168" t="s">
        <v>170</v>
      </c>
      <c r="DE26" s="168"/>
      <c r="DF26" s="168"/>
      <c r="DG26" s="168"/>
      <c r="DH26" s="168" t="s">
        <v>171</v>
      </c>
      <c r="DI26" s="168"/>
      <c r="DJ26" s="168"/>
      <c r="DK26" s="168"/>
      <c r="DL26" s="167"/>
      <c r="DM26" s="166" t="s">
        <v>168</v>
      </c>
      <c r="DN26" s="168"/>
      <c r="DO26" s="168"/>
      <c r="DP26" s="168"/>
      <c r="DQ26" s="168"/>
      <c r="DR26" s="168" t="s">
        <v>169</v>
      </c>
      <c r="DS26" s="168"/>
      <c r="DT26" s="168"/>
      <c r="DU26" s="168"/>
      <c r="DV26" s="168"/>
      <c r="DW26" s="168" t="s">
        <v>170</v>
      </c>
      <c r="DX26" s="168"/>
      <c r="DY26" s="168"/>
      <c r="DZ26" s="168"/>
      <c r="EA26" s="168" t="s">
        <v>171</v>
      </c>
      <c r="EB26" s="168"/>
      <c r="EC26" s="168"/>
      <c r="ED26" s="168"/>
      <c r="EE26" s="167"/>
      <c r="EJ26" s="91" t="b">
        <v>0</v>
      </c>
      <c r="EK26" s="91" t="s">
        <v>204</v>
      </c>
    </row>
    <row r="27" spans="1:141" ht="15" customHeight="1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98"/>
      <c r="AW27" s="199"/>
      <c r="AX27" s="199"/>
      <c r="AY27" s="199"/>
      <c r="AZ27" s="199"/>
      <c r="BA27" s="199"/>
      <c r="BB27" s="233">
        <v>10</v>
      </c>
      <c r="BC27" s="233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326">
        <v>0</v>
      </c>
      <c r="BV27" s="326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3"/>
      <c r="CN27" s="198"/>
      <c r="CO27" s="199"/>
      <c r="CP27" s="199"/>
      <c r="CQ27" s="199"/>
      <c r="CR27" s="199"/>
      <c r="CS27" s="199"/>
      <c r="CT27" s="209" t="s">
        <v>166</v>
      </c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10"/>
      <c r="DN27" s="210"/>
      <c r="DO27" s="210"/>
      <c r="DP27" s="210"/>
      <c r="DQ27" s="210"/>
      <c r="DR27" s="210"/>
      <c r="DS27" s="210"/>
      <c r="DT27" s="210"/>
      <c r="DU27" s="210"/>
      <c r="DV27" s="210"/>
      <c r="DW27" s="210"/>
      <c r="DX27" s="210"/>
      <c r="DY27" s="210"/>
      <c r="DZ27" s="210"/>
      <c r="EA27" s="210"/>
      <c r="EB27" s="210"/>
      <c r="EC27" s="210"/>
      <c r="ED27" s="210"/>
      <c r="EE27" s="210"/>
    </row>
    <row r="28" spans="1:141" ht="15" customHeight="1">
      <c r="C28" s="101" t="s">
        <v>273</v>
      </c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V28" s="198"/>
      <c r="AW28" s="199"/>
      <c r="AX28" s="199"/>
      <c r="AY28" s="199"/>
      <c r="AZ28" s="199"/>
      <c r="BA28" s="199"/>
      <c r="BB28" s="233"/>
      <c r="BC28" s="233"/>
      <c r="BD28" s="2"/>
      <c r="BF28" s="3">
        <v>50</v>
      </c>
      <c r="BU28" s="326"/>
      <c r="BV28" s="326"/>
      <c r="CM28" s="4"/>
      <c r="CN28" s="198"/>
      <c r="CO28" s="199"/>
      <c r="CP28" s="199"/>
      <c r="CQ28" s="199"/>
      <c r="CR28" s="199"/>
      <c r="CS28" s="199"/>
      <c r="CT28" s="206"/>
      <c r="CU28" s="207"/>
      <c r="CV28" s="207"/>
      <c r="CW28" s="207"/>
      <c r="CX28" s="208"/>
      <c r="CY28" s="206"/>
      <c r="CZ28" s="207"/>
      <c r="DA28" s="207"/>
      <c r="DB28" s="207"/>
      <c r="DC28" s="208"/>
      <c r="DD28" s="206"/>
      <c r="DE28" s="207"/>
      <c r="DF28" s="207"/>
      <c r="DG28" s="208"/>
      <c r="DH28" s="206"/>
      <c r="DI28" s="207"/>
      <c r="DJ28" s="207"/>
      <c r="DK28" s="207"/>
      <c r="DL28" s="208"/>
      <c r="DM28" s="178"/>
      <c r="DN28" s="179"/>
      <c r="DO28" s="179"/>
      <c r="DP28" s="179"/>
      <c r="DQ28" s="216"/>
      <c r="DR28" s="178"/>
      <c r="DS28" s="179"/>
      <c r="DT28" s="179"/>
      <c r="DU28" s="179"/>
      <c r="DV28" s="216"/>
      <c r="DW28" s="178"/>
      <c r="DX28" s="179"/>
      <c r="DY28" s="179"/>
      <c r="DZ28" s="216"/>
      <c r="EA28" s="178"/>
      <c r="EB28" s="179"/>
      <c r="EC28" s="179"/>
      <c r="ED28" s="179"/>
      <c r="EE28" s="216"/>
    </row>
    <row r="29" spans="1:141" s="129" customFormat="1" ht="15" customHeight="1">
      <c r="A29" s="130"/>
      <c r="B29" s="130"/>
      <c r="C29" s="134"/>
      <c r="D29" s="151"/>
      <c r="E29" s="151"/>
      <c r="F29" s="151"/>
      <c r="G29" s="151"/>
      <c r="H29" s="135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98"/>
      <c r="AW29" s="199"/>
      <c r="AX29" s="199"/>
      <c r="AY29" s="199"/>
      <c r="AZ29" s="199"/>
      <c r="BA29" s="199"/>
      <c r="BB29" s="233">
        <v>0</v>
      </c>
      <c r="BC29" s="233"/>
      <c r="BD29" s="2"/>
      <c r="BF29" s="3"/>
      <c r="BU29" s="326">
        <v>0</v>
      </c>
      <c r="BV29" s="326"/>
      <c r="CM29" s="4"/>
      <c r="CN29" s="198"/>
      <c r="CO29" s="199"/>
      <c r="CP29" s="199"/>
      <c r="CQ29" s="199"/>
      <c r="CR29" s="199"/>
      <c r="CS29" s="199"/>
      <c r="CT29" s="211"/>
      <c r="CU29" s="212"/>
      <c r="CV29" s="212"/>
      <c r="CW29" s="212"/>
      <c r="CX29" s="213"/>
      <c r="CY29" s="211"/>
      <c r="CZ29" s="212"/>
      <c r="DA29" s="212"/>
      <c r="DB29" s="212"/>
      <c r="DC29" s="213"/>
      <c r="DD29" s="211"/>
      <c r="DE29" s="212"/>
      <c r="DF29" s="212"/>
      <c r="DG29" s="213"/>
      <c r="DH29" s="211"/>
      <c r="DI29" s="212"/>
      <c r="DJ29" s="212"/>
      <c r="DK29" s="212"/>
      <c r="DL29" s="213"/>
      <c r="DM29" s="214"/>
      <c r="DN29" s="215"/>
      <c r="DO29" s="215"/>
      <c r="DP29" s="215"/>
      <c r="DQ29" s="217"/>
      <c r="DR29" s="214"/>
      <c r="DS29" s="215"/>
      <c r="DT29" s="215"/>
      <c r="DU29" s="215"/>
      <c r="DV29" s="217"/>
      <c r="DW29" s="214"/>
      <c r="DX29" s="215"/>
      <c r="DY29" s="215"/>
      <c r="DZ29" s="217"/>
      <c r="EA29" s="214"/>
      <c r="EB29" s="215"/>
      <c r="EC29" s="215"/>
      <c r="ED29" s="215"/>
      <c r="EE29" s="217"/>
    </row>
    <row r="30" spans="1:141" ht="15" customHeight="1">
      <c r="C30" s="131"/>
      <c r="D30" s="323" t="str">
        <f>IF(OR(AV69="x",BH69="x"),"Examen annulé",AV50)</f>
        <v>L'otoscopie révèle:</v>
      </c>
      <c r="E30" s="323"/>
      <c r="F30" s="323"/>
      <c r="G30" s="323"/>
      <c r="H30" s="323"/>
      <c r="I30" s="323"/>
      <c r="J30" s="323"/>
      <c r="K30" s="323"/>
      <c r="L30" s="136"/>
      <c r="M30" s="136"/>
      <c r="N30" s="325" t="str">
        <f>IF(OR(AV69="x",BH69="x"),"",BC50)</f>
        <v>Bouchon Partiel</v>
      </c>
      <c r="O30" s="325"/>
      <c r="P30" s="325"/>
      <c r="Q30" s="325"/>
      <c r="R30" s="325"/>
      <c r="S30" s="325"/>
      <c r="T30" s="325"/>
      <c r="U30" s="325"/>
      <c r="V30" s="136" t="str">
        <f>IF(OR(AV69="x",BH69="x"),"",BI50)</f>
        <v>à droite.</v>
      </c>
      <c r="W30" s="136"/>
      <c r="X30" s="136"/>
      <c r="Y30" s="136"/>
      <c r="Z30" s="327" t="str">
        <f>IF(OR(BH69="x",BT69="x"),"",BL50)</f>
        <v>Bouchon Partiel</v>
      </c>
      <c r="AA30" s="327"/>
      <c r="AB30" s="327"/>
      <c r="AC30" s="327"/>
      <c r="AD30" s="327"/>
      <c r="AE30" s="327"/>
      <c r="AF30" s="327"/>
      <c r="AG30" s="136" t="str">
        <f>IF(OR(BH69="x",BT69="x"),"",BS50)</f>
        <v>à gauche.</v>
      </c>
      <c r="AH30" s="136"/>
      <c r="AI30" s="136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98"/>
      <c r="AW30" s="199"/>
      <c r="AX30" s="199"/>
      <c r="AY30" s="199"/>
      <c r="AZ30" s="199"/>
      <c r="BA30" s="199"/>
      <c r="BB30" s="233"/>
      <c r="BC30" s="233"/>
      <c r="BD30" s="2"/>
      <c r="BF30" s="3"/>
      <c r="BU30" s="326"/>
      <c r="BV30" s="326"/>
      <c r="CM30" s="4"/>
      <c r="CN30" s="198"/>
      <c r="CO30" s="199"/>
      <c r="CP30" s="199"/>
      <c r="CQ30" s="199"/>
      <c r="CR30" s="199"/>
      <c r="CS30" s="199"/>
      <c r="CT30" s="206"/>
      <c r="CU30" s="207"/>
      <c r="CV30" s="207"/>
      <c r="CW30" s="207"/>
      <c r="CX30" s="207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8"/>
      <c r="DM30" s="178"/>
      <c r="DN30" s="179"/>
      <c r="DO30" s="179"/>
      <c r="DP30" s="179"/>
      <c r="DQ30" s="179"/>
      <c r="DR30" s="179"/>
      <c r="DS30" s="179"/>
      <c r="DT30" s="179"/>
      <c r="DU30" s="179"/>
      <c r="DV30" s="179"/>
      <c r="DW30" s="179"/>
      <c r="DX30" s="179"/>
      <c r="DY30" s="179"/>
      <c r="DZ30" s="179"/>
      <c r="EA30" s="179"/>
      <c r="EB30" s="179"/>
      <c r="EC30" s="179"/>
      <c r="ED30" s="179"/>
      <c r="EE30" s="216"/>
    </row>
    <row r="31" spans="1:141" s="129" customFormat="1" ht="15" customHeight="1">
      <c r="A31" s="130"/>
      <c r="B31" s="130"/>
      <c r="C31" s="131"/>
      <c r="D31" s="136" t="str">
        <f>IF(OR(AV69="x",BH69="x"),"",AV48)</f>
        <v>Appareillage actuel OD:</v>
      </c>
      <c r="E31" s="136"/>
      <c r="F31" s="136"/>
      <c r="G31" s="136"/>
      <c r="H31" s="136"/>
      <c r="I31" s="136"/>
      <c r="J31" s="136"/>
      <c r="K31" s="136"/>
      <c r="L31" s="136"/>
      <c r="M31" s="136"/>
      <c r="N31" s="322" t="str">
        <f>IF(OR(AV69="x",BH69="x"),"",BD48)</f>
        <v>Type Contour</v>
      </c>
      <c r="O31" s="322"/>
      <c r="P31" s="322"/>
      <c r="Q31" s="322"/>
      <c r="R31" s="322"/>
      <c r="S31" s="322"/>
      <c r="T31" s="324" t="str">
        <f>IF(OR(AV69="x",BH69="x"),"",BI48)</f>
        <v>+4 ans</v>
      </c>
      <c r="U31" s="324"/>
      <c r="V31" s="324"/>
      <c r="W31" s="324" t="str">
        <f>IF(OR(AV69="x",BH69="x"),"",BL48)</f>
        <v/>
      </c>
      <c r="X31" s="324"/>
      <c r="Y31" s="324"/>
      <c r="Z31" s="135"/>
      <c r="AA31" s="135"/>
      <c r="AB31" s="135"/>
      <c r="AC31" s="135"/>
      <c r="AD31" s="135"/>
      <c r="AE31" s="139"/>
      <c r="AF31" s="139"/>
      <c r="AG31" s="136"/>
      <c r="AH31" s="136"/>
      <c r="AI31" s="136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98"/>
      <c r="AW31" s="199"/>
      <c r="AX31" s="199"/>
      <c r="AY31" s="199"/>
      <c r="AZ31" s="199"/>
      <c r="BA31" s="199"/>
      <c r="BB31" s="233">
        <v>0</v>
      </c>
      <c r="BC31" s="233"/>
      <c r="BD31" s="2"/>
      <c r="BF31" s="3"/>
      <c r="BU31" s="326">
        <v>60</v>
      </c>
      <c r="BV31" s="326"/>
      <c r="CM31" s="4"/>
      <c r="CN31" s="198"/>
      <c r="CO31" s="199"/>
      <c r="CP31" s="199"/>
      <c r="CQ31" s="199"/>
      <c r="CR31" s="199"/>
      <c r="CS31" s="199"/>
      <c r="CT31" s="211"/>
      <c r="CU31" s="212"/>
      <c r="CV31" s="212"/>
      <c r="CW31" s="212"/>
      <c r="CX31" s="212"/>
      <c r="CY31" s="212"/>
      <c r="CZ31" s="212"/>
      <c r="DA31" s="212"/>
      <c r="DB31" s="212"/>
      <c r="DC31" s="212"/>
      <c r="DD31" s="212"/>
      <c r="DE31" s="212"/>
      <c r="DF31" s="212"/>
      <c r="DG31" s="212"/>
      <c r="DH31" s="212"/>
      <c r="DI31" s="212"/>
      <c r="DJ31" s="212"/>
      <c r="DK31" s="212"/>
      <c r="DL31" s="213"/>
      <c r="DM31" s="214"/>
      <c r="DN31" s="215"/>
      <c r="DO31" s="215"/>
      <c r="DP31" s="215"/>
      <c r="DQ31" s="215"/>
      <c r="DR31" s="215"/>
      <c r="DS31" s="215"/>
      <c r="DT31" s="215"/>
      <c r="DU31" s="215"/>
      <c r="DV31" s="215"/>
      <c r="DW31" s="215"/>
      <c r="DX31" s="215"/>
      <c r="DY31" s="215"/>
      <c r="DZ31" s="215"/>
      <c r="EA31" s="215"/>
      <c r="EB31" s="215"/>
      <c r="EC31" s="215"/>
      <c r="ED31" s="215"/>
      <c r="EE31" s="217"/>
    </row>
    <row r="32" spans="1:141" ht="15" customHeight="1">
      <c r="C32" s="131"/>
      <c r="D32" s="323" t="str">
        <f>IF(OR(AV69="x",BH69="x"),"",AV49)</f>
        <v>Appareillage actuel OG:</v>
      </c>
      <c r="E32" s="323"/>
      <c r="F32" s="323"/>
      <c r="G32" s="323"/>
      <c r="H32" s="323"/>
      <c r="I32" s="323"/>
      <c r="J32" s="323"/>
      <c r="K32" s="323"/>
      <c r="L32" s="323"/>
      <c r="M32" s="323"/>
      <c r="N32" s="322" t="str">
        <f>IF(OR(AV69="x",BH69="x"),"",BD49)</f>
        <v>Type Contour</v>
      </c>
      <c r="O32" s="322"/>
      <c r="P32" s="322"/>
      <c r="Q32" s="322"/>
      <c r="R32" s="322"/>
      <c r="S32" s="322"/>
      <c r="T32" s="324" t="str">
        <f>IF(OR(AV69="x",BH69="x"),"",BI49)</f>
        <v>+4 ans</v>
      </c>
      <c r="U32" s="324"/>
      <c r="V32" s="324"/>
      <c r="W32" s="324" t="str">
        <f>IF(OR(AV69="x",BH69="x"),"",BL49)</f>
        <v/>
      </c>
      <c r="X32" s="324"/>
      <c r="Y32" s="324"/>
      <c r="Z32" s="135"/>
      <c r="AA32" s="135"/>
      <c r="AB32" s="135"/>
      <c r="AC32" s="135"/>
      <c r="AD32" s="135"/>
      <c r="AE32" s="139"/>
      <c r="AF32" s="139"/>
      <c r="AG32" s="135"/>
      <c r="AH32" s="135"/>
      <c r="AI32" s="135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98"/>
      <c r="AW32" s="199"/>
      <c r="AX32" s="199"/>
      <c r="AY32" s="199"/>
      <c r="AZ32" s="199"/>
      <c r="BA32" s="199"/>
      <c r="BB32" s="233"/>
      <c r="BC32" s="233"/>
      <c r="BD32" s="2"/>
      <c r="BF32" s="3"/>
      <c r="BU32" s="326"/>
      <c r="BV32" s="326"/>
      <c r="CM32" s="4"/>
      <c r="CN32" s="198"/>
      <c r="CO32" s="199"/>
      <c r="CP32" s="199"/>
      <c r="CQ32" s="199"/>
      <c r="CR32" s="199"/>
      <c r="CS32" s="199"/>
      <c r="CT32" s="166"/>
      <c r="CU32" s="168"/>
      <c r="CV32" s="168"/>
      <c r="CW32" s="168"/>
      <c r="CX32" s="168"/>
      <c r="CY32" s="168"/>
      <c r="CZ32" s="168"/>
      <c r="DA32" s="168"/>
      <c r="DB32" s="168"/>
      <c r="DC32" s="168"/>
      <c r="DD32" s="168"/>
      <c r="DE32" s="168"/>
      <c r="DF32" s="168"/>
      <c r="DG32" s="168"/>
      <c r="DH32" s="168"/>
      <c r="DI32" s="168"/>
      <c r="DJ32" s="168"/>
      <c r="DK32" s="168"/>
      <c r="DL32" s="167"/>
      <c r="DM32" s="166"/>
      <c r="DN32" s="168"/>
      <c r="DO32" s="168"/>
      <c r="DP32" s="168"/>
      <c r="DQ32" s="168"/>
      <c r="DR32" s="168"/>
      <c r="DS32" s="168"/>
      <c r="DT32" s="168"/>
      <c r="DU32" s="168"/>
      <c r="DV32" s="168"/>
      <c r="DW32" s="168"/>
      <c r="DX32" s="168"/>
      <c r="DY32" s="168"/>
      <c r="DZ32" s="168"/>
      <c r="EA32" s="168"/>
      <c r="EB32" s="168"/>
      <c r="EC32" s="168"/>
      <c r="ED32" s="168"/>
      <c r="EE32" s="167"/>
    </row>
    <row r="33" spans="1:140" ht="15" customHeight="1">
      <c r="C33" s="131"/>
      <c r="D33" s="136" t="str">
        <f>IF(BH69="x","Le résident n'a pas souhaité réaliser l'examen",IF(BL69="x","L'audiométrie tonale n'est pas réalisable (Seuil non détectable)",""))</f>
        <v/>
      </c>
      <c r="E33" s="136"/>
      <c r="F33" s="136"/>
      <c r="G33" s="136"/>
      <c r="H33" s="136"/>
      <c r="I33" s="136"/>
      <c r="J33" s="136"/>
      <c r="K33" s="136"/>
      <c r="L33" s="136"/>
      <c r="M33" s="136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9"/>
      <c r="AE33" s="139"/>
      <c r="AF33" s="139"/>
      <c r="AG33" s="139"/>
      <c r="AH33" s="140"/>
      <c r="AI33" s="140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98"/>
      <c r="AW33" s="199"/>
      <c r="AX33" s="199"/>
      <c r="AY33" s="199"/>
      <c r="AZ33" s="199"/>
      <c r="BA33" s="199"/>
      <c r="BB33" s="233">
        <v>0</v>
      </c>
      <c r="BC33" s="233"/>
      <c r="BD33" s="2"/>
      <c r="BF33" s="3"/>
      <c r="BU33" s="326">
        <v>0</v>
      </c>
      <c r="BV33" s="326"/>
      <c r="CM33" s="4"/>
      <c r="CN33" s="198"/>
      <c r="CO33" s="199"/>
      <c r="CP33" s="199"/>
      <c r="CQ33" s="199"/>
      <c r="CR33" s="199"/>
      <c r="CS33" s="199"/>
      <c r="CT33" s="209" t="s">
        <v>172</v>
      </c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10"/>
      <c r="DN33" s="210"/>
      <c r="DO33" s="210"/>
      <c r="DP33" s="210"/>
      <c r="DQ33" s="210"/>
      <c r="DR33" s="210"/>
      <c r="DS33" s="210"/>
      <c r="DT33" s="210"/>
      <c r="DU33" s="210"/>
      <c r="DV33" s="210"/>
      <c r="DW33" s="210"/>
      <c r="DX33" s="210"/>
      <c r="DY33" s="210"/>
      <c r="DZ33" s="210"/>
      <c r="EA33" s="210"/>
      <c r="EB33" s="210"/>
      <c r="EC33" s="210"/>
      <c r="ED33" s="210"/>
      <c r="EE33" s="210"/>
    </row>
    <row r="34" spans="1:140" ht="15" customHeight="1">
      <c r="C34" s="131"/>
      <c r="D34" s="135" t="str">
        <f>IF(BP69="x",AV51,"")</f>
        <v>Correction auditive actuelle correcte</v>
      </c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9"/>
      <c r="AE34" s="139"/>
      <c r="AF34" s="139"/>
      <c r="AG34" s="139"/>
      <c r="AH34" s="140"/>
      <c r="AI34" s="140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98"/>
      <c r="AW34" s="199"/>
      <c r="AX34" s="199"/>
      <c r="AY34" s="199"/>
      <c r="AZ34" s="199"/>
      <c r="BA34" s="199"/>
      <c r="BB34" s="233"/>
      <c r="BC34" s="233"/>
      <c r="BD34" s="2"/>
      <c r="BF34" s="3"/>
      <c r="BU34" s="326"/>
      <c r="BV34" s="326"/>
      <c r="CM34" s="4"/>
      <c r="CN34" s="198"/>
      <c r="CO34" s="199"/>
      <c r="CP34" s="199"/>
      <c r="CQ34" s="199"/>
      <c r="CR34" s="199"/>
      <c r="CS34" s="199"/>
      <c r="CT34" s="206"/>
      <c r="CU34" s="207"/>
      <c r="CV34" s="207"/>
      <c r="CW34" s="207"/>
      <c r="CX34" s="208"/>
      <c r="CY34" s="206"/>
      <c r="CZ34" s="207"/>
      <c r="DA34" s="207"/>
      <c r="DB34" s="207"/>
      <c r="DC34" s="208"/>
      <c r="DD34" s="206"/>
      <c r="DE34" s="207"/>
      <c r="DF34" s="207"/>
      <c r="DG34" s="208"/>
      <c r="DH34" s="206"/>
      <c r="DI34" s="207"/>
      <c r="DJ34" s="207"/>
      <c r="DK34" s="207"/>
      <c r="DL34" s="208"/>
      <c r="DM34" s="178"/>
      <c r="DN34" s="179"/>
      <c r="DO34" s="179"/>
      <c r="DP34" s="179"/>
      <c r="DQ34" s="216"/>
      <c r="DR34" s="178"/>
      <c r="DS34" s="179"/>
      <c r="DT34" s="179"/>
      <c r="DU34" s="179"/>
      <c r="DV34" s="216"/>
      <c r="DW34" s="178"/>
      <c r="DX34" s="179"/>
      <c r="DY34" s="179"/>
      <c r="DZ34" s="216"/>
      <c r="EA34" s="178"/>
      <c r="EB34" s="179"/>
      <c r="EC34" s="179"/>
      <c r="ED34" s="179"/>
      <c r="EE34" s="216"/>
    </row>
    <row r="35" spans="1:140" s="129" customFormat="1" ht="15" customHeight="1">
      <c r="A35" s="130"/>
      <c r="B35" s="130"/>
      <c r="C35" s="131"/>
      <c r="D35" s="135" t="str">
        <f>IF(BP69="x",AV52,"")</f>
        <v>Prévoir des réglages et entretien réguliers</v>
      </c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9"/>
      <c r="AE35" s="139"/>
      <c r="AF35" s="139"/>
      <c r="AG35" s="139"/>
      <c r="AH35" s="140"/>
      <c r="AI35" s="140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98"/>
      <c r="AW35" s="199"/>
      <c r="AX35" s="199"/>
      <c r="AY35" s="199"/>
      <c r="AZ35" s="199"/>
      <c r="BA35" s="199"/>
      <c r="BB35" s="233">
        <v>0</v>
      </c>
      <c r="BC35" s="233"/>
      <c r="BD35" s="2"/>
      <c r="BF35" s="3"/>
      <c r="BU35" s="326">
        <v>0</v>
      </c>
      <c r="BV35" s="326"/>
      <c r="CM35" s="4"/>
      <c r="CN35" s="198"/>
      <c r="CO35" s="199"/>
      <c r="CP35" s="199"/>
      <c r="CQ35" s="199"/>
      <c r="CR35" s="199"/>
      <c r="CS35" s="199"/>
      <c r="CT35" s="211"/>
      <c r="CU35" s="212"/>
      <c r="CV35" s="212"/>
      <c r="CW35" s="212"/>
      <c r="CX35" s="213"/>
      <c r="CY35" s="211"/>
      <c r="CZ35" s="212"/>
      <c r="DA35" s="212"/>
      <c r="DB35" s="212"/>
      <c r="DC35" s="213"/>
      <c r="DD35" s="211"/>
      <c r="DE35" s="212"/>
      <c r="DF35" s="212"/>
      <c r="DG35" s="213"/>
      <c r="DH35" s="211"/>
      <c r="DI35" s="212"/>
      <c r="DJ35" s="212"/>
      <c r="DK35" s="212"/>
      <c r="DL35" s="213"/>
      <c r="DM35" s="214"/>
      <c r="DN35" s="215"/>
      <c r="DO35" s="215"/>
      <c r="DP35" s="215"/>
      <c r="DQ35" s="217"/>
      <c r="DR35" s="214"/>
      <c r="DS35" s="215"/>
      <c r="DT35" s="215"/>
      <c r="DU35" s="215"/>
      <c r="DV35" s="217"/>
      <c r="DW35" s="214"/>
      <c r="DX35" s="215"/>
      <c r="DY35" s="215"/>
      <c r="DZ35" s="217"/>
      <c r="EA35" s="214"/>
      <c r="EB35" s="215"/>
      <c r="EC35" s="215"/>
      <c r="ED35" s="215"/>
      <c r="EE35" s="217"/>
    </row>
    <row r="36" spans="1:140" ht="15" customHeight="1">
      <c r="C36" s="131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98"/>
      <c r="AW36" s="199"/>
      <c r="AX36" s="199"/>
      <c r="AY36" s="199"/>
      <c r="AZ36" s="199"/>
      <c r="BA36" s="199"/>
      <c r="BB36" s="233"/>
      <c r="BC36" s="233"/>
      <c r="BD36" s="2"/>
      <c r="BF36" s="3"/>
      <c r="BU36" s="326"/>
      <c r="BV36" s="326"/>
      <c r="CM36" s="4"/>
      <c r="CN36" s="198"/>
      <c r="CO36" s="199"/>
      <c r="CP36" s="199"/>
      <c r="CQ36" s="199"/>
      <c r="CR36" s="199"/>
      <c r="CS36" s="199"/>
      <c r="CT36" s="206"/>
      <c r="CU36" s="207"/>
      <c r="CV36" s="207"/>
      <c r="CW36" s="207"/>
      <c r="CX36" s="207"/>
      <c r="CY36" s="207"/>
      <c r="CZ36" s="207"/>
      <c r="DA36" s="207"/>
      <c r="DB36" s="207"/>
      <c r="DC36" s="207"/>
      <c r="DD36" s="207"/>
      <c r="DE36" s="207"/>
      <c r="DF36" s="207"/>
      <c r="DG36" s="207"/>
      <c r="DH36" s="207"/>
      <c r="DI36" s="207"/>
      <c r="DJ36" s="207"/>
      <c r="DK36" s="207"/>
      <c r="DL36" s="208"/>
      <c r="DM36" s="178"/>
      <c r="DN36" s="179"/>
      <c r="DO36" s="179"/>
      <c r="DP36" s="179"/>
      <c r="DQ36" s="179"/>
      <c r="DR36" s="179"/>
      <c r="DS36" s="179"/>
      <c r="DT36" s="179"/>
      <c r="DU36" s="179"/>
      <c r="DV36" s="179"/>
      <c r="DW36" s="179"/>
      <c r="DX36" s="179"/>
      <c r="DY36" s="179"/>
      <c r="DZ36" s="179"/>
      <c r="EA36" s="179"/>
      <c r="EB36" s="179"/>
      <c r="EC36" s="179"/>
      <c r="ED36" s="179"/>
      <c r="EE36" s="216"/>
    </row>
    <row r="37" spans="1:140" s="129" customFormat="1" ht="15" customHeight="1">
      <c r="A37" s="130"/>
      <c r="B37" s="130"/>
      <c r="C37" s="131"/>
      <c r="D37" s="135" t="str">
        <f>IF(BP69="x",AV57,"")</f>
        <v>L'audition reste à contrôler une fois par an</v>
      </c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98"/>
      <c r="AW37" s="199"/>
      <c r="AX37" s="199"/>
      <c r="AY37" s="199"/>
      <c r="AZ37" s="199"/>
      <c r="BA37" s="199"/>
      <c r="BB37" s="233">
        <v>0</v>
      </c>
      <c r="BC37" s="233"/>
      <c r="BD37" s="2"/>
      <c r="BF37" s="3"/>
      <c r="BU37" s="326">
        <v>0</v>
      </c>
      <c r="BV37" s="326"/>
      <c r="CM37" s="4"/>
      <c r="CN37" s="198"/>
      <c r="CO37" s="199"/>
      <c r="CP37" s="199"/>
      <c r="CQ37" s="199"/>
      <c r="CR37" s="199"/>
      <c r="CS37" s="199"/>
      <c r="CT37" s="211"/>
      <c r="CU37" s="212"/>
      <c r="CV37" s="212"/>
      <c r="CW37" s="212"/>
      <c r="CX37" s="212"/>
      <c r="CY37" s="212"/>
      <c r="CZ37" s="212"/>
      <c r="DA37" s="212"/>
      <c r="DB37" s="212"/>
      <c r="DC37" s="212"/>
      <c r="DD37" s="212"/>
      <c r="DE37" s="212"/>
      <c r="DF37" s="212"/>
      <c r="DG37" s="212"/>
      <c r="DH37" s="212"/>
      <c r="DI37" s="212"/>
      <c r="DJ37" s="212"/>
      <c r="DK37" s="212"/>
      <c r="DL37" s="213"/>
      <c r="DM37" s="214"/>
      <c r="DN37" s="215"/>
      <c r="DO37" s="215"/>
      <c r="DP37" s="215"/>
      <c r="DQ37" s="215"/>
      <c r="DR37" s="215"/>
      <c r="DS37" s="215"/>
      <c r="DT37" s="215"/>
      <c r="DU37" s="215"/>
      <c r="DV37" s="215"/>
      <c r="DW37" s="215"/>
      <c r="DX37" s="215"/>
      <c r="DY37" s="215"/>
      <c r="DZ37" s="215"/>
      <c r="EA37" s="215"/>
      <c r="EB37" s="215"/>
      <c r="EC37" s="215"/>
      <c r="ED37" s="215"/>
      <c r="EE37" s="217"/>
    </row>
    <row r="38" spans="1:140" ht="15" customHeight="1">
      <c r="C38" s="131"/>
      <c r="D38" s="135"/>
      <c r="E38" s="135"/>
      <c r="F38" s="135"/>
      <c r="G38" s="135"/>
      <c r="H38" s="135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1"/>
      <c r="W38" s="141"/>
      <c r="X38" s="141"/>
      <c r="Y38" s="141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98"/>
      <c r="AW38" s="199"/>
      <c r="AX38" s="199"/>
      <c r="AY38" s="199"/>
      <c r="AZ38" s="199"/>
      <c r="BA38" s="199"/>
      <c r="BB38" s="212"/>
      <c r="BC38" s="212"/>
      <c r="BD38" s="2"/>
      <c r="BF38" s="3"/>
      <c r="BU38" s="215"/>
      <c r="BV38" s="215"/>
      <c r="CM38" s="4"/>
      <c r="CN38" s="198"/>
      <c r="CO38" s="199"/>
      <c r="CP38" s="199"/>
      <c r="CQ38" s="199"/>
      <c r="CR38" s="199"/>
      <c r="CS38" s="199"/>
      <c r="CT38" s="166"/>
      <c r="CU38" s="168"/>
      <c r="CV38" s="168"/>
      <c r="CW38" s="168"/>
      <c r="CX38" s="168"/>
      <c r="CY38" s="168"/>
      <c r="CZ38" s="168"/>
      <c r="DA38" s="168"/>
      <c r="DB38" s="168"/>
      <c r="DC38" s="168"/>
      <c r="DD38" s="168"/>
      <c r="DE38" s="168"/>
      <c r="DF38" s="168"/>
      <c r="DG38" s="168"/>
      <c r="DH38" s="168"/>
      <c r="DI38" s="168"/>
      <c r="DJ38" s="168"/>
      <c r="DK38" s="168"/>
      <c r="DL38" s="167"/>
      <c r="DM38" s="166"/>
      <c r="DN38" s="168"/>
      <c r="DO38" s="168"/>
      <c r="DP38" s="168"/>
      <c r="DQ38" s="168"/>
      <c r="DR38" s="168"/>
      <c r="DS38" s="168"/>
      <c r="DT38" s="168"/>
      <c r="DU38" s="168"/>
      <c r="DV38" s="168"/>
      <c r="DW38" s="168"/>
      <c r="DX38" s="168"/>
      <c r="DY38" s="168"/>
      <c r="DZ38" s="168"/>
      <c r="EA38" s="168"/>
      <c r="EB38" s="168"/>
      <c r="EC38" s="168"/>
      <c r="ED38" s="168"/>
      <c r="EE38" s="167"/>
    </row>
    <row r="39" spans="1:140" ht="15" customHeight="1">
      <c r="C39" s="131"/>
      <c r="D39" s="135"/>
      <c r="E39" s="135"/>
      <c r="F39" s="135"/>
      <c r="G39" s="135"/>
      <c r="H39" s="135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98"/>
      <c r="AW39" s="199"/>
      <c r="AX39" s="199"/>
      <c r="AY39" s="199"/>
      <c r="AZ39" s="199"/>
      <c r="BA39" s="199"/>
      <c r="BB39" s="230" t="s">
        <v>51</v>
      </c>
      <c r="BC39" s="231"/>
      <c r="BD39" s="231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  <c r="BR39" s="231"/>
      <c r="BS39" s="231"/>
      <c r="BT39" s="231"/>
      <c r="BU39" s="231"/>
      <c r="BV39" s="231"/>
      <c r="BW39" s="231"/>
      <c r="BX39" s="231"/>
      <c r="BY39" s="231"/>
      <c r="BZ39" s="231"/>
      <c r="CA39" s="231"/>
      <c r="CB39" s="231"/>
      <c r="CC39" s="231"/>
      <c r="CD39" s="231"/>
      <c r="CE39" s="231"/>
      <c r="CF39" s="231"/>
      <c r="CG39" s="231"/>
      <c r="CH39" s="231"/>
      <c r="CI39" s="231"/>
      <c r="CJ39" s="231"/>
      <c r="CK39" s="231"/>
      <c r="CL39" s="231"/>
      <c r="CM39" s="232"/>
      <c r="CN39" s="198"/>
      <c r="CO39" s="199"/>
      <c r="CP39" s="199"/>
      <c r="CQ39" s="199"/>
      <c r="CR39" s="199"/>
      <c r="CS39" s="199"/>
      <c r="CT39" s="298" t="s">
        <v>173</v>
      </c>
      <c r="CU39" s="299"/>
      <c r="CV39" s="299"/>
      <c r="CW39" s="299"/>
      <c r="CX39" s="299"/>
      <c r="CY39" s="299"/>
      <c r="CZ39" s="299"/>
      <c r="DA39" s="299"/>
      <c r="DB39" s="299"/>
      <c r="DC39" s="299"/>
      <c r="DD39" s="299" t="s">
        <v>174</v>
      </c>
      <c r="DE39" s="299"/>
      <c r="DF39" s="299"/>
      <c r="DG39" s="299"/>
      <c r="DH39" s="299"/>
      <c r="DI39" s="299"/>
      <c r="DJ39" s="299"/>
      <c r="DK39" s="299"/>
      <c r="DL39" s="300"/>
      <c r="DM39" s="298" t="s">
        <v>173</v>
      </c>
      <c r="DN39" s="299"/>
      <c r="DO39" s="299"/>
      <c r="DP39" s="299"/>
      <c r="DQ39" s="299"/>
      <c r="DR39" s="299"/>
      <c r="DS39" s="299"/>
      <c r="DT39" s="299"/>
      <c r="DU39" s="299"/>
      <c r="DV39" s="299"/>
      <c r="DW39" s="299" t="s">
        <v>174</v>
      </c>
      <c r="DX39" s="299"/>
      <c r="DY39" s="299"/>
      <c r="DZ39" s="299"/>
      <c r="EA39" s="299"/>
      <c r="EB39" s="299"/>
      <c r="EC39" s="299"/>
      <c r="ED39" s="299"/>
      <c r="EE39" s="300"/>
    </row>
    <row r="40" spans="1:140" ht="15" customHeight="1">
      <c r="C40" s="101" t="s">
        <v>274</v>
      </c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V40" s="198"/>
      <c r="AW40" s="199"/>
      <c r="AX40" s="199"/>
      <c r="AY40" s="199"/>
      <c r="AZ40" s="199"/>
      <c r="BA40" s="199"/>
      <c r="BB40" s="301"/>
      <c r="BC40" s="302"/>
      <c r="BD40" s="302"/>
      <c r="BE40" s="305">
        <f>AVERAGE(BB32:BB36)</f>
        <v>0</v>
      </c>
      <c r="BF40" s="305"/>
      <c r="BG40" s="305"/>
      <c r="BH40" s="305"/>
      <c r="BI40" s="305"/>
      <c r="BJ40" s="305"/>
      <c r="BK40" s="305"/>
      <c r="BL40" s="305"/>
      <c r="BM40" s="305"/>
      <c r="BN40" s="305"/>
      <c r="BO40" s="305"/>
      <c r="BP40" s="305"/>
      <c r="BQ40" s="307" t="s">
        <v>53</v>
      </c>
      <c r="BR40" s="307"/>
      <c r="BS40" s="307"/>
      <c r="BT40" s="308"/>
      <c r="BU40" s="302"/>
      <c r="BV40" s="302"/>
      <c r="BW40" s="302"/>
      <c r="BX40" s="311">
        <f>AVERAGE(BU32:BU36)</f>
        <v>0</v>
      </c>
      <c r="BY40" s="311"/>
      <c r="BZ40" s="311"/>
      <c r="CA40" s="311"/>
      <c r="CB40" s="311"/>
      <c r="CC40" s="311"/>
      <c r="CD40" s="311"/>
      <c r="CE40" s="311"/>
      <c r="CF40" s="311"/>
      <c r="CG40" s="311"/>
      <c r="CH40" s="311"/>
      <c r="CI40" s="311"/>
      <c r="CJ40" s="315" t="s">
        <v>53</v>
      </c>
      <c r="CK40" s="315"/>
      <c r="CL40" s="315"/>
      <c r="CM40" s="316"/>
      <c r="CN40" s="198"/>
      <c r="CO40" s="199"/>
      <c r="CP40" s="199"/>
      <c r="CQ40" s="199"/>
      <c r="CR40" s="199"/>
      <c r="CS40" s="199"/>
      <c r="CT40" s="206"/>
      <c r="CU40" s="207"/>
      <c r="CV40" s="207"/>
      <c r="CW40" s="207"/>
      <c r="CX40" s="207"/>
      <c r="CY40" s="207"/>
      <c r="CZ40" s="207"/>
      <c r="DA40" s="207"/>
      <c r="DB40" s="207"/>
      <c r="DC40" s="207"/>
      <c r="DD40" s="207"/>
      <c r="DE40" s="207"/>
      <c r="DF40" s="207"/>
      <c r="DG40" s="207"/>
      <c r="DH40" s="207"/>
      <c r="DI40" s="207"/>
      <c r="DJ40" s="207"/>
      <c r="DK40" s="207"/>
      <c r="DL40" s="208"/>
      <c r="DM40" s="178"/>
      <c r="DN40" s="179"/>
      <c r="DO40" s="179"/>
      <c r="DP40" s="179"/>
      <c r="DQ40" s="179"/>
      <c r="DR40" s="179"/>
      <c r="DS40" s="179"/>
      <c r="DT40" s="179"/>
      <c r="DU40" s="179"/>
      <c r="DV40" s="179"/>
      <c r="DW40" s="179"/>
      <c r="DX40" s="179"/>
      <c r="DY40" s="179"/>
      <c r="DZ40" s="179"/>
      <c r="EA40" s="179"/>
      <c r="EB40" s="179"/>
      <c r="EC40" s="179"/>
      <c r="ED40" s="179"/>
      <c r="EE40" s="216"/>
    </row>
    <row r="41" spans="1:140" ht="15" customHeight="1">
      <c r="I41" s="91"/>
      <c r="J41" s="91"/>
      <c r="K41" s="91"/>
      <c r="L41" s="91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V41" s="198"/>
      <c r="AW41" s="199"/>
      <c r="AX41" s="199"/>
      <c r="AY41" s="199"/>
      <c r="AZ41" s="199"/>
      <c r="BA41" s="199"/>
      <c r="BB41" s="303"/>
      <c r="BC41" s="304"/>
      <c r="BD41" s="304"/>
      <c r="BE41" s="306"/>
      <c r="BF41" s="306"/>
      <c r="BG41" s="306"/>
      <c r="BH41" s="306"/>
      <c r="BI41" s="306"/>
      <c r="BJ41" s="306"/>
      <c r="BK41" s="306"/>
      <c r="BL41" s="306"/>
      <c r="BM41" s="306"/>
      <c r="BN41" s="306"/>
      <c r="BO41" s="306"/>
      <c r="BP41" s="306"/>
      <c r="BQ41" s="309"/>
      <c r="BR41" s="309"/>
      <c r="BS41" s="309"/>
      <c r="BT41" s="310"/>
      <c r="BU41" s="304"/>
      <c r="BV41" s="304"/>
      <c r="BW41" s="304"/>
      <c r="BX41" s="312"/>
      <c r="BY41" s="312"/>
      <c r="BZ41" s="312"/>
      <c r="CA41" s="312"/>
      <c r="CB41" s="312"/>
      <c r="CC41" s="312"/>
      <c r="CD41" s="312"/>
      <c r="CE41" s="312"/>
      <c r="CF41" s="312"/>
      <c r="CG41" s="312"/>
      <c r="CH41" s="312"/>
      <c r="CI41" s="312"/>
      <c r="CJ41" s="317"/>
      <c r="CK41" s="317"/>
      <c r="CL41" s="317"/>
      <c r="CM41" s="318"/>
      <c r="CN41" s="198"/>
      <c r="CO41" s="199"/>
      <c r="CP41" s="199"/>
      <c r="CQ41" s="199"/>
      <c r="CR41" s="199"/>
      <c r="CS41" s="199"/>
      <c r="CT41" s="223" t="s">
        <v>176</v>
      </c>
      <c r="CU41" s="224"/>
      <c r="CV41" s="224"/>
      <c r="CW41" s="224"/>
      <c r="CX41" s="224"/>
      <c r="CY41" s="224"/>
      <c r="CZ41" s="224"/>
      <c r="DA41" s="224"/>
      <c r="DB41" s="224"/>
      <c r="DC41" s="224"/>
      <c r="DD41" s="224"/>
      <c r="DE41" s="224"/>
      <c r="DF41" s="224"/>
      <c r="DG41" s="224"/>
      <c r="DH41" s="224"/>
      <c r="DI41" s="224"/>
      <c r="DJ41" s="224"/>
      <c r="DK41" s="224"/>
      <c r="DL41" s="225"/>
      <c r="DM41" s="223" t="s">
        <v>176</v>
      </c>
      <c r="DN41" s="224"/>
      <c r="DO41" s="224"/>
      <c r="DP41" s="224"/>
      <c r="DQ41" s="224"/>
      <c r="DR41" s="224"/>
      <c r="DS41" s="224"/>
      <c r="DT41" s="224"/>
      <c r="DU41" s="224"/>
      <c r="DV41" s="224"/>
      <c r="DW41" s="224"/>
      <c r="DX41" s="224"/>
      <c r="DY41" s="224"/>
      <c r="DZ41" s="224"/>
      <c r="EA41" s="224"/>
      <c r="EB41" s="224"/>
      <c r="EC41" s="224"/>
      <c r="ED41" s="224"/>
      <c r="EE41" s="225"/>
      <c r="EF41" s="91" t="b">
        <v>0</v>
      </c>
      <c r="EG41" s="91" t="s">
        <v>208</v>
      </c>
      <c r="EJ41" s="91" t="b">
        <v>1</v>
      </c>
    </row>
    <row r="42" spans="1:140" ht="15" customHeight="1"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7"/>
      <c r="AK42" s="127"/>
      <c r="AV42" s="198"/>
      <c r="AW42" s="199"/>
      <c r="AX42" s="199"/>
      <c r="AY42" s="199"/>
      <c r="AZ42" s="199"/>
      <c r="BA42" s="199"/>
      <c r="BB42" s="313" t="s">
        <v>55</v>
      </c>
      <c r="BC42" s="184"/>
      <c r="BD42" s="184"/>
      <c r="BE42" s="314">
        <f>BE40*100/120</f>
        <v>0</v>
      </c>
      <c r="BF42" s="314"/>
      <c r="BG42" s="314"/>
      <c r="BH42" s="314"/>
      <c r="BI42" s="314"/>
      <c r="BJ42" s="314"/>
      <c r="BK42" s="314"/>
      <c r="BL42" s="314"/>
      <c r="BM42" s="314"/>
      <c r="BN42" s="314"/>
      <c r="BO42" s="314"/>
      <c r="BP42" s="314"/>
      <c r="BQ42" s="180" t="s">
        <v>56</v>
      </c>
      <c r="BR42" s="180"/>
      <c r="BS42" s="180"/>
      <c r="BT42" s="181"/>
      <c r="BU42" s="184" t="s">
        <v>55</v>
      </c>
      <c r="BV42" s="184"/>
      <c r="BW42" s="184"/>
      <c r="BX42" s="314">
        <f>BX40*100/120</f>
        <v>0</v>
      </c>
      <c r="BY42" s="314"/>
      <c r="BZ42" s="314"/>
      <c r="CA42" s="314"/>
      <c r="CB42" s="314"/>
      <c r="CC42" s="314"/>
      <c r="CD42" s="314"/>
      <c r="CE42" s="314"/>
      <c r="CF42" s="314"/>
      <c r="CG42" s="314"/>
      <c r="CH42" s="314"/>
      <c r="CI42" s="314"/>
      <c r="CJ42" s="180" t="s">
        <v>56</v>
      </c>
      <c r="CK42" s="180"/>
      <c r="CL42" s="180"/>
      <c r="CM42" s="181"/>
      <c r="CN42" s="198"/>
      <c r="CO42" s="199"/>
      <c r="CP42" s="199"/>
      <c r="CQ42" s="199"/>
      <c r="CR42" s="199"/>
      <c r="CS42" s="199"/>
      <c r="CT42" s="271" t="s">
        <v>175</v>
      </c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34"/>
      <c r="DM42" s="271" t="s">
        <v>175</v>
      </c>
      <c r="DN42" s="222"/>
      <c r="DO42" s="222"/>
      <c r="DP42" s="222"/>
      <c r="DQ42" s="222"/>
      <c r="DR42" s="222"/>
      <c r="DS42" s="222"/>
      <c r="DT42" s="222"/>
      <c r="DU42" s="222"/>
      <c r="DV42" s="222"/>
      <c r="DW42" s="222"/>
      <c r="DX42" s="222"/>
      <c r="DY42" s="222"/>
      <c r="DZ42" s="222"/>
      <c r="EA42" s="222"/>
      <c r="EB42" s="222"/>
      <c r="EC42" s="222"/>
      <c r="ED42" s="222"/>
      <c r="EE42" s="234"/>
      <c r="EF42" s="91" t="b">
        <v>0</v>
      </c>
      <c r="EG42" s="91" t="s">
        <v>175</v>
      </c>
      <c r="EJ42" s="91" t="b">
        <v>0</v>
      </c>
    </row>
    <row r="43" spans="1:140" ht="15" customHeight="1"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7"/>
      <c r="AK43" s="127"/>
      <c r="AV43" s="200"/>
      <c r="AW43" s="201"/>
      <c r="AX43" s="201"/>
      <c r="AY43" s="201"/>
      <c r="AZ43" s="201"/>
      <c r="BA43" s="201"/>
      <c r="BB43" s="319" t="s">
        <v>57</v>
      </c>
      <c r="BC43" s="320"/>
      <c r="BD43" s="320"/>
      <c r="BE43" s="320"/>
      <c r="BF43" s="319" t="s">
        <v>58</v>
      </c>
      <c r="BG43" s="320"/>
      <c r="BH43" s="320"/>
      <c r="BI43" s="320"/>
      <c r="BJ43" s="320"/>
      <c r="BK43" s="319" t="s">
        <v>59</v>
      </c>
      <c r="BL43" s="320"/>
      <c r="BM43" s="320"/>
      <c r="BN43" s="320"/>
      <c r="BO43" s="320"/>
      <c r="BP43" s="319" t="s">
        <v>60</v>
      </c>
      <c r="BQ43" s="320"/>
      <c r="BR43" s="320"/>
      <c r="BS43" s="320"/>
      <c r="BT43" s="321"/>
      <c r="BU43" s="186" t="s">
        <v>57</v>
      </c>
      <c r="BV43" s="186"/>
      <c r="BW43" s="186"/>
      <c r="BX43" s="186"/>
      <c r="BY43" s="185" t="s">
        <v>58</v>
      </c>
      <c r="BZ43" s="186"/>
      <c r="CA43" s="186"/>
      <c r="CB43" s="186"/>
      <c r="CC43" s="186"/>
      <c r="CD43" s="185" t="s">
        <v>59</v>
      </c>
      <c r="CE43" s="186"/>
      <c r="CF43" s="186"/>
      <c r="CG43" s="186"/>
      <c r="CH43" s="186"/>
      <c r="CI43" s="185" t="s">
        <v>60</v>
      </c>
      <c r="CJ43" s="186"/>
      <c r="CK43" s="186"/>
      <c r="CL43" s="186"/>
      <c r="CM43" s="187"/>
      <c r="CN43" s="200"/>
      <c r="CO43" s="201"/>
      <c r="CP43" s="201"/>
      <c r="CQ43" s="201"/>
      <c r="CR43" s="201"/>
      <c r="CS43" s="201"/>
      <c r="CT43" s="188" t="s">
        <v>177</v>
      </c>
      <c r="CU43" s="189"/>
      <c r="CV43" s="189"/>
      <c r="CW43" s="189"/>
      <c r="CX43" s="189"/>
      <c r="CY43" s="189"/>
      <c r="CZ43" s="189"/>
      <c r="DA43" s="189"/>
      <c r="DB43" s="189"/>
      <c r="DC43" s="189"/>
      <c r="DD43" s="189"/>
      <c r="DE43" s="189"/>
      <c r="DF43" s="189"/>
      <c r="DG43" s="189"/>
      <c r="DH43" s="189"/>
      <c r="DI43" s="189"/>
      <c r="DJ43" s="189"/>
      <c r="DK43" s="189"/>
      <c r="DL43" s="190"/>
      <c r="DM43" s="188" t="s">
        <v>177</v>
      </c>
      <c r="DN43" s="189"/>
      <c r="DO43" s="189"/>
      <c r="DP43" s="189"/>
      <c r="DQ43" s="189"/>
      <c r="DR43" s="189"/>
      <c r="DS43" s="189"/>
      <c r="DT43" s="189"/>
      <c r="DU43" s="189"/>
      <c r="DV43" s="189"/>
      <c r="DW43" s="189"/>
      <c r="DX43" s="189"/>
      <c r="DY43" s="189"/>
      <c r="DZ43" s="189"/>
      <c r="EA43" s="189"/>
      <c r="EB43" s="189"/>
      <c r="EC43" s="189"/>
      <c r="ED43" s="189"/>
      <c r="EE43" s="190"/>
      <c r="EF43" s="91" t="b">
        <v>1</v>
      </c>
      <c r="EG43" s="91" t="s">
        <v>206</v>
      </c>
      <c r="EJ43" s="91" t="b">
        <v>0</v>
      </c>
    </row>
    <row r="44" spans="1:140" ht="2.1" customHeight="1"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7"/>
      <c r="AK44" s="127"/>
    </row>
    <row r="45" spans="1:140" ht="15" customHeight="1"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7"/>
      <c r="AK45" s="127"/>
      <c r="AV45" s="295"/>
      <c r="AW45" s="296"/>
      <c r="AX45" s="296"/>
      <c r="AY45" s="296"/>
      <c r="AZ45" s="296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  <c r="BY45" s="296"/>
      <c r="BZ45" s="296"/>
      <c r="CA45" s="296"/>
      <c r="CB45" s="296"/>
      <c r="CC45" s="296"/>
      <c r="CD45" s="296"/>
      <c r="CE45" s="296"/>
      <c r="CF45" s="296"/>
      <c r="CG45" s="296"/>
      <c r="CH45" s="296"/>
      <c r="CI45" s="296"/>
      <c r="CJ45" s="296"/>
      <c r="CK45" s="296"/>
      <c r="CL45" s="296"/>
      <c r="CM45" s="297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G45" s="91" t="s">
        <v>207</v>
      </c>
    </row>
    <row r="46" spans="1:140" ht="15" customHeight="1"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7"/>
      <c r="AK46" s="127"/>
      <c r="AV46" s="192" t="s">
        <v>61</v>
      </c>
      <c r="AW46" s="192"/>
      <c r="AX46" s="192"/>
      <c r="AY46" s="192"/>
      <c r="AZ46" s="192"/>
      <c r="BA46" s="192"/>
      <c r="BB46" s="192"/>
      <c r="BC46" s="192"/>
      <c r="BD46" s="192"/>
      <c r="BE46" s="192"/>
      <c r="BF46" s="192"/>
      <c r="BG46" s="192"/>
      <c r="BH46" s="192"/>
      <c r="BI46" s="192"/>
      <c r="BJ46" s="192"/>
      <c r="BK46" s="192"/>
      <c r="BL46" s="192"/>
      <c r="BM46" s="192"/>
      <c r="BN46" s="192"/>
      <c r="BO46" s="192"/>
      <c r="BP46" s="192"/>
      <c r="BQ46" s="192"/>
      <c r="BR46" s="192"/>
      <c r="BS46" s="192"/>
      <c r="BT46" s="192"/>
      <c r="BU46" s="192"/>
      <c r="BV46" s="192"/>
      <c r="BW46" s="155" t="s">
        <v>62</v>
      </c>
      <c r="BX46" s="155"/>
      <c r="BY46" s="155"/>
      <c r="BZ46" s="155"/>
      <c r="CA46" s="155"/>
      <c r="CB46" s="155"/>
      <c r="CC46" s="155"/>
      <c r="CD46" s="155"/>
      <c r="CE46" s="155"/>
      <c r="CF46" s="155"/>
      <c r="CG46" s="155"/>
      <c r="CH46" s="155"/>
      <c r="CI46" s="155"/>
      <c r="CJ46" s="155"/>
      <c r="CK46" s="155"/>
      <c r="CL46" s="155"/>
      <c r="CM46" s="155"/>
      <c r="CN46" s="194" t="s">
        <v>268</v>
      </c>
      <c r="CO46" s="194"/>
      <c r="CP46" s="194"/>
      <c r="CQ46" s="194"/>
      <c r="CR46" s="194"/>
      <c r="CS46" s="194"/>
      <c r="CT46" s="194"/>
      <c r="CU46" s="194"/>
      <c r="CV46" s="194"/>
      <c r="CW46" s="194"/>
      <c r="CX46" s="194"/>
      <c r="CY46" s="194"/>
      <c r="CZ46" s="194"/>
      <c r="DA46" s="194"/>
      <c r="DB46" s="194"/>
      <c r="DC46" s="194"/>
      <c r="DD46" s="194"/>
      <c r="DE46" s="194"/>
      <c r="DF46" s="194"/>
      <c r="DG46" s="194"/>
      <c r="DH46" s="194"/>
      <c r="DI46" s="194"/>
      <c r="DJ46" s="194"/>
      <c r="DK46" s="194"/>
      <c r="DL46" s="194"/>
      <c r="DM46" s="194"/>
      <c r="DN46" s="194"/>
      <c r="DO46" s="195" t="s">
        <v>212</v>
      </c>
      <c r="DP46" s="195"/>
      <c r="DQ46" s="195"/>
      <c r="DR46" s="195"/>
      <c r="DS46" s="195"/>
      <c r="DT46" s="195"/>
      <c r="DU46" s="195"/>
      <c r="DV46" s="195"/>
      <c r="DW46" s="195"/>
      <c r="DX46" s="195"/>
      <c r="DY46" s="195"/>
      <c r="DZ46" s="195"/>
      <c r="EA46" s="195"/>
      <c r="EB46" s="195"/>
      <c r="EC46" s="195"/>
      <c r="ED46" s="195"/>
      <c r="EE46" s="195"/>
      <c r="EF46" s="91" t="b">
        <v>0</v>
      </c>
      <c r="EG46" s="65"/>
      <c r="EH46" s="91" t="b">
        <v>0</v>
      </c>
      <c r="EI46" s="91" t="b">
        <v>0</v>
      </c>
    </row>
    <row r="47" spans="1:140" ht="15" customHeight="1"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V47" s="193"/>
      <c r="AW47" s="193"/>
      <c r="AX47" s="193"/>
      <c r="AY47" s="193"/>
      <c r="AZ47" s="193"/>
      <c r="BA47" s="193"/>
      <c r="BB47" s="193"/>
      <c r="BC47" s="193"/>
      <c r="BD47" s="193"/>
      <c r="BE47" s="193"/>
      <c r="BF47" s="193"/>
      <c r="BG47" s="193"/>
      <c r="BH47" s="193"/>
      <c r="BI47" s="193"/>
      <c r="BJ47" s="193"/>
      <c r="BK47" s="193"/>
      <c r="BL47" s="193"/>
      <c r="BM47" s="193"/>
      <c r="BN47" s="193"/>
      <c r="BO47" s="193"/>
      <c r="BP47" s="193"/>
      <c r="BQ47" s="193"/>
      <c r="BR47" s="193"/>
      <c r="BS47" s="193"/>
      <c r="BT47" s="193"/>
      <c r="BU47" s="193"/>
      <c r="BV47" s="193"/>
      <c r="BW47" s="155"/>
      <c r="BX47" s="155"/>
      <c r="BY47" s="155"/>
      <c r="BZ47" s="155"/>
      <c r="CA47" s="155"/>
      <c r="CB47" s="155"/>
      <c r="CC47" s="155"/>
      <c r="CD47" s="155"/>
      <c r="CE47" s="155"/>
      <c r="CF47" s="155"/>
      <c r="CG47" s="155"/>
      <c r="CH47" s="155"/>
      <c r="CI47" s="155"/>
      <c r="CJ47" s="155"/>
      <c r="CK47" s="155"/>
      <c r="CL47" s="155"/>
      <c r="CM47" s="155"/>
      <c r="CN47" s="194"/>
      <c r="CO47" s="194"/>
      <c r="CP47" s="194"/>
      <c r="CQ47" s="194"/>
      <c r="CR47" s="194"/>
      <c r="CS47" s="194"/>
      <c r="CT47" s="194"/>
      <c r="CU47" s="194"/>
      <c r="CV47" s="194"/>
      <c r="CW47" s="194"/>
      <c r="CX47" s="194"/>
      <c r="CY47" s="194"/>
      <c r="CZ47" s="194"/>
      <c r="DA47" s="194"/>
      <c r="DB47" s="194"/>
      <c r="DC47" s="194"/>
      <c r="DD47" s="194"/>
      <c r="DE47" s="194"/>
      <c r="DF47" s="194"/>
      <c r="DG47" s="194"/>
      <c r="DH47" s="194"/>
      <c r="DI47" s="194"/>
      <c r="DJ47" s="194"/>
      <c r="DK47" s="194"/>
      <c r="DL47" s="194"/>
      <c r="DM47" s="194"/>
      <c r="DN47" s="194"/>
      <c r="DO47" s="195"/>
      <c r="DP47" s="195"/>
      <c r="DQ47" s="195"/>
      <c r="DR47" s="195"/>
      <c r="DS47" s="195"/>
      <c r="DT47" s="195"/>
      <c r="DU47" s="195"/>
      <c r="DV47" s="195"/>
      <c r="DW47" s="195"/>
      <c r="DX47" s="195"/>
      <c r="DY47" s="195"/>
      <c r="DZ47" s="195"/>
      <c r="EA47" s="195"/>
      <c r="EB47" s="195"/>
      <c r="EC47" s="195"/>
      <c r="ED47" s="195"/>
      <c r="EE47" s="195"/>
      <c r="EF47" s="91" t="b">
        <v>1</v>
      </c>
      <c r="EH47" s="91" t="b">
        <v>0</v>
      </c>
      <c r="EI47" s="91" t="b">
        <v>0</v>
      </c>
    </row>
    <row r="48" spans="1:140" ht="15" customHeight="1"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V48" s="152" t="str">
        <f>IF(BT81="x","Appareillage actuel OD:","")</f>
        <v>Appareillage actuel OD:</v>
      </c>
      <c r="AW48" s="152"/>
      <c r="AX48" s="152"/>
      <c r="AY48" s="152"/>
      <c r="AZ48" s="152"/>
      <c r="BA48" s="152"/>
      <c r="BB48" s="152"/>
      <c r="BC48" s="152"/>
      <c r="BD48" s="160" t="str">
        <f>IF(AND(BT81="x",BB13="O"),"Type Contour",IF(AND(BT81="x",BE13="O"),"Type Déporté",IF(AND(BT81="x",BI13="O"),"Type Intras",IF(AND(BT81="x",OR(BB13="",BE13="",BI13="")),"Aucun",""))))</f>
        <v>Type Contour</v>
      </c>
      <c r="BE48" s="160"/>
      <c r="BF48" s="160"/>
      <c r="BG48" s="160"/>
      <c r="BH48" s="160"/>
      <c r="BI48" s="160" t="str">
        <f>IF(AND(OR(CJ69="x",CF69="x",BP69="x"),BM11="O"),"+4 ans",IF(AND(OR(CJ69="x",CF69="x"),BQ11="O"),"-4 ans",IF(AND(OR(CJ69="x",CF69="x"),OR(BM11="",BQ11="")),"","")))</f>
        <v>+4 ans</v>
      </c>
      <c r="BJ48" s="160"/>
      <c r="BK48" s="160"/>
      <c r="BL48" s="165" t="str">
        <f>IF(AND(BT81="x",BM10="O"),"(Perdu)",IF(AND(BT81="x",BQ10="O"),"(Cassé)",IF(AND(BT81="x",OR(BM10="",BQ10="")),"","")))</f>
        <v/>
      </c>
      <c r="BM48" s="165"/>
      <c r="BN48" s="165"/>
      <c r="BO48" s="160" t="str">
        <f>IF(OR(BE40&lt;=10,BX40&lt;=10),"Cophose","")</f>
        <v>Cophose</v>
      </c>
      <c r="BP48" s="160"/>
      <c r="BQ48" s="160"/>
      <c r="BR48" s="160"/>
      <c r="BS48" s="160" t="str">
        <f>IF(BE40&lt;10,"OD",IF(BX40&lt;10,"OG",""))</f>
        <v>OD</v>
      </c>
      <c r="BT48" s="160"/>
      <c r="BU48" s="121"/>
      <c r="BV48" s="121"/>
      <c r="BW48" s="204" t="s">
        <v>65</v>
      </c>
      <c r="BX48" s="204"/>
      <c r="BY48" s="204"/>
      <c r="BZ48" s="204"/>
      <c r="CA48" s="204"/>
      <c r="CB48" s="204"/>
      <c r="CC48" s="204"/>
      <c r="CD48" s="204"/>
      <c r="CE48" s="6"/>
      <c r="CF48" s="6"/>
      <c r="CG48" s="6"/>
      <c r="CH48" s="6"/>
      <c r="CI48" s="205" t="s">
        <v>66</v>
      </c>
      <c r="CJ48" s="205"/>
      <c r="CK48" s="205"/>
      <c r="CL48" s="145" t="s">
        <v>67</v>
      </c>
      <c r="CM48" s="145"/>
      <c r="CN48" s="172" t="str">
        <f>IF(OR(CW40=0,DP40=0),"Cophose","")</f>
        <v>Cophose</v>
      </c>
      <c r="CO48" s="172"/>
      <c r="CP48" s="172"/>
      <c r="CQ48" s="172"/>
      <c r="CR48" s="172"/>
      <c r="CS48" s="173" t="str">
        <f>IF(CW40=0,"OD",IF(DP40=0,"OG",""))</f>
        <v>OD</v>
      </c>
      <c r="CT48" s="173"/>
      <c r="CU48" s="89"/>
      <c r="CV48" s="89"/>
      <c r="CW48" s="92"/>
      <c r="CX48" s="92"/>
      <c r="CY48" s="92"/>
      <c r="CZ48" s="92"/>
      <c r="DA48" s="92"/>
      <c r="DB48" s="92"/>
      <c r="DC48" s="92"/>
      <c r="DD48" s="92"/>
      <c r="DE48" s="92"/>
      <c r="DF48" s="92"/>
      <c r="DG48" s="92"/>
      <c r="DH48" s="92"/>
      <c r="DI48" s="92"/>
      <c r="DJ48" s="92"/>
      <c r="DK48" s="92"/>
      <c r="DL48" s="92"/>
      <c r="DM48" s="92"/>
      <c r="DN48" s="92"/>
      <c r="DO48" s="202" t="s">
        <v>213</v>
      </c>
      <c r="DP48" s="202"/>
      <c r="DQ48" s="202"/>
      <c r="DR48" s="202"/>
      <c r="DS48" s="202" t="s">
        <v>214</v>
      </c>
      <c r="DT48" s="202"/>
      <c r="DU48" s="202"/>
      <c r="DV48" s="202"/>
      <c r="DW48" s="202" t="s">
        <v>216</v>
      </c>
      <c r="DX48" s="202"/>
      <c r="DY48" s="202"/>
      <c r="DZ48" s="202"/>
      <c r="EA48" s="202"/>
      <c r="EB48" s="174" t="s">
        <v>215</v>
      </c>
      <c r="EC48" s="203"/>
      <c r="ED48" s="203"/>
      <c r="EE48" s="203"/>
      <c r="EF48" s="91" t="b">
        <v>0</v>
      </c>
      <c r="EH48" s="91" t="b">
        <v>0</v>
      </c>
      <c r="EI48" s="91" t="b">
        <v>0</v>
      </c>
    </row>
    <row r="49" spans="2:139" ht="15" customHeight="1"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V49" s="152" t="str">
        <f>IF(BT81="x","Appareillage actuel OG:","")</f>
        <v>Appareillage actuel OG:</v>
      </c>
      <c r="AW49" s="152"/>
      <c r="AX49" s="152"/>
      <c r="AY49" s="152"/>
      <c r="AZ49" s="152"/>
      <c r="BA49" s="152"/>
      <c r="BB49" s="152"/>
      <c r="BC49" s="152"/>
      <c r="BD49" s="160" t="str">
        <f>IF(AND(BT81="x",BU13="O"),"Type Contour",IF(AND(BT81="x",BX13="O"),"Type Déporté",IF(AND(BT81="x",CB13="O"),"Type Intras",IF(AND(BT81="x",OR(BU13="",BX13="",CB13="")),"Aucun",""))))</f>
        <v>Type Contour</v>
      </c>
      <c r="BE49" s="160"/>
      <c r="BF49" s="160"/>
      <c r="BG49" s="160"/>
      <c r="BH49" s="160"/>
      <c r="BI49" s="160" t="str">
        <f>IF(AND(OR(CJ69="x",CF69="x",BP69="x"),CF11="O"),"+4 ans",IF(AND(OR(CJ69="x",CF69="x"),CJ11="O"),"-4 ans",IF(AND(OR(CJ69="x",CF69="x"),OR(CF11="",CJ11="")),"","")))</f>
        <v>+4 ans</v>
      </c>
      <c r="BJ49" s="160"/>
      <c r="BK49" s="160"/>
      <c r="BL49" s="165" t="str">
        <f>IF(AND(BT81="x",CF10="O"),"(Perdu)",IF(AND(BT81="x",CJ10="O"),"(Cassé)",IF(AND(BT81="x",OR(CF10="",CJ10="")),"","")))</f>
        <v/>
      </c>
      <c r="BM49" s="165"/>
      <c r="BN49" s="165"/>
      <c r="BO49" s="122"/>
      <c r="BP49" s="122"/>
      <c r="BQ49" s="122"/>
      <c r="BR49" s="123"/>
      <c r="BS49" s="123"/>
      <c r="BT49" s="123"/>
      <c r="BU49" s="123"/>
      <c r="BV49" s="123"/>
      <c r="BW49" s="204"/>
      <c r="BX49" s="204"/>
      <c r="BY49" s="204"/>
      <c r="BZ49" s="204"/>
      <c r="CA49" s="204"/>
      <c r="CB49" s="204"/>
      <c r="CC49" s="204"/>
      <c r="CD49" s="204"/>
      <c r="CE49" s="6"/>
      <c r="CF49" s="6"/>
      <c r="CG49" s="6"/>
      <c r="CH49" s="6"/>
      <c r="CI49" s="147"/>
      <c r="CJ49" s="147"/>
      <c r="CK49" s="147"/>
      <c r="CL49" s="145"/>
      <c r="CM49" s="145"/>
      <c r="CN49" s="173" t="s">
        <v>192</v>
      </c>
      <c r="CO49" s="173"/>
      <c r="CP49" s="173"/>
      <c r="CQ49" s="173"/>
      <c r="CR49" s="173"/>
      <c r="CS49" s="173"/>
      <c r="CT49" s="173"/>
      <c r="CU49" s="173" t="str">
        <f>IF(AND(EJ10=TRUE,EJ11=TRUE),EK15,IF(EJ9=TRUE,EK9,IF(EJ10=TRUE,EK10,IF(EJ11=TRUE,EK11,IF(EJ12=TRUE,EK12,IF(EJ13=TRUE,EK13,"Aucun"))))))</f>
        <v>Aucun</v>
      </c>
      <c r="CV49" s="173"/>
      <c r="CW49" s="173"/>
      <c r="CX49" s="173"/>
      <c r="CY49" s="173"/>
      <c r="CZ49" s="173"/>
      <c r="DA49" s="182" t="str">
        <f>IF(EL9=TRUE,EM9,IF(EL10=TRUE,EM10,"équipement"))</f>
        <v>équipement</v>
      </c>
      <c r="DB49" s="182"/>
      <c r="DC49" s="182"/>
      <c r="DD49" s="182"/>
      <c r="DE49" s="182"/>
      <c r="DF49" s="182"/>
      <c r="DG49" s="182" t="str">
        <f>IF(EJ24=TRUE,EK24,IF(EJ25=TRUE,EK25,""))</f>
        <v/>
      </c>
      <c r="DH49" s="182"/>
      <c r="DI49" s="182"/>
      <c r="DJ49" s="182"/>
      <c r="DK49" s="182"/>
      <c r="DL49" s="182"/>
      <c r="DM49" s="182"/>
      <c r="DN49" s="182"/>
      <c r="DO49" s="202"/>
      <c r="DP49" s="202"/>
      <c r="DQ49" s="202"/>
      <c r="DR49" s="202"/>
      <c r="DS49" s="202"/>
      <c r="DT49" s="202"/>
      <c r="DU49" s="202"/>
      <c r="DV49" s="202"/>
      <c r="DW49" s="202"/>
      <c r="DX49" s="202"/>
      <c r="DY49" s="202"/>
      <c r="DZ49" s="202"/>
      <c r="EA49" s="202"/>
      <c r="EB49" s="203"/>
      <c r="EC49" s="203"/>
      <c r="ED49" s="203"/>
      <c r="EE49" s="203"/>
      <c r="EF49" s="91" t="b">
        <v>0</v>
      </c>
      <c r="EH49" s="91" t="b">
        <v>0</v>
      </c>
      <c r="EI49" s="91" t="b">
        <v>0</v>
      </c>
    </row>
    <row r="50" spans="2:139" ht="15" customHeight="1"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V50" s="152" t="str">
        <f>IF(BT81="x","L'otoscopie révèle:","")</f>
        <v>L'otoscopie révèle:</v>
      </c>
      <c r="AW50" s="152"/>
      <c r="AX50" s="152"/>
      <c r="AY50" s="152"/>
      <c r="AZ50" s="152"/>
      <c r="BA50" s="152"/>
      <c r="BB50" s="152"/>
      <c r="BC50" s="160" t="str">
        <f>IF(AND(BT81="x",BA69="x"),"Bouchon Complet",IF(AND(BT81="x",BD69="x"),"Bouchon Partiel",IF(BT81="x","Aucun Bouchon","")))</f>
        <v>Bouchon Partiel</v>
      </c>
      <c r="BD50" s="160"/>
      <c r="BE50" s="160"/>
      <c r="BF50" s="160"/>
      <c r="BG50" s="160"/>
      <c r="BH50" s="160"/>
      <c r="BI50" s="152" t="str">
        <f>IF(BT81="x","à droite.","")</f>
        <v>à droite.</v>
      </c>
      <c r="BJ50" s="152"/>
      <c r="BK50" s="152"/>
      <c r="BL50" s="160" t="str">
        <f>IF(AND(BT81="x",BC69="x"),"Bouchon Complet",IF(AND(BT81="x",BF69="x"),"Bouchon Partiel",IF(BT81="x","Aucun Bouchon","")))</f>
        <v>Bouchon Partiel</v>
      </c>
      <c r="BM50" s="160"/>
      <c r="BN50" s="160"/>
      <c r="BO50" s="160"/>
      <c r="BP50" s="160"/>
      <c r="BQ50" s="160"/>
      <c r="BR50" s="160"/>
      <c r="BS50" s="152" t="str">
        <f>IF(BT81="x","à gauche.","")</f>
        <v>à gauche.</v>
      </c>
      <c r="BT50" s="152"/>
      <c r="BU50" s="152"/>
      <c r="BV50" s="74"/>
      <c r="BW50" s="204"/>
      <c r="BX50" s="204"/>
      <c r="BY50" s="204"/>
      <c r="BZ50" s="204"/>
      <c r="CA50" s="204"/>
      <c r="CB50" s="204"/>
      <c r="CC50" s="204"/>
      <c r="CD50" s="204"/>
      <c r="CE50" s="6"/>
      <c r="CF50" s="6"/>
      <c r="CG50" s="6"/>
      <c r="CH50" s="6"/>
      <c r="CI50" s="88"/>
      <c r="CJ50" s="88"/>
      <c r="CK50" s="88"/>
      <c r="CL50" s="93"/>
      <c r="CM50" s="93"/>
      <c r="CN50" s="172" t="str">
        <f>IF(EJ18=TRUE,EK18,IF(EJ19=TRUE,EK19,IF(EJ20=TRUE,EK20,"")))</f>
        <v/>
      </c>
      <c r="CO50" s="172"/>
      <c r="CP50" s="172"/>
      <c r="CQ50" s="172"/>
      <c r="CR50" s="172"/>
      <c r="CS50" s="172"/>
      <c r="CT50" s="172"/>
      <c r="CU50" s="172"/>
      <c r="CV50" s="172"/>
      <c r="CW50" s="173" t="str">
        <f>IF(EJ21=TRUE,EK21,IF(EJ22=TRUE,EK22,IF(EJ23=TRUE,EK23,"")))</f>
        <v/>
      </c>
      <c r="CX50" s="173"/>
      <c r="CY50" s="173"/>
      <c r="CZ50" s="173"/>
      <c r="DA50" s="173"/>
      <c r="DB50" s="173"/>
      <c r="DC50" s="173"/>
      <c r="DD50" s="173"/>
      <c r="DE50" s="173"/>
      <c r="DF50" s="173"/>
      <c r="DG50" s="183" t="str">
        <f>IF(EJ26=TRUE,EK26,"")</f>
        <v/>
      </c>
      <c r="DH50" s="183"/>
      <c r="DI50" s="183"/>
      <c r="DJ50" s="183"/>
      <c r="DK50" s="183"/>
      <c r="DL50" s="183"/>
      <c r="DM50" s="183"/>
      <c r="DN50" s="183"/>
      <c r="DO50" s="202"/>
      <c r="DP50" s="202"/>
      <c r="DQ50" s="202"/>
      <c r="DR50" s="202"/>
      <c r="DS50" s="202"/>
      <c r="DT50" s="202"/>
      <c r="DU50" s="202"/>
      <c r="DV50" s="202"/>
      <c r="DW50" s="202"/>
      <c r="DX50" s="202"/>
      <c r="DY50" s="202"/>
      <c r="DZ50" s="202"/>
      <c r="EA50" s="202"/>
      <c r="EB50" s="203"/>
      <c r="EC50" s="203"/>
      <c r="ED50" s="203"/>
      <c r="EE50" s="203"/>
      <c r="EF50" s="91" t="b">
        <v>0</v>
      </c>
      <c r="EH50" s="91" t="b">
        <v>0</v>
      </c>
      <c r="EI50" s="91" t="b">
        <v>0</v>
      </c>
    </row>
    <row r="51" spans="2:139" ht="15" customHeight="1"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V51" s="152" t="str">
        <f>IF(OR(AV69="x",BH69="x"),"Examen annulé",IF(BL69="x","L'audiométrie tonale n'est pas réalisable ( Seuil non détectable)",IF(BP69="x","Correction auditive actuelle correcte","")))</f>
        <v>Correction auditive actuelle correcte</v>
      </c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  <c r="BI51" s="152"/>
      <c r="BJ51" s="152"/>
      <c r="BK51" s="152"/>
      <c r="BL51" s="152"/>
      <c r="BM51" s="152"/>
      <c r="BN51" s="152"/>
      <c r="BO51" s="152"/>
      <c r="BP51" s="152"/>
      <c r="BQ51" s="152"/>
      <c r="BR51" s="152"/>
      <c r="BS51" s="152"/>
      <c r="BT51" s="152"/>
      <c r="BU51" s="152"/>
      <c r="BV51" s="152"/>
      <c r="BW51" s="204"/>
      <c r="BX51" s="204"/>
      <c r="BY51" s="204"/>
      <c r="BZ51" s="204"/>
      <c r="CA51" s="204"/>
      <c r="CB51" s="204"/>
      <c r="CC51" s="204"/>
      <c r="CD51" s="204"/>
      <c r="CE51" s="76"/>
      <c r="CF51" s="76"/>
      <c r="CG51" s="76"/>
      <c r="CH51" s="77"/>
      <c r="CI51" s="147">
        <v>90</v>
      </c>
      <c r="CJ51" s="147"/>
      <c r="CK51" s="147"/>
      <c r="CL51" s="145" t="s">
        <v>70</v>
      </c>
      <c r="CM51" s="145"/>
      <c r="CN51" s="172" t="s">
        <v>205</v>
      </c>
      <c r="CO51" s="172"/>
      <c r="CP51" s="172"/>
      <c r="CQ51" s="172"/>
      <c r="CR51" s="172"/>
      <c r="CS51" s="172"/>
      <c r="CT51" s="172"/>
      <c r="CU51" s="173" t="str">
        <f>IF(EF46=TRUE,"1/10",IF(EF47=TRUE,"2/10",IF(EF48=TRUE,"3/10",IF(EF49=TRUE,"4/10",IF(EF50=TRUE,"5/10",IF(EF51=TRUE,"6/10",IF(EF52=TRUE,"7/10",IF(EF53=TRUE,"8/10",IF(EF54=TRUE,"9/10",IF(EF55=TRUE,"10/10",""))))))))))</f>
        <v>2/10</v>
      </c>
      <c r="CV51" s="173"/>
      <c r="CW51" s="173"/>
      <c r="CX51" s="173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172"/>
      <c r="DL51" s="172"/>
      <c r="DM51" s="172"/>
      <c r="DN51" s="172"/>
      <c r="DO51" s="177"/>
      <c r="DP51" s="177"/>
      <c r="DQ51" s="177"/>
      <c r="DR51" s="177"/>
      <c r="DS51" s="177"/>
      <c r="DT51" s="177"/>
      <c r="DU51" s="177"/>
      <c r="DV51" s="177"/>
      <c r="DW51" s="177"/>
      <c r="DX51" s="177"/>
      <c r="DY51" s="177"/>
      <c r="DZ51" s="177"/>
      <c r="EA51" s="177"/>
      <c r="EB51" s="147"/>
      <c r="EC51" s="147"/>
      <c r="ED51" s="147"/>
      <c r="EE51" s="147"/>
      <c r="EF51" s="91" t="b">
        <v>0</v>
      </c>
      <c r="EG51" s="91" t="b">
        <v>1</v>
      </c>
      <c r="EH51" s="91" t="b">
        <v>1</v>
      </c>
      <c r="EI51" s="91" t="b">
        <v>0</v>
      </c>
    </row>
    <row r="52" spans="2:139" ht="15" customHeight="1"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V52" s="124" t="str">
        <f>IF(BH69="x","Le résident n'a pas souhaité réaliser l'examen",IF(BP69="x","Prévoir des réglages et entretien réguliers",""))</f>
        <v>Prévoir des réglages et entretien réguliers</v>
      </c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4"/>
      <c r="BJ52" s="124"/>
      <c r="BK52" s="124"/>
      <c r="BL52" s="124"/>
      <c r="BM52" s="124"/>
      <c r="BN52" s="124"/>
      <c r="BO52" s="124"/>
      <c r="BP52" s="124"/>
      <c r="BQ52" s="124"/>
      <c r="BR52" s="124"/>
      <c r="BS52" s="124"/>
      <c r="BT52" s="124"/>
      <c r="BU52" s="124"/>
      <c r="BV52" s="124"/>
      <c r="BW52" s="146" t="s">
        <v>72</v>
      </c>
      <c r="BX52" s="146"/>
      <c r="BY52" s="146"/>
      <c r="BZ52" s="146"/>
      <c r="CA52" s="146"/>
      <c r="CB52" s="146"/>
      <c r="CC52" s="146"/>
      <c r="CD52" s="146"/>
      <c r="CE52" s="146"/>
      <c r="CF52" s="8"/>
      <c r="CG52" s="8"/>
      <c r="CH52" s="78"/>
      <c r="CI52" s="147"/>
      <c r="CJ52" s="147"/>
      <c r="CK52" s="147"/>
      <c r="CL52" s="145"/>
      <c r="CM52" s="145"/>
      <c r="CN52" s="172" t="str">
        <f>IF(EF41=TRUE,EG41,IF(EF42=TRUE,EG42,IF(AND(EF43=TRUE,EJ9=TRUE),EG45,IF(AND(EF43=TRUE,EJ9=FALSE),EG43))))</f>
        <v>Correction actuelle correcte</v>
      </c>
      <c r="CO52" s="172"/>
      <c r="CP52" s="172"/>
      <c r="CQ52" s="172"/>
      <c r="CR52" s="172"/>
      <c r="CS52" s="172"/>
      <c r="CT52" s="172"/>
      <c r="CU52" s="172"/>
      <c r="CV52" s="172"/>
      <c r="CW52" s="172"/>
      <c r="CX52" s="172"/>
      <c r="CY52" s="172"/>
      <c r="CZ52" s="172"/>
      <c r="DA52" s="176" t="b">
        <f>IF(AND(CN52=EG41),IF(EG46=TRUE,"1/10",IF(EG47=TRUE,"2/10",IF(EG48=TRUE,"3/10",IF(EG49=TRUE,"4/10",IF(EG50=TRUE,"5/10",IF(EG51=TRUE,"6/10",IF(EG52=TRUE,"7/10",IF(EG53=TRUE,"8/10",IF(EG54=TRUE,"9/10",IF(EG55=TRUE,"10/10")))))))))))</f>
        <v>0</v>
      </c>
      <c r="DB52" s="176"/>
      <c r="DC52" s="176"/>
      <c r="DD52" s="176"/>
      <c r="DE52" s="72"/>
      <c r="DF52" s="72"/>
      <c r="DG52" s="72"/>
      <c r="DH52" s="72"/>
      <c r="DI52" s="73"/>
      <c r="DJ52" s="73"/>
      <c r="DK52" s="73"/>
      <c r="DL52" s="73"/>
      <c r="DM52" s="89"/>
      <c r="DN52" s="89"/>
      <c r="DO52" s="177"/>
      <c r="DP52" s="177"/>
      <c r="DQ52" s="177"/>
      <c r="DR52" s="177"/>
      <c r="DS52" s="177"/>
      <c r="DT52" s="177"/>
      <c r="DU52" s="177"/>
      <c r="DV52" s="177"/>
      <c r="DW52" s="177"/>
      <c r="DX52" s="177"/>
      <c r="DY52" s="177"/>
      <c r="DZ52" s="177"/>
      <c r="EA52" s="177"/>
      <c r="EB52" s="147"/>
      <c r="EC52" s="147"/>
      <c r="ED52" s="147"/>
      <c r="EE52" s="147"/>
      <c r="EF52" s="91" t="b">
        <v>0</v>
      </c>
      <c r="EH52" s="91" t="b">
        <v>0</v>
      </c>
      <c r="EI52" s="91" t="b">
        <v>0</v>
      </c>
    </row>
    <row r="53" spans="2:139" ht="15" customHeight="1"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V53" s="152" t="str">
        <f>IF(OR(BT69="x",BX69="x",CB69="x",CF69="x",CJ69="x"),"L'audiométrie tonale au casque révèle une surdité de perception","")</f>
        <v/>
      </c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I53" s="152"/>
      <c r="BJ53" s="152"/>
      <c r="BK53" s="152"/>
      <c r="BL53" s="152"/>
      <c r="BM53" s="152"/>
      <c r="BN53" s="152"/>
      <c r="BO53" s="152"/>
      <c r="BP53" s="152"/>
      <c r="BQ53" s="152" t="str">
        <f>IF(AND(OR(CJ69="x",CF69="x",CB69="x",BX69="x"),BO48="cophose"),"monorale",IF(AND(OR(CJ69="x",CF69="x",CB69="x",BX69="x"),BO48=""),"binaurale",""))</f>
        <v/>
      </c>
      <c r="BR53" s="152"/>
      <c r="BS53" s="152"/>
      <c r="BT53" s="152"/>
      <c r="BU53" s="152"/>
      <c r="BV53" s="152"/>
      <c r="BW53" s="146"/>
      <c r="BX53" s="146"/>
      <c r="BY53" s="146"/>
      <c r="BZ53" s="146"/>
      <c r="CA53" s="146"/>
      <c r="CB53" s="146"/>
      <c r="CC53" s="146"/>
      <c r="CD53" s="146"/>
      <c r="CE53" s="146"/>
      <c r="CF53" s="8"/>
      <c r="CG53" s="8"/>
      <c r="CH53" s="78"/>
      <c r="CI53" s="147"/>
      <c r="CJ53" s="147"/>
      <c r="CK53" s="147"/>
      <c r="CL53" s="145"/>
      <c r="CM53" s="145"/>
      <c r="CN53" s="172" t="s">
        <v>209</v>
      </c>
      <c r="CO53" s="172"/>
      <c r="CP53" s="172"/>
      <c r="CQ53" s="172"/>
      <c r="CR53" s="172"/>
      <c r="CS53" s="172"/>
      <c r="CT53" s="172"/>
      <c r="CU53" s="173" t="str">
        <f>IF(EH46=TRUE,"1/10",IF(EH47=TRUE,"2/10",IF(EH48=TRUE,"3/10",IF(EH49=TRUE,"4/10",IF(EH50=TRUE,"5/10",IF(EH51=TRUE,"6/10",IF(EH52=TRUE,"7/10",IF(EH53=TRUE,"8/10",IF(EH54=TRUE,"9/10",IF(EH55=TRUE,"10/10",""))))))))))</f>
        <v>6/10</v>
      </c>
      <c r="CV53" s="173"/>
      <c r="CW53" s="173"/>
      <c r="CX53" s="173"/>
      <c r="CY53" s="71"/>
      <c r="CZ53" s="71"/>
      <c r="DA53" s="71"/>
      <c r="DB53" s="71"/>
      <c r="DC53" s="71"/>
      <c r="DD53" s="71"/>
      <c r="DE53" s="72"/>
      <c r="DF53" s="72"/>
      <c r="DG53" s="72"/>
      <c r="DH53" s="72"/>
      <c r="DI53" s="73"/>
      <c r="DJ53" s="73"/>
      <c r="DK53" s="73"/>
      <c r="DL53" s="73"/>
      <c r="DM53" s="89"/>
      <c r="DN53" s="89"/>
      <c r="DO53" s="174" t="s">
        <v>253</v>
      </c>
      <c r="DP53" s="174"/>
      <c r="DQ53" s="174" t="s">
        <v>254</v>
      </c>
      <c r="DR53" s="174"/>
      <c r="DS53" s="174" t="s">
        <v>253</v>
      </c>
      <c r="DT53" s="174"/>
      <c r="DU53" s="174" t="s">
        <v>254</v>
      </c>
      <c r="DV53" s="174"/>
      <c r="DW53" s="174" t="s">
        <v>253</v>
      </c>
      <c r="DX53" s="174"/>
      <c r="DY53" s="174" t="s">
        <v>254</v>
      </c>
      <c r="DZ53" s="174"/>
      <c r="EA53" s="174"/>
      <c r="EB53" s="174" t="s">
        <v>253</v>
      </c>
      <c r="EC53" s="174"/>
      <c r="ED53" s="174" t="s">
        <v>254</v>
      </c>
      <c r="EE53" s="174"/>
      <c r="EF53" s="91" t="b">
        <v>0</v>
      </c>
      <c r="EH53" s="91" t="b">
        <v>0</v>
      </c>
      <c r="EI53" s="91" t="b">
        <v>0</v>
      </c>
    </row>
    <row r="54" spans="2:139" ht="15" customHeight="1"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V54" s="160"/>
      <c r="AW54" s="160"/>
      <c r="AX54" s="160"/>
      <c r="AY54" s="160"/>
      <c r="AZ54" s="157" t="str">
        <f>IF(BS48="OD","Pas de seuil OD",IF(BT81="x","Perte auditive",""))</f>
        <v>Pas de seuil OD</v>
      </c>
      <c r="BA54" s="157"/>
      <c r="BB54" s="157"/>
      <c r="BC54" s="157"/>
      <c r="BD54" s="175" t="str">
        <f>IF(AND(OR(BT69="x",BX69="x",CB69="x",CF69="x",CJ69="x"),AND(BE40&gt;=0,BE40&lt;=40)),"légère",IF(AND(OR(BT69="x",BX69="x",CB69="x",CF69="x",CJ69="x"),AND(BE40&gt;=40,BE40&lt;=70)),"moyenne",IF(AND(OR(BT69="x",BX69="x",CB69="x",CF69="x",CJ69="x"),AND(BE40&gt;=70,BE40&lt;=90)),"sévère",IF(AND(OR(BT69="x",BX69="x",CB69="x",CF69="x",CJ69="x"),BE40&gt;=90),"profonde",""))))</f>
        <v/>
      </c>
      <c r="BE54" s="175"/>
      <c r="BF54" s="175"/>
      <c r="BG54" s="175"/>
      <c r="BH54" s="155" t="str">
        <f>IF(AND(BT81="x",BS48="OD"),"",IF(AND(BT81="x",BS48=""),"de",""))</f>
        <v/>
      </c>
      <c r="BI54" s="155"/>
      <c r="BJ54" s="156" t="str">
        <f>IF(AND(BT81="x",BS48="OD"),"",IF(AND(BT81="x",BS48=""),BE40,""))</f>
        <v/>
      </c>
      <c r="BK54" s="156"/>
      <c r="BL54" s="125" t="str">
        <f>IF(AND(BT81="x",BS48="OD"),"",IF(AND(BT81="x",BS48=""),"dB",""))</f>
        <v/>
      </c>
      <c r="BM54" s="157" t="str">
        <f>IF(AND(BT81="x",BS48="OD"),"",IF(AND(BT81="x",BS48=""),"à droite",""))</f>
        <v/>
      </c>
      <c r="BN54" s="157"/>
      <c r="BO54" s="157"/>
      <c r="BP54" s="157"/>
      <c r="BQ54" s="158" t="str">
        <f>IF(AND(BT81="x",BS48="OD"),"",IF(AND(BT81="x",BS48=""),BE42/100,""))</f>
        <v/>
      </c>
      <c r="BR54" s="158"/>
      <c r="BS54" s="158"/>
      <c r="BT54" s="158"/>
      <c r="BU54" s="124"/>
      <c r="BV54" s="124"/>
      <c r="BW54" s="146"/>
      <c r="BX54" s="146"/>
      <c r="BY54" s="146"/>
      <c r="BZ54" s="146"/>
      <c r="CA54" s="146"/>
      <c r="CB54" s="146"/>
      <c r="CC54" s="146"/>
      <c r="CD54" s="146"/>
      <c r="CE54" s="146"/>
      <c r="CF54" s="8"/>
      <c r="CG54" s="8"/>
      <c r="CH54" s="78"/>
      <c r="CI54" s="88"/>
      <c r="CJ54" s="88"/>
      <c r="CK54" s="88"/>
      <c r="CL54" s="93"/>
      <c r="CM54" s="93"/>
      <c r="CN54" s="172" t="str">
        <f>IF(EJ41=TRUE,EG41,IF(EJ42=TRUE,EG42,IF(AND(EJ43=TRUE,EJ9=TRUE),EG45,IF(AND(EJ43=TRUE,EJ9=FALSE),EG43))))</f>
        <v>Amélioration de l'acuité visuelle passant à:</v>
      </c>
      <c r="CO54" s="172"/>
      <c r="CP54" s="172"/>
      <c r="CQ54" s="172"/>
      <c r="CR54" s="172"/>
      <c r="CS54" s="172"/>
      <c r="CT54" s="172"/>
      <c r="CU54" s="172"/>
      <c r="CV54" s="172"/>
      <c r="CW54" s="172"/>
      <c r="CX54" s="172"/>
      <c r="CY54" s="172"/>
      <c r="CZ54" s="172"/>
      <c r="DA54" s="176" t="str">
        <f>IF(AND(CN54=EG41),IF(EI46=TRUE,"1/10",IF(EI47=TRUE,"2/10",IF(EI48=TRUE,"3/10",IF(EI49=TRUE,"4/10",IF(EI50=TRUE,"5/10",IF(EI51=TRUE,"6/10",IF(EI52=TRUE,"7/10",IF(EI53=TRUE,"8/10",IF(EI54=TRUE,"9/10",IF(EI55=TRUE,"10/10")))))))))))</f>
        <v>9/10</v>
      </c>
      <c r="DB54" s="176"/>
      <c r="DC54" s="176"/>
      <c r="DD54" s="176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174" t="s">
        <v>256</v>
      </c>
      <c r="DP54" s="174"/>
      <c r="DQ54" s="174"/>
      <c r="DR54" s="174"/>
      <c r="DS54" s="174" t="s">
        <v>256</v>
      </c>
      <c r="DT54" s="174"/>
      <c r="DU54" s="174"/>
      <c r="DV54" s="174"/>
      <c r="DW54" s="174" t="s">
        <v>256</v>
      </c>
      <c r="DX54" s="174"/>
      <c r="DY54" s="174"/>
      <c r="DZ54" s="174"/>
      <c r="EA54" s="174"/>
      <c r="EB54" s="174" t="s">
        <v>256</v>
      </c>
      <c r="EC54" s="174"/>
      <c r="ED54" s="174"/>
      <c r="EE54" s="174"/>
      <c r="EF54" s="91" t="b">
        <v>0</v>
      </c>
      <c r="EH54" s="91" t="b">
        <v>0</v>
      </c>
      <c r="EI54" s="91" t="b">
        <v>1</v>
      </c>
    </row>
    <row r="55" spans="2:139" ht="15" customHeight="1">
      <c r="AV55" s="160"/>
      <c r="AW55" s="160"/>
      <c r="AX55" s="160"/>
      <c r="AY55" s="160"/>
      <c r="AZ55" s="157" t="str">
        <f>IF(BS48="OG","Pas de seuil OD",IF(BT81="x","Perte auditive",""))</f>
        <v>Perte auditive</v>
      </c>
      <c r="BA55" s="157"/>
      <c r="BB55" s="157"/>
      <c r="BC55" s="157"/>
      <c r="BD55" s="175" t="str">
        <f>IF(AND(OR(BT69="x",BX69="x",CB69="x",CF69="x",CJ69="x"),AND(BX40&gt;=0,BX40&lt;=40)),"légère",IF(AND(OR(BT69="x",BX69="x",CB69="x",CF69="x",CJ69="x"),AND(BX40&gt;=40,BX40&lt;=70)),"moyenne",IF(AND(OR(BT69="x",BX69="x",CB69="x",CF69="x",CJ69="x"),AND(BX40&gt;=70,BX40&lt;=90)),"sévère",IF(AND(OR(BT69="x",BX69="x",CB69="x",CF69="x",CJ69="x"),BX40&gt;=90),"profonde",""))))</f>
        <v/>
      </c>
      <c r="BE55" s="175"/>
      <c r="BF55" s="175"/>
      <c r="BG55" s="175"/>
      <c r="BH55" s="155" t="str">
        <f>IF(AND(BT81="x",BS48="OG"),"",IF(AND(BT81="x",BS48=""),"de",""))</f>
        <v/>
      </c>
      <c r="BI55" s="155"/>
      <c r="BJ55" s="156" t="str">
        <f>IF(AND(BT81="x",BS48="OD"),"",IF(AND(BT81="x",BS48=""),BX40,""))</f>
        <v/>
      </c>
      <c r="BK55" s="156"/>
      <c r="BL55" s="125" t="str">
        <f>IF(AND(BT81="x",BS48="OG"),"",IF(AND(BT81="x",BS48=""),"dB",""))</f>
        <v/>
      </c>
      <c r="BM55" s="157" t="str">
        <f>IF(AND(BT81="x",BS48="OD"),"",IF(AND(BT81="x",BS48=""),"à gauche",""))</f>
        <v/>
      </c>
      <c r="BN55" s="157"/>
      <c r="BO55" s="157"/>
      <c r="BP55" s="157"/>
      <c r="BQ55" s="158" t="str">
        <f>IF(AND(BT81="x",BS48="OD"),"",IF(AND(BT81="x",BS48=""),BX42/100,""))</f>
        <v/>
      </c>
      <c r="BR55" s="158"/>
      <c r="BS55" s="158"/>
      <c r="BT55" s="158"/>
      <c r="BU55" s="124"/>
      <c r="BV55" s="124"/>
      <c r="BW55" s="146"/>
      <c r="BX55" s="146"/>
      <c r="BY55" s="146"/>
      <c r="BZ55" s="146"/>
      <c r="CA55" s="146"/>
      <c r="CB55" s="146"/>
      <c r="CC55" s="146"/>
      <c r="CD55" s="146"/>
      <c r="CE55" s="146"/>
      <c r="CF55" s="8"/>
      <c r="CG55" s="8"/>
      <c r="CH55" s="78"/>
      <c r="CI55" s="147">
        <v>70</v>
      </c>
      <c r="CJ55" s="147"/>
      <c r="CK55" s="147"/>
      <c r="CL55" s="145" t="s">
        <v>75</v>
      </c>
      <c r="CM55" s="145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90"/>
      <c r="DB55" s="90"/>
      <c r="DC55" s="90"/>
      <c r="DD55" s="90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174" t="s">
        <v>255</v>
      </c>
      <c r="DP55" s="174"/>
      <c r="DQ55" s="174"/>
      <c r="DR55" s="174"/>
      <c r="DS55" s="174" t="s">
        <v>255</v>
      </c>
      <c r="DT55" s="174"/>
      <c r="DU55" s="174"/>
      <c r="DV55" s="174"/>
      <c r="DW55" s="174" t="s">
        <v>255</v>
      </c>
      <c r="DX55" s="174"/>
      <c r="DY55" s="174"/>
      <c r="DZ55" s="174"/>
      <c r="EA55" s="174"/>
      <c r="EB55" s="174" t="s">
        <v>255</v>
      </c>
      <c r="EC55" s="174"/>
      <c r="ED55" s="174"/>
      <c r="EE55" s="174"/>
      <c r="EF55" s="91" t="b">
        <v>0</v>
      </c>
      <c r="EH55" s="91" t="b">
        <v>0</v>
      </c>
      <c r="EI55" s="91" t="b">
        <v>0</v>
      </c>
    </row>
    <row r="56" spans="2:139" ht="15" customHeight="1">
      <c r="AV56" s="124"/>
      <c r="AW56" s="124"/>
      <c r="AX56" s="124"/>
      <c r="AY56" s="124"/>
      <c r="AZ56" s="124"/>
      <c r="BA56" s="124"/>
      <c r="BB56" s="124"/>
      <c r="BC56" s="124"/>
      <c r="BD56" s="124"/>
      <c r="BE56" s="124"/>
      <c r="BF56" s="124"/>
      <c r="BG56" s="124"/>
      <c r="BH56" s="124"/>
      <c r="BI56" s="124"/>
      <c r="BJ56" s="124"/>
      <c r="BK56" s="124"/>
      <c r="BL56" s="124"/>
      <c r="BM56" s="124"/>
      <c r="BN56" s="124"/>
      <c r="BO56" s="124"/>
      <c r="BP56" s="124"/>
      <c r="BQ56" s="124"/>
      <c r="BR56" s="124"/>
      <c r="BS56" s="124"/>
      <c r="BT56" s="124"/>
      <c r="BU56" s="124"/>
      <c r="BV56" s="124"/>
      <c r="BW56" s="146" t="s">
        <v>76</v>
      </c>
      <c r="BX56" s="146"/>
      <c r="BY56" s="146"/>
      <c r="BZ56" s="146"/>
      <c r="CA56" s="146"/>
      <c r="CB56" s="146"/>
      <c r="CC56" s="146"/>
      <c r="CD56" s="146"/>
      <c r="CE56" s="146"/>
      <c r="CF56" s="146"/>
      <c r="CG56" s="9"/>
      <c r="CH56" s="79"/>
      <c r="CI56" s="147">
        <v>60</v>
      </c>
      <c r="CJ56" s="147"/>
      <c r="CK56" s="147"/>
      <c r="CL56" s="145" t="s">
        <v>77</v>
      </c>
      <c r="CM56" s="145"/>
      <c r="CN56" s="89" t="s">
        <v>78</v>
      </c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70" t="e">
        <f>IF(#REF!=TRUE,"Monsieur","Madame")</f>
        <v>#REF!</v>
      </c>
      <c r="DA56" s="70"/>
      <c r="DB56" s="70"/>
      <c r="DC56" s="70"/>
      <c r="DD56" s="70" t="str">
        <f ca="1">BD6</f>
        <v>Modèle</v>
      </c>
      <c r="DE56" s="70"/>
      <c r="DF56" s="70"/>
      <c r="DG56" s="70"/>
      <c r="DH56" s="70"/>
      <c r="DI56" s="70"/>
      <c r="DJ56" s="70"/>
      <c r="DK56" s="70"/>
      <c r="DL56" s="70"/>
      <c r="DM56" s="70"/>
      <c r="DN56" s="70"/>
      <c r="DO56" s="174" t="s">
        <v>257</v>
      </c>
      <c r="DP56" s="174"/>
      <c r="DQ56" s="174"/>
      <c r="DR56" s="174"/>
      <c r="DS56" s="174" t="s">
        <v>257</v>
      </c>
      <c r="DT56" s="174"/>
      <c r="DU56" s="174"/>
      <c r="DV56" s="174"/>
      <c r="DW56" s="174" t="s">
        <v>258</v>
      </c>
      <c r="DX56" s="174"/>
      <c r="DY56" s="174"/>
      <c r="DZ56" s="174"/>
      <c r="EA56" s="174"/>
      <c r="EB56" s="174" t="s">
        <v>257</v>
      </c>
      <c r="EC56" s="174"/>
      <c r="ED56" s="174"/>
      <c r="EE56" s="174"/>
    </row>
    <row r="57" spans="2:139" ht="15" customHeight="1">
      <c r="AV57" s="164" t="str">
        <f>IF(CB69="x","Le résident ne ressent cependant pas de gêne auditive",IF(BX69="x","Le résident exclut cependant un appareillage",IF(BT69="x","Audition actuelle correcte",IF(BP69="x","L'audition reste à contrôler une fois par an",""))))</f>
        <v>L'audition reste à contrôler une fois par an</v>
      </c>
      <c r="AW57" s="164"/>
      <c r="AX57" s="164"/>
      <c r="AY57" s="164"/>
      <c r="AZ57" s="164"/>
      <c r="BA57" s="164"/>
      <c r="BB57" s="164"/>
      <c r="BC57" s="164"/>
      <c r="BD57" s="164"/>
      <c r="BE57" s="164"/>
      <c r="BF57" s="164"/>
      <c r="BG57" s="164"/>
      <c r="BH57" s="164"/>
      <c r="BI57" s="164"/>
      <c r="BJ57" s="164"/>
      <c r="BK57" s="164"/>
      <c r="BL57" s="164"/>
      <c r="BM57" s="164"/>
      <c r="BN57" s="164"/>
      <c r="BO57" s="164"/>
      <c r="BP57" s="164"/>
      <c r="BQ57" s="164"/>
      <c r="BR57" s="164"/>
      <c r="BS57" s="164"/>
      <c r="BT57" s="164"/>
      <c r="BU57" s="164"/>
      <c r="BV57" s="164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9"/>
      <c r="CH57" s="79"/>
      <c r="CI57" s="147"/>
      <c r="CJ57" s="147"/>
      <c r="CK57" s="147"/>
      <c r="CL57" s="145"/>
      <c r="CM57" s="145"/>
      <c r="CN57" s="89"/>
      <c r="CO57" s="89"/>
      <c r="CP57" s="89"/>
      <c r="CQ57" s="89"/>
      <c r="CR57" s="172" t="s">
        <v>210</v>
      </c>
      <c r="CS57" s="172"/>
      <c r="CT57" s="172"/>
      <c r="CU57" s="172"/>
      <c r="CV57" s="172"/>
      <c r="CW57" s="172"/>
      <c r="CX57" s="172"/>
      <c r="CY57" s="172"/>
      <c r="CZ57" s="172"/>
      <c r="DA57" s="172"/>
      <c r="DB57" s="172"/>
      <c r="DC57" s="172"/>
      <c r="DD57" s="172"/>
      <c r="DE57" s="172"/>
      <c r="DF57" s="172"/>
      <c r="DG57" s="172"/>
      <c r="DH57" s="172"/>
      <c r="DI57" s="172"/>
      <c r="DJ57" s="172"/>
      <c r="DK57" s="172"/>
      <c r="DL57" s="172"/>
      <c r="DM57" s="172"/>
      <c r="DN57" s="172"/>
      <c r="DO57" s="174"/>
      <c r="DP57" s="174"/>
      <c r="DQ57" s="174"/>
      <c r="DR57" s="174"/>
      <c r="DS57" s="174"/>
      <c r="DT57" s="174"/>
      <c r="DU57" s="174"/>
      <c r="DV57" s="174"/>
      <c r="DW57" s="174"/>
      <c r="DX57" s="174"/>
      <c r="DY57" s="174"/>
      <c r="DZ57" s="174"/>
      <c r="EA57" s="174"/>
      <c r="EB57" s="174"/>
      <c r="EC57" s="174"/>
      <c r="ED57" s="174"/>
      <c r="EE57" s="174"/>
      <c r="EF57" s="91" t="b">
        <v>0</v>
      </c>
    </row>
    <row r="58" spans="2:139" ht="15" customHeight="1"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51"/>
      <c r="X58" s="251"/>
      <c r="Y58" s="251"/>
      <c r="Z58" s="251"/>
      <c r="AA58" s="251"/>
      <c r="AB58" s="251"/>
      <c r="AC58" s="251"/>
      <c r="AD58" s="251"/>
      <c r="AE58" s="251"/>
      <c r="AF58" s="251"/>
      <c r="AG58" s="251"/>
      <c r="AH58" s="251"/>
      <c r="AI58" s="251"/>
      <c r="AJ58" s="251"/>
      <c r="AK58" s="251"/>
      <c r="AL58" s="251"/>
      <c r="AM58" s="251"/>
      <c r="AN58" s="251"/>
      <c r="AO58" s="251"/>
      <c r="AP58" s="251"/>
      <c r="AQ58" s="251"/>
      <c r="AR58" s="251"/>
      <c r="AS58" s="251"/>
      <c r="AT58" s="251"/>
      <c r="AU58" s="251"/>
      <c r="AV58" s="164" t="str">
        <f>IF(OR(CB69="x",BX69="x",BT69="x"),"L'audition reste à controler une fois par an","")</f>
        <v/>
      </c>
      <c r="AW58" s="164"/>
      <c r="AX58" s="164"/>
      <c r="AY58" s="164"/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164"/>
      <c r="BO58" s="164"/>
      <c r="BP58" s="164"/>
      <c r="BQ58" s="164"/>
      <c r="BR58" s="164"/>
      <c r="BS58" s="164"/>
      <c r="BT58" s="164"/>
      <c r="BU58" s="164"/>
      <c r="BV58" s="164"/>
      <c r="BW58" s="146"/>
      <c r="BX58" s="146"/>
      <c r="BY58" s="146"/>
      <c r="BZ58" s="146"/>
      <c r="CA58" s="146"/>
      <c r="CB58" s="146"/>
      <c r="CC58" s="146"/>
      <c r="CD58" s="146"/>
      <c r="CE58" s="146"/>
      <c r="CF58" s="146"/>
      <c r="CG58" s="9"/>
      <c r="CH58" s="79"/>
      <c r="CI58" s="88"/>
      <c r="CJ58" s="88"/>
      <c r="CK58" s="88"/>
      <c r="CL58" s="93"/>
      <c r="CM58" s="93"/>
      <c r="CN58" s="89"/>
      <c r="CO58" s="89"/>
      <c r="CP58" s="89"/>
      <c r="CQ58" s="89"/>
      <c r="CR58" s="172" t="s">
        <v>211</v>
      </c>
      <c r="CS58" s="172"/>
      <c r="CT58" s="172"/>
      <c r="CU58" s="172"/>
      <c r="CV58" s="172"/>
      <c r="CW58" s="172"/>
      <c r="CX58" s="172"/>
      <c r="CY58" s="172"/>
      <c r="CZ58" s="172"/>
      <c r="DA58" s="172"/>
      <c r="DB58" s="172"/>
      <c r="DC58" s="172"/>
      <c r="DD58" s="172"/>
      <c r="DE58" s="172"/>
      <c r="DF58" s="172"/>
      <c r="DG58" s="172"/>
      <c r="DH58" s="172"/>
      <c r="DI58" s="172"/>
      <c r="DJ58" s="172"/>
      <c r="DK58" s="172"/>
      <c r="DL58" s="172"/>
      <c r="DM58" s="172"/>
      <c r="DN58" s="172"/>
      <c r="DO58" s="174"/>
      <c r="DP58" s="174"/>
      <c r="DQ58" s="174"/>
      <c r="DR58" s="174"/>
      <c r="DS58" s="174"/>
      <c r="DT58" s="174"/>
      <c r="DU58" s="174"/>
      <c r="DV58" s="174"/>
      <c r="DW58" s="174"/>
      <c r="DX58" s="174"/>
      <c r="DY58" s="174"/>
      <c r="DZ58" s="174"/>
      <c r="EA58" s="174"/>
      <c r="EB58" s="174"/>
      <c r="EC58" s="174"/>
      <c r="ED58" s="174"/>
      <c r="EE58" s="174"/>
      <c r="EF58" s="91" t="b">
        <v>0</v>
      </c>
    </row>
    <row r="59" spans="2:139" ht="15" customHeight="1"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1"/>
      <c r="AA59" s="251"/>
      <c r="AB59" s="251"/>
      <c r="AC59" s="251"/>
      <c r="AD59" s="251"/>
      <c r="AE59" s="251"/>
      <c r="AF59" s="251"/>
      <c r="AG59" s="251"/>
      <c r="AH59" s="251"/>
      <c r="AI59" s="251"/>
      <c r="AJ59" s="251"/>
      <c r="AK59" s="251"/>
      <c r="AL59" s="251"/>
      <c r="AM59" s="251"/>
      <c r="AN59" s="251"/>
      <c r="AO59" s="251"/>
      <c r="AP59" s="251"/>
      <c r="AQ59" s="251"/>
      <c r="AR59" s="251"/>
      <c r="AS59" s="251"/>
      <c r="AT59" s="251"/>
      <c r="AU59" s="251"/>
      <c r="AV59" s="164"/>
      <c r="AW59" s="164"/>
      <c r="AX59" s="164"/>
      <c r="AY59" s="164"/>
      <c r="AZ59" s="164"/>
      <c r="BA59" s="164"/>
      <c r="BB59" s="164"/>
      <c r="BC59" s="164"/>
      <c r="BD59" s="164"/>
      <c r="BE59" s="164"/>
      <c r="BF59" s="164"/>
      <c r="BG59" s="164"/>
      <c r="BH59" s="164"/>
      <c r="BI59" s="164"/>
      <c r="BJ59" s="164"/>
      <c r="BK59" s="164"/>
      <c r="BL59" s="164"/>
      <c r="BM59" s="164"/>
      <c r="BN59" s="164"/>
      <c r="BO59" s="164"/>
      <c r="BP59" s="164"/>
      <c r="BQ59" s="164"/>
      <c r="BR59" s="164"/>
      <c r="BS59" s="164"/>
      <c r="BT59" s="164"/>
      <c r="BU59" s="164"/>
      <c r="BV59" s="164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9"/>
      <c r="CH59" s="79"/>
      <c r="CI59" s="147">
        <v>40</v>
      </c>
      <c r="CJ59" s="147"/>
      <c r="CK59" s="147"/>
      <c r="CL59" s="145" t="s">
        <v>79</v>
      </c>
      <c r="CM59" s="145"/>
      <c r="CN59" s="159" t="s">
        <v>84</v>
      </c>
      <c r="CO59" s="159"/>
      <c r="CP59" s="159"/>
      <c r="CQ59" s="159"/>
      <c r="CR59" s="159"/>
      <c r="CS59" s="159"/>
      <c r="CT59" s="159"/>
      <c r="CU59" s="159"/>
      <c r="CV59" s="159"/>
      <c r="CW59" s="159"/>
      <c r="CX59" s="159"/>
      <c r="CY59" s="159"/>
      <c r="CZ59" s="159"/>
      <c r="DA59" s="159"/>
      <c r="DB59" s="159"/>
      <c r="DC59" s="159"/>
      <c r="DD59" s="159"/>
      <c r="DE59" s="159"/>
      <c r="DF59" s="159"/>
      <c r="DG59" s="159"/>
      <c r="DH59" s="159"/>
      <c r="DI59" s="159"/>
      <c r="DJ59" s="159"/>
      <c r="DK59" s="159"/>
      <c r="DL59" s="159"/>
      <c r="DM59" s="159"/>
      <c r="DN59" s="159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6"/>
      <c r="EA59" s="67"/>
      <c r="EB59" s="67"/>
      <c r="EC59" s="67"/>
      <c r="ED59" s="68"/>
      <c r="EE59" s="68"/>
      <c r="EF59" s="91" t="b">
        <v>0</v>
      </c>
    </row>
    <row r="60" spans="2:139" ht="15" customHeight="1">
      <c r="B60" s="81"/>
      <c r="C60" s="82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BW60" s="146" t="s">
        <v>80</v>
      </c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80"/>
      <c r="CI60" s="147">
        <v>30</v>
      </c>
      <c r="CJ60" s="147"/>
      <c r="CK60" s="147"/>
      <c r="CL60" s="145" t="s">
        <v>81</v>
      </c>
      <c r="CM60" s="145"/>
      <c r="CN60" s="153"/>
      <c r="CO60" s="153"/>
      <c r="CP60" s="153"/>
      <c r="CQ60" s="153"/>
      <c r="CR60" s="153"/>
      <c r="CS60" s="153"/>
      <c r="CT60" s="153"/>
      <c r="CU60" s="153"/>
      <c r="CV60" s="153"/>
      <c r="CW60" s="153"/>
      <c r="CX60" s="153"/>
      <c r="CY60" s="153"/>
      <c r="CZ60" s="153"/>
      <c r="DA60" s="153"/>
      <c r="DB60" s="153"/>
      <c r="DC60" s="153"/>
      <c r="DD60" s="153"/>
      <c r="DE60" s="153"/>
      <c r="DF60" s="153"/>
      <c r="DG60" s="153"/>
      <c r="DH60" s="153"/>
      <c r="DI60" s="153"/>
      <c r="DJ60" s="153"/>
      <c r="DK60" s="153"/>
      <c r="DL60" s="153"/>
      <c r="DM60" s="153"/>
      <c r="DN60" s="153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8"/>
      <c r="EE60" s="68"/>
      <c r="EF60" s="91" t="b">
        <v>0</v>
      </c>
    </row>
    <row r="61" spans="2:139" ht="15" customHeight="1"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19"/>
      <c r="BK61" s="119"/>
      <c r="BL61" s="119"/>
      <c r="BM61" s="119"/>
      <c r="BN61" s="119"/>
      <c r="BO61" s="119"/>
      <c r="BP61" s="119"/>
      <c r="BQ61" s="119"/>
      <c r="BR61" s="119"/>
      <c r="BS61" s="119"/>
      <c r="BT61" s="119"/>
      <c r="BU61" s="119"/>
      <c r="BV61" s="119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80"/>
      <c r="CI61" s="147"/>
      <c r="CJ61" s="147"/>
      <c r="CK61" s="147"/>
      <c r="CL61" s="145"/>
      <c r="CM61" s="145"/>
      <c r="CN61" s="153"/>
      <c r="CO61" s="153"/>
      <c r="CP61" s="153"/>
      <c r="CQ61" s="153"/>
      <c r="CR61" s="153"/>
      <c r="CS61" s="153"/>
      <c r="CT61" s="153"/>
      <c r="CU61" s="153"/>
      <c r="CV61" s="153"/>
      <c r="CW61" s="153"/>
      <c r="CX61" s="153"/>
      <c r="CY61" s="153"/>
      <c r="CZ61" s="153"/>
      <c r="DA61" s="153"/>
      <c r="DB61" s="153"/>
      <c r="DC61" s="153"/>
      <c r="DD61" s="153"/>
      <c r="DE61" s="153"/>
      <c r="DF61" s="153"/>
      <c r="DG61" s="153"/>
      <c r="DH61" s="153"/>
      <c r="DI61" s="153"/>
      <c r="DJ61" s="153"/>
      <c r="DK61" s="153"/>
      <c r="DL61" s="153"/>
      <c r="DM61" s="153"/>
      <c r="DN61" s="153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8"/>
      <c r="EE61" s="68"/>
    </row>
    <row r="62" spans="2:139" ht="15" customHeight="1">
      <c r="B62" s="83"/>
      <c r="C62" s="81" t="s">
        <v>269</v>
      </c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V62" s="159" t="s">
        <v>84</v>
      </c>
      <c r="AW62" s="159"/>
      <c r="AX62" s="159"/>
      <c r="AY62" s="159"/>
      <c r="AZ62" s="159"/>
      <c r="BA62" s="159"/>
      <c r="BB62" s="159"/>
      <c r="BC62" s="159"/>
      <c r="BD62" s="159"/>
      <c r="BE62" s="159"/>
      <c r="BF62" s="159"/>
      <c r="BG62" s="159"/>
      <c r="BH62" s="159"/>
      <c r="BI62" s="159"/>
      <c r="BJ62" s="159"/>
      <c r="BK62" s="159"/>
      <c r="BL62" s="159"/>
      <c r="BM62" s="159"/>
      <c r="BN62" s="159"/>
      <c r="BO62" s="159"/>
      <c r="BP62" s="159"/>
      <c r="BQ62" s="159"/>
      <c r="BR62" s="159"/>
      <c r="BS62" s="159"/>
      <c r="BT62" s="159"/>
      <c r="BU62" s="159"/>
      <c r="BV62" s="159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  <c r="CH62" s="80"/>
      <c r="CI62" s="88"/>
      <c r="CJ62" s="88"/>
      <c r="CK62" s="88"/>
      <c r="CL62" s="93"/>
      <c r="CM62" s="93"/>
      <c r="CN62" s="153"/>
      <c r="CO62" s="153"/>
      <c r="CP62" s="153"/>
      <c r="CQ62" s="153"/>
      <c r="CR62" s="153"/>
      <c r="CS62" s="153"/>
      <c r="CT62" s="153"/>
      <c r="CU62" s="153"/>
      <c r="CV62" s="153"/>
      <c r="CW62" s="153"/>
      <c r="CX62" s="153"/>
      <c r="CY62" s="153"/>
      <c r="CZ62" s="153"/>
      <c r="DA62" s="153"/>
      <c r="DB62" s="153"/>
      <c r="DC62" s="153"/>
      <c r="DD62" s="153"/>
      <c r="DE62" s="153"/>
      <c r="DF62" s="153"/>
      <c r="DG62" s="153"/>
      <c r="DH62" s="153"/>
      <c r="DI62" s="153"/>
      <c r="DJ62" s="153"/>
      <c r="DK62" s="153"/>
      <c r="DL62" s="153"/>
      <c r="DM62" s="153"/>
      <c r="DN62" s="153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8"/>
      <c r="EE62" s="68"/>
    </row>
    <row r="63" spans="2:139" ht="15" customHeight="1"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V63" s="153"/>
      <c r="AW63" s="153"/>
      <c r="AX63" s="153"/>
      <c r="AY63" s="153"/>
      <c r="AZ63" s="153"/>
      <c r="BA63" s="153"/>
      <c r="BB63" s="153"/>
      <c r="BC63" s="153"/>
      <c r="BD63" s="153"/>
      <c r="BE63" s="153"/>
      <c r="BF63" s="153"/>
      <c r="BG63" s="153"/>
      <c r="BH63" s="153"/>
      <c r="BI63" s="153"/>
      <c r="BJ63" s="153"/>
      <c r="BK63" s="153"/>
      <c r="BL63" s="153"/>
      <c r="BM63" s="153"/>
      <c r="BN63" s="153"/>
      <c r="BO63" s="153"/>
      <c r="BP63" s="153"/>
      <c r="BQ63" s="153"/>
      <c r="BR63" s="153"/>
      <c r="BS63" s="153"/>
      <c r="BT63" s="153"/>
      <c r="BU63" s="153"/>
      <c r="BV63" s="153"/>
      <c r="BW63" s="146"/>
      <c r="BX63" s="146"/>
      <c r="BY63" s="146"/>
      <c r="BZ63" s="146"/>
      <c r="CA63" s="146"/>
      <c r="CB63" s="146"/>
      <c r="CC63" s="146"/>
      <c r="CD63" s="146"/>
      <c r="CE63" s="146"/>
      <c r="CF63" s="146"/>
      <c r="CG63" s="146"/>
      <c r="CH63" s="80"/>
      <c r="CI63" s="147">
        <v>20</v>
      </c>
      <c r="CJ63" s="147"/>
      <c r="CK63" s="147"/>
      <c r="CL63" s="145" t="s">
        <v>82</v>
      </c>
      <c r="CM63" s="145"/>
      <c r="CN63" s="153"/>
      <c r="CO63" s="153"/>
      <c r="CP63" s="153"/>
      <c r="CQ63" s="153"/>
      <c r="CR63" s="153"/>
      <c r="CS63" s="153"/>
      <c r="CT63" s="153"/>
      <c r="CU63" s="153"/>
      <c r="CV63" s="153"/>
      <c r="CW63" s="153"/>
      <c r="CX63" s="153"/>
      <c r="CY63" s="153"/>
      <c r="CZ63" s="153"/>
      <c r="DA63" s="153"/>
      <c r="DB63" s="153"/>
      <c r="DC63" s="153"/>
      <c r="DD63" s="153"/>
      <c r="DE63" s="153"/>
      <c r="DF63" s="153"/>
      <c r="DG63" s="153"/>
      <c r="DH63" s="153"/>
      <c r="DI63" s="153"/>
      <c r="DJ63" s="153"/>
      <c r="DK63" s="153"/>
      <c r="DL63" s="153"/>
      <c r="DM63" s="153"/>
      <c r="DN63" s="153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8"/>
      <c r="EE63" s="68"/>
    </row>
    <row r="64" spans="2:139" ht="15" customHeight="1">
      <c r="C64" s="84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V64" s="153"/>
      <c r="AW64" s="153"/>
      <c r="AX64" s="153"/>
      <c r="AY64" s="153"/>
      <c r="AZ64" s="153"/>
      <c r="BA64" s="153"/>
      <c r="BB64" s="153"/>
      <c r="BC64" s="153"/>
      <c r="BD64" s="153"/>
      <c r="BE64" s="153"/>
      <c r="BF64" s="153"/>
      <c r="BG64" s="153"/>
      <c r="BH64" s="153"/>
      <c r="BI64" s="153"/>
      <c r="BJ64" s="153"/>
      <c r="BK64" s="153"/>
      <c r="BL64" s="153"/>
      <c r="BM64" s="153"/>
      <c r="BN64" s="153"/>
      <c r="BO64" s="153"/>
      <c r="BP64" s="153"/>
      <c r="BQ64" s="153"/>
      <c r="BR64" s="153"/>
      <c r="BS64" s="153"/>
      <c r="BT64" s="153"/>
      <c r="BU64" s="153"/>
      <c r="BV64" s="153"/>
      <c r="BW64" s="146" t="s">
        <v>83</v>
      </c>
      <c r="BX64" s="146"/>
      <c r="BY64" s="146"/>
      <c r="BZ64" s="146"/>
      <c r="CA64" s="146"/>
      <c r="CB64" s="146"/>
      <c r="CC64" s="146"/>
      <c r="CD64" s="146"/>
      <c r="CE64" s="146"/>
      <c r="CF64" s="146"/>
      <c r="CG64" s="146"/>
      <c r="CH64" s="146"/>
      <c r="CI64" s="147"/>
      <c r="CJ64" s="147"/>
      <c r="CK64" s="147"/>
      <c r="CL64" s="145"/>
      <c r="CM64" s="145"/>
      <c r="CN64" s="153"/>
      <c r="CO64" s="153"/>
      <c r="CP64" s="153"/>
      <c r="CQ64" s="153"/>
      <c r="CR64" s="153"/>
      <c r="CS64" s="153"/>
      <c r="CT64" s="153"/>
      <c r="CU64" s="153"/>
      <c r="CV64" s="153"/>
      <c r="CW64" s="153"/>
      <c r="CX64" s="153"/>
      <c r="CY64" s="153"/>
      <c r="CZ64" s="153"/>
      <c r="DA64" s="153"/>
      <c r="DB64" s="153"/>
      <c r="DC64" s="153"/>
      <c r="DD64" s="153"/>
      <c r="DE64" s="153"/>
      <c r="DF64" s="153"/>
      <c r="DG64" s="153"/>
      <c r="DH64" s="153"/>
      <c r="DI64" s="153"/>
      <c r="DJ64" s="153"/>
      <c r="DK64" s="153"/>
      <c r="DL64" s="153"/>
      <c r="DM64" s="153"/>
      <c r="DN64" s="153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8"/>
      <c r="EE64" s="68"/>
    </row>
    <row r="65" spans="1:135" ht="15" customHeight="1">
      <c r="B65" s="83"/>
      <c r="C65" s="84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V65" s="153"/>
      <c r="AW65" s="153"/>
      <c r="AX65" s="153"/>
      <c r="AY65" s="153"/>
      <c r="AZ65" s="153"/>
      <c r="BA65" s="153"/>
      <c r="BB65" s="153"/>
      <c r="BC65" s="153"/>
      <c r="BD65" s="153"/>
      <c r="BE65" s="153"/>
      <c r="BF65" s="153"/>
      <c r="BG65" s="153"/>
      <c r="BH65" s="153"/>
      <c r="BI65" s="153"/>
      <c r="BJ65" s="153"/>
      <c r="BK65" s="153"/>
      <c r="BL65" s="153"/>
      <c r="BM65" s="153"/>
      <c r="BN65" s="153"/>
      <c r="BO65" s="153"/>
      <c r="BP65" s="153"/>
      <c r="BQ65" s="153"/>
      <c r="BR65" s="153"/>
      <c r="BS65" s="153"/>
      <c r="BT65" s="153"/>
      <c r="BU65" s="153"/>
      <c r="BV65" s="153"/>
      <c r="BW65" s="146"/>
      <c r="BX65" s="146"/>
      <c r="BY65" s="146"/>
      <c r="BZ65" s="146"/>
      <c r="CA65" s="146"/>
      <c r="CB65" s="146"/>
      <c r="CC65" s="146"/>
      <c r="CD65" s="146"/>
      <c r="CE65" s="146"/>
      <c r="CF65" s="146"/>
      <c r="CG65" s="146"/>
      <c r="CH65" s="146"/>
      <c r="CI65" s="147"/>
      <c r="CJ65" s="147"/>
      <c r="CK65" s="147"/>
      <c r="CL65" s="145"/>
      <c r="CM65" s="145"/>
      <c r="CN65" s="153"/>
      <c r="CO65" s="153"/>
      <c r="CP65" s="153"/>
      <c r="CQ65" s="153"/>
      <c r="CR65" s="153"/>
      <c r="CS65" s="153"/>
      <c r="CT65" s="153"/>
      <c r="CU65" s="153"/>
      <c r="CV65" s="153"/>
      <c r="CW65" s="153"/>
      <c r="CX65" s="153"/>
      <c r="CY65" s="153"/>
      <c r="CZ65" s="153"/>
      <c r="DA65" s="153"/>
      <c r="DB65" s="153"/>
      <c r="DC65" s="153"/>
      <c r="DD65" s="153"/>
      <c r="DE65" s="153"/>
      <c r="DF65" s="153"/>
      <c r="DG65" s="153"/>
      <c r="DH65" s="153"/>
      <c r="DI65" s="153"/>
      <c r="DJ65" s="153"/>
      <c r="DK65" s="153"/>
      <c r="DL65" s="153"/>
      <c r="DM65" s="153"/>
      <c r="DN65" s="153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8"/>
      <c r="EE65" s="68"/>
    </row>
    <row r="66" spans="1:135" ht="15" customHeight="1">
      <c r="B66" s="83"/>
      <c r="F66" s="84"/>
      <c r="AV66" s="153"/>
      <c r="AW66" s="153"/>
      <c r="AX66" s="153"/>
      <c r="AY66" s="153"/>
      <c r="AZ66" s="153"/>
      <c r="BA66" s="153"/>
      <c r="BB66" s="153"/>
      <c r="BC66" s="153"/>
      <c r="BD66" s="153"/>
      <c r="BE66" s="153"/>
      <c r="BF66" s="153"/>
      <c r="BG66" s="153"/>
      <c r="BH66" s="153"/>
      <c r="BI66" s="153"/>
      <c r="BJ66" s="153"/>
      <c r="BK66" s="153"/>
      <c r="BL66" s="153"/>
      <c r="BM66" s="153"/>
      <c r="BN66" s="153"/>
      <c r="BO66" s="153"/>
      <c r="BP66" s="153"/>
      <c r="BQ66" s="153"/>
      <c r="BR66" s="153"/>
      <c r="BS66" s="153"/>
      <c r="BT66" s="153"/>
      <c r="BU66" s="153"/>
      <c r="BV66" s="153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  <c r="CH66" s="146"/>
      <c r="CI66" s="147" t="s">
        <v>85</v>
      </c>
      <c r="CJ66" s="147"/>
      <c r="CK66" s="147"/>
      <c r="CL66" s="145" t="s">
        <v>86</v>
      </c>
      <c r="CM66" s="145"/>
      <c r="CN66" s="153"/>
      <c r="CO66" s="153"/>
      <c r="CP66" s="153"/>
      <c r="CQ66" s="153"/>
      <c r="CR66" s="153"/>
      <c r="CS66" s="153"/>
      <c r="CT66" s="153"/>
      <c r="CU66" s="153"/>
      <c r="CV66" s="153"/>
      <c r="CW66" s="153"/>
      <c r="CX66" s="153"/>
      <c r="CY66" s="153"/>
      <c r="CZ66" s="153"/>
      <c r="DA66" s="153"/>
      <c r="DB66" s="153"/>
      <c r="DC66" s="153"/>
      <c r="DD66" s="153"/>
      <c r="DE66" s="153"/>
      <c r="DF66" s="153"/>
      <c r="DG66" s="153"/>
      <c r="DH66" s="153"/>
      <c r="DI66" s="153"/>
      <c r="DJ66" s="153"/>
      <c r="DK66" s="153"/>
      <c r="DL66" s="153"/>
      <c r="DM66" s="153"/>
      <c r="DN66" s="153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8"/>
      <c r="EE66" s="68"/>
    </row>
    <row r="67" spans="1:135" ht="15" customHeight="1">
      <c r="B67" s="83"/>
      <c r="F67" s="84"/>
      <c r="AV67" s="154"/>
      <c r="AW67" s="154"/>
      <c r="AX67" s="154"/>
      <c r="AY67" s="154"/>
      <c r="AZ67" s="154"/>
      <c r="BA67" s="154"/>
      <c r="BB67" s="154"/>
      <c r="BC67" s="154"/>
      <c r="BD67" s="154"/>
      <c r="BE67" s="154"/>
      <c r="BF67" s="154"/>
      <c r="BG67" s="154"/>
      <c r="BH67" s="154"/>
      <c r="BI67" s="154"/>
      <c r="BJ67" s="154"/>
      <c r="BK67" s="154"/>
      <c r="BL67" s="154"/>
      <c r="BM67" s="154"/>
      <c r="BN67" s="154"/>
      <c r="BO67" s="154"/>
      <c r="BP67" s="154"/>
      <c r="BQ67" s="154"/>
      <c r="BR67" s="154"/>
      <c r="BS67" s="154"/>
      <c r="BT67" s="154"/>
      <c r="BU67" s="154"/>
      <c r="BV67" s="154"/>
      <c r="BW67" s="9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88"/>
      <c r="CJ67" s="88"/>
      <c r="CK67" s="88"/>
      <c r="CL67" s="93"/>
      <c r="CM67" s="93"/>
      <c r="CN67" s="154"/>
      <c r="CO67" s="154"/>
      <c r="CP67" s="154"/>
      <c r="CQ67" s="154"/>
      <c r="CR67" s="154"/>
      <c r="CS67" s="154"/>
      <c r="CT67" s="154"/>
      <c r="CU67" s="154"/>
      <c r="CV67" s="154"/>
      <c r="CW67" s="154"/>
      <c r="CX67" s="154"/>
      <c r="CY67" s="154"/>
      <c r="CZ67" s="154"/>
      <c r="DA67" s="154"/>
      <c r="DB67" s="154"/>
      <c r="DC67" s="154"/>
      <c r="DD67" s="154"/>
      <c r="DE67" s="154"/>
      <c r="DF67" s="154"/>
      <c r="DG67" s="154"/>
      <c r="DH67" s="154"/>
      <c r="DI67" s="154"/>
      <c r="DJ67" s="154"/>
      <c r="DK67" s="154"/>
      <c r="DL67" s="154"/>
      <c r="DM67" s="154"/>
      <c r="DN67" s="154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8"/>
      <c r="EE67" s="68"/>
    </row>
    <row r="68" spans="1:135" ht="15" customHeight="1">
      <c r="B68" s="83"/>
      <c r="F68" s="84"/>
      <c r="AV68" s="161" t="s">
        <v>0</v>
      </c>
      <c r="AW68" s="162"/>
      <c r="AX68" s="162"/>
      <c r="AY68" s="162"/>
      <c r="AZ68" s="163"/>
      <c r="BA68" s="148" t="s">
        <v>286</v>
      </c>
      <c r="BB68" s="150"/>
      <c r="BC68" s="132" t="s">
        <v>287</v>
      </c>
      <c r="BD68" s="148" t="s">
        <v>288</v>
      </c>
      <c r="BE68" s="150"/>
      <c r="BF68" s="148" t="s">
        <v>289</v>
      </c>
      <c r="BG68" s="150"/>
      <c r="BH68" s="161" t="s">
        <v>87</v>
      </c>
      <c r="BI68" s="162"/>
      <c r="BJ68" s="162"/>
      <c r="BK68" s="163"/>
      <c r="BL68" s="161" t="s">
        <v>88</v>
      </c>
      <c r="BM68" s="162"/>
      <c r="BN68" s="162"/>
      <c r="BO68" s="163"/>
      <c r="BP68" s="148" t="s">
        <v>2</v>
      </c>
      <c r="BQ68" s="149"/>
      <c r="BR68" s="149"/>
      <c r="BS68" s="150"/>
      <c r="BT68" s="148" t="s">
        <v>89</v>
      </c>
      <c r="BU68" s="149"/>
      <c r="BV68" s="149"/>
      <c r="BW68" s="150"/>
      <c r="BX68" s="148" t="s">
        <v>90</v>
      </c>
      <c r="BY68" s="149"/>
      <c r="BZ68" s="149"/>
      <c r="CA68" s="150"/>
      <c r="CB68" s="148" t="s">
        <v>91</v>
      </c>
      <c r="CC68" s="149"/>
      <c r="CD68" s="149"/>
      <c r="CE68" s="150"/>
      <c r="CF68" s="148" t="s">
        <v>3</v>
      </c>
      <c r="CG68" s="149"/>
      <c r="CH68" s="149"/>
      <c r="CI68" s="150"/>
      <c r="CJ68" s="148" t="s">
        <v>1</v>
      </c>
      <c r="CK68" s="149"/>
      <c r="CL68" s="149"/>
      <c r="CM68" s="150"/>
      <c r="CN68" s="170" t="s">
        <v>0</v>
      </c>
      <c r="CO68" s="170"/>
      <c r="CP68" s="170"/>
      <c r="CQ68" s="170"/>
      <c r="CR68" s="170"/>
      <c r="CS68" s="170"/>
      <c r="CT68" s="170" t="s">
        <v>186</v>
      </c>
      <c r="CU68" s="170"/>
      <c r="CV68" s="170"/>
      <c r="CW68" s="170" t="s">
        <v>187</v>
      </c>
      <c r="CX68" s="170"/>
      <c r="CY68" s="170"/>
      <c r="CZ68" s="170"/>
      <c r="DA68" s="170" t="s">
        <v>87</v>
      </c>
      <c r="DB68" s="170"/>
      <c r="DC68" s="170"/>
      <c r="DD68" s="170"/>
      <c r="DE68" s="170" t="s">
        <v>185</v>
      </c>
      <c r="DF68" s="170"/>
      <c r="DG68" s="170"/>
      <c r="DH68" s="170"/>
      <c r="DI68" s="170" t="s">
        <v>188</v>
      </c>
      <c r="DJ68" s="170"/>
      <c r="DK68" s="170"/>
      <c r="DL68" s="170"/>
      <c r="DM68" s="170" t="s">
        <v>189</v>
      </c>
      <c r="DN68" s="170"/>
      <c r="DO68" s="170"/>
      <c r="DP68" s="170" t="s">
        <v>190</v>
      </c>
      <c r="DQ68" s="170"/>
      <c r="DR68" s="170"/>
      <c r="DS68" s="170"/>
      <c r="DT68" s="170" t="s">
        <v>2</v>
      </c>
      <c r="DU68" s="170"/>
      <c r="DV68" s="170"/>
      <c r="DW68" s="170"/>
      <c r="DX68" s="170" t="s">
        <v>3</v>
      </c>
      <c r="DY68" s="170"/>
      <c r="DZ68" s="170"/>
      <c r="EA68" s="170"/>
      <c r="EB68" s="170" t="s">
        <v>1</v>
      </c>
      <c r="EC68" s="170"/>
      <c r="ED68" s="170"/>
      <c r="EE68" s="170"/>
    </row>
    <row r="69" spans="1:135" ht="15" customHeight="1">
      <c r="B69" s="83"/>
      <c r="F69" s="84"/>
      <c r="AV69" s="161"/>
      <c r="AW69" s="162"/>
      <c r="AX69" s="162"/>
      <c r="AY69" s="162"/>
      <c r="AZ69" s="163"/>
      <c r="BA69" s="166" t="str">
        <f>IF(BB16="o","x","")</f>
        <v/>
      </c>
      <c r="BB69" s="167"/>
      <c r="BC69" s="120" t="str">
        <f>IF(BU16="o","x","")</f>
        <v/>
      </c>
      <c r="BD69" s="166" t="str">
        <f>IF(BG16="o","x","")</f>
        <v>x</v>
      </c>
      <c r="BE69" s="167"/>
      <c r="BF69" s="166" t="str">
        <f>IF(BZ16="o","x","")</f>
        <v>x</v>
      </c>
      <c r="BG69" s="167"/>
      <c r="BH69" s="161"/>
      <c r="BI69" s="162"/>
      <c r="BJ69" s="162"/>
      <c r="BK69" s="163"/>
      <c r="BL69" s="161"/>
      <c r="BM69" s="162"/>
      <c r="BN69" s="162"/>
      <c r="BO69" s="163"/>
      <c r="BP69" s="166" t="s">
        <v>290</v>
      </c>
      <c r="BQ69" s="168"/>
      <c r="BR69" s="168"/>
      <c r="BS69" s="167"/>
      <c r="BT69" s="166"/>
      <c r="BU69" s="168"/>
      <c r="BV69" s="168"/>
      <c r="BW69" s="167"/>
      <c r="BX69" s="166"/>
      <c r="BY69" s="168"/>
      <c r="BZ69" s="168"/>
      <c r="CA69" s="167"/>
      <c r="CB69" s="166"/>
      <c r="CC69" s="168"/>
      <c r="CD69" s="168"/>
      <c r="CE69" s="167"/>
      <c r="CF69" s="166"/>
      <c r="CG69" s="168"/>
      <c r="CH69" s="168"/>
      <c r="CI69" s="167"/>
      <c r="CJ69" s="166"/>
      <c r="CK69" s="168"/>
      <c r="CL69" s="168"/>
      <c r="CM69" s="167"/>
      <c r="CN69" s="170"/>
      <c r="CO69" s="170"/>
      <c r="CP69" s="170"/>
      <c r="CQ69" s="170"/>
      <c r="CR69" s="170"/>
      <c r="CS69" s="170"/>
      <c r="CT69" s="170"/>
      <c r="CU69" s="170"/>
      <c r="CV69" s="170"/>
      <c r="CW69" s="170"/>
      <c r="CX69" s="170"/>
      <c r="CY69" s="170"/>
      <c r="CZ69" s="170"/>
      <c r="DA69" s="170"/>
      <c r="DB69" s="170"/>
      <c r="DC69" s="170"/>
      <c r="DD69" s="170"/>
      <c r="DE69" s="170"/>
      <c r="DF69" s="170"/>
      <c r="DG69" s="170"/>
      <c r="DH69" s="170"/>
      <c r="DI69" s="170"/>
      <c r="DJ69" s="170"/>
      <c r="DK69" s="170"/>
      <c r="DL69" s="170"/>
      <c r="DM69" s="170"/>
      <c r="DN69" s="170"/>
      <c r="DO69" s="170"/>
      <c r="DP69" s="170"/>
      <c r="DQ69" s="170"/>
      <c r="DR69" s="170"/>
      <c r="DS69" s="170"/>
      <c r="DT69" s="170"/>
      <c r="DU69" s="170"/>
      <c r="DV69" s="170"/>
      <c r="DW69" s="170"/>
      <c r="DX69" s="170"/>
      <c r="DY69" s="170"/>
      <c r="DZ69" s="170"/>
      <c r="EA69" s="170"/>
      <c r="EB69" s="170"/>
      <c r="EC69" s="170"/>
      <c r="ED69" s="170"/>
      <c r="EE69" s="170"/>
    </row>
    <row r="70" spans="1:135" ht="15" customHeight="1">
      <c r="B70" s="83"/>
      <c r="F70" s="84"/>
      <c r="AV70" s="115"/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  <c r="BR70" s="116"/>
      <c r="BS70" s="116"/>
      <c r="BT70" s="116"/>
      <c r="BU70" s="116"/>
      <c r="BV70" s="116"/>
      <c r="BW70" s="116"/>
      <c r="BX70" s="116"/>
      <c r="BY70" s="116"/>
      <c r="BZ70" s="116"/>
      <c r="CA70" s="116"/>
      <c r="CB70" s="116"/>
      <c r="CC70" s="116"/>
      <c r="CD70" s="116"/>
      <c r="CE70" s="116"/>
      <c r="CF70" s="116"/>
      <c r="CG70" s="116"/>
      <c r="CH70" s="116"/>
      <c r="CI70" s="116"/>
      <c r="CJ70" s="116"/>
      <c r="CK70" s="116"/>
      <c r="CL70" s="116"/>
      <c r="CM70" s="117"/>
      <c r="CN70" s="169"/>
      <c r="CO70" s="169"/>
      <c r="CP70" s="169"/>
      <c r="CQ70" s="169"/>
      <c r="CR70" s="169"/>
      <c r="CS70" s="169"/>
      <c r="CT70" s="169"/>
      <c r="CU70" s="169"/>
      <c r="CV70" s="169"/>
      <c r="CW70" s="169"/>
      <c r="CX70" s="169"/>
      <c r="CY70" s="169"/>
      <c r="CZ70" s="169"/>
      <c r="DA70" s="169"/>
      <c r="DB70" s="169"/>
      <c r="DC70" s="169"/>
      <c r="DD70" s="169"/>
      <c r="DE70" s="169"/>
      <c r="DF70" s="169"/>
      <c r="DG70" s="169"/>
      <c r="DH70" s="169"/>
      <c r="DI70" s="169"/>
      <c r="DJ70" s="169"/>
      <c r="DK70" s="169"/>
      <c r="DL70" s="169"/>
      <c r="DM70" s="169"/>
      <c r="DN70" s="169"/>
      <c r="DO70" s="169"/>
      <c r="DP70" s="169"/>
      <c r="DQ70" s="169"/>
      <c r="DR70" s="169"/>
      <c r="DS70" s="169"/>
      <c r="DT70" s="169"/>
      <c r="DU70" s="169"/>
      <c r="DV70" s="169"/>
      <c r="DW70" s="169"/>
      <c r="DX70" s="169"/>
      <c r="DY70" s="169"/>
      <c r="DZ70" s="169"/>
      <c r="EA70" s="169"/>
      <c r="EB70" s="169"/>
      <c r="EC70" s="169"/>
      <c r="ED70" s="169"/>
      <c r="EE70" s="169"/>
    </row>
    <row r="71" spans="1:135" ht="15" customHeight="1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</row>
    <row r="72" spans="1:135" ht="15" customHeight="1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91" t="s">
        <v>277</v>
      </c>
      <c r="AW72" s="91" t="s">
        <v>12</v>
      </c>
      <c r="AY72" s="91" t="s">
        <v>280</v>
      </c>
      <c r="BB72" s="91" t="s">
        <v>282</v>
      </c>
      <c r="BJ72" s="1" t="s">
        <v>38</v>
      </c>
      <c r="BN72" s="118" t="b">
        <v>0</v>
      </c>
      <c r="CB72" s="5" t="s">
        <v>39</v>
      </c>
    </row>
    <row r="73" spans="1:135" ht="15" customHeight="1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6"/>
      <c r="AV73" s="91" t="s">
        <v>123</v>
      </c>
      <c r="AW73" s="91" t="s">
        <v>13</v>
      </c>
      <c r="AY73" s="91" t="s">
        <v>279</v>
      </c>
      <c r="BB73" s="91" t="s">
        <v>283</v>
      </c>
      <c r="BJ73" s="1" t="s">
        <v>40</v>
      </c>
      <c r="BN73" s="118" t="b">
        <v>0</v>
      </c>
      <c r="CB73" s="1" t="s">
        <v>41</v>
      </c>
    </row>
    <row r="74" spans="1:135" ht="15" customHeight="1">
      <c r="AY74" s="91" t="s">
        <v>107</v>
      </c>
      <c r="BB74" s="91" t="s">
        <v>284</v>
      </c>
      <c r="BJ74" s="1" t="s">
        <v>42</v>
      </c>
      <c r="BN74" s="118" t="b">
        <v>1</v>
      </c>
      <c r="CB74" s="1" t="s">
        <v>43</v>
      </c>
    </row>
    <row r="75" spans="1:135" ht="15" customHeight="1">
      <c r="BJ75" s="1" t="s">
        <v>44</v>
      </c>
      <c r="BN75" s="118" t="b">
        <v>0</v>
      </c>
      <c r="CB75" s="1" t="s">
        <v>45</v>
      </c>
    </row>
    <row r="76" spans="1:135" ht="15" customHeight="1">
      <c r="BJ76" s="1" t="s">
        <v>46</v>
      </c>
      <c r="BN76" s="118" t="b">
        <v>0</v>
      </c>
      <c r="CB76" s="1" t="s">
        <v>47</v>
      </c>
    </row>
    <row r="77" spans="1:135" ht="15" customHeight="1">
      <c r="BJ77" s="1" t="s">
        <v>48</v>
      </c>
      <c r="BN77" s="118" t="b">
        <v>1</v>
      </c>
      <c r="CB77" s="1" t="s">
        <v>49</v>
      </c>
    </row>
    <row r="78" spans="1:135" ht="15" customHeight="1">
      <c r="BJ78" s="1"/>
      <c r="BN78" s="1"/>
      <c r="CB78" s="1" t="s">
        <v>50</v>
      </c>
    </row>
    <row r="79" spans="1:135" ht="15" customHeight="1">
      <c r="BJ79" s="1"/>
      <c r="BN79" s="1"/>
      <c r="CB79" s="1" t="s">
        <v>52</v>
      </c>
    </row>
    <row r="80" spans="1:135" ht="15" customHeight="1">
      <c r="BJ80" s="1"/>
      <c r="BN80" s="1"/>
      <c r="CB80" s="1" t="s">
        <v>54</v>
      </c>
    </row>
    <row r="81" spans="55:72" ht="15" customHeight="1">
      <c r="BT81" s="133" t="str">
        <f>IF(OR(CJ69="x",CF69="x",CB69="x",BX69="x",BT69="x",BP69="x"),"X","")</f>
        <v>X</v>
      </c>
    </row>
    <row r="86" spans="55:72" ht="15" customHeight="1">
      <c r="BC86" s="171" t="s">
        <v>15</v>
      </c>
      <c r="BD86" s="95" t="b">
        <v>0</v>
      </c>
      <c r="BE86" s="95" t="s">
        <v>63</v>
      </c>
    </row>
    <row r="87" spans="55:72" ht="15" customHeight="1">
      <c r="BC87" s="171"/>
      <c r="BD87" s="95" t="b">
        <v>0</v>
      </c>
      <c r="BE87" s="95" t="s">
        <v>64</v>
      </c>
    </row>
    <row r="88" spans="55:72" ht="15" customHeight="1">
      <c r="BC88" s="171"/>
      <c r="BD88" s="95" t="b">
        <v>0</v>
      </c>
      <c r="BE88" s="95" t="s">
        <v>68</v>
      </c>
    </row>
    <row r="89" spans="55:72" ht="15" customHeight="1">
      <c r="BC89" s="171"/>
      <c r="BD89" s="95" t="b">
        <v>0</v>
      </c>
      <c r="BE89" s="95" t="s">
        <v>69</v>
      </c>
    </row>
    <row r="90" spans="55:72" ht="15" customHeight="1">
      <c r="BC90" s="171"/>
      <c r="BD90" s="95" t="b">
        <v>0</v>
      </c>
      <c r="BE90" s="95" t="s">
        <v>71</v>
      </c>
    </row>
    <row r="91" spans="55:72" ht="15" customHeight="1">
      <c r="BC91" s="171"/>
      <c r="BD91" s="7" t="b">
        <v>0</v>
      </c>
      <c r="BE91" s="95" t="s">
        <v>73</v>
      </c>
    </row>
    <row r="92" spans="55:72" ht="15" customHeight="1">
      <c r="BC92" s="171"/>
      <c r="BD92" s="7" t="b">
        <v>0</v>
      </c>
      <c r="BE92" s="95" t="s">
        <v>74</v>
      </c>
    </row>
    <row r="93" spans="55:72" ht="15" customHeight="1">
      <c r="BC93" s="171" t="s">
        <v>16</v>
      </c>
      <c r="BD93" s="95" t="b">
        <v>0</v>
      </c>
      <c r="BE93" s="95"/>
    </row>
    <row r="94" spans="55:72" ht="15" customHeight="1">
      <c r="BC94" s="171"/>
      <c r="BD94" s="95" t="b">
        <v>0</v>
      </c>
      <c r="BE94" s="95"/>
    </row>
    <row r="95" spans="55:72" ht="15" customHeight="1">
      <c r="BC95" s="171"/>
      <c r="BD95" s="95" t="b">
        <v>0</v>
      </c>
      <c r="BE95" s="95"/>
    </row>
    <row r="96" spans="55:72" ht="15" customHeight="1">
      <c r="BC96" s="171"/>
      <c r="BD96" s="95" t="b">
        <v>0</v>
      </c>
      <c r="BE96" s="95"/>
    </row>
    <row r="97" spans="55:57" ht="15" customHeight="1">
      <c r="BC97" s="171"/>
      <c r="BD97" s="95" t="b">
        <v>0</v>
      </c>
      <c r="BE97" s="95"/>
    </row>
    <row r="98" spans="55:57" ht="15" customHeight="1">
      <c r="BC98" s="171"/>
      <c r="BD98" s="7" t="b">
        <v>0</v>
      </c>
      <c r="BE98" s="95"/>
    </row>
    <row r="99" spans="55:57" ht="15" customHeight="1">
      <c r="BC99" s="171"/>
      <c r="BD99" s="7" t="b">
        <v>0</v>
      </c>
      <c r="BE99" s="95"/>
    </row>
  </sheetData>
  <mergeCells count="452">
    <mergeCell ref="BU25:BV26"/>
    <mergeCell ref="BU27:BV28"/>
    <mergeCell ref="BU29:BV30"/>
    <mergeCell ref="BU31:BV32"/>
    <mergeCell ref="BU33:BV34"/>
    <mergeCell ref="BU35:BV36"/>
    <mergeCell ref="BU37:BV38"/>
    <mergeCell ref="BW25:CM25"/>
    <mergeCell ref="Z30:AF30"/>
    <mergeCell ref="BB27:BC28"/>
    <mergeCell ref="BB25:BC26"/>
    <mergeCell ref="BD25:BT25"/>
    <mergeCell ref="N32:S32"/>
    <mergeCell ref="D32:M32"/>
    <mergeCell ref="N31:S31"/>
    <mergeCell ref="T31:V31"/>
    <mergeCell ref="W31:Y31"/>
    <mergeCell ref="D30:K30"/>
    <mergeCell ref="T32:V32"/>
    <mergeCell ref="W32:Y32"/>
    <mergeCell ref="N30:U30"/>
    <mergeCell ref="AV45:CM45"/>
    <mergeCell ref="AV48:BC48"/>
    <mergeCell ref="BD48:BH48"/>
    <mergeCell ref="CT39:DC39"/>
    <mergeCell ref="DD39:DL39"/>
    <mergeCell ref="DM39:DV39"/>
    <mergeCell ref="DW39:EE39"/>
    <mergeCell ref="BB40:BD41"/>
    <mergeCell ref="BE40:BP41"/>
    <mergeCell ref="BQ40:BT41"/>
    <mergeCell ref="BU40:BW41"/>
    <mergeCell ref="BX40:CI41"/>
    <mergeCell ref="BB42:BD42"/>
    <mergeCell ref="BE42:BP42"/>
    <mergeCell ref="BX42:CI42"/>
    <mergeCell ref="CJ40:CM41"/>
    <mergeCell ref="CT42:DL42"/>
    <mergeCell ref="DM42:EE42"/>
    <mergeCell ref="BB43:BE43"/>
    <mergeCell ref="BF43:BJ43"/>
    <mergeCell ref="BK43:BO43"/>
    <mergeCell ref="BP43:BT43"/>
    <mergeCell ref="BU43:BX43"/>
    <mergeCell ref="CN25:CS43"/>
    <mergeCell ref="EA30:EE31"/>
    <mergeCell ref="CT34:CT35"/>
    <mergeCell ref="CU34:CX35"/>
    <mergeCell ref="CY34:CY35"/>
    <mergeCell ref="CZ34:DC35"/>
    <mergeCell ref="DD34:DG35"/>
    <mergeCell ref="DH34:DL35"/>
    <mergeCell ref="DM34:DM35"/>
    <mergeCell ref="DN34:DQ35"/>
    <mergeCell ref="DR34:DR35"/>
    <mergeCell ref="DS34:DV35"/>
    <mergeCell ref="DW34:DZ35"/>
    <mergeCell ref="EA34:EE35"/>
    <mergeCell ref="CY30:CY31"/>
    <mergeCell ref="CZ30:DC31"/>
    <mergeCell ref="DD30:DG31"/>
    <mergeCell ref="DH30:DL31"/>
    <mergeCell ref="DM30:DM31"/>
    <mergeCell ref="DR32:DV32"/>
    <mergeCell ref="DW32:DZ32"/>
    <mergeCell ref="EA32:EE32"/>
    <mergeCell ref="CT30:CT31"/>
    <mergeCell ref="CU30:CX31"/>
    <mergeCell ref="DW30:DZ31"/>
    <mergeCell ref="A1:AU4"/>
    <mergeCell ref="AV1:BI3"/>
    <mergeCell ref="BJ1:CD4"/>
    <mergeCell ref="CE1:CM2"/>
    <mergeCell ref="BX10:CA12"/>
    <mergeCell ref="CB10:CE12"/>
    <mergeCell ref="CK11:CM11"/>
    <mergeCell ref="BN10:BP10"/>
    <mergeCell ref="BR10:BT10"/>
    <mergeCell ref="BR11:BT11"/>
    <mergeCell ref="BN11:BP11"/>
    <mergeCell ref="CG10:CI10"/>
    <mergeCell ref="CK10:CM10"/>
    <mergeCell ref="CG11:CI11"/>
    <mergeCell ref="AV15:BA16"/>
    <mergeCell ref="BB15:BT15"/>
    <mergeCell ref="BU15:CM15"/>
    <mergeCell ref="C12:S12"/>
    <mergeCell ref="X12:AH12"/>
    <mergeCell ref="AV18:BA23"/>
    <mergeCell ref="BC13:BD13"/>
    <mergeCell ref="BF13:BH13"/>
    <mergeCell ref="BJ13:BL13"/>
    <mergeCell ref="BY13:CA13"/>
    <mergeCell ref="CC13:CE13"/>
    <mergeCell ref="CA16:CE16"/>
    <mergeCell ref="BM13:BP13"/>
    <mergeCell ref="BQ13:BT13"/>
    <mergeCell ref="BC16:BF16"/>
    <mergeCell ref="BH16:BL16"/>
    <mergeCell ref="BN16:BT16"/>
    <mergeCell ref="BV16:BY16"/>
    <mergeCell ref="CF23:CG23"/>
    <mergeCell ref="Y18:AC18"/>
    <mergeCell ref="AD18:AM18"/>
    <mergeCell ref="BV13:BW13"/>
    <mergeCell ref="CF12:CI12"/>
    <mergeCell ref="CJ12:CM12"/>
    <mergeCell ref="CN1:DA3"/>
    <mergeCell ref="DB1:DV4"/>
    <mergeCell ref="BM12:BP12"/>
    <mergeCell ref="BB10:BD12"/>
    <mergeCell ref="BE10:BH12"/>
    <mergeCell ref="BI10:BL12"/>
    <mergeCell ref="BQ12:BT12"/>
    <mergeCell ref="DR12:EE12"/>
    <mergeCell ref="DW1:EE2"/>
    <mergeCell ref="CE3:CM4"/>
    <mergeCell ref="DW3:EE4"/>
    <mergeCell ref="AV4:BI4"/>
    <mergeCell ref="CN4:DA4"/>
    <mergeCell ref="BD6:BT7"/>
    <mergeCell ref="BU6:CD6"/>
    <mergeCell ref="CE6:CM6"/>
    <mergeCell ref="CN6:CS7"/>
    <mergeCell ref="CT6:CU6"/>
    <mergeCell ref="CV6:DL7"/>
    <mergeCell ref="DM7:DQ7"/>
    <mergeCell ref="DR7:DV7"/>
    <mergeCell ref="DW7:EE7"/>
    <mergeCell ref="BU7:CD7"/>
    <mergeCell ref="BU10:BW12"/>
    <mergeCell ref="CN59:DN59"/>
    <mergeCell ref="D19:I19"/>
    <mergeCell ref="C58:AU59"/>
    <mergeCell ref="DM6:DV6"/>
    <mergeCell ref="DW6:EE6"/>
    <mergeCell ref="CE7:CM7"/>
    <mergeCell ref="CT7:CU7"/>
    <mergeCell ref="AE9:AH9"/>
    <mergeCell ref="AI9:AU9"/>
    <mergeCell ref="AV9:BA13"/>
    <mergeCell ref="BB9:BT9"/>
    <mergeCell ref="BU9:CM9"/>
    <mergeCell ref="CN9:CS13"/>
    <mergeCell ref="CT9:CY11"/>
    <mergeCell ref="CZ9:DE11"/>
    <mergeCell ref="DF9:DK11"/>
    <mergeCell ref="DL9:DQ11"/>
    <mergeCell ref="DR9:DW11"/>
    <mergeCell ref="DX9:EA11"/>
    <mergeCell ref="EB9:EE11"/>
    <mergeCell ref="AV6:BA7"/>
    <mergeCell ref="DX13:EE13"/>
    <mergeCell ref="DR13:DW13"/>
    <mergeCell ref="CF13:CI13"/>
    <mergeCell ref="CT12:CY12"/>
    <mergeCell ref="CZ12:DE12"/>
    <mergeCell ref="DF12:DK12"/>
    <mergeCell ref="DL12:DQ12"/>
    <mergeCell ref="DL15:DQ15"/>
    <mergeCell ref="CJ13:CM13"/>
    <mergeCell ref="CT13:CY13"/>
    <mergeCell ref="CZ13:DE13"/>
    <mergeCell ref="DF13:DK13"/>
    <mergeCell ref="DL13:DQ13"/>
    <mergeCell ref="CT15:DB15"/>
    <mergeCell ref="DC15:DK15"/>
    <mergeCell ref="DZ19:EA19"/>
    <mergeCell ref="EB19:EE19"/>
    <mergeCell ref="DZ20:EA20"/>
    <mergeCell ref="EB20:EE20"/>
    <mergeCell ref="CF21:CG21"/>
    <mergeCell ref="DX21:DY21"/>
    <mergeCell ref="DZ21:EA21"/>
    <mergeCell ref="EB21:EE21"/>
    <mergeCell ref="DZ22:EA22"/>
    <mergeCell ref="DR16:DX16"/>
    <mergeCell ref="DY16:EE16"/>
    <mergeCell ref="CH22:CM22"/>
    <mergeCell ref="CH23:CM23"/>
    <mergeCell ref="DZ23:EA23"/>
    <mergeCell ref="EB23:EE23"/>
    <mergeCell ref="CT16:DB16"/>
    <mergeCell ref="DC16:DK16"/>
    <mergeCell ref="DL16:DQ16"/>
    <mergeCell ref="CG16:CM16"/>
    <mergeCell ref="CN15:CS16"/>
    <mergeCell ref="DR15:DX15"/>
    <mergeCell ref="DY15:EE15"/>
    <mergeCell ref="CF18:CG18"/>
    <mergeCell ref="CN18:CS24"/>
    <mergeCell ref="DX18:DY18"/>
    <mergeCell ref="CF20:CG20"/>
    <mergeCell ref="DX20:DY20"/>
    <mergeCell ref="CF22:CG22"/>
    <mergeCell ref="DX22:DY22"/>
    <mergeCell ref="DZ18:EA18"/>
    <mergeCell ref="EB18:EE18"/>
    <mergeCell ref="CF19:CG19"/>
    <mergeCell ref="DX19:DY19"/>
    <mergeCell ref="DR40:DV40"/>
    <mergeCell ref="DW40:DZ40"/>
    <mergeCell ref="EA40:EE40"/>
    <mergeCell ref="CT41:DL41"/>
    <mergeCell ref="DM41:EE41"/>
    <mergeCell ref="CH18:CM18"/>
    <mergeCell ref="CH19:CM19"/>
    <mergeCell ref="CH20:CM20"/>
    <mergeCell ref="CH21:CM21"/>
    <mergeCell ref="DN30:DQ31"/>
    <mergeCell ref="DR30:DR31"/>
    <mergeCell ref="DS30:DV31"/>
    <mergeCell ref="CT27:EE27"/>
    <mergeCell ref="BB39:CM39"/>
    <mergeCell ref="BB29:BC30"/>
    <mergeCell ref="BB31:BC32"/>
    <mergeCell ref="BB33:BC34"/>
    <mergeCell ref="BB37:BC38"/>
    <mergeCell ref="BB35:BC36"/>
    <mergeCell ref="CT26:CX26"/>
    <mergeCell ref="CY26:DC26"/>
    <mergeCell ref="DD26:DG26"/>
    <mergeCell ref="DH26:DL26"/>
    <mergeCell ref="EB22:EE22"/>
    <mergeCell ref="DM28:DM29"/>
    <mergeCell ref="DN28:DQ29"/>
    <mergeCell ref="DR28:DR29"/>
    <mergeCell ref="DS28:DV29"/>
    <mergeCell ref="DW28:DZ29"/>
    <mergeCell ref="EA28:EE29"/>
    <mergeCell ref="CT25:DL25"/>
    <mergeCell ref="DM25:EE25"/>
    <mergeCell ref="CT23:DW23"/>
    <mergeCell ref="DX23:DY23"/>
    <mergeCell ref="DM26:DQ26"/>
    <mergeCell ref="DR26:DV26"/>
    <mergeCell ref="DW26:DZ26"/>
    <mergeCell ref="EA26:EE26"/>
    <mergeCell ref="CT28:CT29"/>
    <mergeCell ref="CU28:CX29"/>
    <mergeCell ref="CY28:CY29"/>
    <mergeCell ref="CZ28:DC29"/>
    <mergeCell ref="DD28:DG29"/>
    <mergeCell ref="DH28:DL29"/>
    <mergeCell ref="CT32:DL32"/>
    <mergeCell ref="DM32:DQ32"/>
    <mergeCell ref="CT33:EE33"/>
    <mergeCell ref="CT38:CX38"/>
    <mergeCell ref="CY38:DC38"/>
    <mergeCell ref="DD38:DG38"/>
    <mergeCell ref="DH38:DL38"/>
    <mergeCell ref="DM38:DQ38"/>
    <mergeCell ref="DR38:DV38"/>
    <mergeCell ref="DW38:DZ38"/>
    <mergeCell ref="EA38:EE38"/>
    <mergeCell ref="CT36:CT37"/>
    <mergeCell ref="CU36:CX37"/>
    <mergeCell ref="CY36:CY37"/>
    <mergeCell ref="CZ36:DC37"/>
    <mergeCell ref="DD36:DG37"/>
    <mergeCell ref="DH36:DL37"/>
    <mergeCell ref="DM36:DM37"/>
    <mergeCell ref="DN36:DQ37"/>
    <mergeCell ref="DR36:DR37"/>
    <mergeCell ref="DS36:DV37"/>
    <mergeCell ref="DW36:DZ37"/>
    <mergeCell ref="EA36:EE37"/>
    <mergeCell ref="BY43:CC43"/>
    <mergeCell ref="CD43:CH43"/>
    <mergeCell ref="CI43:CM43"/>
    <mergeCell ref="CT43:DL43"/>
    <mergeCell ref="DM43:EE43"/>
    <mergeCell ref="CN45:EE45"/>
    <mergeCell ref="AV46:BV47"/>
    <mergeCell ref="BW46:CM47"/>
    <mergeCell ref="BC86:BC92"/>
    <mergeCell ref="CN46:DN47"/>
    <mergeCell ref="DO46:EE47"/>
    <mergeCell ref="AV25:BA43"/>
    <mergeCell ref="CS48:CT48"/>
    <mergeCell ref="DO48:DR50"/>
    <mergeCell ref="DS48:DV50"/>
    <mergeCell ref="DW48:EA50"/>
    <mergeCell ref="EB48:EE50"/>
    <mergeCell ref="CI49:CK49"/>
    <mergeCell ref="BW48:CD51"/>
    <mergeCell ref="CI48:CK48"/>
    <mergeCell ref="CT40:CX40"/>
    <mergeCell ref="CY40:DC40"/>
    <mergeCell ref="DD40:DG40"/>
    <mergeCell ref="DH40:DL40"/>
    <mergeCell ref="DM40:DQ40"/>
    <mergeCell ref="CJ42:CM42"/>
    <mergeCell ref="CN48:CR48"/>
    <mergeCell ref="CN49:CT49"/>
    <mergeCell ref="AV51:BV51"/>
    <mergeCell ref="CI51:CK51"/>
    <mergeCell ref="CU49:CZ49"/>
    <mergeCell ref="DA49:DF49"/>
    <mergeCell ref="DG49:DN49"/>
    <mergeCell ref="CN50:CV50"/>
    <mergeCell ref="CW50:DF50"/>
    <mergeCell ref="DG50:DN50"/>
    <mergeCell ref="AV49:BC49"/>
    <mergeCell ref="BI49:BK49"/>
    <mergeCell ref="BL49:BN49"/>
    <mergeCell ref="BC50:BH50"/>
    <mergeCell ref="BI50:BK50"/>
    <mergeCell ref="BL50:BR50"/>
    <mergeCell ref="BS50:BU50"/>
    <mergeCell ref="AV50:BB50"/>
    <mergeCell ref="CL48:CM48"/>
    <mergeCell ref="CL49:CM49"/>
    <mergeCell ref="BQ42:BT42"/>
    <mergeCell ref="BU42:BW42"/>
    <mergeCell ref="DW51:EA52"/>
    <mergeCell ref="EB51:EE52"/>
    <mergeCell ref="BW52:CE55"/>
    <mergeCell ref="CI52:CK52"/>
    <mergeCell ref="CL52:CM52"/>
    <mergeCell ref="CN52:CZ52"/>
    <mergeCell ref="DA52:DD52"/>
    <mergeCell ref="AV54:AY54"/>
    <mergeCell ref="CL51:CM51"/>
    <mergeCell ref="CN51:CT51"/>
    <mergeCell ref="CU51:CX51"/>
    <mergeCell ref="DK51:DN51"/>
    <mergeCell ref="DO51:DR52"/>
    <mergeCell ref="DS51:DV52"/>
    <mergeCell ref="ED53:EE53"/>
    <mergeCell ref="AV55:AY55"/>
    <mergeCell ref="AZ55:BC55"/>
    <mergeCell ref="BD55:BG55"/>
    <mergeCell ref="BH55:BI55"/>
    <mergeCell ref="BJ55:BK55"/>
    <mergeCell ref="BM55:BP55"/>
    <mergeCell ref="BQ55:BT55"/>
    <mergeCell ref="DW54:EA54"/>
    <mergeCell ref="EB54:EE54"/>
    <mergeCell ref="EB58:EE58"/>
    <mergeCell ref="EB56:EE56"/>
    <mergeCell ref="CI57:CK57"/>
    <mergeCell ref="CL57:CM57"/>
    <mergeCell ref="CR57:DN57"/>
    <mergeCell ref="DO57:DR57"/>
    <mergeCell ref="DS57:DV57"/>
    <mergeCell ref="DW57:EA57"/>
    <mergeCell ref="EB57:EE57"/>
    <mergeCell ref="DW56:EA56"/>
    <mergeCell ref="DW58:EA58"/>
    <mergeCell ref="DO55:DR55"/>
    <mergeCell ref="DS55:DV55"/>
    <mergeCell ref="DW55:EA55"/>
    <mergeCell ref="EB55:EE55"/>
    <mergeCell ref="DU53:DV53"/>
    <mergeCell ref="DW53:DX53"/>
    <mergeCell ref="DY53:EA53"/>
    <mergeCell ref="EB53:EC53"/>
    <mergeCell ref="CI53:CK53"/>
    <mergeCell ref="CL53:CM53"/>
    <mergeCell ref="CN54:CZ54"/>
    <mergeCell ref="DA54:DD54"/>
    <mergeCell ref="DQ53:DR53"/>
    <mergeCell ref="DS53:DT53"/>
    <mergeCell ref="CL55:CM55"/>
    <mergeCell ref="BC93:BC99"/>
    <mergeCell ref="CN53:CT53"/>
    <mergeCell ref="CU53:CX53"/>
    <mergeCell ref="DO53:DP53"/>
    <mergeCell ref="DO54:DR54"/>
    <mergeCell ref="CR58:DN58"/>
    <mergeCell ref="DO58:DR58"/>
    <mergeCell ref="DS58:DV58"/>
    <mergeCell ref="BW56:CF59"/>
    <mergeCell ref="CI56:CK56"/>
    <mergeCell ref="CL56:CM56"/>
    <mergeCell ref="DO56:DR56"/>
    <mergeCell ref="DS56:DV56"/>
    <mergeCell ref="CI59:CK59"/>
    <mergeCell ref="CL59:CM59"/>
    <mergeCell ref="BW60:CG63"/>
    <mergeCell ref="CI60:CK60"/>
    <mergeCell ref="CL60:CM60"/>
    <mergeCell ref="CN60:DN67"/>
    <mergeCell ref="CI61:CK61"/>
    <mergeCell ref="CL61:CM61"/>
    <mergeCell ref="AZ54:BC54"/>
    <mergeCell ref="DS54:DV54"/>
    <mergeCell ref="BD54:BG54"/>
    <mergeCell ref="CN70:EE70"/>
    <mergeCell ref="DP68:DS69"/>
    <mergeCell ref="DT68:DW69"/>
    <mergeCell ref="DX68:EA69"/>
    <mergeCell ref="EB68:EE69"/>
    <mergeCell ref="CT68:CV69"/>
    <mergeCell ref="CW68:CZ69"/>
    <mergeCell ref="DA68:DD69"/>
    <mergeCell ref="DE68:DH69"/>
    <mergeCell ref="DI68:DL69"/>
    <mergeCell ref="DM68:DO69"/>
    <mergeCell ref="CN68:CS69"/>
    <mergeCell ref="CB69:CE69"/>
    <mergeCell ref="CF69:CI69"/>
    <mergeCell ref="CJ69:CM69"/>
    <mergeCell ref="CL65:CM65"/>
    <mergeCell ref="CI66:CK66"/>
    <mergeCell ref="CL66:CM66"/>
    <mergeCell ref="CJ68:CM68"/>
    <mergeCell ref="BD68:BE68"/>
    <mergeCell ref="BA68:BB68"/>
    <mergeCell ref="AV69:AZ69"/>
    <mergeCell ref="BA69:BB69"/>
    <mergeCell ref="BD69:BE69"/>
    <mergeCell ref="BF69:BG69"/>
    <mergeCell ref="BH69:BK69"/>
    <mergeCell ref="BL69:BO69"/>
    <mergeCell ref="BP69:BS69"/>
    <mergeCell ref="BT69:BW69"/>
    <mergeCell ref="BX69:CA69"/>
    <mergeCell ref="AV59:BV59"/>
    <mergeCell ref="AV58:BV58"/>
    <mergeCell ref="AV57:BV57"/>
    <mergeCell ref="BS48:BT48"/>
    <mergeCell ref="BI48:BK48"/>
    <mergeCell ref="BL48:BN48"/>
    <mergeCell ref="BD49:BH49"/>
    <mergeCell ref="CI55:CK55"/>
    <mergeCell ref="CI63:CK63"/>
    <mergeCell ref="CL63:CM63"/>
    <mergeCell ref="BW64:CH66"/>
    <mergeCell ref="CI64:CK64"/>
    <mergeCell ref="CL64:CM64"/>
    <mergeCell ref="CI65:CK65"/>
    <mergeCell ref="CF68:CI68"/>
    <mergeCell ref="CB68:CE68"/>
    <mergeCell ref="BX68:CA68"/>
    <mergeCell ref="D29:G29"/>
    <mergeCell ref="AV53:BP53"/>
    <mergeCell ref="BQ53:BV53"/>
    <mergeCell ref="AV63:BV67"/>
    <mergeCell ref="BT68:BW68"/>
    <mergeCell ref="BH54:BI54"/>
    <mergeCell ref="BJ54:BK54"/>
    <mergeCell ref="BM54:BP54"/>
    <mergeCell ref="BQ54:BT54"/>
    <mergeCell ref="AV62:BV62"/>
    <mergeCell ref="BO48:BR48"/>
    <mergeCell ref="BP68:BS68"/>
    <mergeCell ref="BL68:BO68"/>
    <mergeCell ref="BH68:BK68"/>
    <mergeCell ref="BF68:BG68"/>
    <mergeCell ref="AV68:AZ68"/>
  </mergeCells>
  <conditionalFormatting sqref="BE42">
    <cfRule type="containsErrors" dxfId="64" priority="56">
      <formula>ISERROR(BE42)</formula>
    </cfRule>
  </conditionalFormatting>
  <conditionalFormatting sqref="BE40">
    <cfRule type="containsErrors" dxfId="63" priority="55">
      <formula>ISERROR(BE40)</formula>
    </cfRule>
  </conditionalFormatting>
  <conditionalFormatting sqref="BX42">
    <cfRule type="containsErrors" dxfId="62" priority="54">
      <formula>ISERROR(BX42)</formula>
    </cfRule>
  </conditionalFormatting>
  <conditionalFormatting sqref="BX40">
    <cfRule type="containsErrors" dxfId="61" priority="53">
      <formula>ISERROR(BX40)</formula>
    </cfRule>
  </conditionalFormatting>
  <conditionalFormatting sqref="BC43:BE43">
    <cfRule type="expression" dxfId="60" priority="40">
      <formula>BG40=0</formula>
    </cfRule>
    <cfRule type="expression" dxfId="59" priority="52">
      <formula>AND(BG40&lt;40,BG40&gt;10)</formula>
    </cfRule>
  </conditionalFormatting>
  <conditionalFormatting sqref="BF43:BJ43">
    <cfRule type="expression" dxfId="58" priority="51">
      <formula>AND(BE40&lt;70,BE40&gt;40)</formula>
    </cfRule>
  </conditionalFormatting>
  <conditionalFormatting sqref="BK43:BO43">
    <cfRule type="expression" dxfId="57" priority="50">
      <formula>AND(BE40&lt;90,BE40&gt;70)</formula>
    </cfRule>
  </conditionalFormatting>
  <conditionalFormatting sqref="BP43:BT43">
    <cfRule type="expression" dxfId="56" priority="49">
      <formula>BE40&gt;90</formula>
    </cfRule>
  </conditionalFormatting>
  <conditionalFormatting sqref="BV43:BX43">
    <cfRule type="expression" dxfId="55" priority="39">
      <formula>"AD44=0"</formula>
    </cfRule>
    <cfRule type="expression" dxfId="54" priority="48">
      <formula>AND(BZ40&lt;40,BZ40&gt;10)</formula>
    </cfRule>
  </conditionalFormatting>
  <conditionalFormatting sqref="BY43:CC43">
    <cfRule type="expression" dxfId="53" priority="47">
      <formula>AND(BX40&lt;70,BX40&gt;40)</formula>
    </cfRule>
  </conditionalFormatting>
  <conditionalFormatting sqref="CD43:CH43">
    <cfRule type="expression" dxfId="52" priority="46">
      <formula>AND(BX40&lt;90,BX40&gt;70)</formula>
    </cfRule>
  </conditionalFormatting>
  <conditionalFormatting sqref="CI43:CM43">
    <cfRule type="expression" dxfId="51" priority="45">
      <formula>BX40&gt;90</formula>
    </cfRule>
  </conditionalFormatting>
  <conditionalFormatting sqref="BE40:BP41">
    <cfRule type="cellIs" dxfId="50" priority="44" operator="equal">
      <formula>0</formula>
    </cfRule>
  </conditionalFormatting>
  <conditionalFormatting sqref="BX40:CI41">
    <cfRule type="cellIs" dxfId="49" priority="43" operator="equal">
      <formula>0</formula>
    </cfRule>
  </conditionalFormatting>
  <conditionalFormatting sqref="BE42:BP42">
    <cfRule type="cellIs" dxfId="48" priority="42" operator="equal">
      <formula>0</formula>
    </cfRule>
  </conditionalFormatting>
  <conditionalFormatting sqref="BX42:CI42">
    <cfRule type="cellIs" dxfId="47" priority="41" operator="equal">
      <formula>0</formula>
    </cfRule>
  </conditionalFormatting>
  <conditionalFormatting sqref="BJ54:BK54">
    <cfRule type="cellIs" dxfId="46" priority="38" operator="equal">
      <formula>0</formula>
    </cfRule>
  </conditionalFormatting>
  <conditionalFormatting sqref="BJ55:BK55">
    <cfRule type="cellIs" dxfId="45" priority="37" operator="equal">
      <formula>0</formula>
    </cfRule>
  </conditionalFormatting>
  <conditionalFormatting sqref="BB43">
    <cfRule type="expression" dxfId="44" priority="57">
      <formula>BE40=0</formula>
    </cfRule>
    <cfRule type="expression" dxfId="43" priority="58">
      <formula>AND(BE40&lt;40,BE40&gt;10)</formula>
    </cfRule>
  </conditionalFormatting>
  <conditionalFormatting sqref="BU43">
    <cfRule type="expression" dxfId="42" priority="59">
      <formula>"AD44=0"</formula>
    </cfRule>
    <cfRule type="expression" dxfId="41" priority="60">
      <formula>AND(BX40&lt;40,BX40&gt;10)</formula>
    </cfRule>
  </conditionalFormatting>
  <conditionalFormatting sqref="DA52:DD52 DA55:DD55">
    <cfRule type="cellIs" dxfId="40" priority="36" operator="equal">
      <formula>FALSE</formula>
    </cfRule>
  </conditionalFormatting>
  <conditionalFormatting sqref="DA54:DD54">
    <cfRule type="cellIs" dxfId="39" priority="35" operator="equal">
      <formula>FALSE</formula>
    </cfRule>
  </conditionalFormatting>
  <conditionalFormatting sqref="V33:Y33 V38:Y38">
    <cfRule type="cellIs" dxfId="38" priority="34" operator="equal">
      <formula>FALSE</formula>
    </cfRule>
  </conditionalFormatting>
  <conditionalFormatting sqref="V36:Y37">
    <cfRule type="cellIs" dxfId="37" priority="33" operator="equal">
      <formula>FALSE</formula>
    </cfRule>
  </conditionalFormatting>
  <conditionalFormatting sqref="BB23:CG23 BB18:CH22 CN1:XFD23 BD26:BT38 BG16:BH16 BM16:BN16 BI72:BJ81 BP81:BP82 BN72:BN80 BD48 BL48 BO49:XFD49 BQ53 AV17:CM17 AV16:BC16 AV39:XFD47 AV48:AV50 AV72:BB81 AV82:BJ82 AV53 AV63 A1:CM9 AV10:CM15 A10:AU11 A12:C13 T12:X13 AI12:AU13 A14:AU17 A25:B25 A19:AU24 A18:Y18 AD18 AN18:AV18 CJ68 CF68 CB68 BX68 BT68 BP68 BL68 BH68 BF68 AV68:AV69 BA68:BA69 CN68:XFD69 BC68:BD69 BW50:XFD50 BO48 BS48 BU48:XFD48 BV82 AV83:BV1048576 AV54:BV59 BW53:XFD67 BW70:XFD1048576 AV70:BV71 AV51:XFD52 AV61:BV62 A55:AU1048576 A47:V47 AS47:AU54 A48:U54 BW30:CU30 BW29:CS29 BW28:CU28 CY28:CZ28 DD28 DH28 DM28:DN28 DR28:DS28 DW28 EA28 BW32:XFD33 BW31:CS31 CY30:CZ30 DD30 DH30 DM30:DN30 DR30:DS30 DW30 EA30 EF28:XFD31 BW36:CU36 BW35:CS35 BW34:CU34 CY34:CZ34 DD34 DH34 DM34:DN34 DR34:DS34 DW34 EA34 BW38:XFD38 BW37:CS37 CY36:CZ36 DD36 DH36 DM36:DN36 DR36:DS36 DW36 EA36 EF34:XFD37 A33:AU33 A32:D32 N32 A31:N31 T31:T32 A35:AU46 A34:D34 H34:AU34 W31:W32 Z31:AU32 A29:D30 H29:BA29 AJ30:BA30 AV31:BA38 A26:BA28 AV24:XFD24 D25:BB25 BD25 BW26:XFD27 BW25 CN25:XFD25">
    <cfRule type="cellIs" dxfId="36" priority="32" operator="equal">
      <formula>"O"</formula>
    </cfRule>
  </conditionalFormatting>
  <conditionalFormatting sqref="CH23">
    <cfRule type="cellIs" dxfId="35" priority="30" operator="equal">
      <formula>"O"</formula>
    </cfRule>
  </conditionalFormatting>
  <conditionalFormatting sqref="BU16:BV16 BZ16:CA16 CF16:CG16">
    <cfRule type="cellIs" dxfId="34" priority="28" operator="equal">
      <formula>"O"</formula>
    </cfRule>
  </conditionalFormatting>
  <conditionalFormatting sqref="BD49 BL49">
    <cfRule type="cellIs" dxfId="33" priority="27" operator="equal">
      <formula>"O"</formula>
    </cfRule>
  </conditionalFormatting>
  <conditionalFormatting sqref="W31 Z31">
    <cfRule type="cellIs" dxfId="32" priority="26" operator="equal">
      <formula>FALSE</formula>
    </cfRule>
  </conditionalFormatting>
  <conditionalFormatting sqref="BF69">
    <cfRule type="cellIs" dxfId="31" priority="25" operator="equal">
      <formula>"O"</formula>
    </cfRule>
  </conditionalFormatting>
  <conditionalFormatting sqref="BH69">
    <cfRule type="cellIs" dxfId="30" priority="24" operator="equal">
      <formula>"O"</formula>
    </cfRule>
  </conditionalFormatting>
  <conditionalFormatting sqref="BL69">
    <cfRule type="cellIs" dxfId="29" priority="22" operator="equal">
      <formula>"O"</formula>
    </cfRule>
  </conditionalFormatting>
  <conditionalFormatting sqref="BP69">
    <cfRule type="cellIs" dxfId="28" priority="21" operator="equal">
      <formula>"O"</formula>
    </cfRule>
  </conditionalFormatting>
  <conditionalFormatting sqref="BT69">
    <cfRule type="cellIs" dxfId="27" priority="20" operator="equal">
      <formula>"O"</formula>
    </cfRule>
  </conditionalFormatting>
  <conditionalFormatting sqref="BX69">
    <cfRule type="cellIs" dxfId="26" priority="19" operator="equal">
      <formula>"O"</formula>
    </cfRule>
  </conditionalFormatting>
  <conditionalFormatting sqref="CB69">
    <cfRule type="cellIs" dxfId="25" priority="18" operator="equal">
      <formula>"O"</formula>
    </cfRule>
  </conditionalFormatting>
  <conditionalFormatting sqref="CF69">
    <cfRule type="cellIs" dxfId="24" priority="17" operator="equal">
      <formula>"O"</formula>
    </cfRule>
  </conditionalFormatting>
  <conditionalFormatting sqref="CJ69">
    <cfRule type="cellIs" dxfId="23" priority="16" operator="equal">
      <formula>"O"</formula>
    </cfRule>
  </conditionalFormatting>
  <conditionalFormatting sqref="BA69:BG69">
    <cfRule type="cellIs" dxfId="22" priority="15" operator="equal">
      <formula>0</formula>
    </cfRule>
  </conditionalFormatting>
  <conditionalFormatting sqref="V48:V54">
    <cfRule type="cellIs" dxfId="21" priority="13" operator="equal">
      <formula>"O"</formula>
    </cfRule>
  </conditionalFormatting>
  <conditionalFormatting sqref="N30">
    <cfRule type="cellIs" dxfId="20" priority="12" operator="equal">
      <formula>"Bouchon Complet"</formula>
    </cfRule>
  </conditionalFormatting>
  <conditionalFormatting sqref="N30:U30">
    <cfRule type="cellIs" dxfId="19" priority="11" operator="equal">
      <formula>"Bouchon Partiel"</formula>
    </cfRule>
  </conditionalFormatting>
  <conditionalFormatting sqref="Z30">
    <cfRule type="cellIs" dxfId="18" priority="10" operator="equal">
      <formula>"Bouchon Complet"</formula>
    </cfRule>
    <cfRule type="cellIs" dxfId="17" priority="9" operator="equal">
      <formula>"Bouchon Partiel"</formula>
    </cfRule>
  </conditionalFormatting>
  <conditionalFormatting sqref="BB27 BB31 BB33 BB35 BB37 BB29">
    <cfRule type="cellIs" dxfId="16" priority="4" operator="equal">
      <formula>"O"</formula>
    </cfRule>
  </conditionalFormatting>
  <conditionalFormatting sqref="BU25">
    <cfRule type="cellIs" dxfId="15" priority="2" operator="equal">
      <formula>"O"</formula>
    </cfRule>
  </conditionalFormatting>
  <conditionalFormatting sqref="BU27 BU31 BU33 BU35 BU37 BU29">
    <cfRule type="cellIs" dxfId="14" priority="1" operator="equal">
      <formula>"O"</formula>
    </cfRule>
  </conditionalFormatting>
  <dataValidations count="11">
    <dataValidation type="list" allowBlank="1" showInputMessage="1" showErrorMessage="1" sqref="DO51:EE52">
      <formula1>montures</formula1>
    </dataValidation>
    <dataValidation type="list" allowBlank="1" showInputMessage="1" showErrorMessage="1" sqref="EA34 EA30 EA28 DH30 DH28 DH36 DH34 EA36">
      <formula1>ADD</formula1>
    </dataValidation>
    <dataValidation type="list" allowBlank="1" showInputMessage="1" showErrorMessage="1" sqref="DW34 DW30 DW28 DD30 DD28 DD36 DD34 DW36">
      <formula1>AXE</formula1>
    </dataValidation>
    <dataValidation type="list" allowBlank="1" showInputMessage="1" showErrorMessage="1" sqref="DN36 DS28 DS30 DS34 DN28 DN30 DN34 CZ30 CU28 CU30 CZ28 CZ36 CU34 CU36 CZ34 DS36">
      <formula1>SPH</formula1>
    </dataValidation>
    <dataValidation type="list" allowBlank="1" showInputMessage="1" showErrorMessage="1" sqref="DR30 DM30 CT30 CY30 CY36 CT36 DM36 CT28 CY28 DM28 DR28 CT34 CY34 DM34 DR34 DR36">
      <formula1>SIGNE</formula1>
    </dataValidation>
    <dataValidation type="list" allowBlank="1" showInputMessage="1" showErrorMessage="1" sqref="BB6:BB7 BB13 BE13 BI13 BM10:BM11 BQ10:BQ11 BU13 BX13 CB13 CF10:CF11 CJ10:CJ11 BB16 BG16 BM16 BU16 BZ16 CF16">
      <formula1>ouinon</formula1>
    </dataValidation>
    <dataValidation type="list" allowBlank="1" showInputMessage="1" sqref="BU7:CD7">
      <formula1>ouinon2</formula1>
    </dataValidation>
    <dataValidation type="list" allowBlank="1" showInputMessage="1" sqref="CE7:CM7">
      <formula1>parenté</formula1>
    </dataValidation>
    <dataValidation type="list" allowBlank="1" showInputMessage="1" showErrorMessage="1" sqref="CH18:CM22">
      <formula1>ouinon2</formula1>
    </dataValidation>
    <dataValidation type="list" allowBlank="1" showInputMessage="1" showErrorMessage="1" sqref="CH23:CM23">
      <formula1>ageaca</formula1>
    </dataValidation>
    <dataValidation type="list" allowBlank="1" showInputMessage="1" showErrorMessage="1" sqref="AV69:AZ69 BX69:CM69 BH69:BT69">
      <formula1>"X"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9" scale="80" fitToWidth="2" fitToHeight="2" orientation="portrait" r:id="rId1"/>
  <rowBreaks count="1" manualBreakCount="1">
    <brk id="70" max="139" man="1"/>
  </rowBreaks>
  <colBreaks count="1" manualBreakCount="1">
    <brk id="47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M9"/>
  <sheetViews>
    <sheetView zoomScale="90" zoomScaleNormal="90" zoomScaleSheetLayoutView="100" workbookViewId="0">
      <selection activeCell="K6" sqref="K6:M6"/>
    </sheetView>
  </sheetViews>
  <sheetFormatPr baseColWidth="10" defaultColWidth="17.140625" defaultRowHeight="12.75" customHeight="1"/>
  <cols>
    <col min="1" max="1" width="3.42578125" style="13" customWidth="1"/>
    <col min="2" max="2" width="6" style="13" bestFit="1" customWidth="1"/>
    <col min="3" max="3" width="28.140625" style="13" customWidth="1"/>
    <col min="4" max="6" width="6.7109375" style="13" customWidth="1"/>
    <col min="7" max="7" width="7.28515625" style="13" customWidth="1"/>
    <col min="8" max="8" width="15.85546875" style="13" customWidth="1"/>
    <col min="9" max="9" width="8.140625" style="13" customWidth="1"/>
    <col min="10" max="10" width="20.140625" style="13" customWidth="1"/>
    <col min="11" max="11" width="14.5703125" style="13" customWidth="1"/>
    <col min="12" max="13" width="6.7109375" style="13" customWidth="1"/>
    <col min="14" max="14" width="17.140625" style="13" customWidth="1"/>
    <col min="15" max="16384" width="17.140625" style="13"/>
  </cols>
  <sheetData>
    <row r="1" spans="1:13" ht="69" customHeight="1">
      <c r="A1" s="11"/>
      <c r="B1" s="12"/>
      <c r="C1" s="12"/>
      <c r="D1" s="12"/>
      <c r="E1" s="12"/>
      <c r="F1" s="12"/>
      <c r="G1" s="335" t="s">
        <v>92</v>
      </c>
      <c r="H1" s="335"/>
      <c r="I1" s="335"/>
      <c r="J1" s="335"/>
      <c r="K1" s="335"/>
      <c r="L1" s="335"/>
      <c r="M1" s="336"/>
    </row>
    <row r="2" spans="1:13" s="14" customFormat="1" ht="40.9" customHeight="1">
      <c r="A2" s="337" t="s">
        <v>276</v>
      </c>
      <c r="B2" s="338"/>
      <c r="C2" s="338"/>
      <c r="D2" s="338"/>
      <c r="E2" s="338"/>
      <c r="F2" s="338"/>
      <c r="G2" s="338"/>
      <c r="H2" s="339" t="s">
        <v>275</v>
      </c>
      <c r="I2" s="339"/>
      <c r="J2" s="339"/>
      <c r="K2" s="339"/>
      <c r="L2" s="338" t="s">
        <v>270</v>
      </c>
      <c r="M2" s="340"/>
    </row>
    <row r="3" spans="1:13" s="14" customFormat="1" ht="5.0999999999999996" customHeight="1">
      <c r="E3" s="15"/>
    </row>
    <row r="4" spans="1:13" ht="25.5">
      <c r="A4" s="341" t="s">
        <v>93</v>
      </c>
      <c r="B4" s="342"/>
      <c r="C4" s="342"/>
      <c r="D4" s="16">
        <f>COUNTIF(D8:D252,"v")</f>
        <v>2</v>
      </c>
      <c r="E4" s="16">
        <f>COUNTIF(E8:E252,"v")</f>
        <v>1</v>
      </c>
      <c r="F4" s="17"/>
      <c r="G4" s="343"/>
      <c r="H4" s="343"/>
      <c r="I4" s="343"/>
      <c r="J4" s="343"/>
      <c r="K4" s="343"/>
      <c r="L4" s="343"/>
      <c r="M4" s="344"/>
    </row>
    <row r="5" spans="1:13" ht="34.9" customHeight="1">
      <c r="A5" s="332" t="s">
        <v>94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</row>
    <row r="6" spans="1:13" ht="13.35" customHeight="1">
      <c r="A6" s="333" t="s">
        <v>95</v>
      </c>
      <c r="B6" s="328" t="s">
        <v>96</v>
      </c>
      <c r="C6" s="328" t="s">
        <v>97</v>
      </c>
      <c r="D6" s="328" t="s">
        <v>98</v>
      </c>
      <c r="E6" s="328" t="s">
        <v>99</v>
      </c>
      <c r="F6" s="328" t="s">
        <v>100</v>
      </c>
      <c r="G6" s="328" t="s">
        <v>101</v>
      </c>
      <c r="H6" s="328" t="s">
        <v>102</v>
      </c>
      <c r="I6" s="328" t="s">
        <v>103</v>
      </c>
      <c r="J6" s="328" t="s">
        <v>104</v>
      </c>
      <c r="K6" s="330"/>
      <c r="L6" s="331"/>
      <c r="M6" s="331"/>
    </row>
    <row r="7" spans="1:13" ht="14.25" thickBot="1">
      <c r="A7" s="334"/>
      <c r="B7" s="329"/>
      <c r="C7" s="329"/>
      <c r="D7" s="329"/>
      <c r="E7" s="329"/>
      <c r="F7" s="329"/>
      <c r="G7" s="329"/>
      <c r="H7" s="329"/>
      <c r="I7" s="329"/>
      <c r="J7" s="329"/>
      <c r="K7" s="18" t="s">
        <v>105</v>
      </c>
      <c r="L7" s="19" t="s">
        <v>98</v>
      </c>
      <c r="M7" s="19" t="s">
        <v>99</v>
      </c>
    </row>
    <row r="8" spans="1:13" ht="25.15" customHeight="1" thickTop="1">
      <c r="A8" s="20">
        <f>$A$1+1</f>
        <v>1</v>
      </c>
      <c r="B8" s="21" t="s">
        <v>108</v>
      </c>
      <c r="C8" s="22" t="s">
        <v>271</v>
      </c>
      <c r="D8" s="23" t="s">
        <v>4</v>
      </c>
      <c r="E8" s="23" t="s">
        <v>4</v>
      </c>
      <c r="F8" s="24" t="s">
        <v>106</v>
      </c>
      <c r="G8" s="25"/>
      <c r="H8" s="26"/>
      <c r="I8" s="27"/>
      <c r="J8" s="28" t="s">
        <v>107</v>
      </c>
      <c r="K8" s="29"/>
      <c r="L8" s="30" t="s">
        <v>185</v>
      </c>
      <c r="M8" s="31"/>
    </row>
    <row r="9" spans="1:13" ht="25.15" customHeight="1">
      <c r="A9" s="32">
        <f>$A$8+1</f>
        <v>2</v>
      </c>
      <c r="B9" s="33" t="s">
        <v>108</v>
      </c>
      <c r="C9" s="34" t="s">
        <v>272</v>
      </c>
      <c r="D9" s="35" t="s">
        <v>4</v>
      </c>
      <c r="E9" s="35"/>
      <c r="F9" s="36" t="s">
        <v>106</v>
      </c>
      <c r="G9" s="37"/>
      <c r="H9" s="38"/>
      <c r="I9" s="39"/>
      <c r="J9" s="40" t="s">
        <v>107</v>
      </c>
      <c r="K9" s="41"/>
      <c r="L9" s="42" t="s">
        <v>1</v>
      </c>
      <c r="M9" s="43"/>
    </row>
  </sheetData>
  <autoFilter ref="B7:M9">
    <sortState ref="B9:M28">
      <sortCondition ref="C7:C27"/>
    </sortState>
  </autoFilter>
  <mergeCells count="18">
    <mergeCell ref="G1:M1"/>
    <mergeCell ref="A2:G2"/>
    <mergeCell ref="H2:K2"/>
    <mergeCell ref="L2:M2"/>
    <mergeCell ref="A4:C4"/>
    <mergeCell ref="G4:M4"/>
    <mergeCell ref="J6:J7"/>
    <mergeCell ref="K6:M6"/>
    <mergeCell ref="A5:M5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conditionalFormatting sqref="N2:XFD3">
    <cfRule type="cellIs" dxfId="13" priority="13" operator="equal">
      <formula>"N"</formula>
    </cfRule>
    <cfRule type="cellIs" dxfId="12" priority="14" operator="equal">
      <formula>"O"</formula>
    </cfRule>
  </conditionalFormatting>
  <conditionalFormatting sqref="L1:M1 L10:M1048576 L3:M5">
    <cfRule type="cellIs" dxfId="11" priority="3" operator="equal">
      <formula>"BP"</formula>
    </cfRule>
    <cfRule type="cellIs" dxfId="10" priority="4" operator="equal">
      <formula>"PG"</formula>
    </cfRule>
    <cfRule type="cellIs" dxfId="9" priority="5" operator="equal">
      <formula>"PX"</formula>
    </cfRule>
    <cfRule type="cellIs" dxfId="8" priority="6" operator="equal">
      <formula>"BC"</formula>
    </cfRule>
    <cfRule type="cellIs" dxfId="7" priority="7" operator="equal">
      <formula>"SND"</formula>
    </cfRule>
    <cfRule type="cellIs" dxfId="6" priority="8" operator="equal">
      <formula>"D"</formula>
    </cfRule>
    <cfRule type="cellIs" dxfId="5" priority="9" operator="equal">
      <formula>"T"</formula>
    </cfRule>
    <cfRule type="cellIs" dxfId="4" priority="10" operator="equal">
      <formula>"EC"</formula>
    </cfRule>
    <cfRule type="cellIs" dxfId="3" priority="11" operator="equal">
      <formula>"OV"</formula>
    </cfRule>
    <cfRule type="cellIs" dxfId="2" priority="12" operator="equal">
      <formula>"OF"</formula>
    </cfRule>
  </conditionalFormatting>
  <conditionalFormatting sqref="G8:G9">
    <cfRule type="cellIs" dxfId="1" priority="1" operator="equal">
      <formula>"NON"</formula>
    </cfRule>
    <cfRule type="cellIs" dxfId="0" priority="2" operator="equal">
      <formula>"OUI"</formula>
    </cfRule>
  </conditionalFormatting>
  <printOptions horizontalCentered="1"/>
  <pageMargins left="0.39370078740157483" right="0.39370078740157483" top="0.39370078740157483" bottom="0.39370078740157483" header="0.39370078740157483" footer="0.39370078740157483"/>
  <pageSetup paperSize="9" scale="69" orientation="portrait" r:id="rId1"/>
  <headerFooter scaleWithDoc="0"/>
  <drawing r:id="rId2"/>
  <legacyDrawing r:id="rId3"/>
  <controls>
    <control shapeId="57346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9"/>
  <dimension ref="A1:R52"/>
  <sheetViews>
    <sheetView topLeftCell="B1" workbookViewId="0">
      <selection activeCell="O15" sqref="O15"/>
    </sheetView>
  </sheetViews>
  <sheetFormatPr baseColWidth="10" defaultColWidth="8.85546875" defaultRowHeight="15"/>
  <cols>
    <col min="2" max="2" width="12" bestFit="1" customWidth="1"/>
    <col min="3" max="3" width="2.7109375" customWidth="1"/>
    <col min="5" max="5" width="12" bestFit="1" customWidth="1"/>
    <col min="7" max="7" width="21.140625" customWidth="1"/>
  </cols>
  <sheetData>
    <row r="1" spans="1:18">
      <c r="A1" s="44">
        <v>1</v>
      </c>
      <c r="B1" s="45">
        <v>0</v>
      </c>
      <c r="D1" s="46">
        <f>ROW()-1</f>
        <v>0</v>
      </c>
      <c r="E1" s="45">
        <v>0</v>
      </c>
      <c r="G1" s="47" t="s">
        <v>109</v>
      </c>
      <c r="H1" s="48">
        <v>19.8</v>
      </c>
      <c r="J1" s="48">
        <v>18.050999999999998</v>
      </c>
    </row>
    <row r="2" spans="1:18">
      <c r="A2" s="49">
        <v>2</v>
      </c>
      <c r="B2" s="50">
        <f t="shared" ref="B2:B7" si="0">B1+$H$1</f>
        <v>19.8</v>
      </c>
      <c r="D2" s="51">
        <f>D1+5</f>
        <v>5</v>
      </c>
      <c r="E2" s="50">
        <f>E1+$H$2</f>
        <v>5.4749999999999996</v>
      </c>
      <c r="G2" s="47" t="s">
        <v>110</v>
      </c>
      <c r="H2" s="48">
        <v>5.4749999999999996</v>
      </c>
      <c r="J2" s="48">
        <v>5.4749999999999996</v>
      </c>
    </row>
    <row r="3" spans="1:18">
      <c r="A3" s="49">
        <v>3</v>
      </c>
      <c r="B3" s="50">
        <f t="shared" si="0"/>
        <v>39.6</v>
      </c>
      <c r="D3" s="51">
        <f t="shared" ref="D3:D25" si="1">D2+5</f>
        <v>10</v>
      </c>
      <c r="E3" s="50">
        <f t="shared" ref="E3:E25" si="2">E2+$H$2</f>
        <v>10.95</v>
      </c>
    </row>
    <row r="4" spans="1:18">
      <c r="A4" s="49">
        <v>4</v>
      </c>
      <c r="B4" s="50">
        <f t="shared" si="0"/>
        <v>59.400000000000006</v>
      </c>
      <c r="D4" s="51">
        <f t="shared" si="1"/>
        <v>15</v>
      </c>
      <c r="E4" s="50">
        <f t="shared" si="2"/>
        <v>16.424999999999997</v>
      </c>
    </row>
    <row r="5" spans="1:18">
      <c r="A5" s="49">
        <v>5</v>
      </c>
      <c r="B5" s="50">
        <f t="shared" si="0"/>
        <v>79.2</v>
      </c>
      <c r="D5" s="51">
        <f t="shared" si="1"/>
        <v>20</v>
      </c>
      <c r="E5" s="50">
        <f t="shared" si="2"/>
        <v>21.9</v>
      </c>
    </row>
    <row r="6" spans="1:18">
      <c r="A6" s="49">
        <v>6</v>
      </c>
      <c r="B6" s="50">
        <f t="shared" si="0"/>
        <v>99</v>
      </c>
      <c r="D6" s="51">
        <f t="shared" si="1"/>
        <v>25</v>
      </c>
      <c r="E6" s="50">
        <f t="shared" si="2"/>
        <v>27.375</v>
      </c>
      <c r="H6" s="47" t="s">
        <v>111</v>
      </c>
    </row>
    <row r="7" spans="1:18" ht="15.75" thickBot="1">
      <c r="A7" s="52">
        <v>7</v>
      </c>
      <c r="B7" s="53">
        <f t="shared" si="0"/>
        <v>118.8</v>
      </c>
      <c r="D7" s="51">
        <f t="shared" si="1"/>
        <v>30</v>
      </c>
      <c r="E7" s="50">
        <f t="shared" si="2"/>
        <v>32.85</v>
      </c>
    </row>
    <row r="8" spans="1:18">
      <c r="A8" s="44">
        <v>8</v>
      </c>
      <c r="B8" s="45">
        <v>0</v>
      </c>
      <c r="D8" s="51">
        <f t="shared" si="1"/>
        <v>35</v>
      </c>
      <c r="E8" s="50">
        <f t="shared" si="2"/>
        <v>38.325000000000003</v>
      </c>
      <c r="H8" s="47" t="s">
        <v>112</v>
      </c>
    </row>
    <row r="9" spans="1:18">
      <c r="A9" s="49">
        <v>9</v>
      </c>
      <c r="B9" s="50">
        <f t="shared" ref="B9:B12" si="3">B8+$H$1</f>
        <v>19.8</v>
      </c>
      <c r="D9" s="51">
        <f t="shared" si="1"/>
        <v>40</v>
      </c>
      <c r="E9" s="50">
        <f t="shared" si="2"/>
        <v>43.800000000000004</v>
      </c>
    </row>
    <row r="10" spans="1:18">
      <c r="A10" s="49">
        <v>10</v>
      </c>
      <c r="B10" s="50">
        <f t="shared" si="3"/>
        <v>39.6</v>
      </c>
      <c r="D10" s="51">
        <f t="shared" si="1"/>
        <v>45</v>
      </c>
      <c r="E10" s="50">
        <f t="shared" si="2"/>
        <v>49.275000000000006</v>
      </c>
      <c r="H10" s="47" t="s">
        <v>113</v>
      </c>
    </row>
    <row r="11" spans="1:18">
      <c r="A11" s="49">
        <f>ROW()</f>
        <v>11</v>
      </c>
      <c r="B11" s="50">
        <f t="shared" si="3"/>
        <v>59.400000000000006</v>
      </c>
      <c r="D11" s="51">
        <f t="shared" si="1"/>
        <v>50</v>
      </c>
      <c r="E11" s="50">
        <f t="shared" si="2"/>
        <v>54.750000000000007</v>
      </c>
    </row>
    <row r="12" spans="1:18">
      <c r="A12" s="49">
        <f>ROW()</f>
        <v>12</v>
      </c>
      <c r="B12" s="50">
        <f t="shared" si="3"/>
        <v>79.2</v>
      </c>
      <c r="D12" s="51">
        <f t="shared" si="1"/>
        <v>55</v>
      </c>
      <c r="E12" s="50">
        <f t="shared" si="2"/>
        <v>60.225000000000009</v>
      </c>
    </row>
    <row r="13" spans="1:18">
      <c r="A13" s="49">
        <f>ROW()</f>
        <v>13</v>
      </c>
      <c r="B13" s="50">
        <v>472</v>
      </c>
      <c r="D13" s="51">
        <f t="shared" si="1"/>
        <v>60</v>
      </c>
      <c r="E13" s="50">
        <f t="shared" si="2"/>
        <v>65.7</v>
      </c>
    </row>
    <row r="14" spans="1:18" ht="15.75" thickBot="1">
      <c r="A14" s="52">
        <f>ROW()</f>
        <v>14</v>
      </c>
      <c r="B14" s="53">
        <v>491</v>
      </c>
      <c r="D14" s="51">
        <f t="shared" si="1"/>
        <v>65</v>
      </c>
      <c r="E14" s="50">
        <f t="shared" si="2"/>
        <v>71.174999999999997</v>
      </c>
      <c r="R14" t="s">
        <v>217</v>
      </c>
    </row>
    <row r="15" spans="1:18">
      <c r="D15" s="51">
        <f t="shared" si="1"/>
        <v>70</v>
      </c>
      <c r="E15" s="50">
        <f t="shared" si="2"/>
        <v>76.649999999999991</v>
      </c>
      <c r="H15" s="1" t="s">
        <v>114</v>
      </c>
      <c r="I15" s="1" t="s">
        <v>115</v>
      </c>
      <c r="J15" s="1" t="s">
        <v>116</v>
      </c>
      <c r="K15" s="1" t="s">
        <v>117</v>
      </c>
      <c r="L15" s="54" t="s">
        <v>118</v>
      </c>
      <c r="R15" t="s">
        <v>218</v>
      </c>
    </row>
    <row r="16" spans="1:18">
      <c r="D16" s="51">
        <f t="shared" si="1"/>
        <v>75</v>
      </c>
      <c r="E16" s="50">
        <f t="shared" si="2"/>
        <v>82.124999999999986</v>
      </c>
      <c r="H16" s="1" t="s">
        <v>119</v>
      </c>
      <c r="I16" s="1" t="s">
        <v>119</v>
      </c>
      <c r="J16" s="55">
        <v>0</v>
      </c>
      <c r="K16" s="56" t="s">
        <v>120</v>
      </c>
      <c r="L16" s="57" t="s">
        <v>121</v>
      </c>
      <c r="R16" t="s">
        <v>219</v>
      </c>
    </row>
    <row r="17" spans="4:18">
      <c r="D17" s="51">
        <f t="shared" si="1"/>
        <v>80</v>
      </c>
      <c r="E17" s="50">
        <f t="shared" si="2"/>
        <v>87.59999999999998</v>
      </c>
      <c r="H17" s="1">
        <v>0.25</v>
      </c>
      <c r="I17" s="1">
        <v>0.25</v>
      </c>
      <c r="J17" s="55">
        <v>5</v>
      </c>
      <c r="K17" s="58" t="s">
        <v>122</v>
      </c>
      <c r="L17" s="57" t="s">
        <v>123</v>
      </c>
      <c r="R17" t="s">
        <v>220</v>
      </c>
    </row>
    <row r="18" spans="4:18">
      <c r="D18" s="51">
        <f t="shared" si="1"/>
        <v>85</v>
      </c>
      <c r="E18" s="50">
        <f t="shared" si="2"/>
        <v>93.074999999999974</v>
      </c>
      <c r="H18" s="56">
        <f>H17+0.25</f>
        <v>0.5</v>
      </c>
      <c r="I18" s="56">
        <f>I17+0.25</f>
        <v>0.5</v>
      </c>
      <c r="J18" s="55">
        <f>J17+5</f>
        <v>10</v>
      </c>
      <c r="K18" s="56" t="s">
        <v>124</v>
      </c>
      <c r="L18" s="57"/>
      <c r="R18" t="s">
        <v>221</v>
      </c>
    </row>
    <row r="19" spans="4:18">
      <c r="D19" s="51">
        <f t="shared" si="1"/>
        <v>90</v>
      </c>
      <c r="E19" s="50">
        <f t="shared" si="2"/>
        <v>98.549999999999969</v>
      </c>
      <c r="H19" s="56">
        <f t="shared" ref="H19:I34" si="4">H18+0.25</f>
        <v>0.75</v>
      </c>
      <c r="I19" s="56">
        <f t="shared" si="4"/>
        <v>0.75</v>
      </c>
      <c r="J19" s="55">
        <f t="shared" ref="J19:J52" si="5">J18+5</f>
        <v>15</v>
      </c>
      <c r="K19" s="58" t="s">
        <v>125</v>
      </c>
      <c r="R19" t="s">
        <v>222</v>
      </c>
    </row>
    <row r="20" spans="4:18">
      <c r="D20" s="51">
        <f t="shared" si="1"/>
        <v>95</v>
      </c>
      <c r="E20" s="50">
        <f t="shared" si="2"/>
        <v>104.02499999999996</v>
      </c>
      <c r="H20" s="56">
        <f t="shared" si="4"/>
        <v>1</v>
      </c>
      <c r="I20" s="56">
        <f t="shared" si="4"/>
        <v>1</v>
      </c>
      <c r="J20" s="55">
        <f t="shared" si="5"/>
        <v>20</v>
      </c>
      <c r="K20" s="56" t="s">
        <v>126</v>
      </c>
      <c r="P20">
        <v>5</v>
      </c>
      <c r="R20" t="s">
        <v>223</v>
      </c>
    </row>
    <row r="21" spans="4:18">
      <c r="D21" s="51">
        <f t="shared" si="1"/>
        <v>100</v>
      </c>
      <c r="E21" s="50">
        <f t="shared" si="2"/>
        <v>109.49999999999996</v>
      </c>
      <c r="H21" s="56">
        <f t="shared" si="4"/>
        <v>1.25</v>
      </c>
      <c r="I21" s="56">
        <f t="shared" si="4"/>
        <v>1.25</v>
      </c>
      <c r="J21" s="55">
        <f t="shared" si="5"/>
        <v>25</v>
      </c>
      <c r="K21" s="58" t="s">
        <v>127</v>
      </c>
      <c r="P21">
        <v>5</v>
      </c>
      <c r="R21" t="s">
        <v>224</v>
      </c>
    </row>
    <row r="22" spans="4:18">
      <c r="D22" s="51">
        <f t="shared" si="1"/>
        <v>105</v>
      </c>
      <c r="E22" s="50">
        <f t="shared" si="2"/>
        <v>114.97499999999995</v>
      </c>
      <c r="H22" s="56">
        <f t="shared" si="4"/>
        <v>1.5</v>
      </c>
      <c r="I22" s="56">
        <f t="shared" si="4"/>
        <v>1.5</v>
      </c>
      <c r="J22" s="55">
        <f t="shared" si="5"/>
        <v>30</v>
      </c>
      <c r="K22" s="56" t="s">
        <v>128</v>
      </c>
      <c r="P22" t="b">
        <f>P21=P205</f>
        <v>0</v>
      </c>
      <c r="R22" t="s">
        <v>225</v>
      </c>
    </row>
    <row r="23" spans="4:18">
      <c r="D23" s="51">
        <f t="shared" si="1"/>
        <v>110</v>
      </c>
      <c r="E23" s="50">
        <f t="shared" si="2"/>
        <v>120.44999999999995</v>
      </c>
      <c r="H23" s="56">
        <f t="shared" si="4"/>
        <v>1.75</v>
      </c>
      <c r="I23" s="56">
        <f t="shared" si="4"/>
        <v>1.75</v>
      </c>
      <c r="J23" s="55">
        <f t="shared" si="5"/>
        <v>35</v>
      </c>
      <c r="K23" s="58" t="s">
        <v>129</v>
      </c>
      <c r="R23" t="s">
        <v>226</v>
      </c>
    </row>
    <row r="24" spans="4:18">
      <c r="D24" s="51">
        <f t="shared" si="1"/>
        <v>115</v>
      </c>
      <c r="E24" s="50">
        <f t="shared" si="2"/>
        <v>125.92499999999994</v>
      </c>
      <c r="H24" s="56">
        <f t="shared" si="4"/>
        <v>2</v>
      </c>
      <c r="I24" s="56">
        <f t="shared" si="4"/>
        <v>2</v>
      </c>
      <c r="J24" s="55">
        <f t="shared" si="5"/>
        <v>40</v>
      </c>
      <c r="K24" s="56" t="s">
        <v>130</v>
      </c>
      <c r="R24" t="s">
        <v>227</v>
      </c>
    </row>
    <row r="25" spans="4:18" ht="15.75" thickBot="1">
      <c r="D25" s="59">
        <f t="shared" si="1"/>
        <v>120</v>
      </c>
      <c r="E25" s="53">
        <f t="shared" si="2"/>
        <v>131.39999999999995</v>
      </c>
      <c r="H25" s="56">
        <f t="shared" si="4"/>
        <v>2.25</v>
      </c>
      <c r="I25" s="56">
        <f t="shared" si="4"/>
        <v>2.25</v>
      </c>
      <c r="J25" s="55">
        <f t="shared" si="5"/>
        <v>45</v>
      </c>
      <c r="K25" s="58" t="s">
        <v>131</v>
      </c>
      <c r="R25" t="s">
        <v>228</v>
      </c>
    </row>
    <row r="26" spans="4:18">
      <c r="H26" s="56">
        <f t="shared" si="4"/>
        <v>2.5</v>
      </c>
      <c r="I26" s="56">
        <f t="shared" si="4"/>
        <v>2.5</v>
      </c>
      <c r="J26" s="55">
        <f t="shared" si="5"/>
        <v>50</v>
      </c>
      <c r="K26" s="56" t="s">
        <v>132</v>
      </c>
      <c r="R26" t="s">
        <v>229</v>
      </c>
    </row>
    <row r="27" spans="4:18">
      <c r="H27" s="56">
        <f t="shared" si="4"/>
        <v>2.75</v>
      </c>
      <c r="I27" s="56">
        <f t="shared" si="4"/>
        <v>2.75</v>
      </c>
      <c r="J27" s="55">
        <f t="shared" si="5"/>
        <v>55</v>
      </c>
      <c r="K27" s="58" t="s">
        <v>133</v>
      </c>
      <c r="R27" t="s">
        <v>230</v>
      </c>
    </row>
    <row r="28" spans="4:18">
      <c r="H28" s="56">
        <f t="shared" si="4"/>
        <v>3</v>
      </c>
      <c r="I28" s="56">
        <f t="shared" si="4"/>
        <v>3</v>
      </c>
      <c r="J28" s="55">
        <f t="shared" si="5"/>
        <v>60</v>
      </c>
      <c r="K28" s="56" t="s">
        <v>134</v>
      </c>
      <c r="R28" t="s">
        <v>231</v>
      </c>
    </row>
    <row r="29" spans="4:18">
      <c r="H29" s="56">
        <f t="shared" si="4"/>
        <v>3.25</v>
      </c>
      <c r="I29" s="56">
        <f t="shared" si="4"/>
        <v>3.25</v>
      </c>
      <c r="J29" s="55">
        <f t="shared" si="5"/>
        <v>65</v>
      </c>
      <c r="K29" s="56" t="s">
        <v>135</v>
      </c>
      <c r="R29" t="s">
        <v>232</v>
      </c>
    </row>
    <row r="30" spans="4:18">
      <c r="H30" s="56">
        <f t="shared" si="4"/>
        <v>3.5</v>
      </c>
      <c r="I30" s="56">
        <f t="shared" si="4"/>
        <v>3.5</v>
      </c>
      <c r="J30" s="55">
        <f t="shared" si="5"/>
        <v>70</v>
      </c>
      <c r="K30" s="58" t="s">
        <v>136</v>
      </c>
      <c r="R30" t="s">
        <v>233</v>
      </c>
    </row>
    <row r="31" spans="4:18">
      <c r="H31" s="56">
        <f t="shared" si="4"/>
        <v>3.75</v>
      </c>
      <c r="I31" s="56">
        <f t="shared" si="4"/>
        <v>3.75</v>
      </c>
      <c r="J31" s="55">
        <f t="shared" si="5"/>
        <v>75</v>
      </c>
      <c r="K31" s="58" t="s">
        <v>137</v>
      </c>
      <c r="R31" t="s">
        <v>234</v>
      </c>
    </row>
    <row r="32" spans="4:18">
      <c r="H32" s="56">
        <f t="shared" si="4"/>
        <v>4</v>
      </c>
      <c r="I32" s="56">
        <f t="shared" si="4"/>
        <v>4</v>
      </c>
      <c r="J32" s="55">
        <f t="shared" si="5"/>
        <v>80</v>
      </c>
      <c r="K32" s="58" t="s">
        <v>138</v>
      </c>
      <c r="R32" t="s">
        <v>235</v>
      </c>
    </row>
    <row r="33" spans="8:18">
      <c r="H33" s="56">
        <f t="shared" si="4"/>
        <v>4.25</v>
      </c>
      <c r="I33" s="56">
        <f t="shared" si="4"/>
        <v>4.25</v>
      </c>
      <c r="J33" s="55">
        <f t="shared" si="5"/>
        <v>85</v>
      </c>
      <c r="K33" s="58" t="s">
        <v>139</v>
      </c>
      <c r="R33" t="s">
        <v>236</v>
      </c>
    </row>
    <row r="34" spans="8:18">
      <c r="H34" s="56">
        <f t="shared" si="4"/>
        <v>4.5</v>
      </c>
      <c r="I34" s="56">
        <f t="shared" si="4"/>
        <v>4.5</v>
      </c>
      <c r="J34" s="55">
        <f t="shared" si="5"/>
        <v>90</v>
      </c>
      <c r="K34" s="58" t="s">
        <v>178</v>
      </c>
      <c r="R34" t="s">
        <v>237</v>
      </c>
    </row>
    <row r="35" spans="8:18">
      <c r="H35" s="56">
        <f t="shared" ref="H35:I36" si="6">H34+0.25</f>
        <v>4.75</v>
      </c>
      <c r="I35" s="56">
        <f t="shared" si="6"/>
        <v>4.75</v>
      </c>
      <c r="J35" s="55">
        <f t="shared" si="5"/>
        <v>95</v>
      </c>
      <c r="K35" s="58" t="s">
        <v>179</v>
      </c>
      <c r="R35" t="s">
        <v>238</v>
      </c>
    </row>
    <row r="36" spans="8:18">
      <c r="H36" s="56">
        <f t="shared" si="6"/>
        <v>5</v>
      </c>
      <c r="I36" s="56">
        <f t="shared" si="6"/>
        <v>5</v>
      </c>
      <c r="J36" s="55">
        <f t="shared" si="5"/>
        <v>100</v>
      </c>
      <c r="K36" s="56"/>
      <c r="R36" t="s">
        <v>239</v>
      </c>
    </row>
    <row r="37" spans="8:18">
      <c r="H37" s="60"/>
      <c r="I37" s="56"/>
      <c r="J37" s="55">
        <f t="shared" si="5"/>
        <v>105</v>
      </c>
      <c r="K37" s="56"/>
      <c r="R37" t="s">
        <v>240</v>
      </c>
    </row>
    <row r="38" spans="8:18">
      <c r="H38" s="60"/>
      <c r="I38" s="58"/>
      <c r="J38" s="55">
        <f t="shared" si="5"/>
        <v>110</v>
      </c>
      <c r="K38" s="56"/>
      <c r="R38" t="s">
        <v>241</v>
      </c>
    </row>
    <row r="39" spans="8:18">
      <c r="H39" s="60"/>
      <c r="I39" s="56"/>
      <c r="J39" s="55">
        <f t="shared" si="5"/>
        <v>115</v>
      </c>
      <c r="K39" s="56"/>
      <c r="R39" t="s">
        <v>242</v>
      </c>
    </row>
    <row r="40" spans="8:18">
      <c r="H40" s="60"/>
      <c r="I40" s="58"/>
      <c r="J40" s="55">
        <f t="shared" si="5"/>
        <v>120</v>
      </c>
      <c r="K40" s="56"/>
      <c r="R40" t="s">
        <v>243</v>
      </c>
    </row>
    <row r="41" spans="8:18">
      <c r="H41" s="60"/>
      <c r="I41" s="58"/>
      <c r="J41" s="55">
        <f t="shared" si="5"/>
        <v>125</v>
      </c>
      <c r="K41" s="55"/>
      <c r="R41" t="s">
        <v>244</v>
      </c>
    </row>
    <row r="42" spans="8:18">
      <c r="H42" s="60"/>
      <c r="I42" s="58"/>
      <c r="J42" s="55">
        <f t="shared" si="5"/>
        <v>130</v>
      </c>
      <c r="K42" s="55"/>
      <c r="R42" t="s">
        <v>245</v>
      </c>
    </row>
    <row r="43" spans="8:18">
      <c r="H43" s="60"/>
      <c r="I43" s="58"/>
      <c r="J43" s="55">
        <f t="shared" si="5"/>
        <v>135</v>
      </c>
      <c r="K43" s="55"/>
      <c r="R43" t="s">
        <v>246</v>
      </c>
    </row>
    <row r="44" spans="8:18">
      <c r="H44" s="60"/>
      <c r="I44" s="58"/>
      <c r="J44" s="55">
        <f t="shared" si="5"/>
        <v>140</v>
      </c>
      <c r="K44" s="55"/>
      <c r="R44" t="s">
        <v>247</v>
      </c>
    </row>
    <row r="45" spans="8:18">
      <c r="H45" s="55"/>
      <c r="I45" s="55"/>
      <c r="J45" s="55">
        <f t="shared" si="5"/>
        <v>145</v>
      </c>
      <c r="K45" s="55"/>
      <c r="R45" t="s">
        <v>248</v>
      </c>
    </row>
    <row r="46" spans="8:18">
      <c r="H46" s="55"/>
      <c r="I46" s="55"/>
      <c r="J46" s="55">
        <f t="shared" si="5"/>
        <v>150</v>
      </c>
      <c r="K46" s="55"/>
      <c r="R46" t="s">
        <v>249</v>
      </c>
    </row>
    <row r="47" spans="8:18">
      <c r="H47" s="55"/>
      <c r="I47" s="55"/>
      <c r="J47" s="55">
        <f t="shared" si="5"/>
        <v>155</v>
      </c>
      <c r="K47" s="55"/>
      <c r="R47" t="s">
        <v>250</v>
      </c>
    </row>
    <row r="48" spans="8:18">
      <c r="H48" s="55"/>
      <c r="I48" s="55"/>
      <c r="J48" s="55">
        <f t="shared" si="5"/>
        <v>160</v>
      </c>
      <c r="K48" s="55"/>
      <c r="R48" t="s">
        <v>251</v>
      </c>
    </row>
    <row r="49" spans="8:18">
      <c r="H49" s="55"/>
      <c r="I49" s="55"/>
      <c r="J49" s="55">
        <f t="shared" si="5"/>
        <v>165</v>
      </c>
      <c r="K49" s="55"/>
      <c r="R49" t="s">
        <v>252</v>
      </c>
    </row>
    <row r="50" spans="8:18">
      <c r="H50" s="55"/>
      <c r="I50" s="55"/>
      <c r="J50" s="55">
        <f t="shared" si="5"/>
        <v>170</v>
      </c>
      <c r="K50" s="55"/>
    </row>
    <row r="51" spans="8:18">
      <c r="H51" s="55"/>
      <c r="I51" s="55"/>
      <c r="J51" s="55">
        <f t="shared" si="5"/>
        <v>175</v>
      </c>
      <c r="K51" s="55"/>
    </row>
    <row r="52" spans="8:18">
      <c r="J52" s="55">
        <f t="shared" si="5"/>
        <v>180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4"/>
  <sheetViews>
    <sheetView workbookViewId="0">
      <selection activeCell="C17" sqref="C17"/>
    </sheetView>
  </sheetViews>
  <sheetFormatPr baseColWidth="10" defaultRowHeight="15"/>
  <cols>
    <col min="2" max="2" width="19.28515625" customWidth="1"/>
    <col min="3" max="3" width="12.7109375" customWidth="1"/>
    <col min="4" max="4" width="12.85546875" customWidth="1"/>
    <col min="5" max="5" width="14.5703125" customWidth="1"/>
    <col min="6" max="7" width="14" customWidth="1"/>
    <col min="8" max="8" width="18" customWidth="1"/>
    <col min="14" max="14" width="14.140625" customWidth="1"/>
    <col min="15" max="15" width="13" customWidth="1"/>
  </cols>
  <sheetData>
    <row r="1" spans="1:16">
      <c r="A1" s="142" t="s">
        <v>291</v>
      </c>
      <c r="B1" s="142" t="s">
        <v>292</v>
      </c>
      <c r="C1" s="142" t="s">
        <v>293</v>
      </c>
      <c r="D1" s="142" t="s">
        <v>294</v>
      </c>
      <c r="E1" s="142" t="s">
        <v>295</v>
      </c>
      <c r="F1" s="142" t="s">
        <v>296</v>
      </c>
      <c r="G1" s="142" t="s">
        <v>297</v>
      </c>
      <c r="H1" s="143" t="s">
        <v>298</v>
      </c>
      <c r="I1" s="142" t="s">
        <v>291</v>
      </c>
      <c r="J1" s="142" t="s">
        <v>292</v>
      </c>
      <c r="K1" s="142" t="s">
        <v>293</v>
      </c>
      <c r="L1" s="142" t="s">
        <v>294</v>
      </c>
      <c r="M1" s="142" t="s">
        <v>295</v>
      </c>
      <c r="N1" s="142" t="s">
        <v>296</v>
      </c>
      <c r="O1" s="142">
        <v>-12.721725463867188</v>
      </c>
      <c r="P1">
        <v>12.187164306640625</v>
      </c>
    </row>
    <row r="2" spans="1:16">
      <c r="A2">
        <v>39.371826171875</v>
      </c>
      <c r="B2">
        <v>58.5552978515625</v>
      </c>
      <c r="C2">
        <v>76.26495361328125</v>
      </c>
      <c r="D2">
        <v>94.451904296875</v>
      </c>
      <c r="E2">
        <v>112.624267578125</v>
      </c>
      <c r="F2">
        <v>130.0982666015625</v>
      </c>
      <c r="G2">
        <v>148.5814208984375</v>
      </c>
      <c r="I2">
        <v>107.881103515625</v>
      </c>
      <c r="J2">
        <v>95.693939208984375</v>
      </c>
      <c r="K2">
        <v>108.1259765625</v>
      </c>
      <c r="L2">
        <v>108.29757690429687</v>
      </c>
      <c r="M2">
        <v>107.9139404296875</v>
      </c>
      <c r="N2">
        <v>107.56198120117187</v>
      </c>
      <c r="O2">
        <v>108.05496215820312</v>
      </c>
      <c r="P2">
        <v>19.1834716796875</v>
      </c>
    </row>
    <row r="3" spans="1:16">
      <c r="A3" s="144" t="s">
        <v>299</v>
      </c>
      <c r="B3" s="144" t="s">
        <v>300</v>
      </c>
      <c r="C3" s="144" t="s">
        <v>301</v>
      </c>
      <c r="D3" s="144" t="s">
        <v>302</v>
      </c>
      <c r="E3" s="144" t="s">
        <v>303</v>
      </c>
      <c r="F3" s="144" t="s">
        <v>304</v>
      </c>
      <c r="G3" s="144" t="s">
        <v>305</v>
      </c>
      <c r="I3" s="144" t="s">
        <v>299</v>
      </c>
      <c r="J3" s="144" t="s">
        <v>300</v>
      </c>
      <c r="K3" s="144" t="s">
        <v>301</v>
      </c>
      <c r="L3" s="144" t="s">
        <v>302</v>
      </c>
      <c r="M3" s="144" t="s">
        <v>303</v>
      </c>
      <c r="N3" s="144" t="s">
        <v>304</v>
      </c>
      <c r="O3" s="144" t="s">
        <v>305</v>
      </c>
    </row>
    <row r="4" spans="1:16">
      <c r="A4">
        <v>40.146728515625</v>
      </c>
      <c r="B4">
        <v>57.5234375</v>
      </c>
      <c r="C4">
        <v>76.19482421875</v>
      </c>
      <c r="D4">
        <v>94.172119140625</v>
      </c>
      <c r="E4">
        <v>113.5</v>
      </c>
      <c r="F4">
        <v>131.374755859375</v>
      </c>
      <c r="G4">
        <v>149.707763671875</v>
      </c>
      <c r="I4">
        <v>107.40676879882812</v>
      </c>
      <c r="J4">
        <v>95.639068603515625</v>
      </c>
      <c r="K4">
        <v>107.4337158203125</v>
      </c>
      <c r="L4">
        <v>107.95858764648437</v>
      </c>
      <c r="M4">
        <v>108.0914306640625</v>
      </c>
      <c r="N4">
        <v>107.87716674804687</v>
      </c>
      <c r="O4">
        <v>107.53921508789062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Modèle</vt:lpstr>
      <vt:lpstr>Planning</vt:lpstr>
      <vt:lpstr>Data</vt:lpstr>
      <vt:lpstr>TMPS</vt:lpstr>
      <vt:lpstr>ADD</vt:lpstr>
      <vt:lpstr>ageaca</vt:lpstr>
      <vt:lpstr>AXE</vt:lpstr>
      <vt:lpstr>montures</vt:lpstr>
      <vt:lpstr>ouinon</vt:lpstr>
      <vt:lpstr>ouinon2</vt:lpstr>
      <vt:lpstr>parenté</vt:lpstr>
      <vt:lpstr>Modèle!Print_Area</vt:lpstr>
      <vt:lpstr>SIGNE</vt:lpstr>
      <vt:lpstr>SPH</vt:lpstr>
      <vt:lpstr>Modèle!Zone_d_impression</vt:lpstr>
    </vt:vector>
  </TitlesOfParts>
  <Company>ISTP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Light.user</cp:lastModifiedBy>
  <cp:lastPrinted>2016-07-30T12:43:18Z</cp:lastPrinted>
  <dcterms:created xsi:type="dcterms:W3CDTF">2010-04-20T14:21:38Z</dcterms:created>
  <dcterms:modified xsi:type="dcterms:W3CDTF">2016-07-30T15:36:05Z</dcterms:modified>
</cp:coreProperties>
</file>