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120" yWindow="90" windowWidth="19320" windowHeight="12585" activeTab="4"/>
  </bookViews>
  <sheets>
    <sheet name="ECHEANCIER" sheetId="2" r:id="rId1"/>
    <sheet name="ECHEANCIER-01" sheetId="1" r:id="rId2"/>
    <sheet name="ECHEANCIER-02" sheetId="26" r:id="rId3"/>
    <sheet name="ECHEANCIER-03" sheetId="27" r:id="rId4"/>
    <sheet name="ECHEANCIER-04" sheetId="31" r:id="rId5"/>
  </sheets>
  <calcPr calcId="125725"/>
</workbook>
</file>

<file path=xl/calcChain.xml><?xml version="1.0" encoding="utf-8"?>
<calcChain xmlns="http://schemas.openxmlformats.org/spreadsheetml/2006/main">
  <c r="X41" i="31"/>
  <c r="W41"/>
  <c r="V41"/>
  <c r="Q39"/>
  <c r="K39"/>
  <c r="H39"/>
  <c r="G39"/>
  <c r="R39" s="1"/>
  <c r="M39" s="1"/>
  <c r="D39"/>
  <c r="L38"/>
  <c r="K38"/>
  <c r="G38"/>
  <c r="R38" s="1"/>
  <c r="S38" s="1"/>
  <c r="D38"/>
  <c r="Q37"/>
  <c r="L37" s="1"/>
  <c r="K37"/>
  <c r="G37"/>
  <c r="R37" s="1"/>
  <c r="M37" s="1"/>
  <c r="D37"/>
  <c r="Q36"/>
  <c r="S36" s="1"/>
  <c r="K36"/>
  <c r="G36"/>
  <c r="R36" s="1"/>
  <c r="M36" s="1"/>
  <c r="D36"/>
  <c r="Q35"/>
  <c r="L35" s="1"/>
  <c r="K35"/>
  <c r="G35"/>
  <c r="R35" s="1"/>
  <c r="M35" s="1"/>
  <c r="D35"/>
  <c r="Q34"/>
  <c r="S34" s="1"/>
  <c r="K34"/>
  <c r="G34"/>
  <c r="R34" s="1"/>
  <c r="M34" s="1"/>
  <c r="D34"/>
  <c r="Q33"/>
  <c r="L33"/>
  <c r="K33"/>
  <c r="G33"/>
  <c r="R33" s="1"/>
  <c r="M33" s="1"/>
  <c r="D33"/>
  <c r="Q32"/>
  <c r="S32" s="1"/>
  <c r="K32"/>
  <c r="G32"/>
  <c r="R32" s="1"/>
  <c r="M32" s="1"/>
  <c r="D32"/>
  <c r="Q31"/>
  <c r="L31"/>
  <c r="K31"/>
  <c r="G31"/>
  <c r="R31" s="1"/>
  <c r="M31" s="1"/>
  <c r="D31"/>
  <c r="Q30"/>
  <c r="S30" s="1"/>
  <c r="K30"/>
  <c r="G30"/>
  <c r="R30" s="1"/>
  <c r="M30" s="1"/>
  <c r="D30"/>
  <c r="Q29"/>
  <c r="L29"/>
  <c r="K29"/>
  <c r="G29"/>
  <c r="R29" s="1"/>
  <c r="M29" s="1"/>
  <c r="D29"/>
  <c r="Q28"/>
  <c r="S28" s="1"/>
  <c r="K28"/>
  <c r="G28"/>
  <c r="R28" s="1"/>
  <c r="M28" s="1"/>
  <c r="D28"/>
  <c r="Q27"/>
  <c r="L27"/>
  <c r="K27"/>
  <c r="G27"/>
  <c r="R27" s="1"/>
  <c r="M27" s="1"/>
  <c r="D27"/>
  <c r="Q26"/>
  <c r="S26" s="1"/>
  <c r="K26"/>
  <c r="G26"/>
  <c r="R26" s="1"/>
  <c r="M26" s="1"/>
  <c r="D26"/>
  <c r="Q25"/>
  <c r="L25"/>
  <c r="K25"/>
  <c r="G25"/>
  <c r="R25" s="1"/>
  <c r="M25" s="1"/>
  <c r="D25"/>
  <c r="Q24"/>
  <c r="S24" s="1"/>
  <c r="K24"/>
  <c r="G24"/>
  <c r="R24" s="1"/>
  <c r="M24" s="1"/>
  <c r="D24"/>
  <c r="Q23"/>
  <c r="L23"/>
  <c r="K23"/>
  <c r="H23"/>
  <c r="G23"/>
  <c r="R23" s="1"/>
  <c r="M23" s="1"/>
  <c r="D23"/>
  <c r="Q22"/>
  <c r="L22" s="1"/>
  <c r="K22"/>
  <c r="H22"/>
  <c r="G22"/>
  <c r="R22" s="1"/>
  <c r="M22" s="1"/>
  <c r="D22"/>
  <c r="Q21"/>
  <c r="L21" s="1"/>
  <c r="K21"/>
  <c r="H21"/>
  <c r="G21"/>
  <c r="R21" s="1"/>
  <c r="M21" s="1"/>
  <c r="D21"/>
  <c r="Q20"/>
  <c r="L20" s="1"/>
  <c r="K20"/>
  <c r="H20"/>
  <c r="G20"/>
  <c r="R20" s="1"/>
  <c r="M20" s="1"/>
  <c r="D20"/>
  <c r="Q19"/>
  <c r="L19" s="1"/>
  <c r="K19"/>
  <c r="H19"/>
  <c r="G19"/>
  <c r="R19" s="1"/>
  <c r="M19" s="1"/>
  <c r="D19"/>
  <c r="Q18"/>
  <c r="L18" s="1"/>
  <c r="K18"/>
  <c r="H18"/>
  <c r="G18"/>
  <c r="R18" s="1"/>
  <c r="M18" s="1"/>
  <c r="D18"/>
  <c r="Q17"/>
  <c r="L17" s="1"/>
  <c r="K17"/>
  <c r="H17"/>
  <c r="G17"/>
  <c r="R17" s="1"/>
  <c r="M17" s="1"/>
  <c r="D17"/>
  <c r="Q16"/>
  <c r="L16" s="1"/>
  <c r="K16"/>
  <c r="H16"/>
  <c r="G16"/>
  <c r="R16" s="1"/>
  <c r="M16" s="1"/>
  <c r="E16"/>
  <c r="E17" s="1"/>
  <c r="E18" s="1"/>
  <c r="E19" s="1"/>
  <c r="E20" s="1"/>
  <c r="E21" s="1"/>
  <c r="E22" s="1"/>
  <c r="E23" s="1"/>
  <c r="D16"/>
  <c r="Q15"/>
  <c r="Q41" s="1"/>
  <c r="K15"/>
  <c r="H15"/>
  <c r="I15" s="1"/>
  <c r="I16" s="1"/>
  <c r="I17" s="1"/>
  <c r="I18" s="1"/>
  <c r="I19" s="1"/>
  <c r="I20" s="1"/>
  <c r="I21" s="1"/>
  <c r="I22" s="1"/>
  <c r="I23" s="1"/>
  <c r="G15"/>
  <c r="R15" s="1"/>
  <c r="D15"/>
  <c r="J10"/>
  <c r="K9"/>
  <c r="N19" l="1"/>
  <c r="L24"/>
  <c r="N24" s="1"/>
  <c r="L26"/>
  <c r="L28"/>
  <c r="N28" s="1"/>
  <c r="L30"/>
  <c r="L32"/>
  <c r="N32" s="1"/>
  <c r="L34"/>
  <c r="L36"/>
  <c r="N36" s="1"/>
  <c r="N17"/>
  <c r="N21"/>
  <c r="N23"/>
  <c r="N16"/>
  <c r="N18"/>
  <c r="N20"/>
  <c r="N22"/>
  <c r="S23"/>
  <c r="S25"/>
  <c r="N26"/>
  <c r="S27"/>
  <c r="S29"/>
  <c r="N30"/>
  <c r="S31"/>
  <c r="S33"/>
  <c r="N34"/>
  <c r="S35"/>
  <c r="S37"/>
  <c r="M15"/>
  <c r="M41" s="1"/>
  <c r="R41"/>
  <c r="E24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N25"/>
  <c r="N27"/>
  <c r="N29"/>
  <c r="N31"/>
  <c r="N33"/>
  <c r="N35"/>
  <c r="N37"/>
  <c r="S39"/>
  <c r="S16"/>
  <c r="S17"/>
  <c r="S18"/>
  <c r="S19"/>
  <c r="S20"/>
  <c r="S21"/>
  <c r="S22"/>
  <c r="H24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H25"/>
  <c r="H26"/>
  <c r="H27"/>
  <c r="H28"/>
  <c r="H29"/>
  <c r="H30"/>
  <c r="H31"/>
  <c r="H32"/>
  <c r="H33"/>
  <c r="H34"/>
  <c r="H35"/>
  <c r="H36"/>
  <c r="H37"/>
  <c r="H38"/>
  <c r="L39"/>
  <c r="N39" s="1"/>
  <c r="S15"/>
  <c r="L15"/>
  <c r="X41" i="27"/>
  <c r="W41"/>
  <c r="V41"/>
  <c r="Q39"/>
  <c r="K39"/>
  <c r="H39"/>
  <c r="G39"/>
  <c r="R39" s="1"/>
  <c r="M39" s="1"/>
  <c r="D39"/>
  <c r="L38"/>
  <c r="K38"/>
  <c r="G38"/>
  <c r="R38" s="1"/>
  <c r="S38" s="1"/>
  <c r="D38"/>
  <c r="Q37"/>
  <c r="L37" s="1"/>
  <c r="K37"/>
  <c r="G37"/>
  <c r="R37" s="1"/>
  <c r="M37" s="1"/>
  <c r="D37"/>
  <c r="Q36"/>
  <c r="L36" s="1"/>
  <c r="K36"/>
  <c r="G36"/>
  <c r="R36" s="1"/>
  <c r="M36" s="1"/>
  <c r="D36"/>
  <c r="Q35"/>
  <c r="L35"/>
  <c r="K35"/>
  <c r="G35"/>
  <c r="R35" s="1"/>
  <c r="M35" s="1"/>
  <c r="D35"/>
  <c r="Q34"/>
  <c r="L34" s="1"/>
  <c r="K34"/>
  <c r="G34"/>
  <c r="R34" s="1"/>
  <c r="M34" s="1"/>
  <c r="D34"/>
  <c r="Q33"/>
  <c r="L33"/>
  <c r="K33"/>
  <c r="G33"/>
  <c r="R33" s="1"/>
  <c r="M33" s="1"/>
  <c r="D33"/>
  <c r="Q32"/>
  <c r="L32" s="1"/>
  <c r="K32"/>
  <c r="G32"/>
  <c r="R32" s="1"/>
  <c r="M32" s="1"/>
  <c r="D32"/>
  <c r="Q31"/>
  <c r="L31"/>
  <c r="K31"/>
  <c r="G31"/>
  <c r="R31" s="1"/>
  <c r="M31" s="1"/>
  <c r="D31"/>
  <c r="Q30"/>
  <c r="L30" s="1"/>
  <c r="K30"/>
  <c r="G30"/>
  <c r="R30" s="1"/>
  <c r="M30" s="1"/>
  <c r="D30"/>
  <c r="Q29"/>
  <c r="L29"/>
  <c r="K29"/>
  <c r="G29"/>
  <c r="R29" s="1"/>
  <c r="M29" s="1"/>
  <c r="D29"/>
  <c r="Q28"/>
  <c r="L28" s="1"/>
  <c r="N28" s="1"/>
  <c r="K28"/>
  <c r="H28"/>
  <c r="G28"/>
  <c r="R28" s="1"/>
  <c r="M28" s="1"/>
  <c r="D28"/>
  <c r="Q27"/>
  <c r="L27" s="1"/>
  <c r="K27"/>
  <c r="H27"/>
  <c r="G27"/>
  <c r="R27" s="1"/>
  <c r="M27" s="1"/>
  <c r="D27"/>
  <c r="Q26"/>
  <c r="L26" s="1"/>
  <c r="N26" s="1"/>
  <c r="K26"/>
  <c r="H26"/>
  <c r="G26"/>
  <c r="R26" s="1"/>
  <c r="M26" s="1"/>
  <c r="D26"/>
  <c r="Q25"/>
  <c r="L25" s="1"/>
  <c r="K25"/>
  <c r="H25"/>
  <c r="G25"/>
  <c r="R25" s="1"/>
  <c r="M25" s="1"/>
  <c r="D25"/>
  <c r="Q24"/>
  <c r="L24" s="1"/>
  <c r="N24" s="1"/>
  <c r="K24"/>
  <c r="H24"/>
  <c r="G24"/>
  <c r="R24" s="1"/>
  <c r="M24" s="1"/>
  <c r="D24"/>
  <c r="Q23"/>
  <c r="L23" s="1"/>
  <c r="K23"/>
  <c r="H23"/>
  <c r="G23"/>
  <c r="R23" s="1"/>
  <c r="M23" s="1"/>
  <c r="D23"/>
  <c r="Q22"/>
  <c r="L22" s="1"/>
  <c r="N22" s="1"/>
  <c r="K22"/>
  <c r="H22"/>
  <c r="G22"/>
  <c r="R22" s="1"/>
  <c r="M22" s="1"/>
  <c r="D22"/>
  <c r="Q21"/>
  <c r="L21" s="1"/>
  <c r="K21"/>
  <c r="H21"/>
  <c r="G21"/>
  <c r="R21" s="1"/>
  <c r="M21" s="1"/>
  <c r="D21"/>
  <c r="Q20"/>
  <c r="L20" s="1"/>
  <c r="N20" s="1"/>
  <c r="K20"/>
  <c r="H20"/>
  <c r="G20"/>
  <c r="R20" s="1"/>
  <c r="M20" s="1"/>
  <c r="D20"/>
  <c r="Q19"/>
  <c r="L19" s="1"/>
  <c r="K19"/>
  <c r="H19"/>
  <c r="G19"/>
  <c r="R19" s="1"/>
  <c r="M19" s="1"/>
  <c r="D19"/>
  <c r="Q18"/>
  <c r="L18" s="1"/>
  <c r="N18" s="1"/>
  <c r="K18"/>
  <c r="H18"/>
  <c r="G18"/>
  <c r="R18" s="1"/>
  <c r="M18" s="1"/>
  <c r="D18"/>
  <c r="Q17"/>
  <c r="L17" s="1"/>
  <c r="K17"/>
  <c r="H17"/>
  <c r="G17"/>
  <c r="R17" s="1"/>
  <c r="M17" s="1"/>
  <c r="D17"/>
  <c r="Q16"/>
  <c r="L16" s="1"/>
  <c r="N16" s="1"/>
  <c r="K16"/>
  <c r="H16"/>
  <c r="G16"/>
  <c r="R16" s="1"/>
  <c r="M16" s="1"/>
  <c r="E16"/>
  <c r="E17" s="1"/>
  <c r="E18" s="1"/>
  <c r="E19" s="1"/>
  <c r="E20" s="1"/>
  <c r="E21" s="1"/>
  <c r="E22" s="1"/>
  <c r="E23" s="1"/>
  <c r="E24" s="1"/>
  <c r="E25" s="1"/>
  <c r="E26" s="1"/>
  <c r="E27" s="1"/>
  <c r="E28" s="1"/>
  <c r="D16"/>
  <c r="Q15"/>
  <c r="K15"/>
  <c r="H15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G15"/>
  <c r="R15" s="1"/>
  <c r="D15"/>
  <c r="J10"/>
  <c r="K9"/>
  <c r="S41" i="31" l="1"/>
  <c r="N15"/>
  <c r="N41" s="1"/>
  <c r="L41"/>
  <c r="Q41" i="27"/>
  <c r="M15"/>
  <c r="M41" s="1"/>
  <c r="R41"/>
  <c r="N17"/>
  <c r="N19"/>
  <c r="N21"/>
  <c r="N23"/>
  <c r="N25"/>
  <c r="N27"/>
  <c r="E29"/>
  <c r="S29"/>
  <c r="N30"/>
  <c r="S31"/>
  <c r="N32"/>
  <c r="S33"/>
  <c r="N34"/>
  <c r="S35"/>
  <c r="N36"/>
  <c r="S37"/>
  <c r="N29"/>
  <c r="E30"/>
  <c r="E31" s="1"/>
  <c r="E32" s="1"/>
  <c r="E33" s="1"/>
  <c r="E34" s="1"/>
  <c r="E35" s="1"/>
  <c r="E36" s="1"/>
  <c r="E37" s="1"/>
  <c r="E38" s="1"/>
  <c r="E39" s="1"/>
  <c r="S30"/>
  <c r="N31"/>
  <c r="S32"/>
  <c r="N33"/>
  <c r="S34"/>
  <c r="N35"/>
  <c r="S36"/>
  <c r="N37"/>
  <c r="S39"/>
  <c r="S16"/>
  <c r="S17"/>
  <c r="S18"/>
  <c r="S19"/>
  <c r="S20"/>
  <c r="S21"/>
  <c r="S22"/>
  <c r="S23"/>
  <c r="S24"/>
  <c r="S25"/>
  <c r="S26"/>
  <c r="S27"/>
  <c r="S28"/>
  <c r="H29"/>
  <c r="I29" s="1"/>
  <c r="I30" s="1"/>
  <c r="I31" s="1"/>
  <c r="I32" s="1"/>
  <c r="I33" s="1"/>
  <c r="I34" s="1"/>
  <c r="I35" s="1"/>
  <c r="I36" s="1"/>
  <c r="I37" s="1"/>
  <c r="I38" s="1"/>
  <c r="I39" s="1"/>
  <c r="H30"/>
  <c r="H31"/>
  <c r="H32"/>
  <c r="H33"/>
  <c r="H34"/>
  <c r="H35"/>
  <c r="H36"/>
  <c r="H37"/>
  <c r="H38"/>
  <c r="L39"/>
  <c r="N39" s="1"/>
  <c r="S15"/>
  <c r="S41" s="1"/>
  <c r="L15"/>
  <c r="X41" i="26"/>
  <c r="W41"/>
  <c r="V41"/>
  <c r="Q39"/>
  <c r="S39" s="1"/>
  <c r="K39"/>
  <c r="H39"/>
  <c r="G39"/>
  <c r="R39" s="1"/>
  <c r="M39" s="1"/>
  <c r="D39"/>
  <c r="L38"/>
  <c r="K38"/>
  <c r="G38"/>
  <c r="R38" s="1"/>
  <c r="S38" s="1"/>
  <c r="D38"/>
  <c r="Q37"/>
  <c r="L37"/>
  <c r="K37"/>
  <c r="G37"/>
  <c r="R37" s="1"/>
  <c r="M37" s="1"/>
  <c r="D37"/>
  <c r="Q36"/>
  <c r="L36" s="1"/>
  <c r="K36"/>
  <c r="G36"/>
  <c r="R36" s="1"/>
  <c r="M36" s="1"/>
  <c r="D36"/>
  <c r="Q35"/>
  <c r="L35"/>
  <c r="K35"/>
  <c r="G35"/>
  <c r="R35" s="1"/>
  <c r="M35" s="1"/>
  <c r="D35"/>
  <c r="Q34"/>
  <c r="S34" s="1"/>
  <c r="K34"/>
  <c r="G34"/>
  <c r="R34" s="1"/>
  <c r="M34" s="1"/>
  <c r="D34"/>
  <c r="Q33"/>
  <c r="L33"/>
  <c r="K33"/>
  <c r="G33"/>
  <c r="R33" s="1"/>
  <c r="M33" s="1"/>
  <c r="D33"/>
  <c r="Q32"/>
  <c r="S32" s="1"/>
  <c r="K32"/>
  <c r="G32"/>
  <c r="R32" s="1"/>
  <c r="M32" s="1"/>
  <c r="D32"/>
  <c r="Q31"/>
  <c r="L31"/>
  <c r="K31"/>
  <c r="G31"/>
  <c r="R31" s="1"/>
  <c r="M31" s="1"/>
  <c r="D31"/>
  <c r="Q30"/>
  <c r="S30" s="1"/>
  <c r="K30"/>
  <c r="G30"/>
  <c r="R30" s="1"/>
  <c r="M30" s="1"/>
  <c r="D30"/>
  <c r="Q29"/>
  <c r="L29"/>
  <c r="K29"/>
  <c r="G29"/>
  <c r="R29" s="1"/>
  <c r="M29" s="1"/>
  <c r="D29"/>
  <c r="Q28"/>
  <c r="S28" s="1"/>
  <c r="K28"/>
  <c r="G28"/>
  <c r="R28" s="1"/>
  <c r="M28" s="1"/>
  <c r="D28"/>
  <c r="Q27"/>
  <c r="L27"/>
  <c r="K27"/>
  <c r="G27"/>
  <c r="R27" s="1"/>
  <c r="M27" s="1"/>
  <c r="D27"/>
  <c r="Q26"/>
  <c r="S26" s="1"/>
  <c r="K26"/>
  <c r="G26"/>
  <c r="R26" s="1"/>
  <c r="M26" s="1"/>
  <c r="D26"/>
  <c r="Q25"/>
  <c r="L25"/>
  <c r="K25"/>
  <c r="G25"/>
  <c r="R25" s="1"/>
  <c r="M25" s="1"/>
  <c r="D25"/>
  <c r="Q24"/>
  <c r="S24" s="1"/>
  <c r="K24"/>
  <c r="G24"/>
  <c r="R24" s="1"/>
  <c r="M24" s="1"/>
  <c r="D24"/>
  <c r="Q23"/>
  <c r="L23"/>
  <c r="K23"/>
  <c r="G23"/>
  <c r="R23" s="1"/>
  <c r="M23" s="1"/>
  <c r="D23"/>
  <c r="Q22"/>
  <c r="S22" s="1"/>
  <c r="K22"/>
  <c r="G22"/>
  <c r="R22" s="1"/>
  <c r="M22" s="1"/>
  <c r="D22"/>
  <c r="Q21"/>
  <c r="L21"/>
  <c r="K21"/>
  <c r="G21"/>
  <c r="R21" s="1"/>
  <c r="M21" s="1"/>
  <c r="D21"/>
  <c r="Q20"/>
  <c r="S20" s="1"/>
  <c r="K20"/>
  <c r="G20"/>
  <c r="R20" s="1"/>
  <c r="M20" s="1"/>
  <c r="D20"/>
  <c r="Q19"/>
  <c r="L19" s="1"/>
  <c r="K19"/>
  <c r="H19"/>
  <c r="G19"/>
  <c r="R19" s="1"/>
  <c r="M19" s="1"/>
  <c r="D19"/>
  <c r="Q18"/>
  <c r="L18" s="1"/>
  <c r="N18" s="1"/>
  <c r="K18"/>
  <c r="H18"/>
  <c r="G18"/>
  <c r="R18" s="1"/>
  <c r="M18" s="1"/>
  <c r="D18"/>
  <c r="Q17"/>
  <c r="L17" s="1"/>
  <c r="K17"/>
  <c r="H17"/>
  <c r="G17"/>
  <c r="R17" s="1"/>
  <c r="M17" s="1"/>
  <c r="D17"/>
  <c r="Q16"/>
  <c r="L16" s="1"/>
  <c r="N16" s="1"/>
  <c r="K16"/>
  <c r="H16"/>
  <c r="G16"/>
  <c r="R16" s="1"/>
  <c r="M16" s="1"/>
  <c r="E16"/>
  <c r="E17" s="1"/>
  <c r="E18" s="1"/>
  <c r="E19" s="1"/>
  <c r="D16"/>
  <c r="Q15"/>
  <c r="Q41" s="1"/>
  <c r="K15"/>
  <c r="H15"/>
  <c r="I15" s="1"/>
  <c r="I16" s="1"/>
  <c r="I17" s="1"/>
  <c r="I18" s="1"/>
  <c r="I19" s="1"/>
  <c r="G15"/>
  <c r="R15" s="1"/>
  <c r="D15"/>
  <c r="J10"/>
  <c r="K9"/>
  <c r="N15" i="27" l="1"/>
  <c r="N41" s="1"/>
  <c r="L41"/>
  <c r="L20" i="26"/>
  <c r="L22"/>
  <c r="L24"/>
  <c r="L26"/>
  <c r="L28"/>
  <c r="L30"/>
  <c r="L32"/>
  <c r="L34"/>
  <c r="S36"/>
  <c r="R41"/>
  <c r="M15"/>
  <c r="M41" s="1"/>
  <c r="N17"/>
  <c r="N19"/>
  <c r="N20"/>
  <c r="S21"/>
  <c r="N22"/>
  <c r="S23"/>
  <c r="N24"/>
  <c r="S25"/>
  <c r="N26"/>
  <c r="S27"/>
  <c r="N28"/>
  <c r="S29"/>
  <c r="N30"/>
  <c r="S31"/>
  <c r="N32"/>
  <c r="S33"/>
  <c r="N34"/>
  <c r="S35"/>
  <c r="N36"/>
  <c r="S37"/>
  <c r="E20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N21"/>
  <c r="N23"/>
  <c r="N25"/>
  <c r="N27"/>
  <c r="N29"/>
  <c r="N31"/>
  <c r="N33"/>
  <c r="N35"/>
  <c r="N37"/>
  <c r="S15"/>
  <c r="S16"/>
  <c r="S17"/>
  <c r="S18"/>
  <c r="S19"/>
  <c r="H20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L39"/>
  <c r="N39" s="1"/>
  <c r="L15"/>
  <c r="K16" i="1"/>
  <c r="N15" i="26" l="1"/>
  <c r="N41" s="1"/>
  <c r="L41"/>
  <c r="S41"/>
  <c r="G15" i="1"/>
  <c r="L15"/>
  <c r="K15"/>
  <c r="R15"/>
  <c r="M15" s="1"/>
  <c r="Q15"/>
  <c r="J10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16"/>
  <c r="E16" s="1"/>
  <c r="F38" i="2"/>
  <c r="G38" s="1"/>
  <c r="G37"/>
  <c r="F37"/>
  <c r="F36"/>
  <c r="G36" s="1"/>
  <c r="G35"/>
  <c r="F35"/>
  <c r="F34"/>
  <c r="G34" s="1"/>
  <c r="F33"/>
  <c r="G33" s="1"/>
  <c r="F32"/>
  <c r="G32" s="1"/>
  <c r="F31"/>
  <c r="G31" s="1"/>
  <c r="F30"/>
  <c r="G30" s="1"/>
  <c r="G29"/>
  <c r="F29"/>
  <c r="F28"/>
  <c r="G28" s="1"/>
  <c r="G27"/>
  <c r="F27"/>
  <c r="F26"/>
  <c r="G26" s="1"/>
  <c r="F25"/>
  <c r="G25" s="1"/>
  <c r="F24"/>
  <c r="G24" s="1"/>
  <c r="F23"/>
  <c r="G23" s="1"/>
  <c r="F22"/>
  <c r="G22" s="1"/>
  <c r="G21"/>
  <c r="F21"/>
  <c r="F20"/>
  <c r="G20" s="1"/>
  <c r="G19"/>
  <c r="F19"/>
  <c r="F18"/>
  <c r="G18" s="1"/>
  <c r="F17"/>
  <c r="G17" s="1"/>
  <c r="F16"/>
  <c r="G16" s="1"/>
  <c r="F15"/>
  <c r="G15" s="1"/>
  <c r="G14"/>
  <c r="H14" s="1"/>
  <c r="I14" s="1"/>
  <c r="K9" i="1"/>
  <c r="S15" l="1"/>
  <c r="N15"/>
  <c r="E17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H15" i="2"/>
  <c r="I15" s="1"/>
  <c r="K39" i="1"/>
  <c r="K19"/>
  <c r="K23"/>
  <c r="K27"/>
  <c r="K31"/>
  <c r="K35"/>
  <c r="K18"/>
  <c r="K22"/>
  <c r="K26"/>
  <c r="K30"/>
  <c r="K34"/>
  <c r="K38"/>
  <c r="K37"/>
  <c r="L38"/>
  <c r="K17"/>
  <c r="K21"/>
  <c r="K25"/>
  <c r="K29"/>
  <c r="K33"/>
  <c r="K20"/>
  <c r="K24"/>
  <c r="K28"/>
  <c r="K32"/>
  <c r="K36"/>
  <c r="H16" i="2" l="1"/>
  <c r="H17" s="1"/>
  <c r="I16" l="1"/>
  <c r="H18"/>
  <c r="I17"/>
  <c r="H19" l="1"/>
  <c r="I18"/>
  <c r="H20" l="1"/>
  <c r="I19"/>
  <c r="H21" l="1"/>
  <c r="I20"/>
  <c r="H22" l="1"/>
  <c r="I21"/>
  <c r="H23" l="1"/>
  <c r="I22"/>
  <c r="H24" l="1"/>
  <c r="I23"/>
  <c r="H25" l="1"/>
  <c r="I24"/>
  <c r="H26" l="1"/>
  <c r="I25"/>
  <c r="H27" l="1"/>
  <c r="I26"/>
  <c r="H28" l="1"/>
  <c r="I27"/>
  <c r="I28" l="1"/>
  <c r="H29"/>
  <c r="H30" l="1"/>
  <c r="I29"/>
  <c r="I30" l="1"/>
  <c r="H31"/>
  <c r="H32" l="1"/>
  <c r="I31"/>
  <c r="I32" l="1"/>
  <c r="H33"/>
  <c r="H34" l="1"/>
  <c r="I33"/>
  <c r="H35" l="1"/>
  <c r="I34"/>
  <c r="H36" l="1"/>
  <c r="I35"/>
  <c r="I36" l="1"/>
  <c r="H37"/>
  <c r="H38" l="1"/>
  <c r="I38" s="1"/>
  <c r="I37"/>
  <c r="G17" i="1"/>
  <c r="R17" s="1"/>
  <c r="G18"/>
  <c r="R18" s="1"/>
  <c r="G19"/>
  <c r="R19" s="1"/>
  <c r="G20"/>
  <c r="R20" s="1"/>
  <c r="G21"/>
  <c r="R21" s="1"/>
  <c r="G22"/>
  <c r="R22" s="1"/>
  <c r="G23"/>
  <c r="R23" s="1"/>
  <c r="G24"/>
  <c r="R24" s="1"/>
  <c r="G25"/>
  <c r="R25" s="1"/>
  <c r="G26"/>
  <c r="R26" s="1"/>
  <c r="G27"/>
  <c r="R27" s="1"/>
  <c r="G28"/>
  <c r="R28" s="1"/>
  <c r="G29"/>
  <c r="R29" s="1"/>
  <c r="G30"/>
  <c r="R30" s="1"/>
  <c r="G31"/>
  <c r="R31" s="1"/>
  <c r="G32"/>
  <c r="R32" s="1"/>
  <c r="G33"/>
  <c r="R33" s="1"/>
  <c r="G34"/>
  <c r="R34" s="1"/>
  <c r="G35"/>
  <c r="R35" s="1"/>
  <c r="G36"/>
  <c r="R36" s="1"/>
  <c r="G37"/>
  <c r="R37" s="1"/>
  <c r="G38"/>
  <c r="R38" s="1"/>
  <c r="S38" s="1"/>
  <c r="G39"/>
  <c r="R39" s="1"/>
  <c r="G16"/>
  <c r="R16" s="1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Q16"/>
  <c r="L16" s="1"/>
  <c r="S16" l="1"/>
  <c r="M16"/>
  <c r="X41"/>
  <c r="W41"/>
  <c r="V41"/>
  <c r="Q39"/>
  <c r="L39" s="1"/>
  <c r="M39"/>
  <c r="Q37"/>
  <c r="L37" s="1"/>
  <c r="M37"/>
  <c r="M36"/>
  <c r="Q36"/>
  <c r="L36" s="1"/>
  <c r="M35"/>
  <c r="Q35"/>
  <c r="L35" s="1"/>
  <c r="M34"/>
  <c r="Q34"/>
  <c r="L34" s="1"/>
  <c r="M33"/>
  <c r="Q33"/>
  <c r="L33" s="1"/>
  <c r="M32"/>
  <c r="Q32"/>
  <c r="L32" s="1"/>
  <c r="M31"/>
  <c r="Q31"/>
  <c r="L31" s="1"/>
  <c r="M30"/>
  <c r="Q30"/>
  <c r="L30" s="1"/>
  <c r="M29"/>
  <c r="Q29"/>
  <c r="L29" s="1"/>
  <c r="M28"/>
  <c r="Q28"/>
  <c r="L28" s="1"/>
  <c r="M27"/>
  <c r="Q27"/>
  <c r="L27" s="1"/>
  <c r="M26"/>
  <c r="Q26"/>
  <c r="L26" s="1"/>
  <c r="Q25"/>
  <c r="L25" s="1"/>
  <c r="Q24"/>
  <c r="L24" s="1"/>
  <c r="M23"/>
  <c r="Q23"/>
  <c r="L23" s="1"/>
  <c r="M22"/>
  <c r="Q22"/>
  <c r="L22" s="1"/>
  <c r="Q21"/>
  <c r="L21" s="1"/>
  <c r="M20"/>
  <c r="Q20"/>
  <c r="L20" s="1"/>
  <c r="Q19"/>
  <c r="L19" s="1"/>
  <c r="M19"/>
  <c r="M18"/>
  <c r="Q18"/>
  <c r="L18" s="1"/>
  <c r="M17"/>
  <c r="Q17"/>
  <c r="L17" s="1"/>
  <c r="H16"/>
  <c r="H15"/>
  <c r="I15" s="1"/>
  <c r="D15"/>
  <c r="S37" l="1"/>
  <c r="S17"/>
  <c r="S18"/>
  <c r="S25"/>
  <c r="S30"/>
  <c r="S36"/>
  <c r="S27"/>
  <c r="S22"/>
  <c r="S32"/>
  <c r="S39"/>
  <c r="S21"/>
  <c r="S28"/>
  <c r="S35"/>
  <c r="I16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S24"/>
  <c r="S23"/>
  <c r="S31"/>
  <c r="S33"/>
  <c r="S34"/>
  <c r="S29"/>
  <c r="S26"/>
  <c r="S20"/>
  <c r="S19"/>
  <c r="N39"/>
  <c r="N30"/>
  <c r="N19"/>
  <c r="N35"/>
  <c r="N28"/>
  <c r="N29"/>
  <c r="R41"/>
  <c r="M21"/>
  <c r="N21" s="1"/>
  <c r="N22"/>
  <c r="M24"/>
  <c r="N24" s="1"/>
  <c r="M25"/>
  <c r="N25" s="1"/>
  <c r="N26"/>
  <c r="N34"/>
  <c r="N18"/>
  <c r="N33"/>
  <c r="N37"/>
  <c r="N17"/>
  <c r="N27"/>
  <c r="N36"/>
  <c r="N31"/>
  <c r="N32"/>
  <c r="N20"/>
  <c r="N23"/>
  <c r="Q41"/>
  <c r="M41" l="1"/>
  <c r="L41"/>
  <c r="S41"/>
  <c r="N16"/>
  <c r="N41" s="1"/>
</calcChain>
</file>

<file path=xl/sharedStrings.xml><?xml version="1.0" encoding="utf-8"?>
<sst xmlns="http://schemas.openxmlformats.org/spreadsheetml/2006/main" count="221" uniqueCount="57">
  <si>
    <t>PRESTIGIA RYAD AL ANDALOUS</t>
  </si>
  <si>
    <t>ECHEANCIER DE PAIEMENT H5 E1 &amp; E2</t>
  </si>
  <si>
    <t>Montant du Marché</t>
  </si>
  <si>
    <t>Montant avance de démarrage</t>
  </si>
  <si>
    <t>Mois</t>
  </si>
  <si>
    <t>Description du jalon de paiement</t>
  </si>
  <si>
    <t>Avancement</t>
  </si>
  <si>
    <t>SITUATION MOIS</t>
  </si>
  <si>
    <t>NOUVEAU CUMUL</t>
  </si>
  <si>
    <t>ANCIEN CUMUL</t>
  </si>
  <si>
    <t>%</t>
  </si>
  <si>
    <t>% cumulé</t>
  </si>
  <si>
    <t>Situation</t>
  </si>
  <si>
    <t>Montants nets</t>
  </si>
  <si>
    <t xml:space="preserve"> Remboursement avance </t>
  </si>
  <si>
    <t>Avance de démarrage</t>
  </si>
  <si>
    <t>Montant net en MAD H.T.</t>
  </si>
  <si>
    <t>Montant éq au remboursement</t>
  </si>
  <si>
    <t>Montant brut en MAD H.T.</t>
  </si>
  <si>
    <t>Montant net cumulés en MAD</t>
  </si>
  <si>
    <t xml:space="preserve">Remboursement avance </t>
  </si>
  <si>
    <t>Montant net</t>
  </si>
  <si>
    <t>REF Planning</t>
  </si>
  <si>
    <t xml:space="preserve">Description de l'événement déclencheur </t>
  </si>
  <si>
    <t>Date de situation</t>
  </si>
  <si>
    <t>Montant de situation MAD HT</t>
  </si>
  <si>
    <t>Avance de démarrage  MAD HT</t>
  </si>
  <si>
    <t>Montant de situation Net 
MAD HT</t>
  </si>
  <si>
    <t>Montant cumulé 
MAD HT</t>
  </si>
  <si>
    <t>Montant cumulé
 MAD TTC</t>
  </si>
  <si>
    <t>MARCHE DE BASE</t>
  </si>
  <si>
    <t>HOTAL ANFA PALACE</t>
  </si>
  <si>
    <t>ECHANCIER</t>
  </si>
  <si>
    <t>ANAS</t>
  </si>
  <si>
    <t>HASSAN</t>
  </si>
  <si>
    <t>YASSINE</t>
  </si>
  <si>
    <t>ABDESSALAM</t>
  </si>
  <si>
    <t>ILHAM</t>
  </si>
  <si>
    <t>KAMAL</t>
  </si>
  <si>
    <t>YASSMINE</t>
  </si>
  <si>
    <t>AMINE</t>
  </si>
  <si>
    <t>SALMAN</t>
  </si>
  <si>
    <t>ISAM</t>
  </si>
  <si>
    <t>MERYEM</t>
  </si>
  <si>
    <t>MARIMAR</t>
  </si>
  <si>
    <t>MOUNIR</t>
  </si>
  <si>
    <t>ZAKARIA</t>
  </si>
  <si>
    <t>ABIDU</t>
  </si>
  <si>
    <t>KHADIJA</t>
  </si>
  <si>
    <t>MALIKA</t>
  </si>
  <si>
    <t>ZOUBIDA</t>
  </si>
  <si>
    <t>ALESSIA</t>
  </si>
  <si>
    <t>SAMIR</t>
  </si>
  <si>
    <t>CHOUMICHA</t>
  </si>
  <si>
    <t>ADIL</t>
  </si>
  <si>
    <t>KAMALO</t>
  </si>
  <si>
    <t>SADIKO</t>
  </si>
</sst>
</file>

<file path=xl/styles.xml><?xml version="1.0" encoding="utf-8"?>
<styleSheet xmlns="http://schemas.openxmlformats.org/spreadsheetml/2006/main">
  <numFmts count="6">
    <numFmt numFmtId="164" formatCode="[$-40C]mmmm\-yy;@"/>
    <numFmt numFmtId="165" formatCode="_-* #,##0.00\ [$€-1]_-;\-* #,##0.00\ [$€-1]_-;_-* &quot;-&quot;??\ [$€-1]_-"/>
    <numFmt numFmtId="166" formatCode="[$-40C]d\-mmm\-yy;@"/>
    <numFmt numFmtId="167" formatCode="#,##0.00;[Red]\-#,##0.00"/>
    <numFmt numFmtId="168" formatCode="#,##0.0"/>
    <numFmt numFmtId="169" formatCode="#,##0_);\(#,##0\)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CG Times"/>
    </font>
    <font>
      <sz val="10"/>
      <name val="Courier"/>
      <family val="3"/>
    </font>
    <font>
      <b/>
      <sz val="11"/>
      <color theme="1"/>
      <name val="Book Antiqua"/>
      <family val="1"/>
    </font>
    <font>
      <b/>
      <sz val="26"/>
      <color theme="1"/>
      <name val="Book Antiqua"/>
      <family val="1"/>
    </font>
    <font>
      <b/>
      <sz val="20"/>
      <color theme="1"/>
      <name val="Book Antiqua"/>
      <family val="1"/>
    </font>
    <font>
      <b/>
      <sz val="11"/>
      <name val="Book Antiqua"/>
      <family val="1"/>
    </font>
    <font>
      <sz val="10"/>
      <color theme="1"/>
      <name val="Calibri"/>
      <family val="2"/>
      <scheme val="minor"/>
    </font>
    <font>
      <b/>
      <sz val="10"/>
      <name val="Book Antiqua"/>
      <family val="1"/>
    </font>
    <font>
      <b/>
      <sz val="12"/>
      <name val="Book Antiqua"/>
      <family val="1"/>
    </font>
    <font>
      <b/>
      <u/>
      <sz val="14"/>
      <color rgb="FF000000"/>
      <name val="Arial Black"/>
      <family val="2"/>
    </font>
    <font>
      <b/>
      <sz val="11"/>
      <color rgb="FF000000"/>
      <name val="Arial Black"/>
      <family val="2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b/>
      <sz val="12"/>
      <color rgb="FF000000"/>
      <name val="Book Antiqua"/>
      <family val="1"/>
    </font>
    <font>
      <sz val="10"/>
      <name val="MS Sans Serif"/>
      <family val="2"/>
    </font>
    <font>
      <sz val="10"/>
      <name val="Univers (WN)"/>
    </font>
    <font>
      <sz val="7"/>
      <color rgb="FF000000"/>
      <name val="Arial"/>
      <family val="2"/>
    </font>
    <font>
      <b/>
      <u/>
      <sz val="9"/>
      <color rgb="FF000000"/>
      <name val="Arial"/>
      <family val="2"/>
    </font>
    <font>
      <b/>
      <sz val="16"/>
      <color rgb="FF000000"/>
      <name val="Book Antiqua"/>
      <family val="1"/>
    </font>
  </fonts>
  <fills count="2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71">
    <xf numFmtId="0" fontId="0" fillId="0" borderId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3" fontId="5" fillId="0" borderId="0"/>
    <xf numFmtId="0" fontId="6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9" fontId="14" fillId="18" borderId="0">
      <alignment horizontal="left" vertical="top" wrapText="1"/>
    </xf>
    <xf numFmtId="49" fontId="15" fillId="18" borderId="0">
      <alignment horizontal="left" vertical="top" wrapText="1"/>
    </xf>
    <xf numFmtId="49" fontId="15" fillId="18" borderId="0">
      <alignment horizontal="left" vertical="top" wrapText="1"/>
    </xf>
    <xf numFmtId="49" fontId="15" fillId="18" borderId="0">
      <alignment horizontal="left" vertical="top" wrapText="1"/>
    </xf>
    <xf numFmtId="0" fontId="16" fillId="2" borderId="14" applyNumberFormat="0" applyFont="0" applyAlignment="0" applyProtection="0"/>
    <xf numFmtId="0" fontId="16" fillId="2" borderId="14" applyNumberFormat="0" applyFont="0" applyAlignment="0" applyProtection="0"/>
    <xf numFmtId="0" fontId="16" fillId="2" borderId="14" applyNumberFormat="0" applyFont="0" applyAlignment="0" applyProtection="0"/>
    <xf numFmtId="0" fontId="1" fillId="2" borderId="14" applyNumberFormat="0" applyFont="0" applyAlignment="0" applyProtection="0"/>
    <xf numFmtId="49" fontId="17" fillId="18" borderId="0">
      <alignment horizontal="left" vertical="top"/>
    </xf>
    <xf numFmtId="49" fontId="18" fillId="18" borderId="0">
      <alignment horizontal="left" vertical="top"/>
    </xf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20" fillId="0" borderId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9" fontId="21" fillId="18" borderId="0">
      <alignment vertical="top" wrapText="1"/>
    </xf>
    <xf numFmtId="49" fontId="22" fillId="18" borderId="0">
      <alignment horizontal="left" vertical="top" wrapText="1"/>
    </xf>
    <xf numFmtId="49" fontId="23" fillId="18" borderId="0">
      <alignment horizontal="left" vertical="top"/>
    </xf>
  </cellStyleXfs>
  <cellXfs count="106">
    <xf numFmtId="0" fontId="0" fillId="0" borderId="0" xfId="0"/>
    <xf numFmtId="0" fontId="2" fillId="0" borderId="0" xfId="2"/>
    <xf numFmtId="10" fontId="1" fillId="0" borderId="0" xfId="1" applyNumberFormat="1" applyFont="1"/>
    <xf numFmtId="4" fontId="2" fillId="0" borderId="0" xfId="2" applyNumberFormat="1" applyAlignment="1">
      <alignment horizontal="center"/>
    </xf>
    <xf numFmtId="9" fontId="1" fillId="0" borderId="0" xfId="1" applyNumberFormat="1" applyFont="1"/>
    <xf numFmtId="4" fontId="2" fillId="0" borderId="0" xfId="2" applyNumberFormat="1"/>
    <xf numFmtId="9" fontId="1" fillId="0" borderId="0" xfId="1" applyFont="1" applyAlignment="1">
      <alignment horizontal="center"/>
    </xf>
    <xf numFmtId="0" fontId="2" fillId="0" borderId="0" xfId="2" applyBorder="1"/>
    <xf numFmtId="10" fontId="1" fillId="0" borderId="0" xfId="1" applyNumberFormat="1" applyFont="1" applyBorder="1"/>
    <xf numFmtId="9" fontId="1" fillId="0" borderId="0" xfId="1" applyNumberFormat="1" applyFont="1" applyBorder="1"/>
    <xf numFmtId="0" fontId="2" fillId="0" borderId="0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0" xfId="2" applyBorder="1" applyAlignment="1">
      <alignment vertical="center"/>
    </xf>
    <xf numFmtId="10" fontId="1" fillId="0" borderId="6" xfId="1" applyNumberFormat="1" applyFont="1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 wrapText="1"/>
    </xf>
    <xf numFmtId="9" fontId="1" fillId="0" borderId="2" xfId="1" applyNumberFormat="1" applyFont="1" applyBorder="1" applyAlignment="1">
      <alignment horizontal="center" vertical="center" wrapText="1"/>
    </xf>
    <xf numFmtId="0" fontId="2" fillId="0" borderId="3" xfId="2" applyBorder="1" applyAlignment="1">
      <alignment horizontal="center" vertical="center" wrapText="1"/>
    </xf>
    <xf numFmtId="0" fontId="2" fillId="0" borderId="1" xfId="2" applyBorder="1" applyAlignment="1">
      <alignment horizontal="center" vertical="center" wrapText="1"/>
    </xf>
    <xf numFmtId="10" fontId="1" fillId="0" borderId="2" xfId="1" applyNumberFormat="1" applyFont="1" applyBorder="1" applyAlignment="1">
      <alignment horizontal="center" vertical="center" wrapText="1"/>
    </xf>
    <xf numFmtId="0" fontId="2" fillId="0" borderId="7" xfId="2" applyBorder="1"/>
    <xf numFmtId="0" fontId="2" fillId="0" borderId="8" xfId="2" applyBorder="1" applyAlignment="1">
      <alignment horizontal="center" vertical="center" wrapText="1"/>
    </xf>
    <xf numFmtId="0" fontId="2" fillId="0" borderId="0" xfId="2" applyFont="1" applyBorder="1" applyAlignment="1">
      <alignment vertical="center"/>
    </xf>
    <xf numFmtId="0" fontId="2" fillId="0" borderId="0" xfId="2" applyBorder="1" applyAlignment="1">
      <alignment horizontal="center" vertical="center"/>
    </xf>
    <xf numFmtId="10" fontId="1" fillId="0" borderId="0" xfId="1" applyNumberFormat="1" applyFont="1" applyBorder="1" applyAlignment="1">
      <alignment horizontal="center" vertical="center"/>
    </xf>
    <xf numFmtId="4" fontId="2" fillId="0" borderId="0" xfId="2" applyNumberFormat="1" applyFont="1" applyBorder="1" applyAlignment="1">
      <alignment horizontal="center" vertical="center" wrapText="1"/>
    </xf>
    <xf numFmtId="4" fontId="2" fillId="0" borderId="0" xfId="2" applyNumberFormat="1" applyBorder="1" applyAlignment="1">
      <alignment horizontal="center" vertical="center" wrapText="1"/>
    </xf>
    <xf numFmtId="0" fontId="2" fillId="0" borderId="0" xfId="2" applyBorder="1" applyAlignment="1">
      <alignment horizontal="center" vertical="center" wrapText="1"/>
    </xf>
    <xf numFmtId="9" fontId="1" fillId="0" borderId="12" xfId="1" applyNumberFormat="1" applyFont="1" applyBorder="1" applyAlignment="1">
      <alignment horizontal="center" vertical="center" wrapText="1"/>
    </xf>
    <xf numFmtId="0" fontId="2" fillId="0" borderId="13" xfId="2" applyBorder="1" applyAlignment="1">
      <alignment horizontal="center" vertical="center" wrapText="1"/>
    </xf>
    <xf numFmtId="10" fontId="1" fillId="0" borderId="12" xfId="1" applyNumberFormat="1" applyFont="1" applyBorder="1" applyAlignment="1">
      <alignment horizontal="center" vertical="center" wrapText="1"/>
    </xf>
    <xf numFmtId="0" fontId="2" fillId="0" borderId="8" xfId="2" applyBorder="1"/>
    <xf numFmtId="9" fontId="1" fillId="0" borderId="13" xfId="1" applyNumberFormat="1" applyFont="1" applyBorder="1" applyAlignment="1">
      <alignment horizontal="center" vertical="center" wrapText="1"/>
    </xf>
    <xf numFmtId="17" fontId="2" fillId="0" borderId="6" xfId="2" applyNumberFormat="1" applyBorder="1" applyAlignment="1">
      <alignment horizontal="center" vertical="center"/>
    </xf>
    <xf numFmtId="4" fontId="2" fillId="0" borderId="6" xfId="2" applyNumberFormat="1" applyBorder="1" applyAlignment="1">
      <alignment horizontal="center"/>
    </xf>
    <xf numFmtId="4" fontId="2" fillId="0" borderId="6" xfId="2" applyNumberFormat="1" applyBorder="1"/>
    <xf numFmtId="4" fontId="2" fillId="0" borderId="0" xfId="2" applyNumberFormat="1" applyBorder="1"/>
    <xf numFmtId="4" fontId="2" fillId="0" borderId="4" xfId="2" applyNumberFormat="1" applyBorder="1"/>
    <xf numFmtId="4" fontId="2" fillId="0" borderId="7" xfId="2" applyNumberFormat="1" applyBorder="1"/>
    <xf numFmtId="4" fontId="2" fillId="0" borderId="8" xfId="2" applyNumberFormat="1" applyBorder="1"/>
    <xf numFmtId="10" fontId="2" fillId="0" borderId="6" xfId="2" applyNumberFormat="1" applyBorder="1" applyAlignment="1">
      <alignment horizontal="center" vertical="center"/>
    </xf>
    <xf numFmtId="9" fontId="2" fillId="0" borderId="0" xfId="2" applyNumberFormat="1"/>
    <xf numFmtId="10" fontId="2" fillId="0" borderId="0" xfId="2" applyNumberFormat="1"/>
    <xf numFmtId="0" fontId="2" fillId="0" borderId="12" xfId="2" applyBorder="1"/>
    <xf numFmtId="0" fontId="4" fillId="0" borderId="12" xfId="2" applyFont="1" applyFill="1" applyBorder="1" applyAlignment="1">
      <alignment horizontal="right" vertical="center" wrapText="1"/>
    </xf>
    <xf numFmtId="4" fontId="7" fillId="15" borderId="6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8" fillId="0" borderId="0" xfId="2" applyFont="1" applyFill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4" fontId="0" fillId="0" borderId="0" xfId="0" applyNumberFormat="1" applyAlignment="1">
      <alignment horizontal="center" vertical="center"/>
    </xf>
    <xf numFmtId="4" fontId="10" fillId="0" borderId="0" xfId="0" applyNumberFormat="1" applyFont="1" applyAlignment="1">
      <alignment horizontal="right" vertical="center"/>
    </xf>
    <xf numFmtId="4" fontId="7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4" fontId="7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11" fillId="0" borderId="0" xfId="0" applyFont="1" applyBorder="1" applyAlignment="1">
      <alignment vertical="center"/>
    </xf>
    <xf numFmtId="0" fontId="7" fillId="15" borderId="6" xfId="0" applyNumberFormat="1" applyFont="1" applyFill="1" applyBorder="1" applyAlignment="1">
      <alignment horizontal="center" vertical="center"/>
    </xf>
    <xf numFmtId="0" fontId="13" fillId="15" borderId="6" xfId="0" applyFont="1" applyFill="1" applyBorder="1" applyAlignment="1">
      <alignment vertical="center"/>
    </xf>
    <xf numFmtId="166" fontId="7" fillId="15" borderId="6" xfId="0" applyNumberFormat="1" applyFont="1" applyFill="1" applyBorder="1" applyAlignment="1">
      <alignment horizontal="center" vertical="center"/>
    </xf>
    <xf numFmtId="4" fontId="7" fillId="15" borderId="6" xfId="0" applyNumberFormat="1" applyFont="1" applyFill="1" applyBorder="1" applyAlignment="1">
      <alignment vertical="center"/>
    </xf>
    <xf numFmtId="0" fontId="0" fillId="15" borderId="0" xfId="0" applyFill="1" applyBorder="1" applyAlignment="1">
      <alignment vertical="center"/>
    </xf>
    <xf numFmtId="0" fontId="0" fillId="15" borderId="0" xfId="0" applyFill="1" applyAlignment="1">
      <alignment vertical="center"/>
    </xf>
    <xf numFmtId="0" fontId="13" fillId="15" borderId="6" xfId="0" applyFont="1" applyFill="1" applyBorder="1" applyAlignment="1">
      <alignment vertical="center" wrapText="1"/>
    </xf>
    <xf numFmtId="4" fontId="7" fillId="15" borderId="4" xfId="0" applyNumberFormat="1" applyFont="1" applyFill="1" applyBorder="1" applyAlignment="1">
      <alignment vertical="center"/>
    </xf>
    <xf numFmtId="9" fontId="1" fillId="0" borderId="6" xfId="1" applyNumberFormat="1" applyFont="1" applyBorder="1" applyAlignment="1">
      <alignment horizontal="center"/>
    </xf>
    <xf numFmtId="9" fontId="1" fillId="0" borderId="6" xfId="1" applyNumberFormat="1" applyFont="1" applyBorder="1" applyAlignment="1"/>
    <xf numFmtId="9" fontId="2" fillId="0" borderId="5" xfId="1" applyNumberFormat="1" applyFont="1" applyFill="1" applyBorder="1" applyAlignment="1">
      <alignment horizontal="center"/>
    </xf>
    <xf numFmtId="0" fontId="2" fillId="19" borderId="6" xfId="2" applyFont="1" applyFill="1" applyBorder="1" applyAlignment="1">
      <alignment horizontal="left" vertical="center"/>
    </xf>
    <xf numFmtId="0" fontId="2" fillId="19" borderId="6" xfId="2" applyFont="1" applyFill="1" applyBorder="1" applyAlignment="1">
      <alignment horizontal="left" vertical="center" wrapText="1"/>
    </xf>
    <xf numFmtId="4" fontId="2" fillId="0" borderId="6" xfId="2" applyNumberFormat="1" applyFill="1" applyBorder="1" applyAlignment="1">
      <alignment horizontal="center"/>
    </xf>
    <xf numFmtId="0" fontId="9" fillId="15" borderId="6" xfId="0" applyFont="1" applyFill="1" applyBorder="1" applyAlignment="1">
      <alignment horizontal="center" vertical="center" textRotation="90"/>
    </xf>
    <xf numFmtId="0" fontId="8" fillId="16" borderId="0" xfId="2" applyFont="1" applyFill="1" applyAlignment="1">
      <alignment horizontal="center" vertical="center"/>
    </xf>
    <xf numFmtId="0" fontId="9" fillId="17" borderId="0" xfId="2" applyFont="1" applyFill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4" fontId="12" fillId="0" borderId="3" xfId="0" applyNumberFormat="1" applyFont="1" applyBorder="1" applyAlignment="1">
      <alignment horizontal="center" vertical="center" wrapText="1"/>
    </xf>
    <xf numFmtId="4" fontId="12" fillId="0" borderId="11" xfId="0" applyNumberFormat="1" applyFont="1" applyBorder="1" applyAlignment="1">
      <alignment horizontal="center" vertical="center" wrapText="1"/>
    </xf>
    <xf numFmtId="4" fontId="7" fillId="0" borderId="11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2" fillId="0" borderId="1" xfId="2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11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4" fontId="2" fillId="0" borderId="3" xfId="2" applyNumberFormat="1" applyFont="1" applyFill="1" applyBorder="1" applyAlignment="1">
      <alignment horizontal="center" vertical="center" wrapText="1"/>
    </xf>
    <xf numFmtId="4" fontId="2" fillId="0" borderId="11" xfId="2" applyNumberFormat="1" applyFont="1" applyFill="1" applyBorder="1" applyAlignment="1">
      <alignment horizontal="center" vertical="center" wrapText="1"/>
    </xf>
    <xf numFmtId="4" fontId="2" fillId="0" borderId="3" xfId="2" applyNumberFormat="1" applyFont="1" applyBorder="1" applyAlignment="1">
      <alignment horizontal="center" vertical="center" wrapText="1"/>
    </xf>
    <xf numFmtId="4" fontId="2" fillId="0" borderId="11" xfId="2" applyNumberFormat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4" fontId="2" fillId="0" borderId="0" xfId="2" applyNumberFormat="1" applyFont="1" applyAlignment="1">
      <alignment horizontal="right"/>
    </xf>
    <xf numFmtId="164" fontId="4" fillId="0" borderId="0" xfId="1" applyNumberFormat="1" applyFont="1" applyAlignment="1">
      <alignment horizontal="center" vertical="center"/>
    </xf>
    <xf numFmtId="4" fontId="2" fillId="0" borderId="0" xfId="2" applyNumberFormat="1" applyAlignment="1">
      <alignment horizontal="right"/>
    </xf>
    <xf numFmtId="4" fontId="2" fillId="0" borderId="11" xfId="2" applyNumberFormat="1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wrapText="1"/>
    </xf>
    <xf numFmtId="0" fontId="2" fillId="0" borderId="9" xfId="2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</cellXfs>
  <cellStyles count="71">
    <cellStyle name="20 % - Accent1 2" xfId="8"/>
    <cellStyle name="20 % - Accent1 3" xfId="9"/>
    <cellStyle name="20 % - Accent1 4" xfId="10"/>
    <cellStyle name="20 % - Accent2 2" xfId="11"/>
    <cellStyle name="20 % - Accent2 3" xfId="12"/>
    <cellStyle name="20 % - Accent2 4" xfId="13"/>
    <cellStyle name="20 % - Accent3 2" xfId="14"/>
    <cellStyle name="20 % - Accent3 3" xfId="15"/>
    <cellStyle name="20 % - Accent3 4" xfId="16"/>
    <cellStyle name="20 % - Accent4 2" xfId="17"/>
    <cellStyle name="20 % - Accent4 3" xfId="18"/>
    <cellStyle name="20 % - Accent4 4" xfId="19"/>
    <cellStyle name="20 % - Accent5 2" xfId="20"/>
    <cellStyle name="20 % - Accent5 3" xfId="21"/>
    <cellStyle name="20 % - Accent5 4" xfId="22"/>
    <cellStyle name="20 % - Accent6 2" xfId="23"/>
    <cellStyle name="20 % - Accent6 3" xfId="24"/>
    <cellStyle name="20 % - Accent6 4" xfId="25"/>
    <cellStyle name="40 % - Accent1 2" xfId="26"/>
    <cellStyle name="40 % - Accent1 3" xfId="27"/>
    <cellStyle name="40 % - Accent1 4" xfId="28"/>
    <cellStyle name="40 % - Accent2 2" xfId="29"/>
    <cellStyle name="40 % - Accent2 3" xfId="30"/>
    <cellStyle name="40 % - Accent2 4" xfId="31"/>
    <cellStyle name="40 % - Accent3 2" xfId="32"/>
    <cellStyle name="40 % - Accent3 3" xfId="33"/>
    <cellStyle name="40 % - Accent3 4" xfId="34"/>
    <cellStyle name="40 % - Accent4 2" xfId="35"/>
    <cellStyle name="40 % - Accent4 3" xfId="36"/>
    <cellStyle name="40 % - Accent4 4" xfId="37"/>
    <cellStyle name="40 % - Accent5 2" xfId="38"/>
    <cellStyle name="40 % - Accent5 3" xfId="39"/>
    <cellStyle name="40 % - Accent5 4" xfId="40"/>
    <cellStyle name="40 % - Accent6 2" xfId="41"/>
    <cellStyle name="40 % - Accent6 3" xfId="42"/>
    <cellStyle name="40 % - Accent6 4" xfId="43"/>
    <cellStyle name="CE" xfId="44"/>
    <cellStyle name="Chap 1" xfId="45"/>
    <cellStyle name="Chap 2" xfId="46"/>
    <cellStyle name="Chap 3" xfId="47"/>
    <cellStyle name="Commentaire 2" xfId="48"/>
    <cellStyle name="Commentaire 3" xfId="49"/>
    <cellStyle name="Commentaire 4" xfId="50"/>
    <cellStyle name="Commentaire 5" xfId="51"/>
    <cellStyle name="Euro" xfId="3"/>
    <cellStyle name="Euro 2" xfId="4"/>
    <cellStyle name="Euro 3" xfId="5"/>
    <cellStyle name="Info Entete" xfId="52"/>
    <cellStyle name="Lot" xfId="53"/>
    <cellStyle name="Milliers 2" xfId="54"/>
    <cellStyle name="Milliers 2 2" xfId="55"/>
    <cellStyle name="Milliers 2 2 2" xfId="56"/>
    <cellStyle name="Milliers 3" xfId="57"/>
    <cellStyle name="NELLY" xfId="6"/>
    <cellStyle name="Non défini" xfId="7"/>
    <cellStyle name="Normal" xfId="0" builtinId="0"/>
    <cellStyle name="Normal 13" xfId="58"/>
    <cellStyle name="Normal 2" xfId="2"/>
    <cellStyle name="Normal 3" xfId="59"/>
    <cellStyle name="Normal 4" xfId="60"/>
    <cellStyle name="Normal 5" xfId="61"/>
    <cellStyle name="Normal 6" xfId="62"/>
    <cellStyle name="Normal 7" xfId="63"/>
    <cellStyle name="Pourcentage" xfId="1" builtinId="5"/>
    <cellStyle name="Pourcentage 2" xfId="64"/>
    <cellStyle name="Pourcentage 2 2" xfId="65"/>
    <cellStyle name="Pourcentage 3" xfId="66"/>
    <cellStyle name="Pourcentage 4" xfId="67"/>
    <cellStyle name="Qte Structuree" xfId="68"/>
    <cellStyle name="Titre Article" xfId="69"/>
    <cellStyle name="Titre Entete" xfId="70"/>
  </cellStyles>
  <dxfs count="0"/>
  <tableStyles count="0" defaultTableStyle="TableStyleMedium9" defaultPivotStyle="PivotStyleLight16"/>
  <colors>
    <mruColors>
      <color rgb="FFC4E59F"/>
      <color rgb="FFCAE8AA"/>
      <color rgb="FFFFFFCC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666751</xdr:colOff>
      <xdr:row>6</xdr:row>
      <xdr:rowOff>130969</xdr:rowOff>
    </xdr:from>
    <xdr:to>
      <xdr:col>27</xdr:col>
      <xdr:colOff>83346</xdr:colOff>
      <xdr:row>8</xdr:row>
      <xdr:rowOff>14288</xdr:rowOff>
    </xdr:to>
    <xdr:sp macro="[0]!ECHEANCIER2" textlink="">
      <xdr:nvSpPr>
        <xdr:cNvPr id="2" name="Rectangle Situation"/>
        <xdr:cNvSpPr/>
      </xdr:nvSpPr>
      <xdr:spPr>
        <a:xfrm>
          <a:off x="23693439" y="1273969"/>
          <a:ext cx="1702595" cy="264319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  <a:r>
            <a:rPr lang="fr-FR" sz="1200" b="1" baseline="0"/>
            <a:t>  ECHEANCIER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666751</xdr:colOff>
      <xdr:row>6</xdr:row>
      <xdr:rowOff>130969</xdr:rowOff>
    </xdr:from>
    <xdr:to>
      <xdr:col>27</xdr:col>
      <xdr:colOff>83346</xdr:colOff>
      <xdr:row>8</xdr:row>
      <xdr:rowOff>14288</xdr:rowOff>
    </xdr:to>
    <xdr:sp macro="[0]!ECHEANCIER2" textlink="">
      <xdr:nvSpPr>
        <xdr:cNvPr id="2" name="Rectangle Situation"/>
        <xdr:cNvSpPr/>
      </xdr:nvSpPr>
      <xdr:spPr>
        <a:xfrm>
          <a:off x="23679151" y="1273969"/>
          <a:ext cx="1702595" cy="264319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  <a:r>
            <a:rPr lang="fr-FR" sz="1200" b="1" baseline="0"/>
            <a:t>  ECHEANCIER</a:t>
          </a:r>
          <a:endParaRPr lang="fr-FR" sz="12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666751</xdr:colOff>
      <xdr:row>6</xdr:row>
      <xdr:rowOff>130969</xdr:rowOff>
    </xdr:from>
    <xdr:to>
      <xdr:col>27</xdr:col>
      <xdr:colOff>83346</xdr:colOff>
      <xdr:row>8</xdr:row>
      <xdr:rowOff>14288</xdr:rowOff>
    </xdr:to>
    <xdr:sp macro="[0]!ECHEANCIER2" textlink="">
      <xdr:nvSpPr>
        <xdr:cNvPr id="2" name="Rectangle Situation"/>
        <xdr:cNvSpPr/>
      </xdr:nvSpPr>
      <xdr:spPr>
        <a:xfrm>
          <a:off x="23679151" y="1273969"/>
          <a:ext cx="1702595" cy="264319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  <a:r>
            <a:rPr lang="fr-FR" sz="1200" b="1" baseline="0"/>
            <a:t>  ECHEANCIER</a:t>
          </a:r>
          <a:endParaRPr lang="fr-FR" sz="12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666751</xdr:colOff>
      <xdr:row>6</xdr:row>
      <xdr:rowOff>130969</xdr:rowOff>
    </xdr:from>
    <xdr:to>
      <xdr:col>27</xdr:col>
      <xdr:colOff>83346</xdr:colOff>
      <xdr:row>8</xdr:row>
      <xdr:rowOff>14288</xdr:rowOff>
    </xdr:to>
    <xdr:sp macro="[0]!ECHEANCIER2" textlink="">
      <xdr:nvSpPr>
        <xdr:cNvPr id="2" name="Rectangle Situation"/>
        <xdr:cNvSpPr/>
      </xdr:nvSpPr>
      <xdr:spPr>
        <a:xfrm>
          <a:off x="23679151" y="1273969"/>
          <a:ext cx="1702595" cy="264319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  <a:r>
            <a:rPr lang="fr-FR" sz="1200" b="1" baseline="0"/>
            <a:t>  ECHEANCIER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2:J190"/>
  <sheetViews>
    <sheetView showGridLines="0" topLeftCell="C1" zoomScale="70" zoomScaleNormal="70" zoomScaleSheetLayoutView="85" workbookViewId="0">
      <selection activeCell="D26" sqref="D26"/>
    </sheetView>
  </sheetViews>
  <sheetFormatPr baseColWidth="10" defaultRowHeight="15"/>
  <cols>
    <col min="1" max="1" width="15.7109375" style="47" customWidth="1"/>
    <col min="2" max="2" width="14.7109375" style="47" customWidth="1"/>
    <col min="3" max="3" width="63.5703125" style="47" bestFit="1" customWidth="1"/>
    <col min="4" max="4" width="17.28515625" style="47" customWidth="1"/>
    <col min="5" max="9" width="22.140625" style="47" customWidth="1"/>
    <col min="10" max="10" width="11.42578125" style="48"/>
    <col min="11" max="16384" width="11.42578125" style="47"/>
  </cols>
  <sheetData>
    <row r="2" spans="1:10" ht="29.25" customHeight="1">
      <c r="B2" s="48"/>
      <c r="C2" s="48"/>
      <c r="D2" s="48"/>
      <c r="E2" s="48"/>
      <c r="F2" s="48"/>
      <c r="G2" s="48"/>
      <c r="H2" s="48"/>
      <c r="I2" s="48"/>
    </row>
    <row r="3" spans="1:10" ht="29.25" customHeight="1">
      <c r="B3" s="48"/>
      <c r="C3" s="48"/>
      <c r="D3" s="48"/>
      <c r="E3" s="48"/>
      <c r="F3" s="48"/>
      <c r="G3" s="48"/>
      <c r="H3" s="48"/>
      <c r="I3" s="48"/>
    </row>
    <row r="4" spans="1:10" ht="30" customHeight="1">
      <c r="A4" s="74" t="s">
        <v>31</v>
      </c>
      <c r="B4" s="74"/>
      <c r="C4" s="74"/>
      <c r="D4" s="74"/>
      <c r="E4" s="74"/>
      <c r="F4" s="74"/>
      <c r="G4" s="74"/>
      <c r="H4" s="74"/>
      <c r="I4" s="74"/>
    </row>
    <row r="5" spans="1:10" s="51" customFormat="1" ht="4.5" customHeight="1">
      <c r="A5" s="49"/>
      <c r="B5" s="49"/>
      <c r="C5" s="49"/>
      <c r="D5" s="49"/>
      <c r="E5" s="49"/>
      <c r="F5" s="49"/>
      <c r="G5" s="49"/>
      <c r="H5" s="49"/>
      <c r="I5" s="49"/>
      <c r="J5" s="50"/>
    </row>
    <row r="6" spans="1:10" ht="26.25">
      <c r="A6" s="75" t="s">
        <v>32</v>
      </c>
      <c r="B6" s="75"/>
      <c r="C6" s="75"/>
      <c r="D6" s="75"/>
      <c r="E6" s="75"/>
      <c r="F6" s="75"/>
      <c r="G6" s="75"/>
      <c r="H6" s="75"/>
      <c r="I6" s="75"/>
    </row>
    <row r="8" spans="1:10" ht="15" customHeight="1">
      <c r="D8" s="52"/>
      <c r="E8" s="52"/>
      <c r="H8" s="53" t="s">
        <v>2</v>
      </c>
      <c r="I8" s="54"/>
    </row>
    <row r="9" spans="1:10" ht="15" customHeight="1">
      <c r="D9" s="52"/>
      <c r="E9" s="52"/>
      <c r="F9" s="55"/>
      <c r="H9" s="56" t="s">
        <v>15</v>
      </c>
      <c r="I9" s="54"/>
    </row>
    <row r="10" spans="1:10" ht="15" customHeight="1">
      <c r="D10" s="52"/>
      <c r="E10" s="52"/>
      <c r="H10" s="56"/>
      <c r="I10" s="54"/>
    </row>
    <row r="11" spans="1:10" s="57" customFormat="1" ht="12.75" customHeight="1">
      <c r="B11" s="47"/>
      <c r="C11" s="47"/>
      <c r="D11" s="52"/>
      <c r="E11" s="52"/>
      <c r="F11" s="52"/>
      <c r="G11" s="52"/>
      <c r="H11" s="47"/>
      <c r="I11" s="47"/>
      <c r="J11" s="58"/>
    </row>
    <row r="12" spans="1:10" ht="21.75" customHeight="1">
      <c r="B12" s="76" t="s">
        <v>22</v>
      </c>
      <c r="C12" s="77" t="s">
        <v>23</v>
      </c>
      <c r="D12" s="79" t="s">
        <v>24</v>
      </c>
      <c r="E12" s="79" t="s">
        <v>25</v>
      </c>
      <c r="F12" s="79" t="s">
        <v>26</v>
      </c>
      <c r="G12" s="79" t="s">
        <v>27</v>
      </c>
      <c r="H12" s="82" t="s">
        <v>28</v>
      </c>
      <c r="I12" s="82" t="s">
        <v>29</v>
      </c>
    </row>
    <row r="13" spans="1:10" ht="21.75" customHeight="1">
      <c r="B13" s="76"/>
      <c r="C13" s="78"/>
      <c r="D13" s="80"/>
      <c r="E13" s="80"/>
      <c r="F13" s="81"/>
      <c r="G13" s="80"/>
      <c r="H13" s="83"/>
      <c r="I13" s="84"/>
    </row>
    <row r="14" spans="1:10" s="64" customFormat="1" ht="25.5" customHeight="1">
      <c r="A14" s="73" t="s">
        <v>30</v>
      </c>
      <c r="B14" s="59">
        <v>0</v>
      </c>
      <c r="C14" s="60"/>
      <c r="D14" s="61">
        <v>42486</v>
      </c>
      <c r="E14" s="46"/>
      <c r="F14" s="46">
        <v>14000000</v>
      </c>
      <c r="G14" s="46">
        <f t="shared" ref="G14:G38" si="0">E14+F14</f>
        <v>14000000</v>
      </c>
      <c r="H14" s="62">
        <f>G14</f>
        <v>14000000</v>
      </c>
      <c r="I14" s="62">
        <f>H14*1.2</f>
        <v>16800000</v>
      </c>
      <c r="J14" s="63"/>
    </row>
    <row r="15" spans="1:10" ht="25.5" customHeight="1">
      <c r="A15" s="73"/>
      <c r="B15" s="59">
        <v>1</v>
      </c>
      <c r="C15" s="65"/>
      <c r="D15" s="61">
        <v>42521</v>
      </c>
      <c r="E15" s="46">
        <v>1250000</v>
      </c>
      <c r="F15" s="46">
        <f>-(E15*5%)</f>
        <v>-62500</v>
      </c>
      <c r="G15" s="46">
        <f t="shared" si="0"/>
        <v>1187500</v>
      </c>
      <c r="H15" s="66">
        <f>G15+H14</f>
        <v>15187500</v>
      </c>
      <c r="I15" s="62">
        <f>H15*1.2</f>
        <v>18225000</v>
      </c>
    </row>
    <row r="16" spans="1:10" ht="25.5" customHeight="1">
      <c r="A16" s="73"/>
      <c r="B16" s="59">
        <v>2</v>
      </c>
      <c r="C16" s="65"/>
      <c r="D16" s="61">
        <v>42551</v>
      </c>
      <c r="E16" s="46">
        <v>1250000</v>
      </c>
      <c r="F16" s="46">
        <f t="shared" ref="F16:F38" si="1">-(E16*5%)</f>
        <v>-62500</v>
      </c>
      <c r="G16" s="46">
        <f t="shared" si="0"/>
        <v>1187500</v>
      </c>
      <c r="H16" s="66">
        <f>G16+H15</f>
        <v>16375000</v>
      </c>
      <c r="I16" s="62">
        <f t="shared" ref="I16:I38" si="2">H16*1.2</f>
        <v>19650000</v>
      </c>
    </row>
    <row r="17" spans="1:9" ht="25.5" customHeight="1">
      <c r="A17" s="73"/>
      <c r="B17" s="59">
        <v>3</v>
      </c>
      <c r="C17" s="65"/>
      <c r="D17" s="61">
        <v>42582</v>
      </c>
      <c r="E17" s="46">
        <v>1250000</v>
      </c>
      <c r="F17" s="46">
        <f t="shared" si="1"/>
        <v>-62500</v>
      </c>
      <c r="G17" s="46">
        <f t="shared" si="0"/>
        <v>1187500</v>
      </c>
      <c r="H17" s="66">
        <f>G17+H16</f>
        <v>17562500</v>
      </c>
      <c r="I17" s="62">
        <f t="shared" si="2"/>
        <v>21075000</v>
      </c>
    </row>
    <row r="18" spans="1:9" ht="25.5" customHeight="1">
      <c r="A18" s="73"/>
      <c r="B18" s="59">
        <v>4</v>
      </c>
      <c r="C18" s="65"/>
      <c r="D18" s="61">
        <v>42613</v>
      </c>
      <c r="E18" s="46">
        <v>1250000</v>
      </c>
      <c r="F18" s="46">
        <f t="shared" si="1"/>
        <v>-62500</v>
      </c>
      <c r="G18" s="46">
        <f t="shared" si="0"/>
        <v>1187500</v>
      </c>
      <c r="H18" s="66">
        <f t="shared" ref="H18:H38" si="3">H17+G18</f>
        <v>18750000</v>
      </c>
      <c r="I18" s="62">
        <f t="shared" si="2"/>
        <v>22500000</v>
      </c>
    </row>
    <row r="19" spans="1:9" ht="25.5" customHeight="1">
      <c r="A19" s="73"/>
      <c r="B19" s="59">
        <v>5</v>
      </c>
      <c r="C19" s="65"/>
      <c r="D19" s="61">
        <v>42643</v>
      </c>
      <c r="E19" s="46">
        <v>1250000</v>
      </c>
      <c r="F19" s="46">
        <f t="shared" si="1"/>
        <v>-62500</v>
      </c>
      <c r="G19" s="46">
        <f t="shared" si="0"/>
        <v>1187500</v>
      </c>
      <c r="H19" s="66">
        <f t="shared" si="3"/>
        <v>19937500</v>
      </c>
      <c r="I19" s="62">
        <f t="shared" si="2"/>
        <v>23925000</v>
      </c>
    </row>
    <row r="20" spans="1:9" ht="25.5" customHeight="1">
      <c r="A20" s="73"/>
      <c r="B20" s="59">
        <v>6</v>
      </c>
      <c r="C20" s="65"/>
      <c r="D20" s="61">
        <v>42674</v>
      </c>
      <c r="E20" s="46">
        <v>1250000</v>
      </c>
      <c r="F20" s="46">
        <f t="shared" si="1"/>
        <v>-62500</v>
      </c>
      <c r="G20" s="46">
        <f t="shared" si="0"/>
        <v>1187500</v>
      </c>
      <c r="H20" s="66">
        <f t="shared" si="3"/>
        <v>21125000</v>
      </c>
      <c r="I20" s="62">
        <f t="shared" si="2"/>
        <v>25350000</v>
      </c>
    </row>
    <row r="21" spans="1:9" ht="25.5" customHeight="1">
      <c r="A21" s="73"/>
      <c r="B21" s="59">
        <v>7</v>
      </c>
      <c r="C21" s="65"/>
      <c r="D21" s="61">
        <v>42704</v>
      </c>
      <c r="E21" s="46">
        <v>1250000</v>
      </c>
      <c r="F21" s="46">
        <f t="shared" si="1"/>
        <v>-62500</v>
      </c>
      <c r="G21" s="46">
        <f t="shared" si="0"/>
        <v>1187500</v>
      </c>
      <c r="H21" s="66">
        <f t="shared" si="3"/>
        <v>22312500</v>
      </c>
      <c r="I21" s="62">
        <f t="shared" si="2"/>
        <v>26775000</v>
      </c>
    </row>
    <row r="22" spans="1:9" ht="25.5" customHeight="1">
      <c r="A22" s="73"/>
      <c r="B22" s="59">
        <v>8</v>
      </c>
      <c r="C22" s="65"/>
      <c r="D22" s="61">
        <v>42735</v>
      </c>
      <c r="E22" s="46">
        <v>1250000</v>
      </c>
      <c r="F22" s="46">
        <f t="shared" si="1"/>
        <v>-62500</v>
      </c>
      <c r="G22" s="46">
        <f t="shared" si="0"/>
        <v>1187500</v>
      </c>
      <c r="H22" s="66">
        <f t="shared" si="3"/>
        <v>23500000</v>
      </c>
      <c r="I22" s="62">
        <f t="shared" si="2"/>
        <v>28200000</v>
      </c>
    </row>
    <row r="23" spans="1:9" ht="25.5" customHeight="1">
      <c r="A23" s="73"/>
      <c r="B23" s="59">
        <v>9</v>
      </c>
      <c r="C23" s="65"/>
      <c r="D23" s="61">
        <v>42766</v>
      </c>
      <c r="E23" s="46">
        <v>1250000</v>
      </c>
      <c r="F23" s="46">
        <f t="shared" si="1"/>
        <v>-62500</v>
      </c>
      <c r="G23" s="46">
        <f t="shared" si="0"/>
        <v>1187500</v>
      </c>
      <c r="H23" s="66">
        <f t="shared" si="3"/>
        <v>24687500</v>
      </c>
      <c r="I23" s="62">
        <f t="shared" si="2"/>
        <v>29625000</v>
      </c>
    </row>
    <row r="24" spans="1:9" ht="25.5" customHeight="1">
      <c r="A24" s="73"/>
      <c r="B24" s="59">
        <v>10</v>
      </c>
      <c r="C24" s="65"/>
      <c r="D24" s="61">
        <v>42794</v>
      </c>
      <c r="E24" s="46">
        <v>1250000</v>
      </c>
      <c r="F24" s="46">
        <f t="shared" si="1"/>
        <v>-62500</v>
      </c>
      <c r="G24" s="46">
        <f t="shared" si="0"/>
        <v>1187500</v>
      </c>
      <c r="H24" s="66">
        <f t="shared" si="3"/>
        <v>25875000</v>
      </c>
      <c r="I24" s="62">
        <f t="shared" si="2"/>
        <v>31050000</v>
      </c>
    </row>
    <row r="25" spans="1:9" ht="25.5" customHeight="1">
      <c r="A25" s="73"/>
      <c r="B25" s="59">
        <v>11</v>
      </c>
      <c r="C25" s="65"/>
      <c r="D25" s="61">
        <v>42825</v>
      </c>
      <c r="E25" s="46">
        <v>1250000</v>
      </c>
      <c r="F25" s="46">
        <f t="shared" si="1"/>
        <v>-62500</v>
      </c>
      <c r="G25" s="46">
        <f t="shared" si="0"/>
        <v>1187500</v>
      </c>
      <c r="H25" s="66">
        <f t="shared" si="3"/>
        <v>27062500</v>
      </c>
      <c r="I25" s="62">
        <f t="shared" si="2"/>
        <v>32475000</v>
      </c>
    </row>
    <row r="26" spans="1:9" ht="25.5" customHeight="1">
      <c r="A26" s="73"/>
      <c r="B26" s="59">
        <v>12</v>
      </c>
      <c r="C26" s="65"/>
      <c r="D26" s="61">
        <v>42855</v>
      </c>
      <c r="E26" s="46">
        <v>1250000</v>
      </c>
      <c r="F26" s="46">
        <f t="shared" si="1"/>
        <v>-62500</v>
      </c>
      <c r="G26" s="46">
        <f t="shared" si="0"/>
        <v>1187500</v>
      </c>
      <c r="H26" s="66">
        <f t="shared" si="3"/>
        <v>28250000</v>
      </c>
      <c r="I26" s="62">
        <f t="shared" si="2"/>
        <v>33900000</v>
      </c>
    </row>
    <row r="27" spans="1:9" ht="25.5" customHeight="1">
      <c r="A27" s="73"/>
      <c r="B27" s="59">
        <v>13</v>
      </c>
      <c r="C27" s="65"/>
      <c r="D27" s="61">
        <v>42886</v>
      </c>
      <c r="E27" s="46">
        <v>1250000</v>
      </c>
      <c r="F27" s="46">
        <f t="shared" si="1"/>
        <v>-62500</v>
      </c>
      <c r="G27" s="46">
        <f t="shared" si="0"/>
        <v>1187500</v>
      </c>
      <c r="H27" s="66">
        <f t="shared" si="3"/>
        <v>29437500</v>
      </c>
      <c r="I27" s="62">
        <f t="shared" si="2"/>
        <v>35325000</v>
      </c>
    </row>
    <row r="28" spans="1:9" ht="25.5" customHeight="1">
      <c r="A28" s="73"/>
      <c r="B28" s="59">
        <v>14</v>
      </c>
      <c r="C28" s="65"/>
      <c r="D28" s="61">
        <v>42916</v>
      </c>
      <c r="E28" s="46">
        <v>1250000</v>
      </c>
      <c r="F28" s="46">
        <f t="shared" si="1"/>
        <v>-62500</v>
      </c>
      <c r="G28" s="46">
        <f t="shared" si="0"/>
        <v>1187500</v>
      </c>
      <c r="H28" s="66">
        <f t="shared" si="3"/>
        <v>30625000</v>
      </c>
      <c r="I28" s="62">
        <f t="shared" si="2"/>
        <v>36750000</v>
      </c>
    </row>
    <row r="29" spans="1:9" ht="25.5" customHeight="1">
      <c r="A29" s="73"/>
      <c r="B29" s="59">
        <v>15</v>
      </c>
      <c r="C29" s="65"/>
      <c r="D29" s="61">
        <v>42947</v>
      </c>
      <c r="E29" s="46">
        <v>1250000</v>
      </c>
      <c r="F29" s="46">
        <f t="shared" si="1"/>
        <v>-62500</v>
      </c>
      <c r="G29" s="46">
        <f t="shared" si="0"/>
        <v>1187500</v>
      </c>
      <c r="H29" s="66">
        <f t="shared" si="3"/>
        <v>31812500</v>
      </c>
      <c r="I29" s="62">
        <f t="shared" si="2"/>
        <v>38175000</v>
      </c>
    </row>
    <row r="30" spans="1:9" ht="25.5" customHeight="1">
      <c r="A30" s="73"/>
      <c r="B30" s="59">
        <v>16</v>
      </c>
      <c r="C30" s="65"/>
      <c r="D30" s="61">
        <v>42978</v>
      </c>
      <c r="E30" s="46">
        <v>1250000</v>
      </c>
      <c r="F30" s="46">
        <f t="shared" si="1"/>
        <v>-62500</v>
      </c>
      <c r="G30" s="46">
        <f t="shared" si="0"/>
        <v>1187500</v>
      </c>
      <c r="H30" s="66">
        <f t="shared" si="3"/>
        <v>33000000</v>
      </c>
      <c r="I30" s="62">
        <f t="shared" si="2"/>
        <v>39600000</v>
      </c>
    </row>
    <row r="31" spans="1:9" ht="25.5" customHeight="1">
      <c r="A31" s="73"/>
      <c r="B31" s="59">
        <v>17</v>
      </c>
      <c r="C31" s="65"/>
      <c r="D31" s="61">
        <v>43008</v>
      </c>
      <c r="E31" s="46">
        <v>1250000</v>
      </c>
      <c r="F31" s="46">
        <f t="shared" si="1"/>
        <v>-62500</v>
      </c>
      <c r="G31" s="46">
        <f t="shared" si="0"/>
        <v>1187500</v>
      </c>
      <c r="H31" s="66">
        <f t="shared" si="3"/>
        <v>34187500</v>
      </c>
      <c r="I31" s="62">
        <f t="shared" si="2"/>
        <v>41025000</v>
      </c>
    </row>
    <row r="32" spans="1:9" ht="25.5" customHeight="1">
      <c r="A32" s="73"/>
      <c r="B32" s="59">
        <v>18</v>
      </c>
      <c r="C32" s="65"/>
      <c r="D32" s="61">
        <v>43039</v>
      </c>
      <c r="E32" s="46">
        <v>1250000</v>
      </c>
      <c r="F32" s="46">
        <f t="shared" si="1"/>
        <v>-62500</v>
      </c>
      <c r="G32" s="46">
        <f t="shared" si="0"/>
        <v>1187500</v>
      </c>
      <c r="H32" s="66">
        <f t="shared" si="3"/>
        <v>35375000</v>
      </c>
      <c r="I32" s="62">
        <f t="shared" si="2"/>
        <v>42450000</v>
      </c>
    </row>
    <row r="33" spans="1:9" ht="25.5" customHeight="1">
      <c r="A33" s="73"/>
      <c r="B33" s="59">
        <v>19</v>
      </c>
      <c r="C33" s="65"/>
      <c r="D33" s="61">
        <v>43069</v>
      </c>
      <c r="E33" s="46">
        <v>1250000</v>
      </c>
      <c r="F33" s="46">
        <f t="shared" si="1"/>
        <v>-62500</v>
      </c>
      <c r="G33" s="46">
        <f t="shared" si="0"/>
        <v>1187500</v>
      </c>
      <c r="H33" s="66">
        <f t="shared" si="3"/>
        <v>36562500</v>
      </c>
      <c r="I33" s="62">
        <f t="shared" si="2"/>
        <v>43875000</v>
      </c>
    </row>
    <row r="34" spans="1:9" ht="25.5" customHeight="1">
      <c r="A34" s="73"/>
      <c r="B34" s="59">
        <v>20</v>
      </c>
      <c r="C34" s="65"/>
      <c r="D34" s="61">
        <v>43100</v>
      </c>
      <c r="E34" s="46">
        <v>1250000</v>
      </c>
      <c r="F34" s="46">
        <f t="shared" si="1"/>
        <v>-62500</v>
      </c>
      <c r="G34" s="46">
        <f t="shared" si="0"/>
        <v>1187500</v>
      </c>
      <c r="H34" s="66">
        <f t="shared" si="3"/>
        <v>37750000</v>
      </c>
      <c r="I34" s="62">
        <f t="shared" si="2"/>
        <v>45300000</v>
      </c>
    </row>
    <row r="35" spans="1:9" ht="25.5" customHeight="1">
      <c r="A35" s="73"/>
      <c r="B35" s="59">
        <v>21</v>
      </c>
      <c r="C35" s="65"/>
      <c r="D35" s="61">
        <v>43131</v>
      </c>
      <c r="E35" s="46">
        <v>1250000</v>
      </c>
      <c r="F35" s="46">
        <f t="shared" si="1"/>
        <v>-62500</v>
      </c>
      <c r="G35" s="46">
        <f t="shared" si="0"/>
        <v>1187500</v>
      </c>
      <c r="H35" s="66">
        <f t="shared" si="3"/>
        <v>38937500</v>
      </c>
      <c r="I35" s="62">
        <f t="shared" si="2"/>
        <v>46725000</v>
      </c>
    </row>
    <row r="36" spans="1:9" ht="25.5" customHeight="1">
      <c r="A36" s="73"/>
      <c r="B36" s="59">
        <v>22</v>
      </c>
      <c r="C36" s="65"/>
      <c r="D36" s="61">
        <v>43159</v>
      </c>
      <c r="E36" s="46">
        <v>1250000</v>
      </c>
      <c r="F36" s="46">
        <f t="shared" si="1"/>
        <v>-62500</v>
      </c>
      <c r="G36" s="46">
        <f t="shared" si="0"/>
        <v>1187500</v>
      </c>
      <c r="H36" s="66">
        <f t="shared" si="3"/>
        <v>40125000</v>
      </c>
      <c r="I36" s="62">
        <f t="shared" si="2"/>
        <v>48150000</v>
      </c>
    </row>
    <row r="37" spans="1:9" ht="25.5" customHeight="1">
      <c r="A37" s="73"/>
      <c r="B37" s="59">
        <v>23</v>
      </c>
      <c r="C37" s="65"/>
      <c r="D37" s="61">
        <v>43190</v>
      </c>
      <c r="E37" s="46">
        <v>1250000</v>
      </c>
      <c r="F37" s="46">
        <f t="shared" si="1"/>
        <v>-62500</v>
      </c>
      <c r="G37" s="46">
        <f t="shared" si="0"/>
        <v>1187500</v>
      </c>
      <c r="H37" s="66">
        <f t="shared" si="3"/>
        <v>41312500</v>
      </c>
      <c r="I37" s="62">
        <f t="shared" si="2"/>
        <v>49575000</v>
      </c>
    </row>
    <row r="38" spans="1:9" ht="25.5" customHeight="1">
      <c r="A38" s="73"/>
      <c r="B38" s="59">
        <v>24</v>
      </c>
      <c r="C38" s="65"/>
      <c r="D38" s="61">
        <v>43220</v>
      </c>
      <c r="E38" s="46">
        <v>1250000</v>
      </c>
      <c r="F38" s="46">
        <f t="shared" si="1"/>
        <v>-62500</v>
      </c>
      <c r="G38" s="46">
        <f t="shared" si="0"/>
        <v>1187500</v>
      </c>
      <c r="H38" s="66">
        <f t="shared" si="3"/>
        <v>42500000</v>
      </c>
      <c r="I38" s="62">
        <f t="shared" si="2"/>
        <v>51000000</v>
      </c>
    </row>
    <row r="39" spans="1:9" ht="4.5" customHeight="1"/>
    <row r="44" spans="1:9" hidden="1"/>
    <row r="45" spans="1:9" hidden="1"/>
    <row r="46" spans="1:9" hidden="1"/>
    <row r="47" spans="1:9" hidden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86" hidden="1"/>
    <row r="187" hidden="1"/>
    <row r="188" hidden="1"/>
    <row r="189" hidden="1"/>
    <row r="190" hidden="1"/>
  </sheetData>
  <mergeCells count="11">
    <mergeCell ref="A14:A38"/>
    <mergeCell ref="A4:I4"/>
    <mergeCell ref="A6:I6"/>
    <mergeCell ref="B12:B13"/>
    <mergeCell ref="C12:C13"/>
    <mergeCell ref="D12:D13"/>
    <mergeCell ref="E12:E13"/>
    <mergeCell ref="F12:F13"/>
    <mergeCell ref="G12:G13"/>
    <mergeCell ref="H12:H13"/>
    <mergeCell ref="I12:I13"/>
  </mergeCells>
  <printOptions horizontalCentered="1" verticalCentered="1"/>
  <pageMargins left="0.39370078740157483" right="0.19685039370078741" top="0.39370078740157483" bottom="0.19685039370078741" header="0.31496062992125984" footer="0.31496062992125984"/>
  <pageSetup paperSize="8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3:AA41"/>
  <sheetViews>
    <sheetView showGridLines="0" showZeros="0" topLeftCell="A7" zoomScale="80" zoomScaleNormal="80" workbookViewId="0">
      <pane xSplit="5" ySplit="4" topLeftCell="I11" activePane="bottomRight" state="frozen"/>
      <selection activeCell="A7" sqref="A7"/>
      <selection pane="topRight" activeCell="F7" sqref="F7"/>
      <selection pane="bottomLeft" activeCell="A11" sqref="A11"/>
      <selection pane="bottomRight" activeCell="K15" sqref="K15"/>
    </sheetView>
  </sheetViews>
  <sheetFormatPr baseColWidth="10" defaultRowHeight="15"/>
  <cols>
    <col min="1" max="1" width="5.7109375" style="1" customWidth="1"/>
    <col min="2" max="2" width="12.5703125" style="1" customWidth="1"/>
    <col min="3" max="3" width="58.85546875" style="1" customWidth="1"/>
    <col min="4" max="4" width="8.7109375" style="2" customWidth="1"/>
    <col min="5" max="5" width="8.7109375" style="1" customWidth="1"/>
    <col min="6" max="6" width="18.7109375" style="3" customWidth="1"/>
    <col min="7" max="8" width="15.7109375" style="3" customWidth="1"/>
    <col min="9" max="9" width="15.7109375" style="1" customWidth="1"/>
    <col min="10" max="10" width="5.7109375" style="1" customWidth="1"/>
    <col min="11" max="11" width="8.7109375" style="4" customWidth="1"/>
    <col min="12" max="14" width="15.7109375" style="1" customWidth="1"/>
    <col min="15" max="15" width="5.7109375" style="1" customWidth="1"/>
    <col min="16" max="16" width="8.7109375" style="2" customWidth="1"/>
    <col min="17" max="19" width="15.7109375" style="1" customWidth="1"/>
    <col min="20" max="20" width="5.7109375" style="1" customWidth="1"/>
    <col min="21" max="21" width="8.7109375" style="4" customWidth="1"/>
    <col min="22" max="24" width="15.7109375" style="1" customWidth="1"/>
    <col min="25" max="25" width="11.42578125" style="1" customWidth="1"/>
    <col min="26" max="16384" width="11.42578125" style="1"/>
  </cols>
  <sheetData>
    <row r="3" spans="1:27">
      <c r="C3" s="1" t="s">
        <v>0</v>
      </c>
      <c r="E3" s="97"/>
      <c r="F3" s="97"/>
    </row>
    <row r="4" spans="1:27">
      <c r="C4" s="1" t="s">
        <v>1</v>
      </c>
    </row>
    <row r="5" spans="1:27">
      <c r="E5" s="97"/>
      <c r="F5" s="97"/>
    </row>
    <row r="9" spans="1:27">
      <c r="G9" s="98" t="s">
        <v>2</v>
      </c>
      <c r="H9" s="98"/>
      <c r="I9" s="5">
        <v>40474865</v>
      </c>
      <c r="J9" s="5"/>
      <c r="K9" s="99" t="str">
        <f ca="1">PROPER(TEXT(INDIRECT("ECHEANCIER!D"&amp;RIGHT(CELL("nomfichier",A1),2)+14),"mmmm-aaaa"))</f>
        <v>Mai-2016</v>
      </c>
      <c r="L9" s="99"/>
      <c r="M9" s="99"/>
      <c r="N9" s="99"/>
      <c r="O9" s="5"/>
      <c r="Q9" s="5"/>
      <c r="R9" s="5"/>
      <c r="S9" s="5"/>
      <c r="V9" s="5"/>
      <c r="W9" s="5"/>
      <c r="X9" s="5"/>
      <c r="Y9" s="5"/>
    </row>
    <row r="10" spans="1:27">
      <c r="G10" s="100" t="s">
        <v>3</v>
      </c>
      <c r="H10" s="100"/>
      <c r="I10" s="5">
        <v>5005488</v>
      </c>
      <c r="J10" s="6">
        <f>I10/I9</f>
        <v>0.12366904744463014</v>
      </c>
      <c r="K10" s="99"/>
      <c r="L10" s="99"/>
      <c r="M10" s="99"/>
      <c r="N10" s="99"/>
      <c r="O10" s="5"/>
      <c r="Q10" s="5"/>
      <c r="R10" s="5"/>
      <c r="S10" s="5"/>
      <c r="V10" s="5"/>
      <c r="W10" s="5"/>
      <c r="X10" s="5"/>
      <c r="Y10" s="5"/>
    </row>
    <row r="11" spans="1:27">
      <c r="O11" s="7"/>
      <c r="P11" s="8"/>
      <c r="U11" s="9"/>
      <c r="Y11" s="7"/>
    </row>
    <row r="12" spans="1:27" ht="22.5" customHeight="1">
      <c r="A12" s="85" t="s">
        <v>4</v>
      </c>
      <c r="B12" s="86"/>
      <c r="C12" s="89" t="s">
        <v>5</v>
      </c>
      <c r="D12" s="91" t="s">
        <v>6</v>
      </c>
      <c r="E12" s="92"/>
      <c r="F12" s="93" t="s">
        <v>18</v>
      </c>
      <c r="G12" s="95" t="s">
        <v>17</v>
      </c>
      <c r="H12" s="95" t="s">
        <v>16</v>
      </c>
      <c r="I12" s="102" t="s">
        <v>19</v>
      </c>
      <c r="J12" s="10"/>
      <c r="K12" s="104" t="s">
        <v>7</v>
      </c>
      <c r="L12" s="104"/>
      <c r="M12" s="104"/>
      <c r="N12" s="105"/>
      <c r="O12" s="11"/>
      <c r="P12" s="104" t="s">
        <v>8</v>
      </c>
      <c r="Q12" s="104"/>
      <c r="R12" s="104"/>
      <c r="S12" s="104"/>
      <c r="U12" s="104" t="s">
        <v>9</v>
      </c>
      <c r="V12" s="104"/>
      <c r="W12" s="104"/>
      <c r="X12" s="105"/>
      <c r="Y12" s="12"/>
      <c r="Z12" s="13"/>
      <c r="AA12" s="13"/>
    </row>
    <row r="13" spans="1:27" ht="26.25" customHeight="1">
      <c r="A13" s="87"/>
      <c r="B13" s="88"/>
      <c r="C13" s="90"/>
      <c r="D13" s="14" t="s">
        <v>10</v>
      </c>
      <c r="E13" s="15" t="s">
        <v>11</v>
      </c>
      <c r="F13" s="94"/>
      <c r="G13" s="96"/>
      <c r="H13" s="101"/>
      <c r="I13" s="103"/>
      <c r="J13" s="16"/>
      <c r="K13" s="17" t="s">
        <v>10</v>
      </c>
      <c r="L13" s="18" t="s">
        <v>12</v>
      </c>
      <c r="M13" s="18" t="s">
        <v>20</v>
      </c>
      <c r="N13" s="19" t="s">
        <v>21</v>
      </c>
      <c r="O13" s="16"/>
      <c r="P13" s="20" t="s">
        <v>10</v>
      </c>
      <c r="Q13" s="18" t="s">
        <v>12</v>
      </c>
      <c r="R13" s="18" t="s">
        <v>20</v>
      </c>
      <c r="S13" s="19" t="s">
        <v>21</v>
      </c>
      <c r="T13" s="21"/>
      <c r="U13" s="17" t="s">
        <v>10</v>
      </c>
      <c r="V13" s="18" t="s">
        <v>12</v>
      </c>
      <c r="W13" s="18" t="s">
        <v>14</v>
      </c>
      <c r="X13" s="19" t="s">
        <v>13</v>
      </c>
      <c r="Y13" s="22"/>
      <c r="Z13" s="23"/>
      <c r="AA13" s="23"/>
    </row>
    <row r="14" spans="1:27" ht="15" customHeight="1">
      <c r="A14" s="24"/>
      <c r="B14" s="24"/>
      <c r="C14" s="24"/>
      <c r="D14" s="25"/>
      <c r="E14" s="24"/>
      <c r="F14" s="26"/>
      <c r="G14" s="27"/>
      <c r="H14" s="26"/>
      <c r="I14" s="28"/>
      <c r="J14" s="22"/>
      <c r="K14" s="29"/>
      <c r="L14" s="30"/>
      <c r="M14" s="30"/>
      <c r="N14" s="30"/>
      <c r="O14" s="16"/>
      <c r="P14" s="31"/>
      <c r="Q14" s="30"/>
      <c r="R14" s="30"/>
      <c r="S14" s="30"/>
      <c r="T14" s="32"/>
      <c r="U14" s="33"/>
      <c r="V14" s="30"/>
      <c r="W14" s="30"/>
      <c r="X14" s="30"/>
      <c r="Y14" s="28"/>
      <c r="Z14" s="7"/>
    </row>
    <row r="15" spans="1:27" ht="22.5" customHeight="1">
      <c r="A15" s="15">
        <v>0</v>
      </c>
      <c r="B15" s="34">
        <v>42004</v>
      </c>
      <c r="C15" s="70"/>
      <c r="D15" s="14">
        <f>+G15/I9</f>
        <v>0.12366904744463014</v>
      </c>
      <c r="E15" s="15"/>
      <c r="F15" s="72"/>
      <c r="G15" s="35">
        <f>I10</f>
        <v>5005488</v>
      </c>
      <c r="H15" s="35">
        <f>+G15+F15</f>
        <v>5005488</v>
      </c>
      <c r="I15" s="36">
        <f>+H15</f>
        <v>5005488</v>
      </c>
      <c r="J15" s="37"/>
      <c r="K15" s="67">
        <f t="shared" ref="K15:M16" si="0">P15-U15</f>
        <v>1</v>
      </c>
      <c r="L15" s="36">
        <f t="shared" si="0"/>
        <v>0</v>
      </c>
      <c r="M15" s="36">
        <f t="shared" si="0"/>
        <v>5005488</v>
      </c>
      <c r="N15" s="38">
        <f t="shared" ref="N15" si="1">+L15+M15</f>
        <v>5005488</v>
      </c>
      <c r="O15" s="39"/>
      <c r="P15" s="69">
        <v>1</v>
      </c>
      <c r="Q15" s="36">
        <f>ROUNDUP(P15*F15,2)</f>
        <v>0</v>
      </c>
      <c r="R15" s="36">
        <f>ROUNDUP(P15*G15,2)</f>
        <v>5005488</v>
      </c>
      <c r="S15" s="36">
        <f>Q15+R15</f>
        <v>5005488</v>
      </c>
      <c r="U15" s="68"/>
      <c r="V15" s="36"/>
      <c r="W15" s="36"/>
      <c r="X15" s="38"/>
      <c r="Y15" s="40"/>
      <c r="Z15" s="7"/>
    </row>
    <row r="16" spans="1:27" ht="21.75" customHeight="1">
      <c r="A16" s="15">
        <v>1</v>
      </c>
      <c r="B16" s="34">
        <v>42035</v>
      </c>
      <c r="C16" s="71" t="s">
        <v>33</v>
      </c>
      <c r="D16" s="14">
        <f>F16/$I$9</f>
        <v>0.12217419378668712</v>
      </c>
      <c r="E16" s="41">
        <f>D16</f>
        <v>0.12217419378668712</v>
      </c>
      <c r="F16" s="72">
        <v>4944984</v>
      </c>
      <c r="G16" s="35">
        <f>-(F16*5%)</f>
        <v>-247249.2</v>
      </c>
      <c r="H16" s="35">
        <f t="shared" ref="H16:H39" si="2">F16+G16</f>
        <v>4697734.8</v>
      </c>
      <c r="I16" s="36">
        <f>I15+H16</f>
        <v>9703222.8000000007</v>
      </c>
      <c r="J16" s="37"/>
      <c r="K16" s="67">
        <f t="shared" si="0"/>
        <v>0</v>
      </c>
      <c r="L16" s="36">
        <f t="shared" si="0"/>
        <v>0</v>
      </c>
      <c r="M16" s="36">
        <f t="shared" si="0"/>
        <v>0</v>
      </c>
      <c r="N16" s="38">
        <f t="shared" ref="N16:N25" si="3">+L16+M16</f>
        <v>0</v>
      </c>
      <c r="O16" s="39"/>
      <c r="P16" s="69"/>
      <c r="Q16" s="36">
        <f>ROUNDUP(P16*F16,2)</f>
        <v>0</v>
      </c>
      <c r="R16" s="36">
        <f>ROUNDUP(P16*G16,2)</f>
        <v>0</v>
      </c>
      <c r="S16" s="36">
        <f>Q16+R16</f>
        <v>0</v>
      </c>
      <c r="T16" s="42"/>
      <c r="U16" s="68"/>
      <c r="V16" s="36"/>
      <c r="W16" s="36"/>
      <c r="X16" s="36"/>
      <c r="Y16" s="40"/>
      <c r="Z16" s="7"/>
    </row>
    <row r="17" spans="1:26" ht="21.75" customHeight="1">
      <c r="A17" s="15">
        <v>2</v>
      </c>
      <c r="B17" s="34">
        <v>42063</v>
      </c>
      <c r="C17" s="71" t="s">
        <v>34</v>
      </c>
      <c r="D17" s="14">
        <f t="shared" ref="D17:D39" si="4">F17/$I$9</f>
        <v>0.20963252131909518</v>
      </c>
      <c r="E17" s="41">
        <f>D17+E16</f>
        <v>0.3318067151057823</v>
      </c>
      <c r="F17" s="72">
        <v>8484848</v>
      </c>
      <c r="G17" s="35">
        <f t="shared" ref="G17:G39" si="5">-(F17*5%)</f>
        <v>-424242.4</v>
      </c>
      <c r="H17" s="35">
        <f t="shared" si="2"/>
        <v>8060605.5999999996</v>
      </c>
      <c r="I17" s="36">
        <f t="shared" ref="I17:I39" si="6">I16+H17</f>
        <v>17763828.399999999</v>
      </c>
      <c r="J17" s="37"/>
      <c r="K17" s="67">
        <f t="shared" ref="K17:K39" si="7">P17-U17</f>
        <v>0</v>
      </c>
      <c r="L17" s="36">
        <f t="shared" ref="L17:L39" si="8">Q17-V17</f>
        <v>0</v>
      </c>
      <c r="M17" s="36">
        <f t="shared" ref="M17:M25" si="9">+R17-W17</f>
        <v>0</v>
      </c>
      <c r="N17" s="38">
        <f t="shared" si="3"/>
        <v>0</v>
      </c>
      <c r="O17" s="39"/>
      <c r="P17" s="69"/>
      <c r="Q17" s="36">
        <f t="shared" ref="Q17:Q39" si="10">+ROUNDUP(P17*F17,2)</f>
        <v>0</v>
      </c>
      <c r="R17" s="36">
        <f t="shared" ref="R17:R39" si="11">ROUNDUP(P17*G17,2)</f>
        <v>0</v>
      </c>
      <c r="S17" s="36">
        <f t="shared" ref="S17:S39" si="12">Q17+R17</f>
        <v>0</v>
      </c>
      <c r="T17" s="42"/>
      <c r="U17" s="68"/>
      <c r="V17" s="36"/>
      <c r="W17" s="36"/>
      <c r="X17" s="36"/>
      <c r="Y17" s="40"/>
      <c r="Z17" s="7"/>
    </row>
    <row r="18" spans="1:26" ht="21.75" customHeight="1">
      <c r="A18" s="15">
        <v>3</v>
      </c>
      <c r="B18" s="34">
        <v>42094</v>
      </c>
      <c r="C18" s="71" t="s">
        <v>35</v>
      </c>
      <c r="D18" s="14">
        <f t="shared" si="4"/>
        <v>2.1045604475765391E-2</v>
      </c>
      <c r="E18" s="41">
        <f t="shared" ref="E18:E39" si="13">D18+E17</f>
        <v>0.35285231958154767</v>
      </c>
      <c r="F18" s="72">
        <v>851818</v>
      </c>
      <c r="G18" s="35">
        <f t="shared" si="5"/>
        <v>-42590.9</v>
      </c>
      <c r="H18" s="35">
        <f t="shared" si="2"/>
        <v>809227.1</v>
      </c>
      <c r="I18" s="36">
        <f t="shared" si="6"/>
        <v>18573055.5</v>
      </c>
      <c r="J18" s="37"/>
      <c r="K18" s="67">
        <f t="shared" si="7"/>
        <v>0</v>
      </c>
      <c r="L18" s="36">
        <f t="shared" si="8"/>
        <v>0</v>
      </c>
      <c r="M18" s="36">
        <f t="shared" si="9"/>
        <v>0</v>
      </c>
      <c r="N18" s="38">
        <f t="shared" si="3"/>
        <v>0</v>
      </c>
      <c r="O18" s="39"/>
      <c r="P18" s="69"/>
      <c r="Q18" s="36">
        <f t="shared" si="10"/>
        <v>0</v>
      </c>
      <c r="R18" s="36">
        <f t="shared" si="11"/>
        <v>0</v>
      </c>
      <c r="S18" s="36">
        <f t="shared" si="12"/>
        <v>0</v>
      </c>
      <c r="T18" s="42"/>
      <c r="U18" s="68"/>
      <c r="V18" s="36"/>
      <c r="W18" s="36"/>
      <c r="X18" s="36"/>
      <c r="Y18" s="40"/>
      <c r="Z18" s="7"/>
    </row>
    <row r="19" spans="1:26" ht="21.75" customHeight="1">
      <c r="A19" s="15">
        <v>4</v>
      </c>
      <c r="B19" s="34">
        <v>42124</v>
      </c>
      <c r="C19" s="71" t="s">
        <v>36</v>
      </c>
      <c r="D19" s="14">
        <f t="shared" si="4"/>
        <v>4.4928624221476712E-3</v>
      </c>
      <c r="E19" s="41">
        <f t="shared" si="13"/>
        <v>0.35734518200369536</v>
      </c>
      <c r="F19" s="72">
        <v>181848</v>
      </c>
      <c r="G19" s="35">
        <f t="shared" si="5"/>
        <v>-9092.4</v>
      </c>
      <c r="H19" s="35">
        <f t="shared" si="2"/>
        <v>172755.6</v>
      </c>
      <c r="I19" s="36">
        <f t="shared" si="6"/>
        <v>18745811.100000001</v>
      </c>
      <c r="J19" s="37"/>
      <c r="K19" s="67">
        <f t="shared" si="7"/>
        <v>0</v>
      </c>
      <c r="L19" s="36">
        <f t="shared" si="8"/>
        <v>0</v>
      </c>
      <c r="M19" s="36">
        <f t="shared" si="9"/>
        <v>0</v>
      </c>
      <c r="N19" s="38">
        <f t="shared" si="3"/>
        <v>0</v>
      </c>
      <c r="O19" s="39"/>
      <c r="P19" s="69"/>
      <c r="Q19" s="36">
        <f t="shared" si="10"/>
        <v>0</v>
      </c>
      <c r="R19" s="36">
        <f t="shared" si="11"/>
        <v>0</v>
      </c>
      <c r="S19" s="36">
        <f t="shared" si="12"/>
        <v>0</v>
      </c>
      <c r="T19" s="43"/>
      <c r="U19" s="68"/>
      <c r="V19" s="36"/>
      <c r="W19" s="36"/>
      <c r="X19" s="36"/>
      <c r="Y19" s="40"/>
      <c r="Z19" s="7"/>
    </row>
    <row r="20" spans="1:26" ht="21.75" customHeight="1">
      <c r="A20" s="15">
        <v>5</v>
      </c>
      <c r="B20" s="34">
        <v>42155</v>
      </c>
      <c r="C20" s="71" t="s">
        <v>37</v>
      </c>
      <c r="D20" s="14">
        <f t="shared" si="4"/>
        <v>4.6567171996744153E-4</v>
      </c>
      <c r="E20" s="41">
        <f t="shared" si="13"/>
        <v>0.35781085372366278</v>
      </c>
      <c r="F20" s="72">
        <v>18848</v>
      </c>
      <c r="G20" s="35">
        <f t="shared" si="5"/>
        <v>-942.40000000000009</v>
      </c>
      <c r="H20" s="35">
        <f t="shared" si="2"/>
        <v>17905.599999999999</v>
      </c>
      <c r="I20" s="36">
        <f t="shared" si="6"/>
        <v>18763716.700000003</v>
      </c>
      <c r="J20" s="37"/>
      <c r="K20" s="67">
        <f t="shared" si="7"/>
        <v>0</v>
      </c>
      <c r="L20" s="36">
        <f t="shared" si="8"/>
        <v>0</v>
      </c>
      <c r="M20" s="36">
        <f t="shared" si="9"/>
        <v>0</v>
      </c>
      <c r="N20" s="38">
        <f t="shared" si="3"/>
        <v>0</v>
      </c>
      <c r="O20" s="39"/>
      <c r="P20" s="69"/>
      <c r="Q20" s="36">
        <f t="shared" si="10"/>
        <v>0</v>
      </c>
      <c r="R20" s="36">
        <f t="shared" si="11"/>
        <v>0</v>
      </c>
      <c r="S20" s="36">
        <f t="shared" si="12"/>
        <v>0</v>
      </c>
      <c r="T20" s="42"/>
      <c r="U20" s="68"/>
      <c r="V20" s="36"/>
      <c r="W20" s="36"/>
      <c r="X20" s="36"/>
      <c r="Y20" s="40"/>
      <c r="Z20" s="7"/>
    </row>
    <row r="21" spans="1:26" ht="21.75" customHeight="1">
      <c r="A21" s="15">
        <v>6</v>
      </c>
      <c r="B21" s="34">
        <v>42185</v>
      </c>
      <c r="C21" s="71" t="s">
        <v>38</v>
      </c>
      <c r="D21" s="14">
        <f t="shared" si="4"/>
        <v>4.6568160264401125E-3</v>
      </c>
      <c r="E21" s="41">
        <f t="shared" si="13"/>
        <v>0.36246766975010292</v>
      </c>
      <c r="F21" s="72">
        <v>188484</v>
      </c>
      <c r="G21" s="35">
        <f t="shared" si="5"/>
        <v>-9424.2000000000007</v>
      </c>
      <c r="H21" s="35">
        <f t="shared" si="2"/>
        <v>179059.8</v>
      </c>
      <c r="I21" s="36">
        <f t="shared" si="6"/>
        <v>18942776.500000004</v>
      </c>
      <c r="J21" s="37"/>
      <c r="K21" s="67">
        <f t="shared" si="7"/>
        <v>0</v>
      </c>
      <c r="L21" s="36">
        <f t="shared" si="8"/>
        <v>0</v>
      </c>
      <c r="M21" s="36">
        <f t="shared" si="9"/>
        <v>0</v>
      </c>
      <c r="N21" s="38">
        <f t="shared" si="3"/>
        <v>0</v>
      </c>
      <c r="O21" s="39"/>
      <c r="P21" s="69"/>
      <c r="Q21" s="36">
        <f t="shared" si="10"/>
        <v>0</v>
      </c>
      <c r="R21" s="36">
        <f t="shared" si="11"/>
        <v>0</v>
      </c>
      <c r="S21" s="36">
        <f t="shared" si="12"/>
        <v>0</v>
      </c>
      <c r="T21" s="42"/>
      <c r="U21" s="68"/>
      <c r="V21" s="36"/>
      <c r="W21" s="36"/>
      <c r="X21" s="36"/>
      <c r="Y21" s="40"/>
      <c r="Z21" s="7"/>
    </row>
    <row r="22" spans="1:26" ht="21.75" customHeight="1">
      <c r="A22" s="15">
        <v>7</v>
      </c>
      <c r="B22" s="34">
        <v>42216</v>
      </c>
      <c r="C22" s="71" t="s">
        <v>39</v>
      </c>
      <c r="D22" s="14">
        <f t="shared" si="4"/>
        <v>1.6443390237373245E-2</v>
      </c>
      <c r="E22" s="41">
        <f t="shared" si="13"/>
        <v>0.37891105998747615</v>
      </c>
      <c r="F22" s="72">
        <v>665544</v>
      </c>
      <c r="G22" s="35">
        <f t="shared" si="5"/>
        <v>-33277.200000000004</v>
      </c>
      <c r="H22" s="35">
        <f t="shared" si="2"/>
        <v>632266.80000000005</v>
      </c>
      <c r="I22" s="36">
        <f t="shared" si="6"/>
        <v>19575043.300000004</v>
      </c>
      <c r="J22" s="37"/>
      <c r="K22" s="67">
        <f t="shared" si="7"/>
        <v>0</v>
      </c>
      <c r="L22" s="36">
        <f t="shared" si="8"/>
        <v>0</v>
      </c>
      <c r="M22" s="36">
        <f t="shared" si="9"/>
        <v>0</v>
      </c>
      <c r="N22" s="38">
        <f t="shared" si="3"/>
        <v>0</v>
      </c>
      <c r="O22" s="39"/>
      <c r="P22" s="69"/>
      <c r="Q22" s="36">
        <f t="shared" si="10"/>
        <v>0</v>
      </c>
      <c r="R22" s="36">
        <f t="shared" si="11"/>
        <v>0</v>
      </c>
      <c r="S22" s="36">
        <f t="shared" si="12"/>
        <v>0</v>
      </c>
      <c r="U22" s="68"/>
      <c r="V22" s="36"/>
      <c r="W22" s="36"/>
      <c r="X22" s="36"/>
      <c r="Y22" s="40"/>
      <c r="Z22" s="7"/>
    </row>
    <row r="23" spans="1:26" ht="21.75" customHeight="1">
      <c r="A23" s="15">
        <v>8</v>
      </c>
      <c r="B23" s="34">
        <v>42247</v>
      </c>
      <c r="C23" s="71" t="s">
        <v>40</v>
      </c>
      <c r="D23" s="14">
        <f t="shared" si="4"/>
        <v>0.12664272011778174</v>
      </c>
      <c r="E23" s="41">
        <f t="shared" si="13"/>
        <v>0.50555378010525787</v>
      </c>
      <c r="F23" s="72">
        <v>5125847</v>
      </c>
      <c r="G23" s="35">
        <f t="shared" si="5"/>
        <v>-256292.35</v>
      </c>
      <c r="H23" s="35">
        <f t="shared" si="2"/>
        <v>4869554.6500000004</v>
      </c>
      <c r="I23" s="36">
        <f t="shared" si="6"/>
        <v>24444597.950000003</v>
      </c>
      <c r="J23" s="37"/>
      <c r="K23" s="67">
        <f t="shared" si="7"/>
        <v>0</v>
      </c>
      <c r="L23" s="36">
        <f t="shared" si="8"/>
        <v>0</v>
      </c>
      <c r="M23" s="36">
        <f t="shared" si="9"/>
        <v>0</v>
      </c>
      <c r="N23" s="38">
        <f t="shared" si="3"/>
        <v>0</v>
      </c>
      <c r="O23" s="39"/>
      <c r="P23" s="69"/>
      <c r="Q23" s="36">
        <f t="shared" si="10"/>
        <v>0</v>
      </c>
      <c r="R23" s="36">
        <f t="shared" si="11"/>
        <v>0</v>
      </c>
      <c r="S23" s="36">
        <f t="shared" si="12"/>
        <v>0</v>
      </c>
      <c r="U23" s="68"/>
      <c r="V23" s="36"/>
      <c r="W23" s="36"/>
      <c r="X23" s="36"/>
      <c r="Y23" s="40"/>
      <c r="Z23" s="7"/>
    </row>
    <row r="24" spans="1:26" ht="21.75" customHeight="1">
      <c r="A24" s="15">
        <v>9</v>
      </c>
      <c r="B24" s="34">
        <v>42277</v>
      </c>
      <c r="C24" s="71" t="s">
        <v>41</v>
      </c>
      <c r="D24" s="14">
        <f t="shared" si="4"/>
        <v>8.7580279761279001E-4</v>
      </c>
      <c r="E24" s="41">
        <f t="shared" si="13"/>
        <v>0.50642958290287066</v>
      </c>
      <c r="F24" s="72">
        <v>35448</v>
      </c>
      <c r="G24" s="35">
        <f t="shared" si="5"/>
        <v>-1772.4</v>
      </c>
      <c r="H24" s="35">
        <f t="shared" si="2"/>
        <v>33675.599999999999</v>
      </c>
      <c r="I24" s="36">
        <f t="shared" si="6"/>
        <v>24478273.550000004</v>
      </c>
      <c r="J24" s="37"/>
      <c r="K24" s="67">
        <f t="shared" si="7"/>
        <v>0</v>
      </c>
      <c r="L24" s="36">
        <f t="shared" si="8"/>
        <v>0</v>
      </c>
      <c r="M24" s="36">
        <f t="shared" si="9"/>
        <v>0</v>
      </c>
      <c r="N24" s="38">
        <f t="shared" si="3"/>
        <v>0</v>
      </c>
      <c r="O24" s="39"/>
      <c r="P24" s="69"/>
      <c r="Q24" s="36">
        <f t="shared" si="10"/>
        <v>0</v>
      </c>
      <c r="R24" s="36">
        <f t="shared" si="11"/>
        <v>0</v>
      </c>
      <c r="S24" s="36">
        <f t="shared" si="12"/>
        <v>0</v>
      </c>
      <c r="U24" s="68"/>
      <c r="V24" s="36"/>
      <c r="W24" s="36"/>
      <c r="X24" s="36"/>
      <c r="Y24" s="40"/>
      <c r="Z24" s="7"/>
    </row>
    <row r="25" spans="1:26" ht="21.75" customHeight="1">
      <c r="A25" s="15">
        <v>10</v>
      </c>
      <c r="B25" s="34">
        <v>42308</v>
      </c>
      <c r="C25" s="71" t="s">
        <v>42</v>
      </c>
      <c r="D25" s="14">
        <f t="shared" si="4"/>
        <v>1.3551620246293595E-4</v>
      </c>
      <c r="E25" s="41">
        <f t="shared" si="13"/>
        <v>0.50656509910533354</v>
      </c>
      <c r="F25" s="72">
        <v>5485</v>
      </c>
      <c r="G25" s="35">
        <f t="shared" si="5"/>
        <v>-274.25</v>
      </c>
      <c r="H25" s="35">
        <f t="shared" si="2"/>
        <v>5210.75</v>
      </c>
      <c r="I25" s="36">
        <f t="shared" si="6"/>
        <v>24483484.300000004</v>
      </c>
      <c r="J25" s="37"/>
      <c r="K25" s="67">
        <f t="shared" si="7"/>
        <v>0</v>
      </c>
      <c r="L25" s="36">
        <f t="shared" si="8"/>
        <v>0</v>
      </c>
      <c r="M25" s="36">
        <f t="shared" si="9"/>
        <v>0</v>
      </c>
      <c r="N25" s="38">
        <f t="shared" si="3"/>
        <v>0</v>
      </c>
      <c r="O25" s="39"/>
      <c r="P25" s="69"/>
      <c r="Q25" s="36">
        <f t="shared" si="10"/>
        <v>0</v>
      </c>
      <c r="R25" s="36">
        <f t="shared" si="11"/>
        <v>0</v>
      </c>
      <c r="S25" s="36">
        <f t="shared" si="12"/>
        <v>0</v>
      </c>
      <c r="U25" s="68"/>
      <c r="V25" s="36"/>
      <c r="W25" s="36"/>
      <c r="X25" s="36"/>
      <c r="Y25" s="40"/>
      <c r="Z25" s="7"/>
    </row>
    <row r="26" spans="1:26" ht="21.75" customHeight="1">
      <c r="A26" s="15">
        <v>11</v>
      </c>
      <c r="B26" s="34">
        <v>42338</v>
      </c>
      <c r="C26" s="71" t="s">
        <v>43</v>
      </c>
      <c r="D26" s="14">
        <f t="shared" si="4"/>
        <v>4.565796575232555E-5</v>
      </c>
      <c r="E26" s="41">
        <f t="shared" si="13"/>
        <v>0.50661075707108583</v>
      </c>
      <c r="F26" s="72">
        <v>1848</v>
      </c>
      <c r="G26" s="35">
        <f t="shared" si="5"/>
        <v>-92.4</v>
      </c>
      <c r="H26" s="35">
        <f t="shared" si="2"/>
        <v>1755.6</v>
      </c>
      <c r="I26" s="36">
        <f t="shared" si="6"/>
        <v>24485239.900000006</v>
      </c>
      <c r="J26" s="37"/>
      <c r="K26" s="67">
        <f t="shared" si="7"/>
        <v>0</v>
      </c>
      <c r="L26" s="36">
        <f t="shared" si="8"/>
        <v>0</v>
      </c>
      <c r="M26" s="36">
        <f>+R26-W26</f>
        <v>0</v>
      </c>
      <c r="N26" s="38">
        <f>+L26+M26</f>
        <v>0</v>
      </c>
      <c r="O26" s="39"/>
      <c r="P26" s="69"/>
      <c r="Q26" s="36">
        <f t="shared" si="10"/>
        <v>0</v>
      </c>
      <c r="R26" s="36">
        <f t="shared" si="11"/>
        <v>0</v>
      </c>
      <c r="S26" s="36">
        <f t="shared" si="12"/>
        <v>0</v>
      </c>
      <c r="U26" s="68"/>
      <c r="V26" s="36"/>
      <c r="W26" s="36"/>
      <c r="X26" s="36"/>
      <c r="Y26" s="40"/>
      <c r="Z26" s="7"/>
    </row>
    <row r="27" spans="1:26" ht="21.75" customHeight="1">
      <c r="A27" s="15">
        <v>12</v>
      </c>
      <c r="B27" s="34">
        <v>42369</v>
      </c>
      <c r="C27" s="71" t="s">
        <v>44</v>
      </c>
      <c r="D27" s="14">
        <f t="shared" si="4"/>
        <v>4.6568160264401125E-3</v>
      </c>
      <c r="E27" s="41">
        <f t="shared" si="13"/>
        <v>0.51126757309752591</v>
      </c>
      <c r="F27" s="72">
        <v>188484</v>
      </c>
      <c r="G27" s="35">
        <f t="shared" si="5"/>
        <v>-9424.2000000000007</v>
      </c>
      <c r="H27" s="35">
        <f t="shared" si="2"/>
        <v>179059.8</v>
      </c>
      <c r="I27" s="36">
        <f t="shared" si="6"/>
        <v>24664299.700000007</v>
      </c>
      <c r="J27" s="37"/>
      <c r="K27" s="67">
        <f t="shared" si="7"/>
        <v>0</v>
      </c>
      <c r="L27" s="36">
        <f t="shared" si="8"/>
        <v>0</v>
      </c>
      <c r="M27" s="36">
        <f t="shared" ref="M27:M39" si="14">+R27-W27</f>
        <v>0</v>
      </c>
      <c r="N27" s="38">
        <f t="shared" ref="N27:N39" si="15">+L27+M27</f>
        <v>0</v>
      </c>
      <c r="O27" s="39"/>
      <c r="P27" s="69"/>
      <c r="Q27" s="36">
        <f t="shared" si="10"/>
        <v>0</v>
      </c>
      <c r="R27" s="36">
        <f t="shared" si="11"/>
        <v>0</v>
      </c>
      <c r="S27" s="36">
        <f t="shared" si="12"/>
        <v>0</v>
      </c>
      <c r="U27" s="68"/>
      <c r="V27" s="36"/>
      <c r="W27" s="36"/>
      <c r="X27" s="36"/>
      <c r="Y27" s="40"/>
      <c r="Z27" s="7"/>
    </row>
    <row r="28" spans="1:26" ht="21.75" customHeight="1">
      <c r="A28" s="15">
        <v>13</v>
      </c>
      <c r="B28" s="34">
        <v>42400</v>
      </c>
      <c r="C28" s="71" t="s">
        <v>45</v>
      </c>
      <c r="D28" s="14">
        <f t="shared" si="4"/>
        <v>8.7580279761279001E-4</v>
      </c>
      <c r="E28" s="41">
        <f t="shared" si="13"/>
        <v>0.5121433758951387</v>
      </c>
      <c r="F28" s="72">
        <v>35448</v>
      </c>
      <c r="G28" s="35">
        <f t="shared" si="5"/>
        <v>-1772.4</v>
      </c>
      <c r="H28" s="35">
        <f t="shared" si="2"/>
        <v>33675.599999999999</v>
      </c>
      <c r="I28" s="36">
        <f t="shared" si="6"/>
        <v>24697975.300000008</v>
      </c>
      <c r="J28" s="37"/>
      <c r="K28" s="67">
        <f t="shared" si="7"/>
        <v>0</v>
      </c>
      <c r="L28" s="36">
        <f t="shared" si="8"/>
        <v>0</v>
      </c>
      <c r="M28" s="36">
        <f t="shared" si="14"/>
        <v>0</v>
      </c>
      <c r="N28" s="38">
        <f t="shared" si="15"/>
        <v>0</v>
      </c>
      <c r="O28" s="39"/>
      <c r="P28" s="69"/>
      <c r="Q28" s="36">
        <f t="shared" si="10"/>
        <v>0</v>
      </c>
      <c r="R28" s="36">
        <f t="shared" si="11"/>
        <v>0</v>
      </c>
      <c r="S28" s="36">
        <f t="shared" si="12"/>
        <v>0</v>
      </c>
      <c r="U28" s="68"/>
      <c r="V28" s="36"/>
      <c r="W28" s="36"/>
      <c r="X28" s="36"/>
      <c r="Y28" s="40"/>
      <c r="Z28" s="7"/>
    </row>
    <row r="29" spans="1:26" ht="21.75" customHeight="1">
      <c r="A29" s="15">
        <v>14</v>
      </c>
      <c r="B29" s="34">
        <v>42429</v>
      </c>
      <c r="C29" s="71" t="s">
        <v>46</v>
      </c>
      <c r="D29" s="14">
        <f t="shared" si="4"/>
        <v>1.3551620246293595E-4</v>
      </c>
      <c r="E29" s="41">
        <f t="shared" si="13"/>
        <v>0.51227889209760158</v>
      </c>
      <c r="F29" s="72">
        <v>5485</v>
      </c>
      <c r="G29" s="35">
        <f t="shared" si="5"/>
        <v>-274.25</v>
      </c>
      <c r="H29" s="35">
        <f t="shared" si="2"/>
        <v>5210.75</v>
      </c>
      <c r="I29" s="36">
        <f t="shared" si="6"/>
        <v>24703186.050000008</v>
      </c>
      <c r="J29" s="37"/>
      <c r="K29" s="67">
        <f t="shared" si="7"/>
        <v>0</v>
      </c>
      <c r="L29" s="36">
        <f t="shared" si="8"/>
        <v>0</v>
      </c>
      <c r="M29" s="36">
        <f t="shared" si="14"/>
        <v>0</v>
      </c>
      <c r="N29" s="38">
        <f t="shared" si="15"/>
        <v>0</v>
      </c>
      <c r="O29" s="39"/>
      <c r="P29" s="69"/>
      <c r="Q29" s="36">
        <f t="shared" si="10"/>
        <v>0</v>
      </c>
      <c r="R29" s="36">
        <f t="shared" si="11"/>
        <v>0</v>
      </c>
      <c r="S29" s="36">
        <f t="shared" si="12"/>
        <v>0</v>
      </c>
      <c r="U29" s="68"/>
      <c r="V29" s="36"/>
      <c r="W29" s="36"/>
      <c r="X29" s="36"/>
      <c r="Y29" s="40"/>
      <c r="Z29" s="7"/>
    </row>
    <row r="30" spans="1:26" ht="21.75" customHeight="1">
      <c r="A30" s="15">
        <v>15</v>
      </c>
      <c r="B30" s="34">
        <v>42460</v>
      </c>
      <c r="C30" s="71" t="s">
        <v>47</v>
      </c>
      <c r="D30" s="14">
        <f t="shared" si="4"/>
        <v>4.565796575232555E-5</v>
      </c>
      <c r="E30" s="41">
        <f t="shared" si="13"/>
        <v>0.51232455006335387</v>
      </c>
      <c r="F30" s="72">
        <v>1848</v>
      </c>
      <c r="G30" s="35">
        <f t="shared" si="5"/>
        <v>-92.4</v>
      </c>
      <c r="H30" s="35">
        <f t="shared" si="2"/>
        <v>1755.6</v>
      </c>
      <c r="I30" s="36">
        <f t="shared" si="6"/>
        <v>24704941.65000001</v>
      </c>
      <c r="J30" s="37"/>
      <c r="K30" s="67">
        <f t="shared" si="7"/>
        <v>0</v>
      </c>
      <c r="L30" s="36">
        <f t="shared" si="8"/>
        <v>0</v>
      </c>
      <c r="M30" s="36">
        <f t="shared" si="14"/>
        <v>0</v>
      </c>
      <c r="N30" s="38">
        <f t="shared" si="15"/>
        <v>0</v>
      </c>
      <c r="O30" s="39"/>
      <c r="P30" s="69"/>
      <c r="Q30" s="36">
        <f t="shared" si="10"/>
        <v>0</v>
      </c>
      <c r="R30" s="36">
        <f t="shared" si="11"/>
        <v>0</v>
      </c>
      <c r="S30" s="36">
        <f t="shared" si="12"/>
        <v>0</v>
      </c>
      <c r="U30" s="68"/>
      <c r="V30" s="36"/>
      <c r="W30" s="36"/>
      <c r="X30" s="36"/>
      <c r="Y30" s="40"/>
      <c r="Z30" s="7"/>
    </row>
    <row r="31" spans="1:26" ht="21.75" customHeight="1">
      <c r="A31" s="15">
        <v>16</v>
      </c>
      <c r="B31" s="34">
        <v>42490</v>
      </c>
      <c r="C31" s="71" t="s">
        <v>48</v>
      </c>
      <c r="D31" s="14">
        <f t="shared" si="4"/>
        <v>4.565796575232555E-5</v>
      </c>
      <c r="E31" s="41">
        <f t="shared" si="13"/>
        <v>0.51237020802910616</v>
      </c>
      <c r="F31" s="72">
        <v>1848</v>
      </c>
      <c r="G31" s="35">
        <f t="shared" si="5"/>
        <v>-92.4</v>
      </c>
      <c r="H31" s="35">
        <f t="shared" si="2"/>
        <v>1755.6</v>
      </c>
      <c r="I31" s="36">
        <f t="shared" si="6"/>
        <v>24706697.250000011</v>
      </c>
      <c r="J31" s="37"/>
      <c r="K31" s="67">
        <f t="shared" si="7"/>
        <v>0</v>
      </c>
      <c r="L31" s="36">
        <f t="shared" si="8"/>
        <v>0</v>
      </c>
      <c r="M31" s="36">
        <f t="shared" si="14"/>
        <v>0</v>
      </c>
      <c r="N31" s="38">
        <f t="shared" si="15"/>
        <v>0</v>
      </c>
      <c r="O31" s="39"/>
      <c r="P31" s="69"/>
      <c r="Q31" s="36">
        <f t="shared" si="10"/>
        <v>0</v>
      </c>
      <c r="R31" s="36">
        <f t="shared" si="11"/>
        <v>0</v>
      </c>
      <c r="S31" s="36">
        <f t="shared" si="12"/>
        <v>0</v>
      </c>
      <c r="U31" s="68"/>
      <c r="V31" s="36"/>
      <c r="W31" s="36"/>
      <c r="X31" s="36"/>
      <c r="Y31" s="40"/>
      <c r="Z31" s="7"/>
    </row>
    <row r="32" spans="1:26" ht="21.75" customHeight="1">
      <c r="A32" s="15">
        <v>17</v>
      </c>
      <c r="B32" s="34">
        <v>42521</v>
      </c>
      <c r="C32" s="71" t="s">
        <v>49</v>
      </c>
      <c r="D32" s="14">
        <f t="shared" si="4"/>
        <v>4.6568160264401125E-3</v>
      </c>
      <c r="E32" s="41">
        <f t="shared" si="13"/>
        <v>0.51702702405554624</v>
      </c>
      <c r="F32" s="72">
        <v>188484</v>
      </c>
      <c r="G32" s="35">
        <f t="shared" si="5"/>
        <v>-9424.2000000000007</v>
      </c>
      <c r="H32" s="35">
        <f t="shared" si="2"/>
        <v>179059.8</v>
      </c>
      <c r="I32" s="36">
        <f t="shared" si="6"/>
        <v>24885757.050000012</v>
      </c>
      <c r="J32" s="37"/>
      <c r="K32" s="67">
        <f t="shared" si="7"/>
        <v>0</v>
      </c>
      <c r="L32" s="36">
        <f t="shared" si="8"/>
        <v>0</v>
      </c>
      <c r="M32" s="36">
        <f t="shared" si="14"/>
        <v>0</v>
      </c>
      <c r="N32" s="38">
        <f t="shared" si="15"/>
        <v>0</v>
      </c>
      <c r="O32" s="39"/>
      <c r="P32" s="69"/>
      <c r="Q32" s="36">
        <f t="shared" si="10"/>
        <v>0</v>
      </c>
      <c r="R32" s="36">
        <f t="shared" si="11"/>
        <v>0</v>
      </c>
      <c r="S32" s="36">
        <f t="shared" si="12"/>
        <v>0</v>
      </c>
      <c r="U32" s="68"/>
      <c r="V32" s="36"/>
      <c r="W32" s="36"/>
      <c r="X32" s="36"/>
      <c r="Y32" s="40"/>
      <c r="Z32" s="7"/>
    </row>
    <row r="33" spans="1:26" ht="21.75" customHeight="1">
      <c r="A33" s="15">
        <v>18</v>
      </c>
      <c r="B33" s="34">
        <v>42551</v>
      </c>
      <c r="C33" s="71" t="s">
        <v>50</v>
      </c>
      <c r="D33" s="14">
        <f t="shared" si="4"/>
        <v>8.7580279761279001E-4</v>
      </c>
      <c r="E33" s="41">
        <f t="shared" si="13"/>
        <v>0.51790282685315903</v>
      </c>
      <c r="F33" s="72">
        <v>35448</v>
      </c>
      <c r="G33" s="35">
        <f t="shared" si="5"/>
        <v>-1772.4</v>
      </c>
      <c r="H33" s="35">
        <f t="shared" si="2"/>
        <v>33675.599999999999</v>
      </c>
      <c r="I33" s="36">
        <f t="shared" si="6"/>
        <v>24919432.650000013</v>
      </c>
      <c r="J33" s="37"/>
      <c r="K33" s="67">
        <f t="shared" si="7"/>
        <v>0</v>
      </c>
      <c r="L33" s="36">
        <f t="shared" si="8"/>
        <v>0</v>
      </c>
      <c r="M33" s="36">
        <f t="shared" si="14"/>
        <v>0</v>
      </c>
      <c r="N33" s="38">
        <f t="shared" si="15"/>
        <v>0</v>
      </c>
      <c r="O33" s="39"/>
      <c r="P33" s="69"/>
      <c r="Q33" s="36">
        <f t="shared" si="10"/>
        <v>0</v>
      </c>
      <c r="R33" s="36">
        <f t="shared" si="11"/>
        <v>0</v>
      </c>
      <c r="S33" s="36">
        <f t="shared" si="12"/>
        <v>0</v>
      </c>
      <c r="U33" s="68"/>
      <c r="V33" s="36"/>
      <c r="W33" s="36"/>
      <c r="X33" s="36"/>
      <c r="Y33" s="40"/>
      <c r="Z33" s="7"/>
    </row>
    <row r="34" spans="1:26" ht="21.75" customHeight="1">
      <c r="A34" s="15">
        <v>19</v>
      </c>
      <c r="B34" s="34">
        <v>42582</v>
      </c>
      <c r="C34" s="71" t="s">
        <v>51</v>
      </c>
      <c r="D34" s="14">
        <f t="shared" si="4"/>
        <v>1.3551620246293595E-4</v>
      </c>
      <c r="E34" s="41">
        <f t="shared" si="13"/>
        <v>0.51803834305562191</v>
      </c>
      <c r="F34" s="72">
        <v>5485</v>
      </c>
      <c r="G34" s="35">
        <f t="shared" si="5"/>
        <v>-274.25</v>
      </c>
      <c r="H34" s="35">
        <f t="shared" si="2"/>
        <v>5210.75</v>
      </c>
      <c r="I34" s="36">
        <f t="shared" si="6"/>
        <v>24924643.400000013</v>
      </c>
      <c r="J34" s="37"/>
      <c r="K34" s="67">
        <f t="shared" si="7"/>
        <v>0</v>
      </c>
      <c r="L34" s="36">
        <f t="shared" si="8"/>
        <v>0</v>
      </c>
      <c r="M34" s="36">
        <f t="shared" si="14"/>
        <v>0</v>
      </c>
      <c r="N34" s="38">
        <f t="shared" si="15"/>
        <v>0</v>
      </c>
      <c r="O34" s="39"/>
      <c r="P34" s="69"/>
      <c r="Q34" s="36">
        <f t="shared" si="10"/>
        <v>0</v>
      </c>
      <c r="R34" s="36">
        <f t="shared" si="11"/>
        <v>0</v>
      </c>
      <c r="S34" s="36">
        <f t="shared" si="12"/>
        <v>0</v>
      </c>
      <c r="U34" s="68"/>
      <c r="V34" s="36"/>
      <c r="W34" s="36"/>
      <c r="X34" s="36"/>
      <c r="Y34" s="40"/>
      <c r="Z34" s="7"/>
    </row>
    <row r="35" spans="1:26" ht="21.75" customHeight="1">
      <c r="A35" s="15">
        <v>20</v>
      </c>
      <c r="B35" s="34">
        <v>42613</v>
      </c>
      <c r="C35" s="71" t="s">
        <v>52</v>
      </c>
      <c r="D35" s="14">
        <f t="shared" si="4"/>
        <v>1.3551620246293595E-4</v>
      </c>
      <c r="E35" s="41">
        <f t="shared" si="13"/>
        <v>0.51817385925808479</v>
      </c>
      <c r="F35" s="72">
        <v>5485</v>
      </c>
      <c r="G35" s="35">
        <f t="shared" si="5"/>
        <v>-274.25</v>
      </c>
      <c r="H35" s="35">
        <f t="shared" si="2"/>
        <v>5210.75</v>
      </c>
      <c r="I35" s="36">
        <f t="shared" si="6"/>
        <v>24929854.150000013</v>
      </c>
      <c r="J35" s="37"/>
      <c r="K35" s="67">
        <f t="shared" si="7"/>
        <v>0</v>
      </c>
      <c r="L35" s="36">
        <f t="shared" si="8"/>
        <v>0</v>
      </c>
      <c r="M35" s="36">
        <f t="shared" si="14"/>
        <v>0</v>
      </c>
      <c r="N35" s="38">
        <f t="shared" si="15"/>
        <v>0</v>
      </c>
      <c r="O35" s="39"/>
      <c r="P35" s="69"/>
      <c r="Q35" s="36">
        <f t="shared" si="10"/>
        <v>0</v>
      </c>
      <c r="R35" s="36">
        <f t="shared" si="11"/>
        <v>0</v>
      </c>
      <c r="S35" s="36">
        <f t="shared" si="12"/>
        <v>0</v>
      </c>
      <c r="U35" s="68"/>
      <c r="V35" s="36"/>
      <c r="W35" s="36"/>
      <c r="X35" s="36"/>
      <c r="Y35" s="40"/>
      <c r="Z35" s="7"/>
    </row>
    <row r="36" spans="1:26" ht="21.75" customHeight="1">
      <c r="A36" s="15">
        <v>21</v>
      </c>
      <c r="B36" s="34">
        <v>42643</v>
      </c>
      <c r="C36" s="71" t="s">
        <v>53</v>
      </c>
      <c r="D36" s="14">
        <f t="shared" si="4"/>
        <v>4.565796575232555E-5</v>
      </c>
      <c r="E36" s="41">
        <f t="shared" si="13"/>
        <v>0.51821951722383708</v>
      </c>
      <c r="F36" s="72">
        <v>1848</v>
      </c>
      <c r="G36" s="35">
        <f t="shared" si="5"/>
        <v>-92.4</v>
      </c>
      <c r="H36" s="35">
        <f t="shared" si="2"/>
        <v>1755.6</v>
      </c>
      <c r="I36" s="36">
        <f t="shared" si="6"/>
        <v>24931609.750000015</v>
      </c>
      <c r="J36" s="37"/>
      <c r="K36" s="67">
        <f t="shared" si="7"/>
        <v>0</v>
      </c>
      <c r="L36" s="36">
        <f t="shared" si="8"/>
        <v>0</v>
      </c>
      <c r="M36" s="36">
        <f t="shared" si="14"/>
        <v>0</v>
      </c>
      <c r="N36" s="38">
        <f t="shared" si="15"/>
        <v>0</v>
      </c>
      <c r="O36" s="39"/>
      <c r="P36" s="69"/>
      <c r="Q36" s="36">
        <f t="shared" si="10"/>
        <v>0</v>
      </c>
      <c r="R36" s="36">
        <f t="shared" si="11"/>
        <v>0</v>
      </c>
      <c r="S36" s="36">
        <f t="shared" si="12"/>
        <v>0</v>
      </c>
      <c r="U36" s="68"/>
      <c r="V36" s="36"/>
      <c r="W36" s="36"/>
      <c r="X36" s="36"/>
      <c r="Y36" s="40"/>
      <c r="Z36" s="7"/>
    </row>
    <row r="37" spans="1:26" ht="21.75" customHeight="1">
      <c r="A37" s="15">
        <v>22</v>
      </c>
      <c r="B37" s="34">
        <v>42674</v>
      </c>
      <c r="C37" s="71" t="s">
        <v>54</v>
      </c>
      <c r="D37" s="14">
        <f t="shared" si="4"/>
        <v>0.23471356853197659</v>
      </c>
      <c r="E37" s="41">
        <f t="shared" si="13"/>
        <v>0.75293308575581364</v>
      </c>
      <c r="F37" s="72">
        <v>9500000</v>
      </c>
      <c r="G37" s="35">
        <f t="shared" si="5"/>
        <v>-475000</v>
      </c>
      <c r="H37" s="35">
        <f t="shared" si="2"/>
        <v>9025000</v>
      </c>
      <c r="I37" s="36">
        <f t="shared" si="6"/>
        <v>33956609.750000015</v>
      </c>
      <c r="J37" s="37"/>
      <c r="K37" s="67">
        <f t="shared" si="7"/>
        <v>0</v>
      </c>
      <c r="L37" s="36">
        <f t="shared" si="8"/>
        <v>0</v>
      </c>
      <c r="M37" s="36">
        <f t="shared" si="14"/>
        <v>0</v>
      </c>
      <c r="N37" s="38">
        <f t="shared" si="15"/>
        <v>0</v>
      </c>
      <c r="O37" s="39"/>
      <c r="P37" s="69"/>
      <c r="Q37" s="36">
        <f t="shared" si="10"/>
        <v>0</v>
      </c>
      <c r="R37" s="36">
        <f t="shared" si="11"/>
        <v>0</v>
      </c>
      <c r="S37" s="36">
        <f t="shared" si="12"/>
        <v>0</v>
      </c>
      <c r="U37" s="68"/>
      <c r="V37" s="36"/>
      <c r="W37" s="36"/>
      <c r="X37" s="36"/>
      <c r="Y37" s="40"/>
      <c r="Z37" s="7"/>
    </row>
    <row r="38" spans="1:26" ht="21.75" customHeight="1">
      <c r="A38" s="15">
        <v>23</v>
      </c>
      <c r="B38" s="34">
        <v>42704</v>
      </c>
      <c r="C38" s="71" t="s">
        <v>55</v>
      </c>
      <c r="D38" s="14">
        <f t="shared" si="4"/>
        <v>0.210006877107558</v>
      </c>
      <c r="E38" s="41">
        <f t="shared" si="13"/>
        <v>0.96293996286337169</v>
      </c>
      <c r="F38" s="72">
        <v>8500000</v>
      </c>
      <c r="G38" s="35">
        <f t="shared" si="5"/>
        <v>-425000</v>
      </c>
      <c r="H38" s="35">
        <f t="shared" si="2"/>
        <v>8075000</v>
      </c>
      <c r="I38" s="36">
        <f t="shared" si="6"/>
        <v>42031609.750000015</v>
      </c>
      <c r="J38" s="37"/>
      <c r="K38" s="67">
        <f t="shared" si="7"/>
        <v>0</v>
      </c>
      <c r="L38" s="36">
        <f t="shared" si="8"/>
        <v>0</v>
      </c>
      <c r="M38" s="36"/>
      <c r="N38" s="38"/>
      <c r="O38" s="39"/>
      <c r="P38" s="69"/>
      <c r="Q38" s="36"/>
      <c r="R38" s="36">
        <f t="shared" si="11"/>
        <v>0</v>
      </c>
      <c r="S38" s="36">
        <f t="shared" si="12"/>
        <v>0</v>
      </c>
      <c r="U38" s="68"/>
      <c r="V38" s="36"/>
      <c r="W38" s="36"/>
      <c r="X38" s="36"/>
      <c r="Y38" s="40"/>
      <c r="Z38" s="7"/>
    </row>
    <row r="39" spans="1:26" ht="21.75" customHeight="1">
      <c r="A39" s="15">
        <v>24</v>
      </c>
      <c r="B39" s="34">
        <v>42735</v>
      </c>
      <c r="C39" s="71" t="s">
        <v>56</v>
      </c>
      <c r="D39" s="14">
        <f t="shared" si="4"/>
        <v>3.706003713662788E-2</v>
      </c>
      <c r="E39" s="41">
        <f t="shared" si="13"/>
        <v>0.99999999999999956</v>
      </c>
      <c r="F39" s="72">
        <v>1500000</v>
      </c>
      <c r="G39" s="35">
        <f t="shared" si="5"/>
        <v>-75000</v>
      </c>
      <c r="H39" s="35">
        <f t="shared" si="2"/>
        <v>1425000</v>
      </c>
      <c r="I39" s="36">
        <f t="shared" si="6"/>
        <v>43456609.750000015</v>
      </c>
      <c r="J39" s="37"/>
      <c r="K39" s="67">
        <f t="shared" si="7"/>
        <v>0</v>
      </c>
      <c r="L39" s="36">
        <f t="shared" si="8"/>
        <v>0</v>
      </c>
      <c r="M39" s="36">
        <f t="shared" si="14"/>
        <v>0</v>
      </c>
      <c r="N39" s="38">
        <f t="shared" si="15"/>
        <v>0</v>
      </c>
      <c r="O39" s="39"/>
      <c r="P39" s="69"/>
      <c r="Q39" s="36">
        <f t="shared" si="10"/>
        <v>0</v>
      </c>
      <c r="R39" s="36">
        <f t="shared" si="11"/>
        <v>0</v>
      </c>
      <c r="S39" s="36">
        <f t="shared" si="12"/>
        <v>0</v>
      </c>
      <c r="U39" s="68"/>
      <c r="V39" s="36"/>
      <c r="W39" s="36"/>
      <c r="X39" s="36"/>
      <c r="Y39" s="40"/>
      <c r="Z39" s="7"/>
    </row>
    <row r="40" spans="1:26" ht="13.5" customHeight="1">
      <c r="B40" s="44"/>
      <c r="C40" s="45"/>
      <c r="E40" s="43"/>
    </row>
    <row r="41" spans="1:26" ht="22.5" customHeight="1">
      <c r="L41" s="38">
        <f>SUM(L15:L39)</f>
        <v>0</v>
      </c>
      <c r="M41" s="38">
        <f>SUM(M15:M39)</f>
        <v>5005488</v>
      </c>
      <c r="N41" s="36">
        <f>SUM(N15:N39)</f>
        <v>5005488</v>
      </c>
      <c r="Q41" s="38">
        <f>SUM(Q15:Q39)</f>
        <v>0</v>
      </c>
      <c r="R41" s="38">
        <f>SUM(R15:R39)</f>
        <v>5005488</v>
      </c>
      <c r="S41" s="36">
        <f>SUM(S15:S39)</f>
        <v>5005488</v>
      </c>
      <c r="V41" s="38">
        <f>SUM(V16:V39)</f>
        <v>0</v>
      </c>
      <c r="W41" s="38">
        <f>SUM(W16:W39)</f>
        <v>0</v>
      </c>
      <c r="X41" s="36">
        <f>SUM(X16:X39)</f>
        <v>0</v>
      </c>
    </row>
  </sheetData>
  <mergeCells count="15">
    <mergeCell ref="H12:H13"/>
    <mergeCell ref="I12:I13"/>
    <mergeCell ref="K12:N12"/>
    <mergeCell ref="P12:S12"/>
    <mergeCell ref="U12:X12"/>
    <mergeCell ref="E3:F3"/>
    <mergeCell ref="E5:F5"/>
    <mergeCell ref="G9:H9"/>
    <mergeCell ref="K9:N10"/>
    <mergeCell ref="G10:H10"/>
    <mergeCell ref="A12:B13"/>
    <mergeCell ref="C12:C13"/>
    <mergeCell ref="D12:E12"/>
    <mergeCell ref="F12:F13"/>
    <mergeCell ref="G12:G13"/>
  </mergeCells>
  <pageMargins left="0.19685039370078741" right="0.19685039370078741" top="0.59055118110236227" bottom="0.19685039370078741" header="0.31496062992125984" footer="0.31496062992125984"/>
  <pageSetup paperSize="9" scale="37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3:AA41"/>
  <sheetViews>
    <sheetView showGridLines="0" showZeros="0" topLeftCell="A7" zoomScale="80" zoomScaleNormal="80" workbookViewId="0">
      <pane xSplit="5" ySplit="4" topLeftCell="I11" activePane="bottomRight" state="frozen"/>
      <selection activeCell="A7" sqref="A7"/>
      <selection pane="topRight" activeCell="F7" sqref="F7"/>
      <selection pane="bottomLeft" activeCell="A11" sqref="A11"/>
      <selection pane="bottomRight" activeCell="K16" sqref="K16"/>
    </sheetView>
  </sheetViews>
  <sheetFormatPr baseColWidth="10" defaultRowHeight="15"/>
  <cols>
    <col min="1" max="1" width="5.7109375" style="1" customWidth="1"/>
    <col min="2" max="2" width="12.5703125" style="1" customWidth="1"/>
    <col min="3" max="3" width="58.85546875" style="1" customWidth="1"/>
    <col min="4" max="4" width="8.7109375" style="2" customWidth="1"/>
    <col min="5" max="5" width="8.7109375" style="1" customWidth="1"/>
    <col min="6" max="6" width="18.7109375" style="3" customWidth="1"/>
    <col min="7" max="8" width="15.7109375" style="3" customWidth="1"/>
    <col min="9" max="9" width="15.7109375" style="1" customWidth="1"/>
    <col min="10" max="10" width="5.7109375" style="1" customWidth="1"/>
    <col min="11" max="11" width="8.7109375" style="4" customWidth="1"/>
    <col min="12" max="14" width="15.7109375" style="1" customWidth="1"/>
    <col min="15" max="15" width="5.7109375" style="1" customWidth="1"/>
    <col min="16" max="16" width="8.7109375" style="2" customWidth="1"/>
    <col min="17" max="19" width="15.7109375" style="1" customWidth="1"/>
    <col min="20" max="20" width="5.7109375" style="1" customWidth="1"/>
    <col min="21" max="21" width="8.7109375" style="4" customWidth="1"/>
    <col min="22" max="24" width="15.7109375" style="1" customWidth="1"/>
    <col min="25" max="25" width="11.42578125" style="1" customWidth="1"/>
    <col min="26" max="16384" width="11.42578125" style="1"/>
  </cols>
  <sheetData>
    <row r="3" spans="1:27">
      <c r="C3" s="1" t="s">
        <v>0</v>
      </c>
      <c r="E3" s="97"/>
      <c r="F3" s="97"/>
    </row>
    <row r="4" spans="1:27">
      <c r="C4" s="1" t="s">
        <v>1</v>
      </c>
    </row>
    <row r="5" spans="1:27">
      <c r="E5" s="97"/>
      <c r="F5" s="97"/>
    </row>
    <row r="9" spans="1:27">
      <c r="G9" s="98" t="s">
        <v>2</v>
      </c>
      <c r="H9" s="98"/>
      <c r="I9" s="5">
        <v>40474865</v>
      </c>
      <c r="J9" s="5"/>
      <c r="K9" s="99" t="str">
        <f ca="1">PROPER(TEXT(INDIRECT("ECHEANCIER!D"&amp;RIGHT(CELL("nomfichier",A1),2)+14),"mmmm-aaaa"))</f>
        <v>Juin-2016</v>
      </c>
      <c r="L9" s="99"/>
      <c r="M9" s="99"/>
      <c r="N9" s="99"/>
      <c r="O9" s="5"/>
      <c r="Q9" s="5"/>
      <c r="R9" s="5"/>
      <c r="S9" s="5"/>
      <c r="V9" s="5"/>
      <c r="W9" s="5"/>
      <c r="X9" s="5"/>
      <c r="Y9" s="5"/>
    </row>
    <row r="10" spans="1:27">
      <c r="G10" s="100" t="s">
        <v>3</v>
      </c>
      <c r="H10" s="100"/>
      <c r="I10" s="5">
        <v>5005488</v>
      </c>
      <c r="J10" s="6">
        <f>I10/I9</f>
        <v>0.12366904744463014</v>
      </c>
      <c r="K10" s="99"/>
      <c r="L10" s="99"/>
      <c r="M10" s="99"/>
      <c r="N10" s="99"/>
      <c r="O10" s="5"/>
      <c r="Q10" s="5"/>
      <c r="R10" s="5"/>
      <c r="S10" s="5"/>
      <c r="V10" s="5"/>
      <c r="W10" s="5"/>
      <c r="X10" s="5"/>
      <c r="Y10" s="5"/>
    </row>
    <row r="11" spans="1:27">
      <c r="O11" s="7"/>
      <c r="P11" s="8"/>
      <c r="U11" s="9"/>
      <c r="Y11" s="7"/>
    </row>
    <row r="12" spans="1:27" ht="22.5" customHeight="1">
      <c r="A12" s="85" t="s">
        <v>4</v>
      </c>
      <c r="B12" s="86"/>
      <c r="C12" s="89" t="s">
        <v>5</v>
      </c>
      <c r="D12" s="91" t="s">
        <v>6</v>
      </c>
      <c r="E12" s="92"/>
      <c r="F12" s="93" t="s">
        <v>18</v>
      </c>
      <c r="G12" s="95" t="s">
        <v>17</v>
      </c>
      <c r="H12" s="95" t="s">
        <v>16</v>
      </c>
      <c r="I12" s="102" t="s">
        <v>19</v>
      </c>
      <c r="J12" s="10"/>
      <c r="K12" s="104" t="s">
        <v>7</v>
      </c>
      <c r="L12" s="104"/>
      <c r="M12" s="104"/>
      <c r="N12" s="105"/>
      <c r="O12" s="11"/>
      <c r="P12" s="104" t="s">
        <v>8</v>
      </c>
      <c r="Q12" s="104"/>
      <c r="R12" s="104"/>
      <c r="S12" s="104"/>
      <c r="U12" s="104" t="s">
        <v>9</v>
      </c>
      <c r="V12" s="104"/>
      <c r="W12" s="104"/>
      <c r="X12" s="105"/>
      <c r="Y12" s="12"/>
      <c r="Z12" s="13"/>
      <c r="AA12" s="13"/>
    </row>
    <row r="13" spans="1:27" ht="26.25" customHeight="1">
      <c r="A13" s="87"/>
      <c r="B13" s="88"/>
      <c r="C13" s="90"/>
      <c r="D13" s="14" t="s">
        <v>10</v>
      </c>
      <c r="E13" s="15" t="s">
        <v>11</v>
      </c>
      <c r="F13" s="94"/>
      <c r="G13" s="96"/>
      <c r="H13" s="101"/>
      <c r="I13" s="103"/>
      <c r="J13" s="16"/>
      <c r="K13" s="17" t="s">
        <v>10</v>
      </c>
      <c r="L13" s="18" t="s">
        <v>12</v>
      </c>
      <c r="M13" s="18" t="s">
        <v>20</v>
      </c>
      <c r="N13" s="19" t="s">
        <v>21</v>
      </c>
      <c r="O13" s="16"/>
      <c r="P13" s="20" t="s">
        <v>10</v>
      </c>
      <c r="Q13" s="18" t="s">
        <v>12</v>
      </c>
      <c r="R13" s="18" t="s">
        <v>20</v>
      </c>
      <c r="S13" s="19" t="s">
        <v>21</v>
      </c>
      <c r="T13" s="21"/>
      <c r="U13" s="17" t="s">
        <v>10</v>
      </c>
      <c r="V13" s="18" t="s">
        <v>12</v>
      </c>
      <c r="W13" s="18" t="s">
        <v>14</v>
      </c>
      <c r="X13" s="19" t="s">
        <v>13</v>
      </c>
      <c r="Y13" s="22"/>
      <c r="Z13" s="23"/>
      <c r="AA13" s="23"/>
    </row>
    <row r="14" spans="1:27" ht="15" customHeight="1">
      <c r="A14" s="24"/>
      <c r="B14" s="24"/>
      <c r="C14" s="24"/>
      <c r="D14" s="25"/>
      <c r="E14" s="24"/>
      <c r="F14" s="26"/>
      <c r="G14" s="27"/>
      <c r="H14" s="26"/>
      <c r="I14" s="28"/>
      <c r="J14" s="22"/>
      <c r="K14" s="29"/>
      <c r="L14" s="30"/>
      <c r="M14" s="30"/>
      <c r="N14" s="30"/>
      <c r="O14" s="16"/>
      <c r="P14" s="31"/>
      <c r="Q14" s="30"/>
      <c r="R14" s="30"/>
      <c r="S14" s="30"/>
      <c r="T14" s="32"/>
      <c r="U14" s="33"/>
      <c r="V14" s="30"/>
      <c r="W14" s="30"/>
      <c r="X14" s="30"/>
      <c r="Y14" s="28"/>
      <c r="Z14" s="7"/>
    </row>
    <row r="15" spans="1:27" ht="22.5" customHeight="1">
      <c r="A15" s="15">
        <v>0</v>
      </c>
      <c r="B15" s="34">
        <v>42004</v>
      </c>
      <c r="C15" s="70"/>
      <c r="D15" s="14">
        <f>+G15/I9</f>
        <v>0.12366904744463014</v>
      </c>
      <c r="E15" s="15"/>
      <c r="F15" s="72"/>
      <c r="G15" s="35">
        <f>I10</f>
        <v>5005488</v>
      </c>
      <c r="H15" s="35">
        <f>+G15+F15</f>
        <v>5005488</v>
      </c>
      <c r="I15" s="36">
        <f>+H15</f>
        <v>5005488</v>
      </c>
      <c r="J15" s="37"/>
      <c r="K15" s="67">
        <f t="shared" ref="K15:M30" si="0">P15-U15</f>
        <v>-1</v>
      </c>
      <c r="L15" s="36">
        <f t="shared" si="0"/>
        <v>0</v>
      </c>
      <c r="M15" s="36">
        <f t="shared" si="0"/>
        <v>-5005488</v>
      </c>
      <c r="N15" s="38">
        <f t="shared" ref="N15:N25" si="1">+L15+M15</f>
        <v>-5005488</v>
      </c>
      <c r="O15" s="39"/>
      <c r="P15" s="69"/>
      <c r="Q15" s="36">
        <f>ROUNDUP(P15*F15,2)</f>
        <v>0</v>
      </c>
      <c r="R15" s="36">
        <f>ROUNDUP(P15*G15,2)</f>
        <v>0</v>
      </c>
      <c r="S15" s="36">
        <f>Q15+R15</f>
        <v>0</v>
      </c>
      <c r="U15" s="68">
        <v>1</v>
      </c>
      <c r="V15" s="36">
        <v>0</v>
      </c>
      <c r="W15" s="36">
        <v>5005488</v>
      </c>
      <c r="X15" s="38">
        <v>5005488</v>
      </c>
      <c r="Y15" s="40"/>
      <c r="Z15" s="7"/>
    </row>
    <row r="16" spans="1:27" ht="21.75" customHeight="1">
      <c r="A16" s="15">
        <v>1</v>
      </c>
      <c r="B16" s="34">
        <v>42035</v>
      </c>
      <c r="C16" s="71" t="s">
        <v>33</v>
      </c>
      <c r="D16" s="14">
        <f>F16/$I$9</f>
        <v>0.12217419378668712</v>
      </c>
      <c r="E16" s="41">
        <f>D16</f>
        <v>0.12217419378668712</v>
      </c>
      <c r="F16" s="72">
        <v>4944984</v>
      </c>
      <c r="G16" s="35">
        <f>-(F16*5%)</f>
        <v>-247249.2</v>
      </c>
      <c r="H16" s="35">
        <f t="shared" ref="H16:H39" si="2">F16+G16</f>
        <v>4697734.8</v>
      </c>
      <c r="I16" s="36">
        <f>I15+H16</f>
        <v>9703222.8000000007</v>
      </c>
      <c r="J16" s="37"/>
      <c r="K16" s="67">
        <f t="shared" si="0"/>
        <v>1</v>
      </c>
      <c r="L16" s="36">
        <f t="shared" si="0"/>
        <v>4944984</v>
      </c>
      <c r="M16" s="36">
        <f t="shared" si="0"/>
        <v>-247249.2</v>
      </c>
      <c r="N16" s="38">
        <f t="shared" si="1"/>
        <v>4697734.8</v>
      </c>
      <c r="O16" s="39"/>
      <c r="P16" s="69">
        <v>1</v>
      </c>
      <c r="Q16" s="36">
        <f>ROUNDUP(P16*F16,2)</f>
        <v>4944984</v>
      </c>
      <c r="R16" s="36">
        <f>ROUNDUP(P16*G16,2)</f>
        <v>-247249.2</v>
      </c>
      <c r="S16" s="36">
        <f>Q16+R16</f>
        <v>4697734.8</v>
      </c>
      <c r="T16" s="42"/>
      <c r="U16" s="68">
        <v>0</v>
      </c>
      <c r="V16" s="36">
        <v>0</v>
      </c>
      <c r="W16" s="36">
        <v>0</v>
      </c>
      <c r="X16" s="36">
        <v>0</v>
      </c>
      <c r="Y16" s="40"/>
      <c r="Z16" s="7"/>
    </row>
    <row r="17" spans="1:26" ht="21.75" customHeight="1">
      <c r="A17" s="15">
        <v>2</v>
      </c>
      <c r="B17" s="34">
        <v>42063</v>
      </c>
      <c r="C17" s="71" t="s">
        <v>34</v>
      </c>
      <c r="D17" s="14">
        <f t="shared" ref="D17:D39" si="3">F17/$I$9</f>
        <v>0.20963252131909518</v>
      </c>
      <c r="E17" s="41">
        <f>D17+E16</f>
        <v>0.3318067151057823</v>
      </c>
      <c r="F17" s="72">
        <v>8484848</v>
      </c>
      <c r="G17" s="35">
        <f t="shared" ref="G17:G39" si="4">-(F17*5%)</f>
        <v>-424242.4</v>
      </c>
      <c r="H17" s="35">
        <f t="shared" si="2"/>
        <v>8060605.5999999996</v>
      </c>
      <c r="I17" s="36">
        <f t="shared" ref="I17:I39" si="5">I16+H17</f>
        <v>17763828.399999999</v>
      </c>
      <c r="J17" s="37"/>
      <c r="K17" s="67">
        <f t="shared" si="0"/>
        <v>0</v>
      </c>
      <c r="L17" s="36">
        <f t="shared" si="0"/>
        <v>0</v>
      </c>
      <c r="M17" s="36">
        <f t="shared" ref="M17:M25" si="6">+R17-W17</f>
        <v>0</v>
      </c>
      <c r="N17" s="38">
        <f t="shared" si="1"/>
        <v>0</v>
      </c>
      <c r="O17" s="39"/>
      <c r="P17" s="69"/>
      <c r="Q17" s="36">
        <f t="shared" ref="Q17:Q39" si="7">+ROUNDUP(P17*F17,2)</f>
        <v>0</v>
      </c>
      <c r="R17" s="36">
        <f t="shared" ref="R17:R39" si="8">ROUNDUP(P17*G17,2)</f>
        <v>0</v>
      </c>
      <c r="S17" s="36">
        <f t="shared" ref="S17:S39" si="9">Q17+R17</f>
        <v>0</v>
      </c>
      <c r="T17" s="42"/>
      <c r="U17" s="68">
        <v>0</v>
      </c>
      <c r="V17" s="36">
        <v>0</v>
      </c>
      <c r="W17" s="36">
        <v>0</v>
      </c>
      <c r="X17" s="36">
        <v>0</v>
      </c>
      <c r="Y17" s="40"/>
      <c r="Z17" s="7"/>
    </row>
    <row r="18" spans="1:26" ht="21.75" customHeight="1">
      <c r="A18" s="15">
        <v>3</v>
      </c>
      <c r="B18" s="34">
        <v>42094</v>
      </c>
      <c r="C18" s="71" t="s">
        <v>35</v>
      </c>
      <c r="D18" s="14">
        <f t="shared" si="3"/>
        <v>2.1045604475765391E-2</v>
      </c>
      <c r="E18" s="41">
        <f t="shared" ref="E18:E39" si="10">D18+E17</f>
        <v>0.35285231958154767</v>
      </c>
      <c r="F18" s="72">
        <v>851818</v>
      </c>
      <c r="G18" s="35">
        <f t="shared" si="4"/>
        <v>-42590.9</v>
      </c>
      <c r="H18" s="35">
        <f t="shared" si="2"/>
        <v>809227.1</v>
      </c>
      <c r="I18" s="36">
        <f t="shared" si="5"/>
        <v>18573055.5</v>
      </c>
      <c r="J18" s="37"/>
      <c r="K18" s="67">
        <f t="shared" si="0"/>
        <v>0</v>
      </c>
      <c r="L18" s="36">
        <f t="shared" si="0"/>
        <v>0</v>
      </c>
      <c r="M18" s="36">
        <f t="shared" si="6"/>
        <v>0</v>
      </c>
      <c r="N18" s="38">
        <f t="shared" si="1"/>
        <v>0</v>
      </c>
      <c r="O18" s="39"/>
      <c r="P18" s="69"/>
      <c r="Q18" s="36">
        <f t="shared" si="7"/>
        <v>0</v>
      </c>
      <c r="R18" s="36">
        <f t="shared" si="8"/>
        <v>0</v>
      </c>
      <c r="S18" s="36">
        <f t="shared" si="9"/>
        <v>0</v>
      </c>
      <c r="T18" s="42"/>
      <c r="U18" s="68">
        <v>0</v>
      </c>
      <c r="V18" s="36">
        <v>0</v>
      </c>
      <c r="W18" s="36">
        <v>0</v>
      </c>
      <c r="X18" s="36">
        <v>0</v>
      </c>
      <c r="Y18" s="40"/>
      <c r="Z18" s="7"/>
    </row>
    <row r="19" spans="1:26" ht="21.75" customHeight="1">
      <c r="A19" s="15">
        <v>4</v>
      </c>
      <c r="B19" s="34">
        <v>42124</v>
      </c>
      <c r="C19" s="71" t="s">
        <v>36</v>
      </c>
      <c r="D19" s="14">
        <f t="shared" si="3"/>
        <v>4.4928624221476712E-3</v>
      </c>
      <c r="E19" s="41">
        <f t="shared" si="10"/>
        <v>0.35734518200369536</v>
      </c>
      <c r="F19" s="72">
        <v>181848</v>
      </c>
      <c r="G19" s="35">
        <f t="shared" si="4"/>
        <v>-9092.4</v>
      </c>
      <c r="H19" s="35">
        <f t="shared" si="2"/>
        <v>172755.6</v>
      </c>
      <c r="I19" s="36">
        <f t="shared" si="5"/>
        <v>18745811.100000001</v>
      </c>
      <c r="J19" s="37"/>
      <c r="K19" s="67">
        <f t="shared" si="0"/>
        <v>0</v>
      </c>
      <c r="L19" s="36">
        <f t="shared" si="0"/>
        <v>0</v>
      </c>
      <c r="M19" s="36">
        <f t="shared" si="6"/>
        <v>0</v>
      </c>
      <c r="N19" s="38">
        <f t="shared" si="1"/>
        <v>0</v>
      </c>
      <c r="O19" s="39"/>
      <c r="P19" s="69"/>
      <c r="Q19" s="36">
        <f t="shared" si="7"/>
        <v>0</v>
      </c>
      <c r="R19" s="36">
        <f t="shared" si="8"/>
        <v>0</v>
      </c>
      <c r="S19" s="36">
        <f t="shared" si="9"/>
        <v>0</v>
      </c>
      <c r="T19" s="43"/>
      <c r="U19" s="68">
        <v>0</v>
      </c>
      <c r="V19" s="36">
        <v>0</v>
      </c>
      <c r="W19" s="36">
        <v>0</v>
      </c>
      <c r="X19" s="36">
        <v>0</v>
      </c>
      <c r="Y19" s="40"/>
      <c r="Z19" s="7"/>
    </row>
    <row r="20" spans="1:26" ht="21.75" customHeight="1">
      <c r="A20" s="15">
        <v>5</v>
      </c>
      <c r="B20" s="34">
        <v>42155</v>
      </c>
      <c r="C20" s="71" t="s">
        <v>37</v>
      </c>
      <c r="D20" s="14">
        <f t="shared" si="3"/>
        <v>4.6567171996744153E-4</v>
      </c>
      <c r="E20" s="41">
        <f t="shared" si="10"/>
        <v>0.35781085372366278</v>
      </c>
      <c r="F20" s="72">
        <v>18848</v>
      </c>
      <c r="G20" s="35">
        <f t="shared" si="4"/>
        <v>-942.40000000000009</v>
      </c>
      <c r="H20" s="35">
        <f t="shared" si="2"/>
        <v>17905.599999999999</v>
      </c>
      <c r="I20" s="36">
        <f t="shared" si="5"/>
        <v>18763716.700000003</v>
      </c>
      <c r="J20" s="37"/>
      <c r="K20" s="67">
        <f t="shared" si="0"/>
        <v>0</v>
      </c>
      <c r="L20" s="36">
        <f t="shared" si="0"/>
        <v>0</v>
      </c>
      <c r="M20" s="36">
        <f t="shared" si="6"/>
        <v>0</v>
      </c>
      <c r="N20" s="38">
        <f t="shared" si="1"/>
        <v>0</v>
      </c>
      <c r="O20" s="39"/>
      <c r="P20" s="69"/>
      <c r="Q20" s="36">
        <f t="shared" si="7"/>
        <v>0</v>
      </c>
      <c r="R20" s="36">
        <f t="shared" si="8"/>
        <v>0</v>
      </c>
      <c r="S20" s="36">
        <f t="shared" si="9"/>
        <v>0</v>
      </c>
      <c r="T20" s="42"/>
      <c r="U20" s="68">
        <v>0</v>
      </c>
      <c r="V20" s="36">
        <v>0</v>
      </c>
      <c r="W20" s="36">
        <v>0</v>
      </c>
      <c r="X20" s="36">
        <v>0</v>
      </c>
      <c r="Y20" s="40"/>
      <c r="Z20" s="7"/>
    </row>
    <row r="21" spans="1:26" ht="21.75" customHeight="1">
      <c r="A21" s="15">
        <v>6</v>
      </c>
      <c r="B21" s="34">
        <v>42185</v>
      </c>
      <c r="C21" s="71" t="s">
        <v>38</v>
      </c>
      <c r="D21" s="14">
        <f t="shared" si="3"/>
        <v>4.6568160264401125E-3</v>
      </c>
      <c r="E21" s="41">
        <f t="shared" si="10"/>
        <v>0.36246766975010292</v>
      </c>
      <c r="F21" s="72">
        <v>188484</v>
      </c>
      <c r="G21" s="35">
        <f t="shared" si="4"/>
        <v>-9424.2000000000007</v>
      </c>
      <c r="H21" s="35">
        <f t="shared" si="2"/>
        <v>179059.8</v>
      </c>
      <c r="I21" s="36">
        <f t="shared" si="5"/>
        <v>18942776.500000004</v>
      </c>
      <c r="J21" s="37"/>
      <c r="K21" s="67">
        <f t="shared" si="0"/>
        <v>0</v>
      </c>
      <c r="L21" s="36">
        <f t="shared" si="0"/>
        <v>0</v>
      </c>
      <c r="M21" s="36">
        <f t="shared" si="6"/>
        <v>0</v>
      </c>
      <c r="N21" s="38">
        <f t="shared" si="1"/>
        <v>0</v>
      </c>
      <c r="O21" s="39"/>
      <c r="P21" s="69"/>
      <c r="Q21" s="36">
        <f t="shared" si="7"/>
        <v>0</v>
      </c>
      <c r="R21" s="36">
        <f t="shared" si="8"/>
        <v>0</v>
      </c>
      <c r="S21" s="36">
        <f t="shared" si="9"/>
        <v>0</v>
      </c>
      <c r="T21" s="42"/>
      <c r="U21" s="68">
        <v>0</v>
      </c>
      <c r="V21" s="36">
        <v>0</v>
      </c>
      <c r="W21" s="36">
        <v>0</v>
      </c>
      <c r="X21" s="36">
        <v>0</v>
      </c>
      <c r="Y21" s="40"/>
      <c r="Z21" s="7"/>
    </row>
    <row r="22" spans="1:26" ht="21.75" customHeight="1">
      <c r="A22" s="15">
        <v>7</v>
      </c>
      <c r="B22" s="34">
        <v>42216</v>
      </c>
      <c r="C22" s="71" t="s">
        <v>39</v>
      </c>
      <c r="D22" s="14">
        <f t="shared" si="3"/>
        <v>1.6443390237373245E-2</v>
      </c>
      <c r="E22" s="41">
        <f t="shared" si="10"/>
        <v>0.37891105998747615</v>
      </c>
      <c r="F22" s="72">
        <v>665544</v>
      </c>
      <c r="G22" s="35">
        <f t="shared" si="4"/>
        <v>-33277.200000000004</v>
      </c>
      <c r="H22" s="35">
        <f t="shared" si="2"/>
        <v>632266.80000000005</v>
      </c>
      <c r="I22" s="36">
        <f t="shared" si="5"/>
        <v>19575043.300000004</v>
      </c>
      <c r="J22" s="37"/>
      <c r="K22" s="67">
        <f t="shared" si="0"/>
        <v>0</v>
      </c>
      <c r="L22" s="36">
        <f t="shared" si="0"/>
        <v>0</v>
      </c>
      <c r="M22" s="36">
        <f t="shared" si="6"/>
        <v>0</v>
      </c>
      <c r="N22" s="38">
        <f t="shared" si="1"/>
        <v>0</v>
      </c>
      <c r="O22" s="39"/>
      <c r="P22" s="69"/>
      <c r="Q22" s="36">
        <f t="shared" si="7"/>
        <v>0</v>
      </c>
      <c r="R22" s="36">
        <f t="shared" si="8"/>
        <v>0</v>
      </c>
      <c r="S22" s="36">
        <f t="shared" si="9"/>
        <v>0</v>
      </c>
      <c r="U22" s="68">
        <v>0</v>
      </c>
      <c r="V22" s="36">
        <v>0</v>
      </c>
      <c r="W22" s="36">
        <v>0</v>
      </c>
      <c r="X22" s="36">
        <v>0</v>
      </c>
      <c r="Y22" s="40"/>
      <c r="Z22" s="7"/>
    </row>
    <row r="23" spans="1:26" ht="21.75" customHeight="1">
      <c r="A23" s="15">
        <v>8</v>
      </c>
      <c r="B23" s="34">
        <v>42247</v>
      </c>
      <c r="C23" s="71" t="s">
        <v>40</v>
      </c>
      <c r="D23" s="14">
        <f t="shared" si="3"/>
        <v>0.12664272011778174</v>
      </c>
      <c r="E23" s="41">
        <f t="shared" si="10"/>
        <v>0.50555378010525787</v>
      </c>
      <c r="F23" s="72">
        <v>5125847</v>
      </c>
      <c r="G23" s="35">
        <f t="shared" si="4"/>
        <v>-256292.35</v>
      </c>
      <c r="H23" s="35">
        <f t="shared" si="2"/>
        <v>4869554.6500000004</v>
      </c>
      <c r="I23" s="36">
        <f t="shared" si="5"/>
        <v>24444597.950000003</v>
      </c>
      <c r="J23" s="37"/>
      <c r="K23" s="67">
        <f t="shared" si="0"/>
        <v>0</v>
      </c>
      <c r="L23" s="36">
        <f t="shared" si="0"/>
        <v>0</v>
      </c>
      <c r="M23" s="36">
        <f t="shared" si="6"/>
        <v>0</v>
      </c>
      <c r="N23" s="38">
        <f t="shared" si="1"/>
        <v>0</v>
      </c>
      <c r="O23" s="39"/>
      <c r="P23" s="69"/>
      <c r="Q23" s="36">
        <f t="shared" si="7"/>
        <v>0</v>
      </c>
      <c r="R23" s="36">
        <f t="shared" si="8"/>
        <v>0</v>
      </c>
      <c r="S23" s="36">
        <f t="shared" si="9"/>
        <v>0</v>
      </c>
      <c r="U23" s="68">
        <v>0</v>
      </c>
      <c r="V23" s="36">
        <v>0</v>
      </c>
      <c r="W23" s="36">
        <v>0</v>
      </c>
      <c r="X23" s="36">
        <v>0</v>
      </c>
      <c r="Y23" s="40"/>
      <c r="Z23" s="7"/>
    </row>
    <row r="24" spans="1:26" ht="21.75" customHeight="1">
      <c r="A24" s="15">
        <v>9</v>
      </c>
      <c r="B24" s="34">
        <v>42277</v>
      </c>
      <c r="C24" s="71" t="s">
        <v>41</v>
      </c>
      <c r="D24" s="14">
        <f t="shared" si="3"/>
        <v>8.7580279761279001E-4</v>
      </c>
      <c r="E24" s="41">
        <f t="shared" si="10"/>
        <v>0.50642958290287066</v>
      </c>
      <c r="F24" s="72">
        <v>35448</v>
      </c>
      <c r="G24" s="35">
        <f t="shared" si="4"/>
        <v>-1772.4</v>
      </c>
      <c r="H24" s="35">
        <f t="shared" si="2"/>
        <v>33675.599999999999</v>
      </c>
      <c r="I24" s="36">
        <f t="shared" si="5"/>
        <v>24478273.550000004</v>
      </c>
      <c r="J24" s="37"/>
      <c r="K24" s="67">
        <f t="shared" si="0"/>
        <v>0</v>
      </c>
      <c r="L24" s="36">
        <f t="shared" si="0"/>
        <v>0</v>
      </c>
      <c r="M24" s="36">
        <f t="shared" si="6"/>
        <v>0</v>
      </c>
      <c r="N24" s="38">
        <f t="shared" si="1"/>
        <v>0</v>
      </c>
      <c r="O24" s="39"/>
      <c r="P24" s="69"/>
      <c r="Q24" s="36">
        <f t="shared" si="7"/>
        <v>0</v>
      </c>
      <c r="R24" s="36">
        <f t="shared" si="8"/>
        <v>0</v>
      </c>
      <c r="S24" s="36">
        <f t="shared" si="9"/>
        <v>0</v>
      </c>
      <c r="U24" s="68">
        <v>0</v>
      </c>
      <c r="V24" s="36">
        <v>0</v>
      </c>
      <c r="W24" s="36">
        <v>0</v>
      </c>
      <c r="X24" s="36">
        <v>0</v>
      </c>
      <c r="Y24" s="40"/>
      <c r="Z24" s="7"/>
    </row>
    <row r="25" spans="1:26" ht="21.75" customHeight="1">
      <c r="A25" s="15">
        <v>10</v>
      </c>
      <c r="B25" s="34">
        <v>42308</v>
      </c>
      <c r="C25" s="71" t="s">
        <v>42</v>
      </c>
      <c r="D25" s="14">
        <f t="shared" si="3"/>
        <v>1.3551620246293595E-4</v>
      </c>
      <c r="E25" s="41">
        <f t="shared" si="10"/>
        <v>0.50656509910533354</v>
      </c>
      <c r="F25" s="72">
        <v>5485</v>
      </c>
      <c r="G25" s="35">
        <f t="shared" si="4"/>
        <v>-274.25</v>
      </c>
      <c r="H25" s="35">
        <f t="shared" si="2"/>
        <v>5210.75</v>
      </c>
      <c r="I25" s="36">
        <f t="shared" si="5"/>
        <v>24483484.300000004</v>
      </c>
      <c r="J25" s="37"/>
      <c r="K25" s="67">
        <f t="shared" si="0"/>
        <v>0</v>
      </c>
      <c r="L25" s="36">
        <f t="shared" si="0"/>
        <v>0</v>
      </c>
      <c r="M25" s="36">
        <f t="shared" si="6"/>
        <v>0</v>
      </c>
      <c r="N25" s="38">
        <f t="shared" si="1"/>
        <v>0</v>
      </c>
      <c r="O25" s="39"/>
      <c r="P25" s="69"/>
      <c r="Q25" s="36">
        <f t="shared" si="7"/>
        <v>0</v>
      </c>
      <c r="R25" s="36">
        <f t="shared" si="8"/>
        <v>0</v>
      </c>
      <c r="S25" s="36">
        <f t="shared" si="9"/>
        <v>0</v>
      </c>
      <c r="U25" s="68">
        <v>0</v>
      </c>
      <c r="V25" s="36">
        <v>0</v>
      </c>
      <c r="W25" s="36">
        <v>0</v>
      </c>
      <c r="X25" s="36">
        <v>0</v>
      </c>
      <c r="Y25" s="40"/>
      <c r="Z25" s="7"/>
    </row>
    <row r="26" spans="1:26" ht="21.75" customHeight="1">
      <c r="A26" s="15">
        <v>11</v>
      </c>
      <c r="B26" s="34">
        <v>42338</v>
      </c>
      <c r="C26" s="71" t="s">
        <v>43</v>
      </c>
      <c r="D26" s="14">
        <f t="shared" si="3"/>
        <v>4.565796575232555E-5</v>
      </c>
      <c r="E26" s="41">
        <f t="shared" si="10"/>
        <v>0.50661075707108583</v>
      </c>
      <c r="F26" s="72">
        <v>1848</v>
      </c>
      <c r="G26" s="35">
        <f t="shared" si="4"/>
        <v>-92.4</v>
      </c>
      <c r="H26" s="35">
        <f t="shared" si="2"/>
        <v>1755.6</v>
      </c>
      <c r="I26" s="36">
        <f t="shared" si="5"/>
        <v>24485239.900000006</v>
      </c>
      <c r="J26" s="37"/>
      <c r="K26" s="67">
        <f t="shared" si="0"/>
        <v>0</v>
      </c>
      <c r="L26" s="36">
        <f t="shared" si="0"/>
        <v>0</v>
      </c>
      <c r="M26" s="36">
        <f>+R26-W26</f>
        <v>0</v>
      </c>
      <c r="N26" s="38">
        <f>+L26+M26</f>
        <v>0</v>
      </c>
      <c r="O26" s="39"/>
      <c r="P26" s="69"/>
      <c r="Q26" s="36">
        <f t="shared" si="7"/>
        <v>0</v>
      </c>
      <c r="R26" s="36">
        <f t="shared" si="8"/>
        <v>0</v>
      </c>
      <c r="S26" s="36">
        <f t="shared" si="9"/>
        <v>0</v>
      </c>
      <c r="U26" s="68">
        <v>0</v>
      </c>
      <c r="V26" s="36">
        <v>0</v>
      </c>
      <c r="W26" s="36">
        <v>0</v>
      </c>
      <c r="X26" s="36">
        <v>0</v>
      </c>
      <c r="Y26" s="40"/>
      <c r="Z26" s="7"/>
    </row>
    <row r="27" spans="1:26" ht="21.75" customHeight="1">
      <c r="A27" s="15">
        <v>12</v>
      </c>
      <c r="B27" s="34">
        <v>42369</v>
      </c>
      <c r="C27" s="71" t="s">
        <v>44</v>
      </c>
      <c r="D27" s="14">
        <f t="shared" si="3"/>
        <v>4.6568160264401125E-3</v>
      </c>
      <c r="E27" s="41">
        <f t="shared" si="10"/>
        <v>0.51126757309752591</v>
      </c>
      <c r="F27" s="72">
        <v>188484</v>
      </c>
      <c r="G27" s="35">
        <f t="shared" si="4"/>
        <v>-9424.2000000000007</v>
      </c>
      <c r="H27" s="35">
        <f t="shared" si="2"/>
        <v>179059.8</v>
      </c>
      <c r="I27" s="36">
        <f t="shared" si="5"/>
        <v>24664299.700000007</v>
      </c>
      <c r="J27" s="37"/>
      <c r="K27" s="67">
        <f t="shared" si="0"/>
        <v>0</v>
      </c>
      <c r="L27" s="36">
        <f t="shared" si="0"/>
        <v>0</v>
      </c>
      <c r="M27" s="36">
        <f t="shared" ref="M27:M39" si="11">+R27-W27</f>
        <v>0</v>
      </c>
      <c r="N27" s="38">
        <f t="shared" ref="N27:N39" si="12">+L27+M27</f>
        <v>0</v>
      </c>
      <c r="O27" s="39"/>
      <c r="P27" s="69"/>
      <c r="Q27" s="36">
        <f t="shared" si="7"/>
        <v>0</v>
      </c>
      <c r="R27" s="36">
        <f t="shared" si="8"/>
        <v>0</v>
      </c>
      <c r="S27" s="36">
        <f t="shared" si="9"/>
        <v>0</v>
      </c>
      <c r="U27" s="68">
        <v>0</v>
      </c>
      <c r="V27" s="36">
        <v>0</v>
      </c>
      <c r="W27" s="36">
        <v>0</v>
      </c>
      <c r="X27" s="36">
        <v>0</v>
      </c>
      <c r="Y27" s="40"/>
      <c r="Z27" s="7"/>
    </row>
    <row r="28" spans="1:26" ht="21.75" customHeight="1">
      <c r="A28" s="15">
        <v>13</v>
      </c>
      <c r="B28" s="34">
        <v>42400</v>
      </c>
      <c r="C28" s="71" t="s">
        <v>45</v>
      </c>
      <c r="D28" s="14">
        <f t="shared" si="3"/>
        <v>8.7580279761279001E-4</v>
      </c>
      <c r="E28" s="41">
        <f t="shared" si="10"/>
        <v>0.5121433758951387</v>
      </c>
      <c r="F28" s="72">
        <v>35448</v>
      </c>
      <c r="G28" s="35">
        <f t="shared" si="4"/>
        <v>-1772.4</v>
      </c>
      <c r="H28" s="35">
        <f t="shared" si="2"/>
        <v>33675.599999999999</v>
      </c>
      <c r="I28" s="36">
        <f t="shared" si="5"/>
        <v>24697975.300000008</v>
      </c>
      <c r="J28" s="37"/>
      <c r="K28" s="67">
        <f t="shared" si="0"/>
        <v>0</v>
      </c>
      <c r="L28" s="36">
        <f t="shared" si="0"/>
        <v>0</v>
      </c>
      <c r="M28" s="36">
        <f t="shared" si="11"/>
        <v>0</v>
      </c>
      <c r="N28" s="38">
        <f t="shared" si="12"/>
        <v>0</v>
      </c>
      <c r="O28" s="39"/>
      <c r="P28" s="69"/>
      <c r="Q28" s="36">
        <f t="shared" si="7"/>
        <v>0</v>
      </c>
      <c r="R28" s="36">
        <f t="shared" si="8"/>
        <v>0</v>
      </c>
      <c r="S28" s="36">
        <f t="shared" si="9"/>
        <v>0</v>
      </c>
      <c r="U28" s="68">
        <v>0</v>
      </c>
      <c r="V28" s="36">
        <v>0</v>
      </c>
      <c r="W28" s="36">
        <v>0</v>
      </c>
      <c r="X28" s="36">
        <v>0</v>
      </c>
      <c r="Y28" s="40"/>
      <c r="Z28" s="7"/>
    </row>
    <row r="29" spans="1:26" ht="21.75" customHeight="1">
      <c r="A29" s="15">
        <v>14</v>
      </c>
      <c r="B29" s="34">
        <v>42429</v>
      </c>
      <c r="C29" s="71" t="s">
        <v>46</v>
      </c>
      <c r="D29" s="14">
        <f t="shared" si="3"/>
        <v>1.3551620246293595E-4</v>
      </c>
      <c r="E29" s="41">
        <f t="shared" si="10"/>
        <v>0.51227889209760158</v>
      </c>
      <c r="F29" s="72">
        <v>5485</v>
      </c>
      <c r="G29" s="35">
        <f t="shared" si="4"/>
        <v>-274.25</v>
      </c>
      <c r="H29" s="35">
        <f t="shared" si="2"/>
        <v>5210.75</v>
      </c>
      <c r="I29" s="36">
        <f t="shared" si="5"/>
        <v>24703186.050000008</v>
      </c>
      <c r="J29" s="37"/>
      <c r="K29" s="67">
        <f t="shared" si="0"/>
        <v>0</v>
      </c>
      <c r="L29" s="36">
        <f t="shared" si="0"/>
        <v>0</v>
      </c>
      <c r="M29" s="36">
        <f t="shared" si="11"/>
        <v>0</v>
      </c>
      <c r="N29" s="38">
        <f t="shared" si="12"/>
        <v>0</v>
      </c>
      <c r="O29" s="39"/>
      <c r="P29" s="69"/>
      <c r="Q29" s="36">
        <f t="shared" si="7"/>
        <v>0</v>
      </c>
      <c r="R29" s="36">
        <f t="shared" si="8"/>
        <v>0</v>
      </c>
      <c r="S29" s="36">
        <f t="shared" si="9"/>
        <v>0</v>
      </c>
      <c r="U29" s="68">
        <v>0</v>
      </c>
      <c r="V29" s="36">
        <v>0</v>
      </c>
      <c r="W29" s="36">
        <v>0</v>
      </c>
      <c r="X29" s="36">
        <v>0</v>
      </c>
      <c r="Y29" s="40"/>
      <c r="Z29" s="7"/>
    </row>
    <row r="30" spans="1:26" ht="21.75" customHeight="1">
      <c r="A30" s="15">
        <v>15</v>
      </c>
      <c r="B30" s="34">
        <v>42460</v>
      </c>
      <c r="C30" s="71" t="s">
        <v>47</v>
      </c>
      <c r="D30" s="14">
        <f t="shared" si="3"/>
        <v>4.565796575232555E-5</v>
      </c>
      <c r="E30" s="41">
        <f t="shared" si="10"/>
        <v>0.51232455006335387</v>
      </c>
      <c r="F30" s="72">
        <v>1848</v>
      </c>
      <c r="G30" s="35">
        <f t="shared" si="4"/>
        <v>-92.4</v>
      </c>
      <c r="H30" s="35">
        <f t="shared" si="2"/>
        <v>1755.6</v>
      </c>
      <c r="I30" s="36">
        <f t="shared" si="5"/>
        <v>24704941.65000001</v>
      </c>
      <c r="J30" s="37"/>
      <c r="K30" s="67">
        <f t="shared" si="0"/>
        <v>0</v>
      </c>
      <c r="L30" s="36">
        <f t="shared" si="0"/>
        <v>0</v>
      </c>
      <c r="M30" s="36">
        <f t="shared" si="11"/>
        <v>0</v>
      </c>
      <c r="N30" s="38">
        <f t="shared" si="12"/>
        <v>0</v>
      </c>
      <c r="O30" s="39"/>
      <c r="P30" s="69"/>
      <c r="Q30" s="36">
        <f t="shared" si="7"/>
        <v>0</v>
      </c>
      <c r="R30" s="36">
        <f t="shared" si="8"/>
        <v>0</v>
      </c>
      <c r="S30" s="36">
        <f t="shared" si="9"/>
        <v>0</v>
      </c>
      <c r="U30" s="68">
        <v>0</v>
      </c>
      <c r="V30" s="36">
        <v>0</v>
      </c>
      <c r="W30" s="36">
        <v>0</v>
      </c>
      <c r="X30" s="36">
        <v>0</v>
      </c>
      <c r="Y30" s="40"/>
      <c r="Z30" s="7"/>
    </row>
    <row r="31" spans="1:26" ht="21.75" customHeight="1">
      <c r="A31" s="15">
        <v>16</v>
      </c>
      <c r="B31" s="34">
        <v>42490</v>
      </c>
      <c r="C31" s="71" t="s">
        <v>48</v>
      </c>
      <c r="D31" s="14">
        <f t="shared" si="3"/>
        <v>4.565796575232555E-5</v>
      </c>
      <c r="E31" s="41">
        <f t="shared" si="10"/>
        <v>0.51237020802910616</v>
      </c>
      <c r="F31" s="72">
        <v>1848</v>
      </c>
      <c r="G31" s="35">
        <f t="shared" si="4"/>
        <v>-92.4</v>
      </c>
      <c r="H31" s="35">
        <f t="shared" si="2"/>
        <v>1755.6</v>
      </c>
      <c r="I31" s="36">
        <f t="shared" si="5"/>
        <v>24706697.250000011</v>
      </c>
      <c r="J31" s="37"/>
      <c r="K31" s="67">
        <f t="shared" ref="K31:L53" si="13">P31-U31</f>
        <v>0</v>
      </c>
      <c r="L31" s="36">
        <f t="shared" si="13"/>
        <v>0</v>
      </c>
      <c r="M31" s="36">
        <f t="shared" si="11"/>
        <v>0</v>
      </c>
      <c r="N31" s="38">
        <f t="shared" si="12"/>
        <v>0</v>
      </c>
      <c r="O31" s="39"/>
      <c r="P31" s="69"/>
      <c r="Q31" s="36">
        <f t="shared" si="7"/>
        <v>0</v>
      </c>
      <c r="R31" s="36">
        <f t="shared" si="8"/>
        <v>0</v>
      </c>
      <c r="S31" s="36">
        <f t="shared" si="9"/>
        <v>0</v>
      </c>
      <c r="U31" s="68">
        <v>0</v>
      </c>
      <c r="V31" s="36">
        <v>0</v>
      </c>
      <c r="W31" s="36">
        <v>0</v>
      </c>
      <c r="X31" s="36">
        <v>0</v>
      </c>
      <c r="Y31" s="40"/>
      <c r="Z31" s="7"/>
    </row>
    <row r="32" spans="1:26" ht="21.75" customHeight="1">
      <c r="A32" s="15">
        <v>17</v>
      </c>
      <c r="B32" s="34">
        <v>42521</v>
      </c>
      <c r="C32" s="71" t="s">
        <v>49</v>
      </c>
      <c r="D32" s="14">
        <f t="shared" si="3"/>
        <v>4.6568160264401125E-3</v>
      </c>
      <c r="E32" s="41">
        <f t="shared" si="10"/>
        <v>0.51702702405554624</v>
      </c>
      <c r="F32" s="72">
        <v>188484</v>
      </c>
      <c r="G32" s="35">
        <f t="shared" si="4"/>
        <v>-9424.2000000000007</v>
      </c>
      <c r="H32" s="35">
        <f t="shared" si="2"/>
        <v>179059.8</v>
      </c>
      <c r="I32" s="36">
        <f t="shared" si="5"/>
        <v>24885757.050000012</v>
      </c>
      <c r="J32" s="37"/>
      <c r="K32" s="67">
        <f t="shared" si="13"/>
        <v>0</v>
      </c>
      <c r="L32" s="36">
        <f t="shared" si="13"/>
        <v>0</v>
      </c>
      <c r="M32" s="36">
        <f t="shared" si="11"/>
        <v>0</v>
      </c>
      <c r="N32" s="38">
        <f t="shared" si="12"/>
        <v>0</v>
      </c>
      <c r="O32" s="39"/>
      <c r="P32" s="69"/>
      <c r="Q32" s="36">
        <f t="shared" si="7"/>
        <v>0</v>
      </c>
      <c r="R32" s="36">
        <f t="shared" si="8"/>
        <v>0</v>
      </c>
      <c r="S32" s="36">
        <f t="shared" si="9"/>
        <v>0</v>
      </c>
      <c r="U32" s="68">
        <v>0</v>
      </c>
      <c r="V32" s="36">
        <v>0</v>
      </c>
      <c r="W32" s="36">
        <v>0</v>
      </c>
      <c r="X32" s="36">
        <v>0</v>
      </c>
      <c r="Y32" s="40"/>
      <c r="Z32" s="7"/>
    </row>
    <row r="33" spans="1:26" ht="21.75" customHeight="1">
      <c r="A33" s="15">
        <v>18</v>
      </c>
      <c r="B33" s="34">
        <v>42551</v>
      </c>
      <c r="C33" s="71" t="s">
        <v>50</v>
      </c>
      <c r="D33" s="14">
        <f t="shared" si="3"/>
        <v>8.7580279761279001E-4</v>
      </c>
      <c r="E33" s="41">
        <f t="shared" si="10"/>
        <v>0.51790282685315903</v>
      </c>
      <c r="F33" s="72">
        <v>35448</v>
      </c>
      <c r="G33" s="35">
        <f t="shared" si="4"/>
        <v>-1772.4</v>
      </c>
      <c r="H33" s="35">
        <f t="shared" si="2"/>
        <v>33675.599999999999</v>
      </c>
      <c r="I33" s="36">
        <f t="shared" si="5"/>
        <v>24919432.650000013</v>
      </c>
      <c r="J33" s="37"/>
      <c r="K33" s="67">
        <f t="shared" si="13"/>
        <v>0</v>
      </c>
      <c r="L33" s="36">
        <f t="shared" si="13"/>
        <v>0</v>
      </c>
      <c r="M33" s="36">
        <f t="shared" si="11"/>
        <v>0</v>
      </c>
      <c r="N33" s="38">
        <f t="shared" si="12"/>
        <v>0</v>
      </c>
      <c r="O33" s="39"/>
      <c r="P33" s="69"/>
      <c r="Q33" s="36">
        <f t="shared" si="7"/>
        <v>0</v>
      </c>
      <c r="R33" s="36">
        <f t="shared" si="8"/>
        <v>0</v>
      </c>
      <c r="S33" s="36">
        <f t="shared" si="9"/>
        <v>0</v>
      </c>
      <c r="U33" s="68">
        <v>0</v>
      </c>
      <c r="V33" s="36">
        <v>0</v>
      </c>
      <c r="W33" s="36">
        <v>0</v>
      </c>
      <c r="X33" s="36">
        <v>0</v>
      </c>
      <c r="Y33" s="40"/>
      <c r="Z33" s="7"/>
    </row>
    <row r="34" spans="1:26" ht="21.75" customHeight="1">
      <c r="A34" s="15">
        <v>19</v>
      </c>
      <c r="B34" s="34">
        <v>42582</v>
      </c>
      <c r="C34" s="71" t="s">
        <v>51</v>
      </c>
      <c r="D34" s="14">
        <f t="shared" si="3"/>
        <v>1.3551620246293595E-4</v>
      </c>
      <c r="E34" s="41">
        <f t="shared" si="10"/>
        <v>0.51803834305562191</v>
      </c>
      <c r="F34" s="72">
        <v>5485</v>
      </c>
      <c r="G34" s="35">
        <f t="shared" si="4"/>
        <v>-274.25</v>
      </c>
      <c r="H34" s="35">
        <f t="shared" si="2"/>
        <v>5210.75</v>
      </c>
      <c r="I34" s="36">
        <f t="shared" si="5"/>
        <v>24924643.400000013</v>
      </c>
      <c r="J34" s="37"/>
      <c r="K34" s="67">
        <f t="shared" si="13"/>
        <v>0</v>
      </c>
      <c r="L34" s="36">
        <f t="shared" si="13"/>
        <v>0</v>
      </c>
      <c r="M34" s="36">
        <f t="shared" si="11"/>
        <v>0</v>
      </c>
      <c r="N34" s="38">
        <f t="shared" si="12"/>
        <v>0</v>
      </c>
      <c r="O34" s="39"/>
      <c r="P34" s="69"/>
      <c r="Q34" s="36">
        <f t="shared" si="7"/>
        <v>0</v>
      </c>
      <c r="R34" s="36">
        <f t="shared" si="8"/>
        <v>0</v>
      </c>
      <c r="S34" s="36">
        <f t="shared" si="9"/>
        <v>0</v>
      </c>
      <c r="U34" s="68">
        <v>0</v>
      </c>
      <c r="V34" s="36">
        <v>0</v>
      </c>
      <c r="W34" s="36">
        <v>0</v>
      </c>
      <c r="X34" s="36">
        <v>0</v>
      </c>
      <c r="Y34" s="40"/>
      <c r="Z34" s="7"/>
    </row>
    <row r="35" spans="1:26" ht="21.75" customHeight="1">
      <c r="A35" s="15">
        <v>20</v>
      </c>
      <c r="B35" s="34">
        <v>42613</v>
      </c>
      <c r="C35" s="71" t="s">
        <v>52</v>
      </c>
      <c r="D35" s="14">
        <f t="shared" si="3"/>
        <v>1.3551620246293595E-4</v>
      </c>
      <c r="E35" s="41">
        <f t="shared" si="10"/>
        <v>0.51817385925808479</v>
      </c>
      <c r="F35" s="72">
        <v>5485</v>
      </c>
      <c r="G35" s="35">
        <f t="shared" si="4"/>
        <v>-274.25</v>
      </c>
      <c r="H35" s="35">
        <f t="shared" si="2"/>
        <v>5210.75</v>
      </c>
      <c r="I35" s="36">
        <f t="shared" si="5"/>
        <v>24929854.150000013</v>
      </c>
      <c r="J35" s="37"/>
      <c r="K35" s="67">
        <f t="shared" si="13"/>
        <v>0</v>
      </c>
      <c r="L35" s="36">
        <f t="shared" si="13"/>
        <v>0</v>
      </c>
      <c r="M35" s="36">
        <f t="shared" si="11"/>
        <v>0</v>
      </c>
      <c r="N35" s="38">
        <f t="shared" si="12"/>
        <v>0</v>
      </c>
      <c r="O35" s="39"/>
      <c r="P35" s="69"/>
      <c r="Q35" s="36">
        <f t="shared" si="7"/>
        <v>0</v>
      </c>
      <c r="R35" s="36">
        <f t="shared" si="8"/>
        <v>0</v>
      </c>
      <c r="S35" s="36">
        <f t="shared" si="9"/>
        <v>0</v>
      </c>
      <c r="U35" s="68">
        <v>0</v>
      </c>
      <c r="V35" s="36">
        <v>0</v>
      </c>
      <c r="W35" s="36">
        <v>0</v>
      </c>
      <c r="X35" s="36">
        <v>0</v>
      </c>
      <c r="Y35" s="40"/>
      <c r="Z35" s="7"/>
    </row>
    <row r="36" spans="1:26" ht="21.75" customHeight="1">
      <c r="A36" s="15">
        <v>21</v>
      </c>
      <c r="B36" s="34">
        <v>42643</v>
      </c>
      <c r="C36" s="71" t="s">
        <v>53</v>
      </c>
      <c r="D36" s="14">
        <f t="shared" si="3"/>
        <v>4.565796575232555E-5</v>
      </c>
      <c r="E36" s="41">
        <f t="shared" si="10"/>
        <v>0.51821951722383708</v>
      </c>
      <c r="F36" s="72">
        <v>1848</v>
      </c>
      <c r="G36" s="35">
        <f t="shared" si="4"/>
        <v>-92.4</v>
      </c>
      <c r="H36" s="35">
        <f t="shared" si="2"/>
        <v>1755.6</v>
      </c>
      <c r="I36" s="36">
        <f t="shared" si="5"/>
        <v>24931609.750000015</v>
      </c>
      <c r="J36" s="37"/>
      <c r="K36" s="67">
        <f t="shared" si="13"/>
        <v>0</v>
      </c>
      <c r="L36" s="36">
        <f t="shared" si="13"/>
        <v>0</v>
      </c>
      <c r="M36" s="36">
        <f t="shared" si="11"/>
        <v>0</v>
      </c>
      <c r="N36" s="38">
        <f t="shared" si="12"/>
        <v>0</v>
      </c>
      <c r="O36" s="39"/>
      <c r="P36" s="69"/>
      <c r="Q36" s="36">
        <f t="shared" si="7"/>
        <v>0</v>
      </c>
      <c r="R36" s="36">
        <f t="shared" si="8"/>
        <v>0</v>
      </c>
      <c r="S36" s="36">
        <f t="shared" si="9"/>
        <v>0</v>
      </c>
      <c r="U36" s="68">
        <v>0</v>
      </c>
      <c r="V36" s="36">
        <v>0</v>
      </c>
      <c r="W36" s="36">
        <v>0</v>
      </c>
      <c r="X36" s="36">
        <v>0</v>
      </c>
      <c r="Y36" s="40"/>
      <c r="Z36" s="7"/>
    </row>
    <row r="37" spans="1:26" ht="21.75" customHeight="1">
      <c r="A37" s="15">
        <v>22</v>
      </c>
      <c r="B37" s="34">
        <v>42674</v>
      </c>
      <c r="C37" s="71" t="s">
        <v>54</v>
      </c>
      <c r="D37" s="14">
        <f t="shared" si="3"/>
        <v>0.23471356853197659</v>
      </c>
      <c r="E37" s="41">
        <f t="shared" si="10"/>
        <v>0.75293308575581364</v>
      </c>
      <c r="F37" s="72">
        <v>9500000</v>
      </c>
      <c r="G37" s="35">
        <f t="shared" si="4"/>
        <v>-475000</v>
      </c>
      <c r="H37" s="35">
        <f t="shared" si="2"/>
        <v>9025000</v>
      </c>
      <c r="I37" s="36">
        <f t="shared" si="5"/>
        <v>33956609.750000015</v>
      </c>
      <c r="J37" s="37"/>
      <c r="K37" s="67">
        <f t="shared" si="13"/>
        <v>0</v>
      </c>
      <c r="L37" s="36">
        <f t="shared" si="13"/>
        <v>0</v>
      </c>
      <c r="M37" s="36">
        <f t="shared" si="11"/>
        <v>0</v>
      </c>
      <c r="N37" s="38">
        <f t="shared" si="12"/>
        <v>0</v>
      </c>
      <c r="O37" s="39"/>
      <c r="P37" s="69"/>
      <c r="Q37" s="36">
        <f t="shared" si="7"/>
        <v>0</v>
      </c>
      <c r="R37" s="36">
        <f t="shared" si="8"/>
        <v>0</v>
      </c>
      <c r="S37" s="36">
        <f t="shared" si="9"/>
        <v>0</v>
      </c>
      <c r="U37" s="68">
        <v>0</v>
      </c>
      <c r="V37" s="36">
        <v>0</v>
      </c>
      <c r="W37" s="36">
        <v>0</v>
      </c>
      <c r="X37" s="36">
        <v>0</v>
      </c>
      <c r="Y37" s="40"/>
      <c r="Z37" s="7"/>
    </row>
    <row r="38" spans="1:26" ht="21.75" customHeight="1">
      <c r="A38" s="15">
        <v>23</v>
      </c>
      <c r="B38" s="34">
        <v>42704</v>
      </c>
      <c r="C38" s="71" t="s">
        <v>55</v>
      </c>
      <c r="D38" s="14">
        <f t="shared" si="3"/>
        <v>0.210006877107558</v>
      </c>
      <c r="E38" s="41">
        <f t="shared" si="10"/>
        <v>0.96293996286337169</v>
      </c>
      <c r="F38" s="72">
        <v>8500000</v>
      </c>
      <c r="G38" s="35">
        <f t="shared" si="4"/>
        <v>-425000</v>
      </c>
      <c r="H38" s="35">
        <f t="shared" si="2"/>
        <v>8075000</v>
      </c>
      <c r="I38" s="36">
        <f t="shared" si="5"/>
        <v>42031609.750000015</v>
      </c>
      <c r="J38" s="37"/>
      <c r="K38" s="67">
        <f t="shared" si="13"/>
        <v>0</v>
      </c>
      <c r="L38" s="36">
        <f t="shared" si="13"/>
        <v>0</v>
      </c>
      <c r="M38" s="36"/>
      <c r="N38" s="38"/>
      <c r="O38" s="39"/>
      <c r="P38" s="69"/>
      <c r="Q38" s="36"/>
      <c r="R38" s="36">
        <f t="shared" si="8"/>
        <v>0</v>
      </c>
      <c r="S38" s="36">
        <f t="shared" si="9"/>
        <v>0</v>
      </c>
      <c r="U38" s="68">
        <v>0</v>
      </c>
      <c r="V38" s="36">
        <v>0</v>
      </c>
      <c r="W38" s="36"/>
      <c r="X38" s="36"/>
      <c r="Y38" s="40"/>
      <c r="Z38" s="7"/>
    </row>
    <row r="39" spans="1:26" ht="21.75" customHeight="1">
      <c r="A39" s="15">
        <v>24</v>
      </c>
      <c r="B39" s="34">
        <v>42735</v>
      </c>
      <c r="C39" s="71" t="s">
        <v>56</v>
      </c>
      <c r="D39" s="14">
        <f t="shared" si="3"/>
        <v>3.706003713662788E-2</v>
      </c>
      <c r="E39" s="41">
        <f t="shared" si="10"/>
        <v>0.99999999999999956</v>
      </c>
      <c r="F39" s="72">
        <v>1500000</v>
      </c>
      <c r="G39" s="35">
        <f t="shared" si="4"/>
        <v>-75000</v>
      </c>
      <c r="H39" s="35">
        <f t="shared" si="2"/>
        <v>1425000</v>
      </c>
      <c r="I39" s="36">
        <f t="shared" si="5"/>
        <v>43456609.750000015</v>
      </c>
      <c r="J39" s="37"/>
      <c r="K39" s="67">
        <f t="shared" si="13"/>
        <v>0</v>
      </c>
      <c r="L39" s="36">
        <f t="shared" si="13"/>
        <v>0</v>
      </c>
      <c r="M39" s="36">
        <f t="shared" si="11"/>
        <v>0</v>
      </c>
      <c r="N39" s="38">
        <f t="shared" si="12"/>
        <v>0</v>
      </c>
      <c r="O39" s="39"/>
      <c r="P39" s="69"/>
      <c r="Q39" s="36">
        <f t="shared" si="7"/>
        <v>0</v>
      </c>
      <c r="R39" s="36">
        <f t="shared" si="8"/>
        <v>0</v>
      </c>
      <c r="S39" s="36">
        <f t="shared" si="9"/>
        <v>0</v>
      </c>
      <c r="U39" s="68">
        <v>0</v>
      </c>
      <c r="V39" s="36">
        <v>0</v>
      </c>
      <c r="W39" s="36">
        <v>0</v>
      </c>
      <c r="X39" s="36">
        <v>0</v>
      </c>
      <c r="Y39" s="40"/>
      <c r="Z39" s="7"/>
    </row>
    <row r="40" spans="1:26" ht="13.5" customHeight="1">
      <c r="B40" s="44"/>
      <c r="C40" s="45"/>
      <c r="E40" s="43"/>
    </row>
    <row r="41" spans="1:26" ht="22.5" customHeight="1">
      <c r="L41" s="38">
        <f>SUM(L15:L39)</f>
        <v>4944984</v>
      </c>
      <c r="M41" s="38">
        <f>SUM(M15:M39)</f>
        <v>-5252737.2</v>
      </c>
      <c r="N41" s="36">
        <f>SUM(N15:N39)</f>
        <v>-307753.20000000019</v>
      </c>
      <c r="Q41" s="38">
        <f>SUM(Q15:Q39)</f>
        <v>4944984</v>
      </c>
      <c r="R41" s="38">
        <f>SUM(R15:R39)</f>
        <v>-247249.2</v>
      </c>
      <c r="S41" s="36">
        <f>SUM(S15:S39)</f>
        <v>4697734.8</v>
      </c>
      <c r="V41" s="38">
        <f>SUM(V16:V39)</f>
        <v>0</v>
      </c>
      <c r="W41" s="38">
        <f>SUM(W16:W39)</f>
        <v>0</v>
      </c>
      <c r="X41" s="36">
        <f>SUM(X16:X39)</f>
        <v>0</v>
      </c>
    </row>
  </sheetData>
  <mergeCells count="15">
    <mergeCell ref="H12:H13"/>
    <mergeCell ref="I12:I13"/>
    <mergeCell ref="K12:N12"/>
    <mergeCell ref="P12:S12"/>
    <mergeCell ref="U12:X12"/>
    <mergeCell ref="E3:F3"/>
    <mergeCell ref="E5:F5"/>
    <mergeCell ref="G9:H9"/>
    <mergeCell ref="K9:N10"/>
    <mergeCell ref="G10:H10"/>
    <mergeCell ref="A12:B13"/>
    <mergeCell ref="C12:C13"/>
    <mergeCell ref="D12:E12"/>
    <mergeCell ref="F12:F13"/>
    <mergeCell ref="G12:G13"/>
  </mergeCells>
  <pageMargins left="0.19685039370078741" right="0.19685039370078741" top="0.59055118110236227" bottom="0.19685039370078741" header="0.31496062992125984" footer="0.31496062992125984"/>
  <pageSetup paperSize="9" scale="37" orientation="landscape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3:AA41"/>
  <sheetViews>
    <sheetView showGridLines="0" showZeros="0" topLeftCell="A7" zoomScale="80" zoomScaleNormal="80" workbookViewId="0">
      <pane xSplit="5" ySplit="4" topLeftCell="J11" activePane="bottomRight" state="frozen"/>
      <selection activeCell="A7" sqref="A7"/>
      <selection pane="topRight" activeCell="F7" sqref="F7"/>
      <selection pane="bottomLeft" activeCell="A11" sqref="A11"/>
      <selection pane="bottomRight" activeCell="K17" sqref="K17"/>
    </sheetView>
  </sheetViews>
  <sheetFormatPr baseColWidth="10" defaultRowHeight="15"/>
  <cols>
    <col min="1" max="1" width="5.7109375" style="1" customWidth="1"/>
    <col min="2" max="2" width="12.5703125" style="1" customWidth="1"/>
    <col min="3" max="3" width="58.85546875" style="1" customWidth="1"/>
    <col min="4" max="4" width="8.7109375" style="2" customWidth="1"/>
    <col min="5" max="5" width="8.7109375" style="1" customWidth="1"/>
    <col min="6" max="6" width="18.7109375" style="3" customWidth="1"/>
    <col min="7" max="8" width="15.7109375" style="3" customWidth="1"/>
    <col min="9" max="9" width="15.7109375" style="1" customWidth="1"/>
    <col min="10" max="10" width="5.7109375" style="1" customWidth="1"/>
    <col min="11" max="11" width="8.7109375" style="4" customWidth="1"/>
    <col min="12" max="14" width="15.7109375" style="1" customWidth="1"/>
    <col min="15" max="15" width="5.7109375" style="1" customWidth="1"/>
    <col min="16" max="16" width="8.7109375" style="2" customWidth="1"/>
    <col min="17" max="19" width="15.7109375" style="1" customWidth="1"/>
    <col min="20" max="20" width="5.7109375" style="1" customWidth="1"/>
    <col min="21" max="21" width="8.7109375" style="4" customWidth="1"/>
    <col min="22" max="24" width="15.7109375" style="1" customWidth="1"/>
    <col min="25" max="25" width="11.42578125" style="1" customWidth="1"/>
    <col min="26" max="16384" width="11.42578125" style="1"/>
  </cols>
  <sheetData>
    <row r="3" spans="1:27">
      <c r="C3" s="1" t="s">
        <v>0</v>
      </c>
      <c r="E3" s="97"/>
      <c r="F3" s="97"/>
    </row>
    <row r="4" spans="1:27">
      <c r="C4" s="1" t="s">
        <v>1</v>
      </c>
    </row>
    <row r="5" spans="1:27">
      <c r="E5" s="97"/>
      <c r="F5" s="97"/>
    </row>
    <row r="9" spans="1:27">
      <c r="G9" s="98" t="s">
        <v>2</v>
      </c>
      <c r="H9" s="98"/>
      <c r="I9" s="5">
        <v>40474865</v>
      </c>
      <c r="J9" s="5"/>
      <c r="K9" s="99" t="str">
        <f ca="1">PROPER(TEXT(INDIRECT("ECHEANCIER!D"&amp;RIGHT(CELL("nomfichier",A1),2)+14),"mmmm-aaaa"))</f>
        <v>Juillet-2016</v>
      </c>
      <c r="L9" s="99"/>
      <c r="M9" s="99"/>
      <c r="N9" s="99"/>
      <c r="O9" s="5"/>
      <c r="Q9" s="5"/>
      <c r="R9" s="5"/>
      <c r="S9" s="5"/>
      <c r="V9" s="5"/>
      <c r="W9" s="5"/>
      <c r="X9" s="5"/>
      <c r="Y9" s="5"/>
    </row>
    <row r="10" spans="1:27">
      <c r="G10" s="100" t="s">
        <v>3</v>
      </c>
      <c r="H10" s="100"/>
      <c r="I10" s="5">
        <v>5005488</v>
      </c>
      <c r="J10" s="6">
        <f>I10/I9</f>
        <v>0.12366904744463014</v>
      </c>
      <c r="K10" s="99"/>
      <c r="L10" s="99"/>
      <c r="M10" s="99"/>
      <c r="N10" s="99"/>
      <c r="O10" s="5"/>
      <c r="Q10" s="5"/>
      <c r="R10" s="5"/>
      <c r="S10" s="5"/>
      <c r="V10" s="5"/>
      <c r="W10" s="5"/>
      <c r="X10" s="5"/>
      <c r="Y10" s="5"/>
    </row>
    <row r="11" spans="1:27">
      <c r="O11" s="7"/>
      <c r="P11" s="8"/>
      <c r="U11" s="9"/>
      <c r="Y11" s="7"/>
    </row>
    <row r="12" spans="1:27" ht="22.5" customHeight="1">
      <c r="A12" s="85" t="s">
        <v>4</v>
      </c>
      <c r="B12" s="86"/>
      <c r="C12" s="89" t="s">
        <v>5</v>
      </c>
      <c r="D12" s="91" t="s">
        <v>6</v>
      </c>
      <c r="E12" s="92"/>
      <c r="F12" s="93" t="s">
        <v>18</v>
      </c>
      <c r="G12" s="95" t="s">
        <v>17</v>
      </c>
      <c r="H12" s="95" t="s">
        <v>16</v>
      </c>
      <c r="I12" s="102" t="s">
        <v>19</v>
      </c>
      <c r="J12" s="10"/>
      <c r="K12" s="104" t="s">
        <v>7</v>
      </c>
      <c r="L12" s="104"/>
      <c r="M12" s="104"/>
      <c r="N12" s="105"/>
      <c r="O12" s="11"/>
      <c r="P12" s="104" t="s">
        <v>8</v>
      </c>
      <c r="Q12" s="104"/>
      <c r="R12" s="104"/>
      <c r="S12" s="104"/>
      <c r="U12" s="104" t="s">
        <v>9</v>
      </c>
      <c r="V12" s="104"/>
      <c r="W12" s="104"/>
      <c r="X12" s="105"/>
      <c r="Y12" s="12"/>
      <c r="Z12" s="13"/>
      <c r="AA12" s="13"/>
    </row>
    <row r="13" spans="1:27" ht="26.25" customHeight="1">
      <c r="A13" s="87"/>
      <c r="B13" s="88"/>
      <c r="C13" s="90"/>
      <c r="D13" s="14" t="s">
        <v>10</v>
      </c>
      <c r="E13" s="15" t="s">
        <v>11</v>
      </c>
      <c r="F13" s="94"/>
      <c r="G13" s="96"/>
      <c r="H13" s="101"/>
      <c r="I13" s="103"/>
      <c r="J13" s="16"/>
      <c r="K13" s="17" t="s">
        <v>10</v>
      </c>
      <c r="L13" s="18" t="s">
        <v>12</v>
      </c>
      <c r="M13" s="18" t="s">
        <v>20</v>
      </c>
      <c r="N13" s="19" t="s">
        <v>21</v>
      </c>
      <c r="O13" s="16"/>
      <c r="P13" s="20" t="s">
        <v>10</v>
      </c>
      <c r="Q13" s="18" t="s">
        <v>12</v>
      </c>
      <c r="R13" s="18" t="s">
        <v>20</v>
      </c>
      <c r="S13" s="19" t="s">
        <v>21</v>
      </c>
      <c r="T13" s="21"/>
      <c r="U13" s="17" t="s">
        <v>10</v>
      </c>
      <c r="V13" s="18" t="s">
        <v>12</v>
      </c>
      <c r="W13" s="18" t="s">
        <v>14</v>
      </c>
      <c r="X13" s="19" t="s">
        <v>13</v>
      </c>
      <c r="Y13" s="22"/>
      <c r="Z13" s="23"/>
      <c r="AA13" s="23"/>
    </row>
    <row r="14" spans="1:27" ht="15" customHeight="1">
      <c r="A14" s="24"/>
      <c r="B14" s="24"/>
      <c r="C14" s="24"/>
      <c r="D14" s="25"/>
      <c r="E14" s="24"/>
      <c r="F14" s="26"/>
      <c r="G14" s="27"/>
      <c r="H14" s="26"/>
      <c r="I14" s="28"/>
      <c r="J14" s="22"/>
      <c r="K14" s="29"/>
      <c r="L14" s="30"/>
      <c r="M14" s="30"/>
      <c r="N14" s="30"/>
      <c r="O14" s="16"/>
      <c r="P14" s="31"/>
      <c r="Q14" s="30"/>
      <c r="R14" s="30"/>
      <c r="S14" s="30"/>
      <c r="T14" s="32"/>
      <c r="U14" s="33"/>
      <c r="V14" s="30"/>
      <c r="W14" s="30"/>
      <c r="X14" s="30"/>
      <c r="Y14" s="28"/>
      <c r="Z14" s="7"/>
    </row>
    <row r="15" spans="1:27" ht="22.5" customHeight="1">
      <c r="A15" s="15">
        <v>0</v>
      </c>
      <c r="B15" s="34">
        <v>42004</v>
      </c>
      <c r="C15" s="70"/>
      <c r="D15" s="14">
        <f>+G15/I9</f>
        <v>0.12366904744463014</v>
      </c>
      <c r="E15" s="15"/>
      <c r="F15" s="72"/>
      <c r="G15" s="35">
        <f>I10</f>
        <v>5005488</v>
      </c>
      <c r="H15" s="35">
        <f>+G15+F15</f>
        <v>5005488</v>
      </c>
      <c r="I15" s="36">
        <f>+H15</f>
        <v>5005488</v>
      </c>
      <c r="J15" s="37"/>
      <c r="K15" s="67">
        <f t="shared" ref="K15:M30" si="0">P15-U15</f>
        <v>0</v>
      </c>
      <c r="L15" s="36">
        <f t="shared" si="0"/>
        <v>0</v>
      </c>
      <c r="M15" s="36">
        <f t="shared" si="0"/>
        <v>0</v>
      </c>
      <c r="N15" s="38">
        <f t="shared" ref="N15:N25" si="1">+L15+M15</f>
        <v>0</v>
      </c>
      <c r="O15" s="39"/>
      <c r="P15" s="69"/>
      <c r="Q15" s="36">
        <f>ROUNDUP(P15*F15,2)</f>
        <v>0</v>
      </c>
      <c r="R15" s="36">
        <f>ROUNDUP(P15*G15,2)</f>
        <v>0</v>
      </c>
      <c r="S15" s="36">
        <f>Q15+R15</f>
        <v>0</v>
      </c>
      <c r="U15" s="68"/>
      <c r="V15" s="36"/>
      <c r="W15" s="36"/>
      <c r="X15" s="38"/>
      <c r="Y15" s="40"/>
      <c r="Z15" s="7"/>
    </row>
    <row r="16" spans="1:27" ht="21.75" customHeight="1">
      <c r="A16" s="15">
        <v>1</v>
      </c>
      <c r="B16" s="34">
        <v>42035</v>
      </c>
      <c r="C16" s="71" t="s">
        <v>33</v>
      </c>
      <c r="D16" s="14">
        <f>F16/$I$9</f>
        <v>0.12217419378668712</v>
      </c>
      <c r="E16" s="41">
        <f>D16</f>
        <v>0.12217419378668712</v>
      </c>
      <c r="F16" s="72">
        <v>4944984</v>
      </c>
      <c r="G16" s="35">
        <f>-(F16*5%)</f>
        <v>-247249.2</v>
      </c>
      <c r="H16" s="35">
        <f t="shared" ref="H16:H39" si="2">F16+G16</f>
        <v>4697734.8</v>
      </c>
      <c r="I16" s="36">
        <f>I15+H16</f>
        <v>9703222.8000000007</v>
      </c>
      <c r="J16" s="37"/>
      <c r="K16" s="67">
        <f t="shared" si="0"/>
        <v>-1</v>
      </c>
      <c r="L16" s="36">
        <f t="shared" si="0"/>
        <v>-4944984</v>
      </c>
      <c r="M16" s="36">
        <f t="shared" si="0"/>
        <v>247249.2</v>
      </c>
      <c r="N16" s="38">
        <f t="shared" si="1"/>
        <v>-4697734.8</v>
      </c>
      <c r="O16" s="39"/>
      <c r="P16" s="69"/>
      <c r="Q16" s="36">
        <f>ROUNDUP(P16*F16,2)</f>
        <v>0</v>
      </c>
      <c r="R16" s="36">
        <f>ROUNDUP(P16*G16,2)</f>
        <v>0</v>
      </c>
      <c r="S16" s="36">
        <f>Q16+R16</f>
        <v>0</v>
      </c>
      <c r="T16" s="42"/>
      <c r="U16" s="68">
        <v>1</v>
      </c>
      <c r="V16" s="36">
        <v>4944984</v>
      </c>
      <c r="W16" s="36">
        <v>-247249.2</v>
      </c>
      <c r="X16" s="36">
        <v>4697734.8</v>
      </c>
      <c r="Y16" s="40"/>
      <c r="Z16" s="7"/>
    </row>
    <row r="17" spans="1:26" ht="21.75" customHeight="1">
      <c r="A17" s="15">
        <v>2</v>
      </c>
      <c r="B17" s="34">
        <v>42063</v>
      </c>
      <c r="C17" s="71" t="s">
        <v>34</v>
      </c>
      <c r="D17" s="14">
        <f t="shared" ref="D17:D39" si="3">F17/$I$9</f>
        <v>0.20963252131909518</v>
      </c>
      <c r="E17" s="41">
        <f>D17+E16</f>
        <v>0.3318067151057823</v>
      </c>
      <c r="F17" s="72">
        <v>8484848</v>
      </c>
      <c r="G17" s="35">
        <f t="shared" ref="G17:G39" si="4">-(F17*5%)</f>
        <v>-424242.4</v>
      </c>
      <c r="H17" s="35">
        <f t="shared" si="2"/>
        <v>8060605.5999999996</v>
      </c>
      <c r="I17" s="36">
        <f t="shared" ref="I17:I39" si="5">I16+H17</f>
        <v>17763828.399999999</v>
      </c>
      <c r="J17" s="37"/>
      <c r="K17" s="67">
        <f t="shared" si="0"/>
        <v>1</v>
      </c>
      <c r="L17" s="36">
        <f t="shared" si="0"/>
        <v>8484848</v>
      </c>
      <c r="M17" s="36">
        <f t="shared" ref="M17:M25" si="6">+R17-W17</f>
        <v>-424242.4</v>
      </c>
      <c r="N17" s="38">
        <f t="shared" si="1"/>
        <v>8060605.5999999996</v>
      </c>
      <c r="O17" s="39"/>
      <c r="P17" s="69">
        <v>1</v>
      </c>
      <c r="Q17" s="36">
        <f t="shared" ref="Q17:Q39" si="7">+ROUNDUP(P17*F17,2)</f>
        <v>8484848</v>
      </c>
      <c r="R17" s="36">
        <f t="shared" ref="R17:R39" si="8">ROUNDUP(P17*G17,2)</f>
        <v>-424242.4</v>
      </c>
      <c r="S17" s="36">
        <f t="shared" ref="S17:S39" si="9">Q17+R17</f>
        <v>8060605.5999999996</v>
      </c>
      <c r="T17" s="42"/>
      <c r="U17" s="68">
        <v>0</v>
      </c>
      <c r="V17" s="36">
        <v>0</v>
      </c>
      <c r="W17" s="36">
        <v>0</v>
      </c>
      <c r="X17" s="36">
        <v>0</v>
      </c>
      <c r="Y17" s="40"/>
      <c r="Z17" s="7"/>
    </row>
    <row r="18" spans="1:26" ht="21.75" customHeight="1">
      <c r="A18" s="15">
        <v>3</v>
      </c>
      <c r="B18" s="34">
        <v>42094</v>
      </c>
      <c r="C18" s="71" t="s">
        <v>35</v>
      </c>
      <c r="D18" s="14">
        <f t="shared" si="3"/>
        <v>2.1045604475765391E-2</v>
      </c>
      <c r="E18" s="41">
        <f t="shared" ref="E18:E39" si="10">D18+E17</f>
        <v>0.35285231958154767</v>
      </c>
      <c r="F18" s="72">
        <v>851818</v>
      </c>
      <c r="G18" s="35">
        <f t="shared" si="4"/>
        <v>-42590.9</v>
      </c>
      <c r="H18" s="35">
        <f t="shared" si="2"/>
        <v>809227.1</v>
      </c>
      <c r="I18" s="36">
        <f t="shared" si="5"/>
        <v>18573055.5</v>
      </c>
      <c r="J18" s="37"/>
      <c r="K18" s="67">
        <f t="shared" si="0"/>
        <v>0</v>
      </c>
      <c r="L18" s="36">
        <f t="shared" si="0"/>
        <v>0</v>
      </c>
      <c r="M18" s="36">
        <f t="shared" si="6"/>
        <v>0</v>
      </c>
      <c r="N18" s="38">
        <f t="shared" si="1"/>
        <v>0</v>
      </c>
      <c r="O18" s="39"/>
      <c r="P18" s="69"/>
      <c r="Q18" s="36">
        <f t="shared" si="7"/>
        <v>0</v>
      </c>
      <c r="R18" s="36">
        <f t="shared" si="8"/>
        <v>0</v>
      </c>
      <c r="S18" s="36">
        <f t="shared" si="9"/>
        <v>0</v>
      </c>
      <c r="T18" s="42"/>
      <c r="U18" s="68">
        <v>0</v>
      </c>
      <c r="V18" s="36">
        <v>0</v>
      </c>
      <c r="W18" s="36">
        <v>0</v>
      </c>
      <c r="X18" s="36">
        <v>0</v>
      </c>
      <c r="Y18" s="40"/>
      <c r="Z18" s="7"/>
    </row>
    <row r="19" spans="1:26" ht="21.75" customHeight="1">
      <c r="A19" s="15">
        <v>4</v>
      </c>
      <c r="B19" s="34">
        <v>42124</v>
      </c>
      <c r="C19" s="71" t="s">
        <v>36</v>
      </c>
      <c r="D19" s="14">
        <f t="shared" si="3"/>
        <v>4.4928624221476712E-3</v>
      </c>
      <c r="E19" s="41">
        <f t="shared" si="10"/>
        <v>0.35734518200369536</v>
      </c>
      <c r="F19" s="72">
        <v>181848</v>
      </c>
      <c r="G19" s="35">
        <f t="shared" si="4"/>
        <v>-9092.4</v>
      </c>
      <c r="H19" s="35">
        <f t="shared" si="2"/>
        <v>172755.6</v>
      </c>
      <c r="I19" s="36">
        <f t="shared" si="5"/>
        <v>18745811.100000001</v>
      </c>
      <c r="J19" s="37"/>
      <c r="K19" s="67">
        <f t="shared" si="0"/>
        <v>0</v>
      </c>
      <c r="L19" s="36">
        <f t="shared" si="0"/>
        <v>0</v>
      </c>
      <c r="M19" s="36">
        <f t="shared" si="6"/>
        <v>0</v>
      </c>
      <c r="N19" s="38">
        <f t="shared" si="1"/>
        <v>0</v>
      </c>
      <c r="O19" s="39"/>
      <c r="P19" s="69"/>
      <c r="Q19" s="36">
        <f t="shared" si="7"/>
        <v>0</v>
      </c>
      <c r="R19" s="36">
        <f t="shared" si="8"/>
        <v>0</v>
      </c>
      <c r="S19" s="36">
        <f t="shared" si="9"/>
        <v>0</v>
      </c>
      <c r="T19" s="43"/>
      <c r="U19" s="68">
        <v>0</v>
      </c>
      <c r="V19" s="36">
        <v>0</v>
      </c>
      <c r="W19" s="36">
        <v>0</v>
      </c>
      <c r="X19" s="36">
        <v>0</v>
      </c>
      <c r="Y19" s="40"/>
      <c r="Z19" s="7"/>
    </row>
    <row r="20" spans="1:26" ht="21.75" customHeight="1">
      <c r="A20" s="15">
        <v>5</v>
      </c>
      <c r="B20" s="34">
        <v>42155</v>
      </c>
      <c r="C20" s="71" t="s">
        <v>37</v>
      </c>
      <c r="D20" s="14">
        <f t="shared" si="3"/>
        <v>4.6567171996744153E-4</v>
      </c>
      <c r="E20" s="41">
        <f t="shared" si="10"/>
        <v>0.35781085372366278</v>
      </c>
      <c r="F20" s="72">
        <v>18848</v>
      </c>
      <c r="G20" s="35">
        <f t="shared" si="4"/>
        <v>-942.40000000000009</v>
      </c>
      <c r="H20" s="35">
        <f t="shared" si="2"/>
        <v>17905.599999999999</v>
      </c>
      <c r="I20" s="36">
        <f t="shared" si="5"/>
        <v>18763716.700000003</v>
      </c>
      <c r="J20" s="37"/>
      <c r="K20" s="67">
        <f t="shared" si="0"/>
        <v>0</v>
      </c>
      <c r="L20" s="36">
        <f t="shared" si="0"/>
        <v>0</v>
      </c>
      <c r="M20" s="36">
        <f t="shared" si="6"/>
        <v>0</v>
      </c>
      <c r="N20" s="38">
        <f t="shared" si="1"/>
        <v>0</v>
      </c>
      <c r="O20" s="39"/>
      <c r="P20" s="69"/>
      <c r="Q20" s="36">
        <f t="shared" si="7"/>
        <v>0</v>
      </c>
      <c r="R20" s="36">
        <f t="shared" si="8"/>
        <v>0</v>
      </c>
      <c r="S20" s="36">
        <f t="shared" si="9"/>
        <v>0</v>
      </c>
      <c r="T20" s="42"/>
      <c r="U20" s="68">
        <v>0</v>
      </c>
      <c r="V20" s="36">
        <v>0</v>
      </c>
      <c r="W20" s="36">
        <v>0</v>
      </c>
      <c r="X20" s="36">
        <v>0</v>
      </c>
      <c r="Y20" s="40"/>
      <c r="Z20" s="7"/>
    </row>
    <row r="21" spans="1:26" ht="21.75" customHeight="1">
      <c r="A21" s="15">
        <v>6</v>
      </c>
      <c r="B21" s="34">
        <v>42185</v>
      </c>
      <c r="C21" s="71" t="s">
        <v>38</v>
      </c>
      <c r="D21" s="14">
        <f t="shared" si="3"/>
        <v>4.6568160264401125E-3</v>
      </c>
      <c r="E21" s="41">
        <f t="shared" si="10"/>
        <v>0.36246766975010292</v>
      </c>
      <c r="F21" s="72">
        <v>188484</v>
      </c>
      <c r="G21" s="35">
        <f t="shared" si="4"/>
        <v>-9424.2000000000007</v>
      </c>
      <c r="H21" s="35">
        <f t="shared" si="2"/>
        <v>179059.8</v>
      </c>
      <c r="I21" s="36">
        <f t="shared" si="5"/>
        <v>18942776.500000004</v>
      </c>
      <c r="J21" s="37"/>
      <c r="K21" s="67">
        <f t="shared" si="0"/>
        <v>0</v>
      </c>
      <c r="L21" s="36">
        <f t="shared" si="0"/>
        <v>0</v>
      </c>
      <c r="M21" s="36">
        <f t="shared" si="6"/>
        <v>0</v>
      </c>
      <c r="N21" s="38">
        <f t="shared" si="1"/>
        <v>0</v>
      </c>
      <c r="O21" s="39"/>
      <c r="P21" s="69"/>
      <c r="Q21" s="36">
        <f t="shared" si="7"/>
        <v>0</v>
      </c>
      <c r="R21" s="36">
        <f t="shared" si="8"/>
        <v>0</v>
      </c>
      <c r="S21" s="36">
        <f t="shared" si="9"/>
        <v>0</v>
      </c>
      <c r="T21" s="42"/>
      <c r="U21" s="68">
        <v>0</v>
      </c>
      <c r="V21" s="36">
        <v>0</v>
      </c>
      <c r="W21" s="36">
        <v>0</v>
      </c>
      <c r="X21" s="36">
        <v>0</v>
      </c>
      <c r="Y21" s="40"/>
      <c r="Z21" s="7"/>
    </row>
    <row r="22" spans="1:26" ht="21.75" customHeight="1">
      <c r="A22" s="15">
        <v>7</v>
      </c>
      <c r="B22" s="34">
        <v>42216</v>
      </c>
      <c r="C22" s="71" t="s">
        <v>39</v>
      </c>
      <c r="D22" s="14">
        <f t="shared" si="3"/>
        <v>1.6443390237373245E-2</v>
      </c>
      <c r="E22" s="41">
        <f t="shared" si="10"/>
        <v>0.37891105998747615</v>
      </c>
      <c r="F22" s="72">
        <v>665544</v>
      </c>
      <c r="G22" s="35">
        <f t="shared" si="4"/>
        <v>-33277.200000000004</v>
      </c>
      <c r="H22" s="35">
        <f t="shared" si="2"/>
        <v>632266.80000000005</v>
      </c>
      <c r="I22" s="36">
        <f t="shared" si="5"/>
        <v>19575043.300000004</v>
      </c>
      <c r="J22" s="37"/>
      <c r="K22" s="67">
        <f t="shared" si="0"/>
        <v>0</v>
      </c>
      <c r="L22" s="36">
        <f t="shared" si="0"/>
        <v>0</v>
      </c>
      <c r="M22" s="36">
        <f t="shared" si="6"/>
        <v>0</v>
      </c>
      <c r="N22" s="38">
        <f t="shared" si="1"/>
        <v>0</v>
      </c>
      <c r="O22" s="39"/>
      <c r="P22" s="69"/>
      <c r="Q22" s="36">
        <f t="shared" si="7"/>
        <v>0</v>
      </c>
      <c r="R22" s="36">
        <f t="shared" si="8"/>
        <v>0</v>
      </c>
      <c r="S22" s="36">
        <f t="shared" si="9"/>
        <v>0</v>
      </c>
      <c r="U22" s="68">
        <v>0</v>
      </c>
      <c r="V22" s="36">
        <v>0</v>
      </c>
      <c r="W22" s="36">
        <v>0</v>
      </c>
      <c r="X22" s="36">
        <v>0</v>
      </c>
      <c r="Y22" s="40"/>
      <c r="Z22" s="7"/>
    </row>
    <row r="23" spans="1:26" ht="21.75" customHeight="1">
      <c r="A23" s="15">
        <v>8</v>
      </c>
      <c r="B23" s="34">
        <v>42247</v>
      </c>
      <c r="C23" s="71" t="s">
        <v>40</v>
      </c>
      <c r="D23" s="14">
        <f t="shared" si="3"/>
        <v>0.12664272011778174</v>
      </c>
      <c r="E23" s="41">
        <f t="shared" si="10"/>
        <v>0.50555378010525787</v>
      </c>
      <c r="F23" s="72">
        <v>5125847</v>
      </c>
      <c r="G23" s="35">
        <f t="shared" si="4"/>
        <v>-256292.35</v>
      </c>
      <c r="H23" s="35">
        <f t="shared" si="2"/>
        <v>4869554.6500000004</v>
      </c>
      <c r="I23" s="36">
        <f t="shared" si="5"/>
        <v>24444597.950000003</v>
      </c>
      <c r="J23" s="37"/>
      <c r="K23" s="67">
        <f t="shared" si="0"/>
        <v>0</v>
      </c>
      <c r="L23" s="36">
        <f t="shared" si="0"/>
        <v>0</v>
      </c>
      <c r="M23" s="36">
        <f t="shared" si="6"/>
        <v>0</v>
      </c>
      <c r="N23" s="38">
        <f t="shared" si="1"/>
        <v>0</v>
      </c>
      <c r="O23" s="39"/>
      <c r="P23" s="69"/>
      <c r="Q23" s="36">
        <f t="shared" si="7"/>
        <v>0</v>
      </c>
      <c r="R23" s="36">
        <f t="shared" si="8"/>
        <v>0</v>
      </c>
      <c r="S23" s="36">
        <f t="shared" si="9"/>
        <v>0</v>
      </c>
      <c r="U23" s="68">
        <v>0</v>
      </c>
      <c r="V23" s="36">
        <v>0</v>
      </c>
      <c r="W23" s="36">
        <v>0</v>
      </c>
      <c r="X23" s="36">
        <v>0</v>
      </c>
      <c r="Y23" s="40"/>
      <c r="Z23" s="7"/>
    </row>
    <row r="24" spans="1:26" ht="21.75" customHeight="1">
      <c r="A24" s="15">
        <v>9</v>
      </c>
      <c r="B24" s="34">
        <v>42277</v>
      </c>
      <c r="C24" s="71" t="s">
        <v>41</v>
      </c>
      <c r="D24" s="14">
        <f t="shared" si="3"/>
        <v>8.7580279761279001E-4</v>
      </c>
      <c r="E24" s="41">
        <f t="shared" si="10"/>
        <v>0.50642958290287066</v>
      </c>
      <c r="F24" s="72">
        <v>35448</v>
      </c>
      <c r="G24" s="35">
        <f t="shared" si="4"/>
        <v>-1772.4</v>
      </c>
      <c r="H24" s="35">
        <f t="shared" si="2"/>
        <v>33675.599999999999</v>
      </c>
      <c r="I24" s="36">
        <f t="shared" si="5"/>
        <v>24478273.550000004</v>
      </c>
      <c r="J24" s="37"/>
      <c r="K24" s="67">
        <f t="shared" si="0"/>
        <v>0</v>
      </c>
      <c r="L24" s="36">
        <f t="shared" si="0"/>
        <v>0</v>
      </c>
      <c r="M24" s="36">
        <f t="shared" si="6"/>
        <v>0</v>
      </c>
      <c r="N24" s="38">
        <f t="shared" si="1"/>
        <v>0</v>
      </c>
      <c r="O24" s="39"/>
      <c r="P24" s="69"/>
      <c r="Q24" s="36">
        <f t="shared" si="7"/>
        <v>0</v>
      </c>
      <c r="R24" s="36">
        <f t="shared" si="8"/>
        <v>0</v>
      </c>
      <c r="S24" s="36">
        <f t="shared" si="9"/>
        <v>0</v>
      </c>
      <c r="U24" s="68">
        <v>0</v>
      </c>
      <c r="V24" s="36">
        <v>0</v>
      </c>
      <c r="W24" s="36">
        <v>0</v>
      </c>
      <c r="X24" s="36">
        <v>0</v>
      </c>
      <c r="Y24" s="40"/>
      <c r="Z24" s="7"/>
    </row>
    <row r="25" spans="1:26" ht="21.75" customHeight="1">
      <c r="A25" s="15">
        <v>10</v>
      </c>
      <c r="B25" s="34">
        <v>42308</v>
      </c>
      <c r="C25" s="71" t="s">
        <v>42</v>
      </c>
      <c r="D25" s="14">
        <f t="shared" si="3"/>
        <v>1.3551620246293595E-4</v>
      </c>
      <c r="E25" s="41">
        <f t="shared" si="10"/>
        <v>0.50656509910533354</v>
      </c>
      <c r="F25" s="72">
        <v>5485</v>
      </c>
      <c r="G25" s="35">
        <f t="shared" si="4"/>
        <v>-274.25</v>
      </c>
      <c r="H25" s="35">
        <f t="shared" si="2"/>
        <v>5210.75</v>
      </c>
      <c r="I25" s="36">
        <f t="shared" si="5"/>
        <v>24483484.300000004</v>
      </c>
      <c r="J25" s="37"/>
      <c r="K25" s="67">
        <f t="shared" si="0"/>
        <v>0</v>
      </c>
      <c r="L25" s="36">
        <f t="shared" si="0"/>
        <v>0</v>
      </c>
      <c r="M25" s="36">
        <f t="shared" si="6"/>
        <v>0</v>
      </c>
      <c r="N25" s="38">
        <f t="shared" si="1"/>
        <v>0</v>
      </c>
      <c r="O25" s="39"/>
      <c r="P25" s="69"/>
      <c r="Q25" s="36">
        <f t="shared" si="7"/>
        <v>0</v>
      </c>
      <c r="R25" s="36">
        <f t="shared" si="8"/>
        <v>0</v>
      </c>
      <c r="S25" s="36">
        <f t="shared" si="9"/>
        <v>0</v>
      </c>
      <c r="U25" s="68">
        <v>0</v>
      </c>
      <c r="V25" s="36">
        <v>0</v>
      </c>
      <c r="W25" s="36">
        <v>0</v>
      </c>
      <c r="X25" s="36">
        <v>0</v>
      </c>
      <c r="Y25" s="40"/>
      <c r="Z25" s="7"/>
    </row>
    <row r="26" spans="1:26" ht="21.75" customHeight="1">
      <c r="A26" s="15">
        <v>11</v>
      </c>
      <c r="B26" s="34">
        <v>42338</v>
      </c>
      <c r="C26" s="71" t="s">
        <v>43</v>
      </c>
      <c r="D26" s="14">
        <f t="shared" si="3"/>
        <v>4.565796575232555E-5</v>
      </c>
      <c r="E26" s="41">
        <f t="shared" si="10"/>
        <v>0.50661075707108583</v>
      </c>
      <c r="F26" s="72">
        <v>1848</v>
      </c>
      <c r="G26" s="35">
        <f t="shared" si="4"/>
        <v>-92.4</v>
      </c>
      <c r="H26" s="35">
        <f t="shared" si="2"/>
        <v>1755.6</v>
      </c>
      <c r="I26" s="36">
        <f t="shared" si="5"/>
        <v>24485239.900000006</v>
      </c>
      <c r="J26" s="37"/>
      <c r="K26" s="67">
        <f t="shared" si="0"/>
        <v>0</v>
      </c>
      <c r="L26" s="36">
        <f t="shared" si="0"/>
        <v>0</v>
      </c>
      <c r="M26" s="36">
        <f>+R26-W26</f>
        <v>0</v>
      </c>
      <c r="N26" s="38">
        <f>+L26+M26</f>
        <v>0</v>
      </c>
      <c r="O26" s="39"/>
      <c r="P26" s="69"/>
      <c r="Q26" s="36">
        <f t="shared" si="7"/>
        <v>0</v>
      </c>
      <c r="R26" s="36">
        <f t="shared" si="8"/>
        <v>0</v>
      </c>
      <c r="S26" s="36">
        <f t="shared" si="9"/>
        <v>0</v>
      </c>
      <c r="U26" s="68">
        <v>0</v>
      </c>
      <c r="V26" s="36">
        <v>0</v>
      </c>
      <c r="W26" s="36">
        <v>0</v>
      </c>
      <c r="X26" s="36">
        <v>0</v>
      </c>
      <c r="Y26" s="40"/>
      <c r="Z26" s="7"/>
    </row>
    <row r="27" spans="1:26" ht="21.75" customHeight="1">
      <c r="A27" s="15">
        <v>12</v>
      </c>
      <c r="B27" s="34">
        <v>42369</v>
      </c>
      <c r="C27" s="71" t="s">
        <v>44</v>
      </c>
      <c r="D27" s="14">
        <f t="shared" si="3"/>
        <v>4.6568160264401125E-3</v>
      </c>
      <c r="E27" s="41">
        <f t="shared" si="10"/>
        <v>0.51126757309752591</v>
      </c>
      <c r="F27" s="72">
        <v>188484</v>
      </c>
      <c r="G27" s="35">
        <f t="shared" si="4"/>
        <v>-9424.2000000000007</v>
      </c>
      <c r="H27" s="35">
        <f t="shared" si="2"/>
        <v>179059.8</v>
      </c>
      <c r="I27" s="36">
        <f t="shared" si="5"/>
        <v>24664299.700000007</v>
      </c>
      <c r="J27" s="37"/>
      <c r="K27" s="67">
        <f t="shared" si="0"/>
        <v>0</v>
      </c>
      <c r="L27" s="36">
        <f t="shared" si="0"/>
        <v>0</v>
      </c>
      <c r="M27" s="36">
        <f t="shared" ref="M27:M39" si="11">+R27-W27</f>
        <v>0</v>
      </c>
      <c r="N27" s="38">
        <f t="shared" ref="N27:N39" si="12">+L27+M27</f>
        <v>0</v>
      </c>
      <c r="O27" s="39"/>
      <c r="P27" s="69"/>
      <c r="Q27" s="36">
        <f t="shared" si="7"/>
        <v>0</v>
      </c>
      <c r="R27" s="36">
        <f t="shared" si="8"/>
        <v>0</v>
      </c>
      <c r="S27" s="36">
        <f t="shared" si="9"/>
        <v>0</v>
      </c>
      <c r="U27" s="68">
        <v>0</v>
      </c>
      <c r="V27" s="36">
        <v>0</v>
      </c>
      <c r="W27" s="36">
        <v>0</v>
      </c>
      <c r="X27" s="36">
        <v>0</v>
      </c>
      <c r="Y27" s="40"/>
      <c r="Z27" s="7"/>
    </row>
    <row r="28" spans="1:26" ht="21.75" customHeight="1">
      <c r="A28" s="15">
        <v>13</v>
      </c>
      <c r="B28" s="34">
        <v>42400</v>
      </c>
      <c r="C28" s="71" t="s">
        <v>45</v>
      </c>
      <c r="D28" s="14">
        <f t="shared" si="3"/>
        <v>8.7580279761279001E-4</v>
      </c>
      <c r="E28" s="41">
        <f t="shared" si="10"/>
        <v>0.5121433758951387</v>
      </c>
      <c r="F28" s="72">
        <v>35448</v>
      </c>
      <c r="G28" s="35">
        <f t="shared" si="4"/>
        <v>-1772.4</v>
      </c>
      <c r="H28" s="35">
        <f t="shared" si="2"/>
        <v>33675.599999999999</v>
      </c>
      <c r="I28" s="36">
        <f t="shared" si="5"/>
        <v>24697975.300000008</v>
      </c>
      <c r="J28" s="37"/>
      <c r="K28" s="67">
        <f t="shared" si="0"/>
        <v>0</v>
      </c>
      <c r="L28" s="36">
        <f t="shared" si="0"/>
        <v>0</v>
      </c>
      <c r="M28" s="36">
        <f t="shared" si="11"/>
        <v>0</v>
      </c>
      <c r="N28" s="38">
        <f t="shared" si="12"/>
        <v>0</v>
      </c>
      <c r="O28" s="39"/>
      <c r="P28" s="69"/>
      <c r="Q28" s="36">
        <f t="shared" si="7"/>
        <v>0</v>
      </c>
      <c r="R28" s="36">
        <f t="shared" si="8"/>
        <v>0</v>
      </c>
      <c r="S28" s="36">
        <f t="shared" si="9"/>
        <v>0</v>
      </c>
      <c r="U28" s="68">
        <v>0</v>
      </c>
      <c r="V28" s="36">
        <v>0</v>
      </c>
      <c r="W28" s="36">
        <v>0</v>
      </c>
      <c r="X28" s="36">
        <v>0</v>
      </c>
      <c r="Y28" s="40"/>
      <c r="Z28" s="7"/>
    </row>
    <row r="29" spans="1:26" ht="21.75" customHeight="1">
      <c r="A29" s="15">
        <v>14</v>
      </c>
      <c r="B29" s="34">
        <v>42429</v>
      </c>
      <c r="C29" s="71" t="s">
        <v>46</v>
      </c>
      <c r="D29" s="14">
        <f t="shared" si="3"/>
        <v>1.3551620246293595E-4</v>
      </c>
      <c r="E29" s="41">
        <f t="shared" si="10"/>
        <v>0.51227889209760158</v>
      </c>
      <c r="F29" s="72">
        <v>5485</v>
      </c>
      <c r="G29" s="35">
        <f t="shared" si="4"/>
        <v>-274.25</v>
      </c>
      <c r="H29" s="35">
        <f t="shared" si="2"/>
        <v>5210.75</v>
      </c>
      <c r="I29" s="36">
        <f t="shared" si="5"/>
        <v>24703186.050000008</v>
      </c>
      <c r="J29" s="37"/>
      <c r="K29" s="67">
        <f t="shared" si="0"/>
        <v>0</v>
      </c>
      <c r="L29" s="36">
        <f t="shared" si="0"/>
        <v>0</v>
      </c>
      <c r="M29" s="36">
        <f t="shared" si="11"/>
        <v>0</v>
      </c>
      <c r="N29" s="38">
        <f t="shared" si="12"/>
        <v>0</v>
      </c>
      <c r="O29" s="39"/>
      <c r="P29" s="69"/>
      <c r="Q29" s="36">
        <f t="shared" si="7"/>
        <v>0</v>
      </c>
      <c r="R29" s="36">
        <f t="shared" si="8"/>
        <v>0</v>
      </c>
      <c r="S29" s="36">
        <f t="shared" si="9"/>
        <v>0</v>
      </c>
      <c r="U29" s="68">
        <v>0</v>
      </c>
      <c r="V29" s="36">
        <v>0</v>
      </c>
      <c r="W29" s="36">
        <v>0</v>
      </c>
      <c r="X29" s="36">
        <v>0</v>
      </c>
      <c r="Y29" s="40"/>
      <c r="Z29" s="7"/>
    </row>
    <row r="30" spans="1:26" ht="21.75" customHeight="1">
      <c r="A30" s="15">
        <v>15</v>
      </c>
      <c r="B30" s="34">
        <v>42460</v>
      </c>
      <c r="C30" s="71" t="s">
        <v>47</v>
      </c>
      <c r="D30" s="14">
        <f t="shared" si="3"/>
        <v>4.565796575232555E-5</v>
      </c>
      <c r="E30" s="41">
        <f t="shared" si="10"/>
        <v>0.51232455006335387</v>
      </c>
      <c r="F30" s="72">
        <v>1848</v>
      </c>
      <c r="G30" s="35">
        <f t="shared" si="4"/>
        <v>-92.4</v>
      </c>
      <c r="H30" s="35">
        <f t="shared" si="2"/>
        <v>1755.6</v>
      </c>
      <c r="I30" s="36">
        <f t="shared" si="5"/>
        <v>24704941.65000001</v>
      </c>
      <c r="J30" s="37"/>
      <c r="K30" s="67">
        <f t="shared" si="0"/>
        <v>0</v>
      </c>
      <c r="L30" s="36">
        <f t="shared" si="0"/>
        <v>0</v>
      </c>
      <c r="M30" s="36">
        <f t="shared" si="11"/>
        <v>0</v>
      </c>
      <c r="N30" s="38">
        <f t="shared" si="12"/>
        <v>0</v>
      </c>
      <c r="O30" s="39"/>
      <c r="P30" s="69"/>
      <c r="Q30" s="36">
        <f t="shared" si="7"/>
        <v>0</v>
      </c>
      <c r="R30" s="36">
        <f t="shared" si="8"/>
        <v>0</v>
      </c>
      <c r="S30" s="36">
        <f t="shared" si="9"/>
        <v>0</v>
      </c>
      <c r="U30" s="68">
        <v>0</v>
      </c>
      <c r="V30" s="36">
        <v>0</v>
      </c>
      <c r="W30" s="36">
        <v>0</v>
      </c>
      <c r="X30" s="36">
        <v>0</v>
      </c>
      <c r="Y30" s="40"/>
      <c r="Z30" s="7"/>
    </row>
    <row r="31" spans="1:26" ht="21.75" customHeight="1">
      <c r="A31" s="15">
        <v>16</v>
      </c>
      <c r="B31" s="34">
        <v>42490</v>
      </c>
      <c r="C31" s="71" t="s">
        <v>48</v>
      </c>
      <c r="D31" s="14">
        <f t="shared" si="3"/>
        <v>4.565796575232555E-5</v>
      </c>
      <c r="E31" s="41">
        <f t="shared" si="10"/>
        <v>0.51237020802910616</v>
      </c>
      <c r="F31" s="72">
        <v>1848</v>
      </c>
      <c r="G31" s="35">
        <f t="shared" si="4"/>
        <v>-92.4</v>
      </c>
      <c r="H31" s="35">
        <f t="shared" si="2"/>
        <v>1755.6</v>
      </c>
      <c r="I31" s="36">
        <f t="shared" si="5"/>
        <v>24706697.250000011</v>
      </c>
      <c r="J31" s="37"/>
      <c r="K31" s="67">
        <f t="shared" ref="K31:L53" si="13">P31-U31</f>
        <v>0</v>
      </c>
      <c r="L31" s="36">
        <f t="shared" si="13"/>
        <v>0</v>
      </c>
      <c r="M31" s="36">
        <f t="shared" si="11"/>
        <v>0</v>
      </c>
      <c r="N31" s="38">
        <f t="shared" si="12"/>
        <v>0</v>
      </c>
      <c r="O31" s="39"/>
      <c r="P31" s="69"/>
      <c r="Q31" s="36">
        <f t="shared" si="7"/>
        <v>0</v>
      </c>
      <c r="R31" s="36">
        <f t="shared" si="8"/>
        <v>0</v>
      </c>
      <c r="S31" s="36">
        <f t="shared" si="9"/>
        <v>0</v>
      </c>
      <c r="U31" s="68">
        <v>0</v>
      </c>
      <c r="V31" s="36">
        <v>0</v>
      </c>
      <c r="W31" s="36">
        <v>0</v>
      </c>
      <c r="X31" s="36">
        <v>0</v>
      </c>
      <c r="Y31" s="40"/>
      <c r="Z31" s="7"/>
    </row>
    <row r="32" spans="1:26" ht="21.75" customHeight="1">
      <c r="A32" s="15">
        <v>17</v>
      </c>
      <c r="B32" s="34">
        <v>42521</v>
      </c>
      <c r="C32" s="71" t="s">
        <v>49</v>
      </c>
      <c r="D32" s="14">
        <f t="shared" si="3"/>
        <v>4.6568160264401125E-3</v>
      </c>
      <c r="E32" s="41">
        <f t="shared" si="10"/>
        <v>0.51702702405554624</v>
      </c>
      <c r="F32" s="72">
        <v>188484</v>
      </c>
      <c r="G32" s="35">
        <f t="shared" si="4"/>
        <v>-9424.2000000000007</v>
      </c>
      <c r="H32" s="35">
        <f t="shared" si="2"/>
        <v>179059.8</v>
      </c>
      <c r="I32" s="36">
        <f t="shared" si="5"/>
        <v>24885757.050000012</v>
      </c>
      <c r="J32" s="37"/>
      <c r="K32" s="67">
        <f t="shared" si="13"/>
        <v>0</v>
      </c>
      <c r="L32" s="36">
        <f t="shared" si="13"/>
        <v>0</v>
      </c>
      <c r="M32" s="36">
        <f t="shared" si="11"/>
        <v>0</v>
      </c>
      <c r="N32" s="38">
        <f t="shared" si="12"/>
        <v>0</v>
      </c>
      <c r="O32" s="39"/>
      <c r="P32" s="69"/>
      <c r="Q32" s="36">
        <f t="shared" si="7"/>
        <v>0</v>
      </c>
      <c r="R32" s="36">
        <f t="shared" si="8"/>
        <v>0</v>
      </c>
      <c r="S32" s="36">
        <f t="shared" si="9"/>
        <v>0</v>
      </c>
      <c r="U32" s="68">
        <v>0</v>
      </c>
      <c r="V32" s="36">
        <v>0</v>
      </c>
      <c r="W32" s="36">
        <v>0</v>
      </c>
      <c r="X32" s="36">
        <v>0</v>
      </c>
      <c r="Y32" s="40"/>
      <c r="Z32" s="7"/>
    </row>
    <row r="33" spans="1:26" ht="21.75" customHeight="1">
      <c r="A33" s="15">
        <v>18</v>
      </c>
      <c r="B33" s="34">
        <v>42551</v>
      </c>
      <c r="C33" s="71" t="s">
        <v>50</v>
      </c>
      <c r="D33" s="14">
        <f t="shared" si="3"/>
        <v>8.7580279761279001E-4</v>
      </c>
      <c r="E33" s="41">
        <f t="shared" si="10"/>
        <v>0.51790282685315903</v>
      </c>
      <c r="F33" s="72">
        <v>35448</v>
      </c>
      <c r="G33" s="35">
        <f t="shared" si="4"/>
        <v>-1772.4</v>
      </c>
      <c r="H33" s="35">
        <f t="shared" si="2"/>
        <v>33675.599999999999</v>
      </c>
      <c r="I33" s="36">
        <f t="shared" si="5"/>
        <v>24919432.650000013</v>
      </c>
      <c r="J33" s="37"/>
      <c r="K33" s="67">
        <f t="shared" si="13"/>
        <v>0</v>
      </c>
      <c r="L33" s="36">
        <f t="shared" si="13"/>
        <v>0</v>
      </c>
      <c r="M33" s="36">
        <f t="shared" si="11"/>
        <v>0</v>
      </c>
      <c r="N33" s="38">
        <f t="shared" si="12"/>
        <v>0</v>
      </c>
      <c r="O33" s="39"/>
      <c r="P33" s="69"/>
      <c r="Q33" s="36">
        <f t="shared" si="7"/>
        <v>0</v>
      </c>
      <c r="R33" s="36">
        <f t="shared" si="8"/>
        <v>0</v>
      </c>
      <c r="S33" s="36">
        <f t="shared" si="9"/>
        <v>0</v>
      </c>
      <c r="U33" s="68">
        <v>0</v>
      </c>
      <c r="V33" s="36">
        <v>0</v>
      </c>
      <c r="W33" s="36">
        <v>0</v>
      </c>
      <c r="X33" s="36">
        <v>0</v>
      </c>
      <c r="Y33" s="40"/>
      <c r="Z33" s="7"/>
    </row>
    <row r="34" spans="1:26" ht="21.75" customHeight="1">
      <c r="A34" s="15">
        <v>19</v>
      </c>
      <c r="B34" s="34">
        <v>42582</v>
      </c>
      <c r="C34" s="71" t="s">
        <v>51</v>
      </c>
      <c r="D34" s="14">
        <f t="shared" si="3"/>
        <v>1.3551620246293595E-4</v>
      </c>
      <c r="E34" s="41">
        <f t="shared" si="10"/>
        <v>0.51803834305562191</v>
      </c>
      <c r="F34" s="72">
        <v>5485</v>
      </c>
      <c r="G34" s="35">
        <f t="shared" si="4"/>
        <v>-274.25</v>
      </c>
      <c r="H34" s="35">
        <f t="shared" si="2"/>
        <v>5210.75</v>
      </c>
      <c r="I34" s="36">
        <f t="shared" si="5"/>
        <v>24924643.400000013</v>
      </c>
      <c r="J34" s="37"/>
      <c r="K34" s="67">
        <f t="shared" si="13"/>
        <v>0</v>
      </c>
      <c r="L34" s="36">
        <f t="shared" si="13"/>
        <v>0</v>
      </c>
      <c r="M34" s="36">
        <f t="shared" si="11"/>
        <v>0</v>
      </c>
      <c r="N34" s="38">
        <f t="shared" si="12"/>
        <v>0</v>
      </c>
      <c r="O34" s="39"/>
      <c r="P34" s="69"/>
      <c r="Q34" s="36">
        <f t="shared" si="7"/>
        <v>0</v>
      </c>
      <c r="R34" s="36">
        <f t="shared" si="8"/>
        <v>0</v>
      </c>
      <c r="S34" s="36">
        <f t="shared" si="9"/>
        <v>0</v>
      </c>
      <c r="U34" s="68">
        <v>0</v>
      </c>
      <c r="V34" s="36">
        <v>0</v>
      </c>
      <c r="W34" s="36">
        <v>0</v>
      </c>
      <c r="X34" s="36">
        <v>0</v>
      </c>
      <c r="Y34" s="40"/>
      <c r="Z34" s="7"/>
    </row>
    <row r="35" spans="1:26" ht="21.75" customHeight="1">
      <c r="A35" s="15">
        <v>20</v>
      </c>
      <c r="B35" s="34">
        <v>42613</v>
      </c>
      <c r="C35" s="71" t="s">
        <v>52</v>
      </c>
      <c r="D35" s="14">
        <f t="shared" si="3"/>
        <v>1.3551620246293595E-4</v>
      </c>
      <c r="E35" s="41">
        <f t="shared" si="10"/>
        <v>0.51817385925808479</v>
      </c>
      <c r="F35" s="72">
        <v>5485</v>
      </c>
      <c r="G35" s="35">
        <f t="shared" si="4"/>
        <v>-274.25</v>
      </c>
      <c r="H35" s="35">
        <f t="shared" si="2"/>
        <v>5210.75</v>
      </c>
      <c r="I35" s="36">
        <f t="shared" si="5"/>
        <v>24929854.150000013</v>
      </c>
      <c r="J35" s="37"/>
      <c r="K35" s="67">
        <f t="shared" si="13"/>
        <v>0</v>
      </c>
      <c r="L35" s="36">
        <f t="shared" si="13"/>
        <v>0</v>
      </c>
      <c r="M35" s="36">
        <f t="shared" si="11"/>
        <v>0</v>
      </c>
      <c r="N35" s="38">
        <f t="shared" si="12"/>
        <v>0</v>
      </c>
      <c r="O35" s="39"/>
      <c r="P35" s="69"/>
      <c r="Q35" s="36">
        <f t="shared" si="7"/>
        <v>0</v>
      </c>
      <c r="R35" s="36">
        <f t="shared" si="8"/>
        <v>0</v>
      </c>
      <c r="S35" s="36">
        <f t="shared" si="9"/>
        <v>0</v>
      </c>
      <c r="U35" s="68">
        <v>0</v>
      </c>
      <c r="V35" s="36">
        <v>0</v>
      </c>
      <c r="W35" s="36">
        <v>0</v>
      </c>
      <c r="X35" s="36">
        <v>0</v>
      </c>
      <c r="Y35" s="40"/>
      <c r="Z35" s="7"/>
    </row>
    <row r="36" spans="1:26" ht="21.75" customHeight="1">
      <c r="A36" s="15">
        <v>21</v>
      </c>
      <c r="B36" s="34">
        <v>42643</v>
      </c>
      <c r="C36" s="71" t="s">
        <v>53</v>
      </c>
      <c r="D36" s="14">
        <f t="shared" si="3"/>
        <v>4.565796575232555E-5</v>
      </c>
      <c r="E36" s="41">
        <f t="shared" si="10"/>
        <v>0.51821951722383708</v>
      </c>
      <c r="F36" s="72">
        <v>1848</v>
      </c>
      <c r="G36" s="35">
        <f t="shared" si="4"/>
        <v>-92.4</v>
      </c>
      <c r="H36" s="35">
        <f t="shared" si="2"/>
        <v>1755.6</v>
      </c>
      <c r="I36" s="36">
        <f t="shared" si="5"/>
        <v>24931609.750000015</v>
      </c>
      <c r="J36" s="37"/>
      <c r="K36" s="67">
        <f t="shared" si="13"/>
        <v>0</v>
      </c>
      <c r="L36" s="36">
        <f t="shared" si="13"/>
        <v>0</v>
      </c>
      <c r="M36" s="36">
        <f t="shared" si="11"/>
        <v>0</v>
      </c>
      <c r="N36" s="38">
        <f t="shared" si="12"/>
        <v>0</v>
      </c>
      <c r="O36" s="39"/>
      <c r="P36" s="69"/>
      <c r="Q36" s="36">
        <f t="shared" si="7"/>
        <v>0</v>
      </c>
      <c r="R36" s="36">
        <f t="shared" si="8"/>
        <v>0</v>
      </c>
      <c r="S36" s="36">
        <f t="shared" si="9"/>
        <v>0</v>
      </c>
      <c r="U36" s="68">
        <v>0</v>
      </c>
      <c r="V36" s="36">
        <v>0</v>
      </c>
      <c r="W36" s="36">
        <v>0</v>
      </c>
      <c r="X36" s="36">
        <v>0</v>
      </c>
      <c r="Y36" s="40"/>
      <c r="Z36" s="7"/>
    </row>
    <row r="37" spans="1:26" ht="21.75" customHeight="1">
      <c r="A37" s="15">
        <v>22</v>
      </c>
      <c r="B37" s="34">
        <v>42674</v>
      </c>
      <c r="C37" s="71" t="s">
        <v>54</v>
      </c>
      <c r="D37" s="14">
        <f t="shared" si="3"/>
        <v>0.23471356853197659</v>
      </c>
      <c r="E37" s="41">
        <f t="shared" si="10"/>
        <v>0.75293308575581364</v>
      </c>
      <c r="F37" s="72">
        <v>9500000</v>
      </c>
      <c r="G37" s="35">
        <f t="shared" si="4"/>
        <v>-475000</v>
      </c>
      <c r="H37" s="35">
        <f t="shared" si="2"/>
        <v>9025000</v>
      </c>
      <c r="I37" s="36">
        <f t="shared" si="5"/>
        <v>33956609.750000015</v>
      </c>
      <c r="J37" s="37"/>
      <c r="K37" s="67">
        <f t="shared" si="13"/>
        <v>0</v>
      </c>
      <c r="L37" s="36">
        <f t="shared" si="13"/>
        <v>0</v>
      </c>
      <c r="M37" s="36">
        <f t="shared" si="11"/>
        <v>0</v>
      </c>
      <c r="N37" s="38">
        <f t="shared" si="12"/>
        <v>0</v>
      </c>
      <c r="O37" s="39"/>
      <c r="P37" s="69"/>
      <c r="Q37" s="36">
        <f t="shared" si="7"/>
        <v>0</v>
      </c>
      <c r="R37" s="36">
        <f t="shared" si="8"/>
        <v>0</v>
      </c>
      <c r="S37" s="36">
        <f t="shared" si="9"/>
        <v>0</v>
      </c>
      <c r="U37" s="68">
        <v>0</v>
      </c>
      <c r="V37" s="36">
        <v>0</v>
      </c>
      <c r="W37" s="36">
        <v>0</v>
      </c>
      <c r="X37" s="36">
        <v>0</v>
      </c>
      <c r="Y37" s="40"/>
      <c r="Z37" s="7"/>
    </row>
    <row r="38" spans="1:26" ht="21.75" customHeight="1">
      <c r="A38" s="15">
        <v>23</v>
      </c>
      <c r="B38" s="34">
        <v>42704</v>
      </c>
      <c r="C38" s="71" t="s">
        <v>55</v>
      </c>
      <c r="D38" s="14">
        <f t="shared" si="3"/>
        <v>0.210006877107558</v>
      </c>
      <c r="E38" s="41">
        <f t="shared" si="10"/>
        <v>0.96293996286337169</v>
      </c>
      <c r="F38" s="72">
        <v>8500000</v>
      </c>
      <c r="G38" s="35">
        <f t="shared" si="4"/>
        <v>-425000</v>
      </c>
      <c r="H38" s="35">
        <f t="shared" si="2"/>
        <v>8075000</v>
      </c>
      <c r="I38" s="36">
        <f t="shared" si="5"/>
        <v>42031609.750000015</v>
      </c>
      <c r="J38" s="37"/>
      <c r="K38" s="67">
        <f t="shared" si="13"/>
        <v>0</v>
      </c>
      <c r="L38" s="36">
        <f t="shared" si="13"/>
        <v>0</v>
      </c>
      <c r="M38" s="36"/>
      <c r="N38" s="38"/>
      <c r="O38" s="39"/>
      <c r="P38" s="69"/>
      <c r="Q38" s="36"/>
      <c r="R38" s="36">
        <f t="shared" si="8"/>
        <v>0</v>
      </c>
      <c r="S38" s="36">
        <f t="shared" si="9"/>
        <v>0</v>
      </c>
      <c r="U38" s="68">
        <v>0</v>
      </c>
      <c r="V38" s="36">
        <v>0</v>
      </c>
      <c r="W38" s="36"/>
      <c r="X38" s="36"/>
      <c r="Y38" s="40"/>
      <c r="Z38" s="7"/>
    </row>
    <row r="39" spans="1:26" ht="21.75" customHeight="1">
      <c r="A39" s="15">
        <v>24</v>
      </c>
      <c r="B39" s="34">
        <v>42735</v>
      </c>
      <c r="C39" s="71" t="s">
        <v>56</v>
      </c>
      <c r="D39" s="14">
        <f t="shared" si="3"/>
        <v>3.706003713662788E-2</v>
      </c>
      <c r="E39" s="41">
        <f t="shared" si="10"/>
        <v>0.99999999999999956</v>
      </c>
      <c r="F39" s="72">
        <v>1500000</v>
      </c>
      <c r="G39" s="35">
        <f t="shared" si="4"/>
        <v>-75000</v>
      </c>
      <c r="H39" s="35">
        <f t="shared" si="2"/>
        <v>1425000</v>
      </c>
      <c r="I39" s="36">
        <f t="shared" si="5"/>
        <v>43456609.750000015</v>
      </c>
      <c r="J39" s="37"/>
      <c r="K39" s="67">
        <f t="shared" si="13"/>
        <v>0</v>
      </c>
      <c r="L39" s="36">
        <f t="shared" si="13"/>
        <v>0</v>
      </c>
      <c r="M39" s="36">
        <f t="shared" si="11"/>
        <v>0</v>
      </c>
      <c r="N39" s="38">
        <f t="shared" si="12"/>
        <v>0</v>
      </c>
      <c r="O39" s="39"/>
      <c r="P39" s="69"/>
      <c r="Q39" s="36">
        <f t="shared" si="7"/>
        <v>0</v>
      </c>
      <c r="R39" s="36">
        <f t="shared" si="8"/>
        <v>0</v>
      </c>
      <c r="S39" s="36">
        <f t="shared" si="9"/>
        <v>0</v>
      </c>
      <c r="U39" s="68">
        <v>0</v>
      </c>
      <c r="V39" s="36">
        <v>0</v>
      </c>
      <c r="W39" s="36">
        <v>0</v>
      </c>
      <c r="X39" s="36">
        <v>0</v>
      </c>
      <c r="Y39" s="40"/>
      <c r="Z39" s="7"/>
    </row>
    <row r="40" spans="1:26" ht="13.5" customHeight="1">
      <c r="B40" s="44"/>
      <c r="C40" s="45"/>
      <c r="E40" s="43"/>
    </row>
    <row r="41" spans="1:26" ht="22.5" customHeight="1">
      <c r="L41" s="38">
        <f>SUM(L15:L39)</f>
        <v>3539864</v>
      </c>
      <c r="M41" s="38">
        <f>SUM(M15:M39)</f>
        <v>-176993.2</v>
      </c>
      <c r="N41" s="36">
        <f>SUM(N15:N39)</f>
        <v>3362870.8</v>
      </c>
      <c r="Q41" s="38">
        <f>SUM(Q15:Q39)</f>
        <v>8484848</v>
      </c>
      <c r="R41" s="38">
        <f>SUM(R15:R39)</f>
        <v>-424242.4</v>
      </c>
      <c r="S41" s="36">
        <f>SUM(S15:S39)</f>
        <v>8060605.5999999996</v>
      </c>
      <c r="V41" s="38">
        <f>SUM(V16:V39)</f>
        <v>4944984</v>
      </c>
      <c r="W41" s="38">
        <f>SUM(W16:W39)</f>
        <v>-247249.2</v>
      </c>
      <c r="X41" s="36">
        <f>SUM(X16:X39)</f>
        <v>4697734.8</v>
      </c>
    </row>
  </sheetData>
  <mergeCells count="15">
    <mergeCell ref="H12:H13"/>
    <mergeCell ref="I12:I13"/>
    <mergeCell ref="K12:N12"/>
    <mergeCell ref="P12:S12"/>
    <mergeCell ref="U12:X12"/>
    <mergeCell ref="E3:F3"/>
    <mergeCell ref="E5:F5"/>
    <mergeCell ref="G9:H9"/>
    <mergeCell ref="K9:N10"/>
    <mergeCell ref="G10:H10"/>
    <mergeCell ref="A12:B13"/>
    <mergeCell ref="C12:C13"/>
    <mergeCell ref="D12:E12"/>
    <mergeCell ref="F12:F13"/>
    <mergeCell ref="G12:G13"/>
  </mergeCells>
  <pageMargins left="0.19685039370078741" right="0.19685039370078741" top="0.59055118110236227" bottom="0.19685039370078741" header="0.31496062992125984" footer="0.31496062992125984"/>
  <pageSetup paperSize="9" scale="37" orientation="landscape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3:AA41"/>
  <sheetViews>
    <sheetView showGridLines="0" showZeros="0" tabSelected="1" topLeftCell="A7" zoomScale="80" zoomScaleNormal="80" workbookViewId="0">
      <pane xSplit="5" ySplit="4" topLeftCell="R11" activePane="bottomRight" state="frozen"/>
      <selection activeCell="A7" sqref="A7"/>
      <selection pane="topRight" activeCell="F7" sqref="F7"/>
      <selection pane="bottomLeft" activeCell="A11" sqref="A11"/>
      <selection pane="bottomRight" activeCell="E25" sqref="E25"/>
    </sheetView>
  </sheetViews>
  <sheetFormatPr baseColWidth="10" defaultRowHeight="15"/>
  <cols>
    <col min="1" max="1" width="5.7109375" style="1" customWidth="1"/>
    <col min="2" max="2" width="12.5703125" style="1" customWidth="1"/>
    <col min="3" max="3" width="58.85546875" style="1" customWidth="1"/>
    <col min="4" max="4" width="8.7109375" style="2" customWidth="1"/>
    <col min="5" max="5" width="8.7109375" style="1" customWidth="1"/>
    <col min="6" max="6" width="18.7109375" style="3" customWidth="1"/>
    <col min="7" max="8" width="15.7109375" style="3" customWidth="1"/>
    <col min="9" max="9" width="15.7109375" style="1" customWidth="1"/>
    <col min="10" max="10" width="5.7109375" style="1" customWidth="1"/>
    <col min="11" max="11" width="8.7109375" style="4" customWidth="1"/>
    <col min="12" max="14" width="15.7109375" style="1" customWidth="1"/>
    <col min="15" max="15" width="5.7109375" style="1" customWidth="1"/>
    <col min="16" max="16" width="8.7109375" style="2" customWidth="1"/>
    <col min="17" max="19" width="15.7109375" style="1" customWidth="1"/>
    <col min="20" max="20" width="5.7109375" style="1" customWidth="1"/>
    <col min="21" max="21" width="8.7109375" style="4" customWidth="1"/>
    <col min="22" max="24" width="15.7109375" style="1" customWidth="1"/>
    <col min="25" max="25" width="11.42578125" style="1" customWidth="1"/>
    <col min="26" max="16384" width="11.42578125" style="1"/>
  </cols>
  <sheetData>
    <row r="3" spans="1:27">
      <c r="C3" s="1" t="s">
        <v>0</v>
      </c>
      <c r="E3" s="97"/>
      <c r="F3" s="97"/>
    </row>
    <row r="4" spans="1:27">
      <c r="C4" s="1" t="s">
        <v>1</v>
      </c>
    </row>
    <row r="5" spans="1:27">
      <c r="E5" s="97"/>
      <c r="F5" s="97"/>
    </row>
    <row r="9" spans="1:27">
      <c r="G9" s="98" t="s">
        <v>2</v>
      </c>
      <c r="H9" s="98"/>
      <c r="I9" s="5">
        <v>40474865</v>
      </c>
      <c r="J9" s="5"/>
      <c r="K9" s="99" t="str">
        <f ca="1">PROPER(TEXT(INDIRECT("ECHEANCIER!D"&amp;RIGHT(CELL("nomfichier",A1),2)+14),"mmmm-aaaa"))</f>
        <v>Août-2016</v>
      </c>
      <c r="L9" s="99"/>
      <c r="M9" s="99"/>
      <c r="N9" s="99"/>
      <c r="O9" s="5"/>
      <c r="Q9" s="5"/>
      <c r="R9" s="5"/>
      <c r="S9" s="5"/>
      <c r="V9" s="5"/>
      <c r="W9" s="5"/>
      <c r="X9" s="5"/>
      <c r="Y9" s="5"/>
    </row>
    <row r="10" spans="1:27">
      <c r="G10" s="100" t="s">
        <v>3</v>
      </c>
      <c r="H10" s="100"/>
      <c r="I10" s="5">
        <v>5005488</v>
      </c>
      <c r="J10" s="6">
        <f>I10/I9</f>
        <v>0.12366904744463014</v>
      </c>
      <c r="K10" s="99"/>
      <c r="L10" s="99"/>
      <c r="M10" s="99"/>
      <c r="N10" s="99"/>
      <c r="O10" s="5"/>
      <c r="Q10" s="5"/>
      <c r="R10" s="5"/>
      <c r="S10" s="5"/>
      <c r="V10" s="5"/>
      <c r="W10" s="5"/>
      <c r="X10" s="5"/>
      <c r="Y10" s="5"/>
    </row>
    <row r="11" spans="1:27">
      <c r="O11" s="7"/>
      <c r="P11" s="8"/>
      <c r="U11" s="9"/>
      <c r="Y11" s="7"/>
    </row>
    <row r="12" spans="1:27" ht="22.5" customHeight="1">
      <c r="A12" s="85" t="s">
        <v>4</v>
      </c>
      <c r="B12" s="86"/>
      <c r="C12" s="89" t="s">
        <v>5</v>
      </c>
      <c r="D12" s="91" t="s">
        <v>6</v>
      </c>
      <c r="E12" s="92"/>
      <c r="F12" s="93" t="s">
        <v>18</v>
      </c>
      <c r="G12" s="95" t="s">
        <v>17</v>
      </c>
      <c r="H12" s="95" t="s">
        <v>16</v>
      </c>
      <c r="I12" s="102" t="s">
        <v>19</v>
      </c>
      <c r="J12" s="10"/>
      <c r="K12" s="104" t="s">
        <v>7</v>
      </c>
      <c r="L12" s="104"/>
      <c r="M12" s="104"/>
      <c r="N12" s="105"/>
      <c r="O12" s="11"/>
      <c r="P12" s="104" t="s">
        <v>8</v>
      </c>
      <c r="Q12" s="104"/>
      <c r="R12" s="104"/>
      <c r="S12" s="104"/>
      <c r="U12" s="104" t="s">
        <v>9</v>
      </c>
      <c r="V12" s="104"/>
      <c r="W12" s="104"/>
      <c r="X12" s="105"/>
      <c r="Y12" s="12"/>
      <c r="Z12" s="13"/>
      <c r="AA12" s="13"/>
    </row>
    <row r="13" spans="1:27" ht="26.25" customHeight="1">
      <c r="A13" s="87"/>
      <c r="B13" s="88"/>
      <c r="C13" s="90"/>
      <c r="D13" s="14" t="s">
        <v>10</v>
      </c>
      <c r="E13" s="15" t="s">
        <v>11</v>
      </c>
      <c r="F13" s="94"/>
      <c r="G13" s="96"/>
      <c r="H13" s="101"/>
      <c r="I13" s="103"/>
      <c r="J13" s="16"/>
      <c r="K13" s="17" t="s">
        <v>10</v>
      </c>
      <c r="L13" s="18" t="s">
        <v>12</v>
      </c>
      <c r="M13" s="18" t="s">
        <v>20</v>
      </c>
      <c r="N13" s="19" t="s">
        <v>21</v>
      </c>
      <c r="O13" s="16"/>
      <c r="P13" s="20" t="s">
        <v>10</v>
      </c>
      <c r="Q13" s="18" t="s">
        <v>12</v>
      </c>
      <c r="R13" s="18" t="s">
        <v>20</v>
      </c>
      <c r="S13" s="19" t="s">
        <v>21</v>
      </c>
      <c r="T13" s="21"/>
      <c r="U13" s="17" t="s">
        <v>10</v>
      </c>
      <c r="V13" s="18" t="s">
        <v>12</v>
      </c>
      <c r="W13" s="18" t="s">
        <v>14</v>
      </c>
      <c r="X13" s="19" t="s">
        <v>13</v>
      </c>
      <c r="Y13" s="22"/>
      <c r="Z13" s="23"/>
      <c r="AA13" s="23"/>
    </row>
    <row r="14" spans="1:27" ht="15" customHeight="1">
      <c r="A14" s="24"/>
      <c r="B14" s="24"/>
      <c r="C14" s="24"/>
      <c r="D14" s="25"/>
      <c r="E14" s="24"/>
      <c r="F14" s="26"/>
      <c r="G14" s="27"/>
      <c r="H14" s="26"/>
      <c r="I14" s="28"/>
      <c r="J14" s="22"/>
      <c r="K14" s="29"/>
      <c r="L14" s="30"/>
      <c r="M14" s="30"/>
      <c r="N14" s="30"/>
      <c r="O14" s="16"/>
      <c r="P14" s="31"/>
      <c r="Q14" s="30"/>
      <c r="R14" s="30"/>
      <c r="S14" s="30"/>
      <c r="T14" s="32"/>
      <c r="U14" s="33"/>
      <c r="V14" s="30"/>
      <c r="W14" s="30"/>
      <c r="X14" s="30"/>
      <c r="Y14" s="28"/>
      <c r="Z14" s="7"/>
    </row>
    <row r="15" spans="1:27" ht="22.5" customHeight="1">
      <c r="A15" s="15">
        <v>0</v>
      </c>
      <c r="B15" s="34">
        <v>42004</v>
      </c>
      <c r="C15" s="70"/>
      <c r="D15" s="14">
        <f>+G15/I9</f>
        <v>0.12366904744463014</v>
      </c>
      <c r="E15" s="15"/>
      <c r="F15" s="72"/>
      <c r="G15" s="35">
        <f>I10</f>
        <v>5005488</v>
      </c>
      <c r="H15" s="35">
        <f>+G15+F15</f>
        <v>5005488</v>
      </c>
      <c r="I15" s="36">
        <f>+H15</f>
        <v>5005488</v>
      </c>
      <c r="J15" s="37"/>
      <c r="K15" s="67">
        <f t="shared" ref="K15:M30" si="0">P15-U15</f>
        <v>0</v>
      </c>
      <c r="L15" s="36">
        <f t="shared" si="0"/>
        <v>0</v>
      </c>
      <c r="M15" s="36">
        <f t="shared" si="0"/>
        <v>0</v>
      </c>
      <c r="N15" s="38">
        <f t="shared" ref="N15:N25" si="1">+L15+M15</f>
        <v>0</v>
      </c>
      <c r="O15" s="39"/>
      <c r="P15" s="69"/>
      <c r="Q15" s="36">
        <f>ROUNDUP(P15*F15,2)</f>
        <v>0</v>
      </c>
      <c r="R15" s="36">
        <f>ROUNDUP(P15*G15,2)</f>
        <v>0</v>
      </c>
      <c r="S15" s="36">
        <f>Q15+R15</f>
        <v>0</v>
      </c>
      <c r="U15" s="68"/>
      <c r="V15" s="36"/>
      <c r="W15" s="36"/>
      <c r="X15" s="38"/>
      <c r="Y15" s="40"/>
      <c r="Z15" s="7"/>
    </row>
    <row r="16" spans="1:27" ht="21.75" customHeight="1">
      <c r="A16" s="15">
        <v>1</v>
      </c>
      <c r="B16" s="34">
        <v>42035</v>
      </c>
      <c r="C16" s="71" t="s">
        <v>33</v>
      </c>
      <c r="D16" s="14">
        <f>F16/$I$9</f>
        <v>0.12217419378668712</v>
      </c>
      <c r="E16" s="41">
        <f>D16</f>
        <v>0.12217419378668712</v>
      </c>
      <c r="F16" s="72">
        <v>4944984</v>
      </c>
      <c r="G16" s="35">
        <f>-(F16*5%)</f>
        <v>-247249.2</v>
      </c>
      <c r="H16" s="35">
        <f t="shared" ref="H16:H39" si="2">F16+G16</f>
        <v>4697734.8</v>
      </c>
      <c r="I16" s="36">
        <f>I15+H16</f>
        <v>9703222.8000000007</v>
      </c>
      <c r="J16" s="37"/>
      <c r="K16" s="67">
        <f t="shared" si="0"/>
        <v>0</v>
      </c>
      <c r="L16" s="36">
        <f t="shared" si="0"/>
        <v>0</v>
      </c>
      <c r="M16" s="36">
        <f t="shared" si="0"/>
        <v>0</v>
      </c>
      <c r="N16" s="38">
        <f t="shared" si="1"/>
        <v>0</v>
      </c>
      <c r="O16" s="39"/>
      <c r="P16" s="69"/>
      <c r="Q16" s="36">
        <f>ROUNDUP(P16*F16,2)</f>
        <v>0</v>
      </c>
      <c r="R16" s="36">
        <f>ROUNDUP(P16*G16,2)</f>
        <v>0</v>
      </c>
      <c r="S16" s="36">
        <f>Q16+R16</f>
        <v>0</v>
      </c>
      <c r="T16" s="42"/>
      <c r="U16" s="68"/>
      <c r="V16" s="36"/>
      <c r="W16" s="36"/>
      <c r="X16" s="36"/>
      <c r="Y16" s="40"/>
      <c r="Z16" s="7"/>
    </row>
    <row r="17" spans="1:26" ht="21.75" customHeight="1">
      <c r="A17" s="15">
        <v>2</v>
      </c>
      <c r="B17" s="34">
        <v>42063</v>
      </c>
      <c r="C17" s="71" t="s">
        <v>34</v>
      </c>
      <c r="D17" s="14">
        <f t="shared" ref="D17:D39" si="3">F17/$I$9</f>
        <v>0.20963252131909518</v>
      </c>
      <c r="E17" s="41">
        <f>D17+E16</f>
        <v>0.3318067151057823</v>
      </c>
      <c r="F17" s="72">
        <v>8484848</v>
      </c>
      <c r="G17" s="35">
        <f t="shared" ref="G17:G39" si="4">-(F17*5%)</f>
        <v>-424242.4</v>
      </c>
      <c r="H17" s="35">
        <f t="shared" si="2"/>
        <v>8060605.5999999996</v>
      </c>
      <c r="I17" s="36">
        <f t="shared" ref="I17:I39" si="5">I16+H17</f>
        <v>17763828.399999999</v>
      </c>
      <c r="J17" s="37"/>
      <c r="K17" s="67">
        <f t="shared" si="0"/>
        <v>-1</v>
      </c>
      <c r="L17" s="36">
        <f t="shared" si="0"/>
        <v>-8484848</v>
      </c>
      <c r="M17" s="36">
        <f t="shared" ref="M17:M25" si="6">+R17-W17</f>
        <v>424242.4</v>
      </c>
      <c r="N17" s="38">
        <f t="shared" si="1"/>
        <v>-8060605.5999999996</v>
      </c>
      <c r="O17" s="39"/>
      <c r="P17" s="69"/>
      <c r="Q17" s="36">
        <f t="shared" ref="Q17:Q39" si="7">+ROUNDUP(P17*F17,2)</f>
        <v>0</v>
      </c>
      <c r="R17" s="36">
        <f t="shared" ref="R17:R39" si="8">ROUNDUP(P17*G17,2)</f>
        <v>0</v>
      </c>
      <c r="S17" s="36">
        <f t="shared" ref="S17:S39" si="9">Q17+R17</f>
        <v>0</v>
      </c>
      <c r="T17" s="42"/>
      <c r="U17" s="68">
        <v>1</v>
      </c>
      <c r="V17" s="36">
        <v>8484848</v>
      </c>
      <c r="W17" s="36">
        <v>-424242.4</v>
      </c>
      <c r="X17" s="36">
        <v>8060605.5999999996</v>
      </c>
      <c r="Y17" s="40"/>
      <c r="Z17" s="7"/>
    </row>
    <row r="18" spans="1:26" ht="21.75" customHeight="1">
      <c r="A18" s="15">
        <v>3</v>
      </c>
      <c r="B18" s="34">
        <v>42094</v>
      </c>
      <c r="C18" s="71" t="s">
        <v>35</v>
      </c>
      <c r="D18" s="14">
        <f t="shared" si="3"/>
        <v>2.1045604475765391E-2</v>
      </c>
      <c r="E18" s="41">
        <f t="shared" ref="E18:E39" si="10">D18+E17</f>
        <v>0.35285231958154767</v>
      </c>
      <c r="F18" s="72">
        <v>851818</v>
      </c>
      <c r="G18" s="35">
        <f t="shared" si="4"/>
        <v>-42590.9</v>
      </c>
      <c r="H18" s="35">
        <f t="shared" si="2"/>
        <v>809227.1</v>
      </c>
      <c r="I18" s="36">
        <f t="shared" si="5"/>
        <v>18573055.5</v>
      </c>
      <c r="J18" s="37"/>
      <c r="K18" s="67">
        <f t="shared" si="0"/>
        <v>0</v>
      </c>
      <c r="L18" s="36">
        <f t="shared" si="0"/>
        <v>0</v>
      </c>
      <c r="M18" s="36">
        <f t="shared" si="6"/>
        <v>0</v>
      </c>
      <c r="N18" s="38">
        <f t="shared" si="1"/>
        <v>0</v>
      </c>
      <c r="O18" s="39"/>
      <c r="P18" s="69"/>
      <c r="Q18" s="36">
        <f t="shared" si="7"/>
        <v>0</v>
      </c>
      <c r="R18" s="36">
        <f t="shared" si="8"/>
        <v>0</v>
      </c>
      <c r="S18" s="36">
        <f t="shared" si="9"/>
        <v>0</v>
      </c>
      <c r="T18" s="42"/>
      <c r="U18" s="68">
        <v>0</v>
      </c>
      <c r="V18" s="36">
        <v>0</v>
      </c>
      <c r="W18" s="36">
        <v>0</v>
      </c>
      <c r="X18" s="36">
        <v>0</v>
      </c>
      <c r="Y18" s="40"/>
      <c r="Z18" s="7"/>
    </row>
    <row r="19" spans="1:26" ht="21.75" customHeight="1">
      <c r="A19" s="15">
        <v>4</v>
      </c>
      <c r="B19" s="34">
        <v>42124</v>
      </c>
      <c r="C19" s="71" t="s">
        <v>36</v>
      </c>
      <c r="D19" s="14">
        <f t="shared" si="3"/>
        <v>4.4928624221476712E-3</v>
      </c>
      <c r="E19" s="41">
        <f t="shared" si="10"/>
        <v>0.35734518200369536</v>
      </c>
      <c r="F19" s="72">
        <v>181848</v>
      </c>
      <c r="G19" s="35">
        <f t="shared" si="4"/>
        <v>-9092.4</v>
      </c>
      <c r="H19" s="35">
        <f t="shared" si="2"/>
        <v>172755.6</v>
      </c>
      <c r="I19" s="36">
        <f t="shared" si="5"/>
        <v>18745811.100000001</v>
      </c>
      <c r="J19" s="37"/>
      <c r="K19" s="67">
        <f t="shared" si="0"/>
        <v>0</v>
      </c>
      <c r="L19" s="36">
        <f t="shared" si="0"/>
        <v>0</v>
      </c>
      <c r="M19" s="36">
        <f t="shared" si="6"/>
        <v>0</v>
      </c>
      <c r="N19" s="38">
        <f t="shared" si="1"/>
        <v>0</v>
      </c>
      <c r="O19" s="39"/>
      <c r="P19" s="69"/>
      <c r="Q19" s="36">
        <f t="shared" si="7"/>
        <v>0</v>
      </c>
      <c r="R19" s="36">
        <f t="shared" si="8"/>
        <v>0</v>
      </c>
      <c r="S19" s="36">
        <f t="shared" si="9"/>
        <v>0</v>
      </c>
      <c r="T19" s="43"/>
      <c r="U19" s="68">
        <v>0</v>
      </c>
      <c r="V19" s="36">
        <v>0</v>
      </c>
      <c r="W19" s="36">
        <v>0</v>
      </c>
      <c r="X19" s="36">
        <v>0</v>
      </c>
      <c r="Y19" s="40"/>
      <c r="Z19" s="7"/>
    </row>
    <row r="20" spans="1:26" ht="21.75" customHeight="1">
      <c r="A20" s="15">
        <v>5</v>
      </c>
      <c r="B20" s="34">
        <v>42155</v>
      </c>
      <c r="C20" s="71" t="s">
        <v>37</v>
      </c>
      <c r="D20" s="14">
        <f t="shared" si="3"/>
        <v>4.6567171996744153E-4</v>
      </c>
      <c r="E20" s="41">
        <f t="shared" si="10"/>
        <v>0.35781085372366278</v>
      </c>
      <c r="F20" s="72">
        <v>18848</v>
      </c>
      <c r="G20" s="35">
        <f t="shared" si="4"/>
        <v>-942.40000000000009</v>
      </c>
      <c r="H20" s="35">
        <f t="shared" si="2"/>
        <v>17905.599999999999</v>
      </c>
      <c r="I20" s="36">
        <f t="shared" si="5"/>
        <v>18763716.700000003</v>
      </c>
      <c r="J20" s="37"/>
      <c r="K20" s="67">
        <f t="shared" si="0"/>
        <v>0</v>
      </c>
      <c r="L20" s="36">
        <f t="shared" si="0"/>
        <v>0</v>
      </c>
      <c r="M20" s="36">
        <f t="shared" si="6"/>
        <v>0</v>
      </c>
      <c r="N20" s="38">
        <f t="shared" si="1"/>
        <v>0</v>
      </c>
      <c r="O20" s="39"/>
      <c r="P20" s="69"/>
      <c r="Q20" s="36">
        <f t="shared" si="7"/>
        <v>0</v>
      </c>
      <c r="R20" s="36">
        <f t="shared" si="8"/>
        <v>0</v>
      </c>
      <c r="S20" s="36">
        <f t="shared" si="9"/>
        <v>0</v>
      </c>
      <c r="T20" s="42"/>
      <c r="U20" s="68">
        <v>0</v>
      </c>
      <c r="V20" s="36">
        <v>0</v>
      </c>
      <c r="W20" s="36">
        <v>0</v>
      </c>
      <c r="X20" s="36">
        <v>0</v>
      </c>
      <c r="Y20" s="40"/>
      <c r="Z20" s="7"/>
    </row>
    <row r="21" spans="1:26" ht="21.75" customHeight="1">
      <c r="A21" s="15">
        <v>6</v>
      </c>
      <c r="B21" s="34">
        <v>42185</v>
      </c>
      <c r="C21" s="71" t="s">
        <v>38</v>
      </c>
      <c r="D21" s="14">
        <f t="shared" si="3"/>
        <v>4.6568160264401125E-3</v>
      </c>
      <c r="E21" s="41">
        <f t="shared" si="10"/>
        <v>0.36246766975010292</v>
      </c>
      <c r="F21" s="72">
        <v>188484</v>
      </c>
      <c r="G21" s="35">
        <f t="shared" si="4"/>
        <v>-9424.2000000000007</v>
      </c>
      <c r="H21" s="35">
        <f t="shared" si="2"/>
        <v>179059.8</v>
      </c>
      <c r="I21" s="36">
        <f t="shared" si="5"/>
        <v>18942776.500000004</v>
      </c>
      <c r="J21" s="37"/>
      <c r="K21" s="67">
        <f t="shared" si="0"/>
        <v>0</v>
      </c>
      <c r="L21" s="36">
        <f t="shared" si="0"/>
        <v>0</v>
      </c>
      <c r="M21" s="36">
        <f t="shared" si="6"/>
        <v>0</v>
      </c>
      <c r="N21" s="38">
        <f t="shared" si="1"/>
        <v>0</v>
      </c>
      <c r="O21" s="39"/>
      <c r="P21" s="69"/>
      <c r="Q21" s="36">
        <f t="shared" si="7"/>
        <v>0</v>
      </c>
      <c r="R21" s="36">
        <f t="shared" si="8"/>
        <v>0</v>
      </c>
      <c r="S21" s="36">
        <f t="shared" si="9"/>
        <v>0</v>
      </c>
      <c r="T21" s="42"/>
      <c r="U21" s="68">
        <v>0</v>
      </c>
      <c r="V21" s="36">
        <v>0</v>
      </c>
      <c r="W21" s="36">
        <v>0</v>
      </c>
      <c r="X21" s="36">
        <v>0</v>
      </c>
      <c r="Y21" s="40"/>
      <c r="Z21" s="7"/>
    </row>
    <row r="22" spans="1:26" ht="21.75" customHeight="1">
      <c r="A22" s="15">
        <v>7</v>
      </c>
      <c r="B22" s="34">
        <v>42216</v>
      </c>
      <c r="C22" s="71" t="s">
        <v>39</v>
      </c>
      <c r="D22" s="14">
        <f t="shared" si="3"/>
        <v>1.6443390237373245E-2</v>
      </c>
      <c r="E22" s="41">
        <f t="shared" si="10"/>
        <v>0.37891105998747615</v>
      </c>
      <c r="F22" s="72">
        <v>665544</v>
      </c>
      <c r="G22" s="35">
        <f t="shared" si="4"/>
        <v>-33277.200000000004</v>
      </c>
      <c r="H22" s="35">
        <f t="shared" si="2"/>
        <v>632266.80000000005</v>
      </c>
      <c r="I22" s="36">
        <f t="shared" si="5"/>
        <v>19575043.300000004</v>
      </c>
      <c r="J22" s="37"/>
      <c r="K22" s="67">
        <f t="shared" si="0"/>
        <v>0</v>
      </c>
      <c r="L22" s="36">
        <f t="shared" si="0"/>
        <v>0</v>
      </c>
      <c r="M22" s="36">
        <f t="shared" si="6"/>
        <v>0</v>
      </c>
      <c r="N22" s="38">
        <f t="shared" si="1"/>
        <v>0</v>
      </c>
      <c r="O22" s="39"/>
      <c r="P22" s="69"/>
      <c r="Q22" s="36">
        <f t="shared" si="7"/>
        <v>0</v>
      </c>
      <c r="R22" s="36">
        <f t="shared" si="8"/>
        <v>0</v>
      </c>
      <c r="S22" s="36">
        <f t="shared" si="9"/>
        <v>0</v>
      </c>
      <c r="U22" s="68">
        <v>0</v>
      </c>
      <c r="V22" s="36">
        <v>0</v>
      </c>
      <c r="W22" s="36">
        <v>0</v>
      </c>
      <c r="X22" s="36">
        <v>0</v>
      </c>
      <c r="Y22" s="40"/>
      <c r="Z22" s="7"/>
    </row>
    <row r="23" spans="1:26" ht="21.75" customHeight="1">
      <c r="A23" s="15">
        <v>8</v>
      </c>
      <c r="B23" s="34">
        <v>42247</v>
      </c>
      <c r="C23" s="71" t="s">
        <v>40</v>
      </c>
      <c r="D23" s="14">
        <f t="shared" si="3"/>
        <v>0.12664272011778174</v>
      </c>
      <c r="E23" s="41">
        <f t="shared" si="10"/>
        <v>0.50555378010525787</v>
      </c>
      <c r="F23" s="72">
        <v>5125847</v>
      </c>
      <c r="G23" s="35">
        <f t="shared" si="4"/>
        <v>-256292.35</v>
      </c>
      <c r="H23" s="35">
        <f t="shared" si="2"/>
        <v>4869554.6500000004</v>
      </c>
      <c r="I23" s="36">
        <f t="shared" si="5"/>
        <v>24444597.950000003</v>
      </c>
      <c r="J23" s="37"/>
      <c r="K23" s="67">
        <f t="shared" si="0"/>
        <v>0</v>
      </c>
      <c r="L23" s="36">
        <f t="shared" si="0"/>
        <v>0</v>
      </c>
      <c r="M23" s="36">
        <f t="shared" si="6"/>
        <v>0</v>
      </c>
      <c r="N23" s="38">
        <f t="shared" si="1"/>
        <v>0</v>
      </c>
      <c r="O23" s="39"/>
      <c r="P23" s="69"/>
      <c r="Q23" s="36">
        <f t="shared" si="7"/>
        <v>0</v>
      </c>
      <c r="R23" s="36">
        <f t="shared" si="8"/>
        <v>0</v>
      </c>
      <c r="S23" s="36">
        <f t="shared" si="9"/>
        <v>0</v>
      </c>
      <c r="U23" s="68">
        <v>0</v>
      </c>
      <c r="V23" s="36">
        <v>0</v>
      </c>
      <c r="W23" s="36">
        <v>0</v>
      </c>
      <c r="X23" s="36">
        <v>0</v>
      </c>
      <c r="Y23" s="40"/>
      <c r="Z23" s="7"/>
    </row>
    <row r="24" spans="1:26" ht="21.75" customHeight="1">
      <c r="A24" s="15">
        <v>9</v>
      </c>
      <c r="B24" s="34">
        <v>42277</v>
      </c>
      <c r="C24" s="71" t="s">
        <v>41</v>
      </c>
      <c r="D24" s="14">
        <f t="shared" si="3"/>
        <v>8.7580279761279001E-4</v>
      </c>
      <c r="E24" s="41">
        <f t="shared" si="10"/>
        <v>0.50642958290287066</v>
      </c>
      <c r="F24" s="72">
        <v>35448</v>
      </c>
      <c r="G24" s="35">
        <f t="shared" si="4"/>
        <v>-1772.4</v>
      </c>
      <c r="H24" s="35">
        <f t="shared" si="2"/>
        <v>33675.599999999999</v>
      </c>
      <c r="I24" s="36">
        <f t="shared" si="5"/>
        <v>24478273.550000004</v>
      </c>
      <c r="J24" s="37"/>
      <c r="K24" s="67">
        <f t="shared" si="0"/>
        <v>0</v>
      </c>
      <c r="L24" s="36">
        <f t="shared" si="0"/>
        <v>0</v>
      </c>
      <c r="M24" s="36">
        <f t="shared" si="6"/>
        <v>0</v>
      </c>
      <c r="N24" s="38">
        <f t="shared" si="1"/>
        <v>0</v>
      </c>
      <c r="O24" s="39"/>
      <c r="P24" s="69"/>
      <c r="Q24" s="36">
        <f t="shared" si="7"/>
        <v>0</v>
      </c>
      <c r="R24" s="36">
        <f t="shared" si="8"/>
        <v>0</v>
      </c>
      <c r="S24" s="36">
        <f t="shared" si="9"/>
        <v>0</v>
      </c>
      <c r="U24" s="68">
        <v>0</v>
      </c>
      <c r="V24" s="36">
        <v>0</v>
      </c>
      <c r="W24" s="36">
        <v>0</v>
      </c>
      <c r="X24" s="36">
        <v>0</v>
      </c>
      <c r="Y24" s="40"/>
      <c r="Z24" s="7"/>
    </row>
    <row r="25" spans="1:26" ht="21.75" customHeight="1">
      <c r="A25" s="15">
        <v>10</v>
      </c>
      <c r="B25" s="34">
        <v>42308</v>
      </c>
      <c r="C25" s="71" t="s">
        <v>42</v>
      </c>
      <c r="D25" s="14">
        <f t="shared" si="3"/>
        <v>1.3551620246293595E-4</v>
      </c>
      <c r="E25" s="41">
        <f t="shared" si="10"/>
        <v>0.50656509910533354</v>
      </c>
      <c r="F25" s="72">
        <v>5485</v>
      </c>
      <c r="G25" s="35">
        <f t="shared" si="4"/>
        <v>-274.25</v>
      </c>
      <c r="H25" s="35">
        <f t="shared" si="2"/>
        <v>5210.75</v>
      </c>
      <c r="I25" s="36">
        <f t="shared" si="5"/>
        <v>24483484.300000004</v>
      </c>
      <c r="J25" s="37"/>
      <c r="K25" s="67">
        <f t="shared" si="0"/>
        <v>0</v>
      </c>
      <c r="L25" s="36">
        <f t="shared" si="0"/>
        <v>0</v>
      </c>
      <c r="M25" s="36">
        <f t="shared" si="6"/>
        <v>0</v>
      </c>
      <c r="N25" s="38">
        <f t="shared" si="1"/>
        <v>0</v>
      </c>
      <c r="O25" s="39"/>
      <c r="P25" s="69"/>
      <c r="Q25" s="36">
        <f t="shared" si="7"/>
        <v>0</v>
      </c>
      <c r="R25" s="36">
        <f t="shared" si="8"/>
        <v>0</v>
      </c>
      <c r="S25" s="36">
        <f t="shared" si="9"/>
        <v>0</v>
      </c>
      <c r="U25" s="68">
        <v>0</v>
      </c>
      <c r="V25" s="36">
        <v>0</v>
      </c>
      <c r="W25" s="36">
        <v>0</v>
      </c>
      <c r="X25" s="36">
        <v>0</v>
      </c>
      <c r="Y25" s="40"/>
      <c r="Z25" s="7"/>
    </row>
    <row r="26" spans="1:26" ht="21.75" customHeight="1">
      <c r="A26" s="15">
        <v>11</v>
      </c>
      <c r="B26" s="34">
        <v>42338</v>
      </c>
      <c r="C26" s="71" t="s">
        <v>43</v>
      </c>
      <c r="D26" s="14">
        <f t="shared" si="3"/>
        <v>4.565796575232555E-5</v>
      </c>
      <c r="E26" s="41">
        <f t="shared" si="10"/>
        <v>0.50661075707108583</v>
      </c>
      <c r="F26" s="72">
        <v>1848</v>
      </c>
      <c r="G26" s="35">
        <f t="shared" si="4"/>
        <v>-92.4</v>
      </c>
      <c r="H26" s="35">
        <f t="shared" si="2"/>
        <v>1755.6</v>
      </c>
      <c r="I26" s="36">
        <f t="shared" si="5"/>
        <v>24485239.900000006</v>
      </c>
      <c r="J26" s="37"/>
      <c r="K26" s="67">
        <f t="shared" si="0"/>
        <v>0</v>
      </c>
      <c r="L26" s="36">
        <f t="shared" si="0"/>
        <v>0</v>
      </c>
      <c r="M26" s="36">
        <f>+R26-W26</f>
        <v>0</v>
      </c>
      <c r="N26" s="38">
        <f>+L26+M26</f>
        <v>0</v>
      </c>
      <c r="O26" s="39"/>
      <c r="P26" s="69"/>
      <c r="Q26" s="36">
        <f t="shared" si="7"/>
        <v>0</v>
      </c>
      <c r="R26" s="36">
        <f t="shared" si="8"/>
        <v>0</v>
      </c>
      <c r="S26" s="36">
        <f t="shared" si="9"/>
        <v>0</v>
      </c>
      <c r="U26" s="68">
        <v>0</v>
      </c>
      <c r="V26" s="36">
        <v>0</v>
      </c>
      <c r="W26" s="36">
        <v>0</v>
      </c>
      <c r="X26" s="36">
        <v>0</v>
      </c>
      <c r="Y26" s="40"/>
      <c r="Z26" s="7"/>
    </row>
    <row r="27" spans="1:26" ht="21.75" customHeight="1">
      <c r="A27" s="15">
        <v>12</v>
      </c>
      <c r="B27" s="34">
        <v>42369</v>
      </c>
      <c r="C27" s="71" t="s">
        <v>44</v>
      </c>
      <c r="D27" s="14">
        <f t="shared" si="3"/>
        <v>4.6568160264401125E-3</v>
      </c>
      <c r="E27" s="41">
        <f t="shared" si="10"/>
        <v>0.51126757309752591</v>
      </c>
      <c r="F27" s="72">
        <v>188484</v>
      </c>
      <c r="G27" s="35">
        <f t="shared" si="4"/>
        <v>-9424.2000000000007</v>
      </c>
      <c r="H27" s="35">
        <f t="shared" si="2"/>
        <v>179059.8</v>
      </c>
      <c r="I27" s="36">
        <f t="shared" si="5"/>
        <v>24664299.700000007</v>
      </c>
      <c r="J27" s="37"/>
      <c r="K27" s="67">
        <f t="shared" si="0"/>
        <v>0</v>
      </c>
      <c r="L27" s="36">
        <f t="shared" si="0"/>
        <v>0</v>
      </c>
      <c r="M27" s="36">
        <f t="shared" ref="M27:M39" si="11">+R27-W27</f>
        <v>0</v>
      </c>
      <c r="N27" s="38">
        <f t="shared" ref="N27:N39" si="12">+L27+M27</f>
        <v>0</v>
      </c>
      <c r="O27" s="39"/>
      <c r="P27" s="69"/>
      <c r="Q27" s="36">
        <f t="shared" si="7"/>
        <v>0</v>
      </c>
      <c r="R27" s="36">
        <f t="shared" si="8"/>
        <v>0</v>
      </c>
      <c r="S27" s="36">
        <f t="shared" si="9"/>
        <v>0</v>
      </c>
      <c r="U27" s="68">
        <v>0</v>
      </c>
      <c r="V27" s="36">
        <v>0</v>
      </c>
      <c r="W27" s="36">
        <v>0</v>
      </c>
      <c r="X27" s="36">
        <v>0</v>
      </c>
      <c r="Y27" s="40"/>
      <c r="Z27" s="7"/>
    </row>
    <row r="28" spans="1:26" ht="21.75" customHeight="1">
      <c r="A28" s="15">
        <v>13</v>
      </c>
      <c r="B28" s="34">
        <v>42400</v>
      </c>
      <c r="C28" s="71" t="s">
        <v>45</v>
      </c>
      <c r="D28" s="14">
        <f t="shared" si="3"/>
        <v>8.7580279761279001E-4</v>
      </c>
      <c r="E28" s="41">
        <f t="shared" si="10"/>
        <v>0.5121433758951387</v>
      </c>
      <c r="F28" s="72">
        <v>35448</v>
      </c>
      <c r="G28" s="35">
        <f t="shared" si="4"/>
        <v>-1772.4</v>
      </c>
      <c r="H28" s="35">
        <f t="shared" si="2"/>
        <v>33675.599999999999</v>
      </c>
      <c r="I28" s="36">
        <f t="shared" si="5"/>
        <v>24697975.300000008</v>
      </c>
      <c r="J28" s="37"/>
      <c r="K28" s="67">
        <f t="shared" si="0"/>
        <v>0</v>
      </c>
      <c r="L28" s="36">
        <f t="shared" si="0"/>
        <v>0</v>
      </c>
      <c r="M28" s="36">
        <f t="shared" si="11"/>
        <v>0</v>
      </c>
      <c r="N28" s="38">
        <f t="shared" si="12"/>
        <v>0</v>
      </c>
      <c r="O28" s="39"/>
      <c r="P28" s="69"/>
      <c r="Q28" s="36">
        <f t="shared" si="7"/>
        <v>0</v>
      </c>
      <c r="R28" s="36">
        <f t="shared" si="8"/>
        <v>0</v>
      </c>
      <c r="S28" s="36">
        <f t="shared" si="9"/>
        <v>0</v>
      </c>
      <c r="U28" s="68">
        <v>0</v>
      </c>
      <c r="V28" s="36">
        <v>0</v>
      </c>
      <c r="W28" s="36">
        <v>0</v>
      </c>
      <c r="X28" s="36">
        <v>0</v>
      </c>
      <c r="Y28" s="40"/>
      <c r="Z28" s="7"/>
    </row>
    <row r="29" spans="1:26" ht="21.75" customHeight="1">
      <c r="A29" s="15">
        <v>14</v>
      </c>
      <c r="B29" s="34">
        <v>42429</v>
      </c>
      <c r="C29" s="71" t="s">
        <v>46</v>
      </c>
      <c r="D29" s="14">
        <f t="shared" si="3"/>
        <v>1.3551620246293595E-4</v>
      </c>
      <c r="E29" s="41">
        <f t="shared" si="10"/>
        <v>0.51227889209760158</v>
      </c>
      <c r="F29" s="72">
        <v>5485</v>
      </c>
      <c r="G29" s="35">
        <f t="shared" si="4"/>
        <v>-274.25</v>
      </c>
      <c r="H29" s="35">
        <f t="shared" si="2"/>
        <v>5210.75</v>
      </c>
      <c r="I29" s="36">
        <f t="shared" si="5"/>
        <v>24703186.050000008</v>
      </c>
      <c r="J29" s="37"/>
      <c r="K29" s="67">
        <f t="shared" si="0"/>
        <v>0</v>
      </c>
      <c r="L29" s="36">
        <f t="shared" si="0"/>
        <v>0</v>
      </c>
      <c r="M29" s="36">
        <f t="shared" si="11"/>
        <v>0</v>
      </c>
      <c r="N29" s="38">
        <f t="shared" si="12"/>
        <v>0</v>
      </c>
      <c r="O29" s="39"/>
      <c r="P29" s="69"/>
      <c r="Q29" s="36">
        <f t="shared" si="7"/>
        <v>0</v>
      </c>
      <c r="R29" s="36">
        <f t="shared" si="8"/>
        <v>0</v>
      </c>
      <c r="S29" s="36">
        <f t="shared" si="9"/>
        <v>0</v>
      </c>
      <c r="U29" s="68">
        <v>0</v>
      </c>
      <c r="V29" s="36">
        <v>0</v>
      </c>
      <c r="W29" s="36">
        <v>0</v>
      </c>
      <c r="X29" s="36">
        <v>0</v>
      </c>
      <c r="Y29" s="40"/>
      <c r="Z29" s="7"/>
    </row>
    <row r="30" spans="1:26" ht="21.75" customHeight="1">
      <c r="A30" s="15">
        <v>15</v>
      </c>
      <c r="B30" s="34">
        <v>42460</v>
      </c>
      <c r="C30" s="71" t="s">
        <v>47</v>
      </c>
      <c r="D30" s="14">
        <f t="shared" si="3"/>
        <v>4.565796575232555E-5</v>
      </c>
      <c r="E30" s="41">
        <f t="shared" si="10"/>
        <v>0.51232455006335387</v>
      </c>
      <c r="F30" s="72">
        <v>1848</v>
      </c>
      <c r="G30" s="35">
        <f t="shared" si="4"/>
        <v>-92.4</v>
      </c>
      <c r="H30" s="35">
        <f t="shared" si="2"/>
        <v>1755.6</v>
      </c>
      <c r="I30" s="36">
        <f t="shared" si="5"/>
        <v>24704941.65000001</v>
      </c>
      <c r="J30" s="37"/>
      <c r="K30" s="67">
        <f t="shared" si="0"/>
        <v>0</v>
      </c>
      <c r="L30" s="36">
        <f t="shared" si="0"/>
        <v>0</v>
      </c>
      <c r="M30" s="36">
        <f t="shared" si="11"/>
        <v>0</v>
      </c>
      <c r="N30" s="38">
        <f t="shared" si="12"/>
        <v>0</v>
      </c>
      <c r="O30" s="39"/>
      <c r="P30" s="69"/>
      <c r="Q30" s="36">
        <f t="shared" si="7"/>
        <v>0</v>
      </c>
      <c r="R30" s="36">
        <f t="shared" si="8"/>
        <v>0</v>
      </c>
      <c r="S30" s="36">
        <f t="shared" si="9"/>
        <v>0</v>
      </c>
      <c r="U30" s="68">
        <v>0</v>
      </c>
      <c r="V30" s="36">
        <v>0</v>
      </c>
      <c r="W30" s="36">
        <v>0</v>
      </c>
      <c r="X30" s="36">
        <v>0</v>
      </c>
      <c r="Y30" s="40"/>
      <c r="Z30" s="7"/>
    </row>
    <row r="31" spans="1:26" ht="21.75" customHeight="1">
      <c r="A31" s="15">
        <v>16</v>
      </c>
      <c r="B31" s="34">
        <v>42490</v>
      </c>
      <c r="C31" s="71" t="s">
        <v>48</v>
      </c>
      <c r="D31" s="14">
        <f t="shared" si="3"/>
        <v>4.565796575232555E-5</v>
      </c>
      <c r="E31" s="41">
        <f t="shared" si="10"/>
        <v>0.51237020802910616</v>
      </c>
      <c r="F31" s="72">
        <v>1848</v>
      </c>
      <c r="G31" s="35">
        <f t="shared" si="4"/>
        <v>-92.4</v>
      </c>
      <c r="H31" s="35">
        <f t="shared" si="2"/>
        <v>1755.6</v>
      </c>
      <c r="I31" s="36">
        <f t="shared" si="5"/>
        <v>24706697.250000011</v>
      </c>
      <c r="J31" s="37"/>
      <c r="K31" s="67">
        <f t="shared" ref="K31:L53" si="13">P31-U31</f>
        <v>0</v>
      </c>
      <c r="L31" s="36">
        <f t="shared" si="13"/>
        <v>0</v>
      </c>
      <c r="M31" s="36">
        <f t="shared" si="11"/>
        <v>0</v>
      </c>
      <c r="N31" s="38">
        <f t="shared" si="12"/>
        <v>0</v>
      </c>
      <c r="O31" s="39"/>
      <c r="P31" s="69"/>
      <c r="Q31" s="36">
        <f t="shared" si="7"/>
        <v>0</v>
      </c>
      <c r="R31" s="36">
        <f t="shared" si="8"/>
        <v>0</v>
      </c>
      <c r="S31" s="36">
        <f t="shared" si="9"/>
        <v>0</v>
      </c>
      <c r="U31" s="68">
        <v>0</v>
      </c>
      <c r="V31" s="36">
        <v>0</v>
      </c>
      <c r="W31" s="36">
        <v>0</v>
      </c>
      <c r="X31" s="36">
        <v>0</v>
      </c>
      <c r="Y31" s="40"/>
      <c r="Z31" s="7"/>
    </row>
    <row r="32" spans="1:26" ht="21.75" customHeight="1">
      <c r="A32" s="15">
        <v>17</v>
      </c>
      <c r="B32" s="34">
        <v>42521</v>
      </c>
      <c r="C32" s="71" t="s">
        <v>49</v>
      </c>
      <c r="D32" s="14">
        <f t="shared" si="3"/>
        <v>4.6568160264401125E-3</v>
      </c>
      <c r="E32" s="41">
        <f t="shared" si="10"/>
        <v>0.51702702405554624</v>
      </c>
      <c r="F32" s="72">
        <v>188484</v>
      </c>
      <c r="G32" s="35">
        <f t="shared" si="4"/>
        <v>-9424.2000000000007</v>
      </c>
      <c r="H32" s="35">
        <f t="shared" si="2"/>
        <v>179059.8</v>
      </c>
      <c r="I32" s="36">
        <f t="shared" si="5"/>
        <v>24885757.050000012</v>
      </c>
      <c r="J32" s="37"/>
      <c r="K32" s="67">
        <f t="shared" si="13"/>
        <v>0</v>
      </c>
      <c r="L32" s="36">
        <f t="shared" si="13"/>
        <v>0</v>
      </c>
      <c r="M32" s="36">
        <f t="shared" si="11"/>
        <v>0</v>
      </c>
      <c r="N32" s="38">
        <f t="shared" si="12"/>
        <v>0</v>
      </c>
      <c r="O32" s="39"/>
      <c r="P32" s="69"/>
      <c r="Q32" s="36">
        <f t="shared" si="7"/>
        <v>0</v>
      </c>
      <c r="R32" s="36">
        <f t="shared" si="8"/>
        <v>0</v>
      </c>
      <c r="S32" s="36">
        <f t="shared" si="9"/>
        <v>0</v>
      </c>
      <c r="U32" s="68">
        <v>0</v>
      </c>
      <c r="V32" s="36">
        <v>0</v>
      </c>
      <c r="W32" s="36">
        <v>0</v>
      </c>
      <c r="X32" s="36">
        <v>0</v>
      </c>
      <c r="Y32" s="40"/>
      <c r="Z32" s="7"/>
    </row>
    <row r="33" spans="1:26" ht="21.75" customHeight="1">
      <c r="A33" s="15">
        <v>18</v>
      </c>
      <c r="B33" s="34">
        <v>42551</v>
      </c>
      <c r="C33" s="71" t="s">
        <v>50</v>
      </c>
      <c r="D33" s="14">
        <f t="shared" si="3"/>
        <v>8.7580279761279001E-4</v>
      </c>
      <c r="E33" s="41">
        <f t="shared" si="10"/>
        <v>0.51790282685315903</v>
      </c>
      <c r="F33" s="72">
        <v>35448</v>
      </c>
      <c r="G33" s="35">
        <f t="shared" si="4"/>
        <v>-1772.4</v>
      </c>
      <c r="H33" s="35">
        <f t="shared" si="2"/>
        <v>33675.599999999999</v>
      </c>
      <c r="I33" s="36">
        <f t="shared" si="5"/>
        <v>24919432.650000013</v>
      </c>
      <c r="J33" s="37"/>
      <c r="K33" s="67">
        <f t="shared" si="13"/>
        <v>0</v>
      </c>
      <c r="L33" s="36">
        <f t="shared" si="13"/>
        <v>0</v>
      </c>
      <c r="M33" s="36">
        <f t="shared" si="11"/>
        <v>0</v>
      </c>
      <c r="N33" s="38">
        <f t="shared" si="12"/>
        <v>0</v>
      </c>
      <c r="O33" s="39"/>
      <c r="P33" s="69"/>
      <c r="Q33" s="36">
        <f t="shared" si="7"/>
        <v>0</v>
      </c>
      <c r="R33" s="36">
        <f t="shared" si="8"/>
        <v>0</v>
      </c>
      <c r="S33" s="36">
        <f t="shared" si="9"/>
        <v>0</v>
      </c>
      <c r="U33" s="68">
        <v>0</v>
      </c>
      <c r="V33" s="36">
        <v>0</v>
      </c>
      <c r="W33" s="36">
        <v>0</v>
      </c>
      <c r="X33" s="36">
        <v>0</v>
      </c>
      <c r="Y33" s="40"/>
      <c r="Z33" s="7"/>
    </row>
    <row r="34" spans="1:26" ht="21.75" customHeight="1">
      <c r="A34" s="15">
        <v>19</v>
      </c>
      <c r="B34" s="34">
        <v>42582</v>
      </c>
      <c r="C34" s="71" t="s">
        <v>51</v>
      </c>
      <c r="D34" s="14">
        <f t="shared" si="3"/>
        <v>1.3551620246293595E-4</v>
      </c>
      <c r="E34" s="41">
        <f t="shared" si="10"/>
        <v>0.51803834305562191</v>
      </c>
      <c r="F34" s="72">
        <v>5485</v>
      </c>
      <c r="G34" s="35">
        <f t="shared" si="4"/>
        <v>-274.25</v>
      </c>
      <c r="H34" s="35">
        <f t="shared" si="2"/>
        <v>5210.75</v>
      </c>
      <c r="I34" s="36">
        <f t="shared" si="5"/>
        <v>24924643.400000013</v>
      </c>
      <c r="J34" s="37"/>
      <c r="K34" s="67">
        <f t="shared" si="13"/>
        <v>0</v>
      </c>
      <c r="L34" s="36">
        <f t="shared" si="13"/>
        <v>0</v>
      </c>
      <c r="M34" s="36">
        <f t="shared" si="11"/>
        <v>0</v>
      </c>
      <c r="N34" s="38">
        <f t="shared" si="12"/>
        <v>0</v>
      </c>
      <c r="O34" s="39"/>
      <c r="P34" s="69"/>
      <c r="Q34" s="36">
        <f t="shared" si="7"/>
        <v>0</v>
      </c>
      <c r="R34" s="36">
        <f t="shared" si="8"/>
        <v>0</v>
      </c>
      <c r="S34" s="36">
        <f t="shared" si="9"/>
        <v>0</v>
      </c>
      <c r="U34" s="68">
        <v>0</v>
      </c>
      <c r="V34" s="36">
        <v>0</v>
      </c>
      <c r="W34" s="36">
        <v>0</v>
      </c>
      <c r="X34" s="36">
        <v>0</v>
      </c>
      <c r="Y34" s="40"/>
      <c r="Z34" s="7"/>
    </row>
    <row r="35" spans="1:26" ht="21.75" customHeight="1">
      <c r="A35" s="15">
        <v>20</v>
      </c>
      <c r="B35" s="34">
        <v>42613</v>
      </c>
      <c r="C35" s="71" t="s">
        <v>52</v>
      </c>
      <c r="D35" s="14">
        <f t="shared" si="3"/>
        <v>1.3551620246293595E-4</v>
      </c>
      <c r="E35" s="41">
        <f t="shared" si="10"/>
        <v>0.51817385925808479</v>
      </c>
      <c r="F35" s="72">
        <v>5485</v>
      </c>
      <c r="G35" s="35">
        <f t="shared" si="4"/>
        <v>-274.25</v>
      </c>
      <c r="H35" s="35">
        <f t="shared" si="2"/>
        <v>5210.75</v>
      </c>
      <c r="I35" s="36">
        <f t="shared" si="5"/>
        <v>24929854.150000013</v>
      </c>
      <c r="J35" s="37"/>
      <c r="K35" s="67">
        <f t="shared" si="13"/>
        <v>0</v>
      </c>
      <c r="L35" s="36">
        <f t="shared" si="13"/>
        <v>0</v>
      </c>
      <c r="M35" s="36">
        <f t="shared" si="11"/>
        <v>0</v>
      </c>
      <c r="N35" s="38">
        <f t="shared" si="12"/>
        <v>0</v>
      </c>
      <c r="O35" s="39"/>
      <c r="P35" s="69"/>
      <c r="Q35" s="36">
        <f t="shared" si="7"/>
        <v>0</v>
      </c>
      <c r="R35" s="36">
        <f t="shared" si="8"/>
        <v>0</v>
      </c>
      <c r="S35" s="36">
        <f t="shared" si="9"/>
        <v>0</v>
      </c>
      <c r="U35" s="68">
        <v>0</v>
      </c>
      <c r="V35" s="36">
        <v>0</v>
      </c>
      <c r="W35" s="36">
        <v>0</v>
      </c>
      <c r="X35" s="36">
        <v>0</v>
      </c>
      <c r="Y35" s="40"/>
      <c r="Z35" s="7"/>
    </row>
    <row r="36" spans="1:26" ht="21.75" customHeight="1">
      <c r="A36" s="15">
        <v>21</v>
      </c>
      <c r="B36" s="34">
        <v>42643</v>
      </c>
      <c r="C36" s="71" t="s">
        <v>53</v>
      </c>
      <c r="D36" s="14">
        <f t="shared" si="3"/>
        <v>4.565796575232555E-5</v>
      </c>
      <c r="E36" s="41">
        <f t="shared" si="10"/>
        <v>0.51821951722383708</v>
      </c>
      <c r="F36" s="72">
        <v>1848</v>
      </c>
      <c r="G36" s="35">
        <f t="shared" si="4"/>
        <v>-92.4</v>
      </c>
      <c r="H36" s="35">
        <f t="shared" si="2"/>
        <v>1755.6</v>
      </c>
      <c r="I36" s="36">
        <f t="shared" si="5"/>
        <v>24931609.750000015</v>
      </c>
      <c r="J36" s="37"/>
      <c r="K36" s="67">
        <f t="shared" si="13"/>
        <v>0</v>
      </c>
      <c r="L36" s="36">
        <f t="shared" si="13"/>
        <v>0</v>
      </c>
      <c r="M36" s="36">
        <f t="shared" si="11"/>
        <v>0</v>
      </c>
      <c r="N36" s="38">
        <f t="shared" si="12"/>
        <v>0</v>
      </c>
      <c r="O36" s="39"/>
      <c r="P36" s="69"/>
      <c r="Q36" s="36">
        <f t="shared" si="7"/>
        <v>0</v>
      </c>
      <c r="R36" s="36">
        <f t="shared" si="8"/>
        <v>0</v>
      </c>
      <c r="S36" s="36">
        <f t="shared" si="9"/>
        <v>0</v>
      </c>
      <c r="U36" s="68">
        <v>0</v>
      </c>
      <c r="V36" s="36">
        <v>0</v>
      </c>
      <c r="W36" s="36">
        <v>0</v>
      </c>
      <c r="X36" s="36">
        <v>0</v>
      </c>
      <c r="Y36" s="40"/>
      <c r="Z36" s="7"/>
    </row>
    <row r="37" spans="1:26" ht="21.75" customHeight="1">
      <c r="A37" s="15">
        <v>22</v>
      </c>
      <c r="B37" s="34">
        <v>42674</v>
      </c>
      <c r="C37" s="71" t="s">
        <v>54</v>
      </c>
      <c r="D37" s="14">
        <f t="shared" si="3"/>
        <v>0.23471356853197659</v>
      </c>
      <c r="E37" s="41">
        <f t="shared" si="10"/>
        <v>0.75293308575581364</v>
      </c>
      <c r="F37" s="72">
        <v>9500000</v>
      </c>
      <c r="G37" s="35">
        <f t="shared" si="4"/>
        <v>-475000</v>
      </c>
      <c r="H37" s="35">
        <f t="shared" si="2"/>
        <v>9025000</v>
      </c>
      <c r="I37" s="36">
        <f t="shared" si="5"/>
        <v>33956609.750000015</v>
      </c>
      <c r="J37" s="37"/>
      <c r="K37" s="67">
        <f t="shared" si="13"/>
        <v>0</v>
      </c>
      <c r="L37" s="36">
        <f t="shared" si="13"/>
        <v>0</v>
      </c>
      <c r="M37" s="36">
        <f t="shared" si="11"/>
        <v>0</v>
      </c>
      <c r="N37" s="38">
        <f t="shared" si="12"/>
        <v>0</v>
      </c>
      <c r="O37" s="39"/>
      <c r="P37" s="69"/>
      <c r="Q37" s="36">
        <f t="shared" si="7"/>
        <v>0</v>
      </c>
      <c r="R37" s="36">
        <f t="shared" si="8"/>
        <v>0</v>
      </c>
      <c r="S37" s="36">
        <f t="shared" si="9"/>
        <v>0</v>
      </c>
      <c r="U37" s="68">
        <v>0</v>
      </c>
      <c r="V37" s="36">
        <v>0</v>
      </c>
      <c r="W37" s="36">
        <v>0</v>
      </c>
      <c r="X37" s="36">
        <v>0</v>
      </c>
      <c r="Y37" s="40"/>
      <c r="Z37" s="7"/>
    </row>
    <row r="38" spans="1:26" ht="21.75" customHeight="1">
      <c r="A38" s="15">
        <v>23</v>
      </c>
      <c r="B38" s="34">
        <v>42704</v>
      </c>
      <c r="C38" s="71" t="s">
        <v>55</v>
      </c>
      <c r="D38" s="14">
        <f t="shared" si="3"/>
        <v>0.210006877107558</v>
      </c>
      <c r="E38" s="41">
        <f t="shared" si="10"/>
        <v>0.96293996286337169</v>
      </c>
      <c r="F38" s="72">
        <v>8500000</v>
      </c>
      <c r="G38" s="35">
        <f t="shared" si="4"/>
        <v>-425000</v>
      </c>
      <c r="H38" s="35">
        <f t="shared" si="2"/>
        <v>8075000</v>
      </c>
      <c r="I38" s="36">
        <f t="shared" si="5"/>
        <v>42031609.750000015</v>
      </c>
      <c r="J38" s="37"/>
      <c r="K38" s="67">
        <f t="shared" si="13"/>
        <v>0</v>
      </c>
      <c r="L38" s="36">
        <f t="shared" si="13"/>
        <v>0</v>
      </c>
      <c r="M38" s="36"/>
      <c r="N38" s="38"/>
      <c r="O38" s="39"/>
      <c r="P38" s="69"/>
      <c r="Q38" s="36"/>
      <c r="R38" s="36">
        <f t="shared" si="8"/>
        <v>0</v>
      </c>
      <c r="S38" s="36">
        <f t="shared" si="9"/>
        <v>0</v>
      </c>
      <c r="U38" s="68">
        <v>0</v>
      </c>
      <c r="V38" s="36">
        <v>0</v>
      </c>
      <c r="W38" s="36"/>
      <c r="X38" s="36"/>
      <c r="Y38" s="40"/>
      <c r="Z38" s="7"/>
    </row>
    <row r="39" spans="1:26" ht="21.75" customHeight="1">
      <c r="A39" s="15">
        <v>24</v>
      </c>
      <c r="B39" s="34">
        <v>42735</v>
      </c>
      <c r="C39" s="71" t="s">
        <v>56</v>
      </c>
      <c r="D39" s="14">
        <f t="shared" si="3"/>
        <v>3.706003713662788E-2</v>
      </c>
      <c r="E39" s="41">
        <f t="shared" si="10"/>
        <v>0.99999999999999956</v>
      </c>
      <c r="F39" s="72">
        <v>1500000</v>
      </c>
      <c r="G39" s="35">
        <f t="shared" si="4"/>
        <v>-75000</v>
      </c>
      <c r="H39" s="35">
        <f t="shared" si="2"/>
        <v>1425000</v>
      </c>
      <c r="I39" s="36">
        <f t="shared" si="5"/>
        <v>43456609.750000015</v>
      </c>
      <c r="J39" s="37"/>
      <c r="K39" s="67">
        <f t="shared" si="13"/>
        <v>0</v>
      </c>
      <c r="L39" s="36">
        <f t="shared" si="13"/>
        <v>0</v>
      </c>
      <c r="M39" s="36">
        <f t="shared" si="11"/>
        <v>0</v>
      </c>
      <c r="N39" s="38">
        <f t="shared" si="12"/>
        <v>0</v>
      </c>
      <c r="O39" s="39"/>
      <c r="P39" s="69"/>
      <c r="Q39" s="36">
        <f t="shared" si="7"/>
        <v>0</v>
      </c>
      <c r="R39" s="36">
        <f t="shared" si="8"/>
        <v>0</v>
      </c>
      <c r="S39" s="36">
        <f t="shared" si="9"/>
        <v>0</v>
      </c>
      <c r="U39" s="68">
        <v>0</v>
      </c>
      <c r="V39" s="36">
        <v>0</v>
      </c>
      <c r="W39" s="36">
        <v>0</v>
      </c>
      <c r="X39" s="36">
        <v>0</v>
      </c>
      <c r="Y39" s="40"/>
      <c r="Z39" s="7"/>
    </row>
    <row r="40" spans="1:26" ht="13.5" customHeight="1">
      <c r="B40" s="44"/>
      <c r="C40" s="45"/>
      <c r="E40" s="43"/>
    </row>
    <row r="41" spans="1:26" ht="22.5" customHeight="1">
      <c r="L41" s="38">
        <f>SUM(L15:L39)</f>
        <v>-8484848</v>
      </c>
      <c r="M41" s="38">
        <f>SUM(M15:M39)</f>
        <v>424242.4</v>
      </c>
      <c r="N41" s="36">
        <f>SUM(N15:N39)</f>
        <v>-8060605.5999999996</v>
      </c>
      <c r="Q41" s="38">
        <f>SUM(Q15:Q39)</f>
        <v>0</v>
      </c>
      <c r="R41" s="38">
        <f>SUM(R15:R39)</f>
        <v>0</v>
      </c>
      <c r="S41" s="36">
        <f>SUM(S15:S39)</f>
        <v>0</v>
      </c>
      <c r="V41" s="38">
        <f>SUM(V16:V39)</f>
        <v>8484848</v>
      </c>
      <c r="W41" s="38">
        <f>SUM(W16:W39)</f>
        <v>-424242.4</v>
      </c>
      <c r="X41" s="36">
        <f>SUM(X16:X39)</f>
        <v>8060605.5999999996</v>
      </c>
    </row>
  </sheetData>
  <mergeCells count="15">
    <mergeCell ref="H12:H13"/>
    <mergeCell ref="I12:I13"/>
    <mergeCell ref="K12:N12"/>
    <mergeCell ref="P12:S12"/>
    <mergeCell ref="U12:X12"/>
    <mergeCell ref="E3:F3"/>
    <mergeCell ref="E5:F5"/>
    <mergeCell ref="G9:H9"/>
    <mergeCell ref="K9:N10"/>
    <mergeCell ref="G10:H10"/>
    <mergeCell ref="A12:B13"/>
    <mergeCell ref="C12:C13"/>
    <mergeCell ref="D12:E12"/>
    <mergeCell ref="F12:F13"/>
    <mergeCell ref="G12:G13"/>
  </mergeCells>
  <pageMargins left="0.19685039370078741" right="0.19685039370078741" top="0.59055118110236227" bottom="0.19685039370078741" header="0.31496062992125984" footer="0.31496062992125984"/>
  <pageSetup paperSize="9" scale="37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ECHEANCIER</vt:lpstr>
      <vt:lpstr>ECHEANCIER-01</vt:lpstr>
      <vt:lpstr>ECHEANCIER-02</vt:lpstr>
      <vt:lpstr>ECHEANCIER-03</vt:lpstr>
      <vt:lpstr>ECHEANCIER-04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Light.user</cp:lastModifiedBy>
  <cp:lastPrinted>2016-07-16T07:18:36Z</cp:lastPrinted>
  <dcterms:created xsi:type="dcterms:W3CDTF">2016-07-16T07:16:00Z</dcterms:created>
  <dcterms:modified xsi:type="dcterms:W3CDTF">2016-08-19T19:45:08Z</dcterms:modified>
</cp:coreProperties>
</file>