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drawings/drawing15.xml" ContentType="application/vnd.openxmlformats-officedocument.drawing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2586637-BD22-474D-817E-5BD5A7F4C5F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Données" sheetId="15" state="hidden" r:id="rId1"/>
    <sheet name="Bienvenue" sheetId="6" r:id="rId2"/>
    <sheet name="modele" sheetId="16" state="hidden" r:id="rId3"/>
    <sheet name="janvier" sheetId="103" r:id="rId4"/>
    <sheet name="février" sheetId="104" r:id="rId5"/>
    <sheet name="mars" sheetId="105" r:id="rId6"/>
    <sheet name="avril" sheetId="106" r:id="rId7"/>
    <sheet name="mai" sheetId="107" r:id="rId8"/>
    <sheet name="juin" sheetId="108" r:id="rId9"/>
    <sheet name="juillet" sheetId="109" r:id="rId10"/>
    <sheet name="août" sheetId="110" r:id="rId11"/>
    <sheet name="septembre" sheetId="111" r:id="rId12"/>
    <sheet name="octobre" sheetId="112" r:id="rId13"/>
    <sheet name="novembre" sheetId="113" r:id="rId14"/>
    <sheet name="décembre" sheetId="114" r:id="rId15"/>
  </sheets>
  <definedNames>
    <definedName name="_xlcn.WorksheetConnection_Planning_V6.xlsmT_mdp1" hidden="1">T_mdp[]</definedName>
    <definedName name="var_an">Données!$E$6</definedName>
    <definedName name="var_lig">Données!$P$3</definedName>
    <definedName name="var_nom">Données!$P$1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mdp" name="T_mdp" connection="WorksheetConnection_Planning_V6.xlsm!T_mdp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8" i="114" l="1"/>
  <c r="L18" i="114"/>
  <c r="K18" i="114"/>
  <c r="J18" i="114"/>
  <c r="I18" i="114"/>
  <c r="H18" i="114"/>
  <c r="G18" i="114"/>
  <c r="F18" i="114"/>
  <c r="E18" i="114"/>
  <c r="D18" i="114"/>
  <c r="M2" i="114"/>
  <c r="L2" i="114"/>
  <c r="K2" i="114"/>
  <c r="J2" i="114"/>
  <c r="I2" i="114"/>
  <c r="H2" i="114"/>
  <c r="G2" i="114"/>
  <c r="F2" i="114"/>
  <c r="E2" i="114"/>
  <c r="D2" i="114"/>
  <c r="M18" i="113"/>
  <c r="L18" i="113"/>
  <c r="K18" i="113"/>
  <c r="J18" i="113"/>
  <c r="I18" i="113"/>
  <c r="H18" i="113"/>
  <c r="G18" i="113"/>
  <c r="F18" i="113"/>
  <c r="E18" i="113"/>
  <c r="D18" i="113"/>
  <c r="M2" i="113"/>
  <c r="L2" i="113"/>
  <c r="K2" i="113"/>
  <c r="J2" i="113"/>
  <c r="I2" i="113"/>
  <c r="H2" i="113"/>
  <c r="G2" i="113"/>
  <c r="F2" i="113"/>
  <c r="E2" i="113"/>
  <c r="D2" i="113"/>
  <c r="M18" i="112"/>
  <c r="L18" i="112"/>
  <c r="K18" i="112"/>
  <c r="J18" i="112"/>
  <c r="I18" i="112"/>
  <c r="H18" i="112"/>
  <c r="G18" i="112"/>
  <c r="F18" i="112"/>
  <c r="E18" i="112"/>
  <c r="D18" i="112"/>
  <c r="M2" i="112"/>
  <c r="L2" i="112"/>
  <c r="K2" i="112"/>
  <c r="J2" i="112"/>
  <c r="I2" i="112"/>
  <c r="H2" i="112"/>
  <c r="G2" i="112"/>
  <c r="F2" i="112"/>
  <c r="E2" i="112"/>
  <c r="D2" i="112"/>
  <c r="M18" i="111"/>
  <c r="L18" i="111"/>
  <c r="K18" i="111"/>
  <c r="J18" i="111"/>
  <c r="I18" i="111"/>
  <c r="H18" i="111"/>
  <c r="G18" i="111"/>
  <c r="F18" i="111"/>
  <c r="E18" i="111"/>
  <c r="D18" i="111"/>
  <c r="M2" i="111"/>
  <c r="L2" i="111"/>
  <c r="K2" i="111"/>
  <c r="J2" i="111"/>
  <c r="I2" i="111"/>
  <c r="H2" i="111"/>
  <c r="G2" i="111"/>
  <c r="F2" i="111"/>
  <c r="E2" i="111"/>
  <c r="D2" i="111"/>
  <c r="M18" i="110"/>
  <c r="L18" i="110"/>
  <c r="K18" i="110"/>
  <c r="J18" i="110"/>
  <c r="I18" i="110"/>
  <c r="H18" i="110"/>
  <c r="G18" i="110"/>
  <c r="F18" i="110"/>
  <c r="E18" i="110"/>
  <c r="D18" i="110"/>
  <c r="M2" i="110"/>
  <c r="L2" i="110"/>
  <c r="K2" i="110"/>
  <c r="J2" i="110"/>
  <c r="I2" i="110"/>
  <c r="H2" i="110"/>
  <c r="G2" i="110"/>
  <c r="F2" i="110"/>
  <c r="E2" i="110"/>
  <c r="D2" i="110"/>
  <c r="M18" i="109"/>
  <c r="L18" i="109"/>
  <c r="K18" i="109"/>
  <c r="J18" i="109"/>
  <c r="I18" i="109"/>
  <c r="H18" i="109"/>
  <c r="G18" i="109"/>
  <c r="F18" i="109"/>
  <c r="E18" i="109"/>
  <c r="D18" i="109"/>
  <c r="M2" i="109"/>
  <c r="L2" i="109"/>
  <c r="K2" i="109"/>
  <c r="J2" i="109"/>
  <c r="I2" i="109"/>
  <c r="H2" i="109"/>
  <c r="G2" i="109"/>
  <c r="F2" i="109"/>
  <c r="E2" i="109"/>
  <c r="D2" i="109"/>
  <c r="M18" i="108"/>
  <c r="L18" i="108"/>
  <c r="K18" i="108"/>
  <c r="J18" i="108"/>
  <c r="I18" i="108"/>
  <c r="H18" i="108"/>
  <c r="G18" i="108"/>
  <c r="F18" i="108"/>
  <c r="E18" i="108"/>
  <c r="D18" i="108"/>
  <c r="M2" i="108"/>
  <c r="L2" i="108"/>
  <c r="K2" i="108"/>
  <c r="J2" i="108"/>
  <c r="I2" i="108"/>
  <c r="H2" i="108"/>
  <c r="G2" i="108"/>
  <c r="F2" i="108"/>
  <c r="E2" i="108"/>
  <c r="D2" i="108"/>
  <c r="M18" i="107"/>
  <c r="L18" i="107"/>
  <c r="K18" i="107"/>
  <c r="J18" i="107"/>
  <c r="I18" i="107"/>
  <c r="H18" i="107"/>
  <c r="G18" i="107"/>
  <c r="F18" i="107"/>
  <c r="E18" i="107"/>
  <c r="D18" i="107"/>
  <c r="M2" i="107"/>
  <c r="L2" i="107"/>
  <c r="K2" i="107"/>
  <c r="J2" i="107"/>
  <c r="I2" i="107"/>
  <c r="H2" i="107"/>
  <c r="G2" i="107"/>
  <c r="F2" i="107"/>
  <c r="E2" i="107"/>
  <c r="D2" i="107"/>
  <c r="M18" i="106"/>
  <c r="L18" i="106"/>
  <c r="K18" i="106"/>
  <c r="J18" i="106"/>
  <c r="I18" i="106"/>
  <c r="H18" i="106"/>
  <c r="G18" i="106"/>
  <c r="F18" i="106"/>
  <c r="E18" i="106"/>
  <c r="D18" i="106"/>
  <c r="M2" i="106"/>
  <c r="L2" i="106"/>
  <c r="K2" i="106"/>
  <c r="J2" i="106"/>
  <c r="I2" i="106"/>
  <c r="H2" i="106"/>
  <c r="G2" i="106"/>
  <c r="F2" i="106"/>
  <c r="E2" i="106"/>
  <c r="D2" i="106"/>
  <c r="M18" i="105"/>
  <c r="L18" i="105"/>
  <c r="K18" i="105"/>
  <c r="J18" i="105"/>
  <c r="I18" i="105"/>
  <c r="H18" i="105"/>
  <c r="G18" i="105"/>
  <c r="F18" i="105"/>
  <c r="E18" i="105"/>
  <c r="D18" i="105"/>
  <c r="M2" i="105"/>
  <c r="L2" i="105"/>
  <c r="K2" i="105"/>
  <c r="J2" i="105"/>
  <c r="I2" i="105"/>
  <c r="H2" i="105"/>
  <c r="G2" i="105"/>
  <c r="F2" i="105"/>
  <c r="E2" i="105"/>
  <c r="D2" i="105"/>
  <c r="M18" i="104"/>
  <c r="L18" i="104"/>
  <c r="K18" i="104"/>
  <c r="J18" i="104"/>
  <c r="I18" i="104"/>
  <c r="H18" i="104"/>
  <c r="G18" i="104"/>
  <c r="F18" i="104"/>
  <c r="E18" i="104"/>
  <c r="D18" i="104"/>
  <c r="M2" i="104"/>
  <c r="L2" i="104"/>
  <c r="K2" i="104"/>
  <c r="J2" i="104"/>
  <c r="I2" i="104"/>
  <c r="H2" i="104"/>
  <c r="G2" i="104"/>
  <c r="F2" i="104"/>
  <c r="E2" i="104"/>
  <c r="D2" i="104"/>
  <c r="M18" i="103"/>
  <c r="L18" i="103"/>
  <c r="K18" i="103"/>
  <c r="J18" i="103"/>
  <c r="I18" i="103"/>
  <c r="H18" i="103"/>
  <c r="G18" i="103"/>
  <c r="F18" i="103"/>
  <c r="E18" i="103"/>
  <c r="D18" i="103"/>
  <c r="M2" i="103"/>
  <c r="L2" i="103"/>
  <c r="K2" i="103"/>
  <c r="J2" i="103"/>
  <c r="I2" i="103"/>
  <c r="H2" i="103"/>
  <c r="G2" i="103"/>
  <c r="F2" i="103"/>
  <c r="E2" i="103"/>
  <c r="D2" i="103"/>
  <c r="E18" i="16"/>
  <c r="F18" i="16"/>
  <c r="G18" i="16"/>
  <c r="H18" i="16"/>
  <c r="I18" i="16"/>
  <c r="J18" i="16"/>
  <c r="K18" i="16"/>
  <c r="L18" i="16"/>
  <c r="M18" i="16"/>
  <c r="D18" i="16"/>
  <c r="M2" i="16"/>
  <c r="L2" i="16"/>
  <c r="K2" i="16"/>
  <c r="J2" i="16"/>
  <c r="I2" i="16"/>
  <c r="H2" i="16"/>
  <c r="G2" i="16"/>
  <c r="F2" i="16"/>
  <c r="E2" i="16"/>
  <c r="D2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3533F2-8484-4865-AE2B-F707DD41178B}" keepAlive="1" name="ThisWorkbookDataModel" description="Modèle de données" type="5" refreshedVersion="8" minRefreshableVersion="5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EC87839-9830-40B7-993C-6F73650EDFC9}" name="WorksheetConnection_Planning_V6.xlsm!T_mdp" type="102" refreshedVersion="8" minRefreshableVersion="5">
    <extLst>
      <ext xmlns:x15="http://schemas.microsoft.com/office/spreadsheetml/2010/11/main" uri="{DE250136-89BD-433C-8126-D09CA5730AF9}">
        <x15:connection id="T_mdp" autoDelete="1">
          <x15:rangePr sourceName="_xlcn.WorksheetConnection_Planning_V6.xlsmT_mdp1"/>
        </x15:connection>
      </ext>
    </extLst>
  </connection>
</connections>
</file>

<file path=xl/sharedStrings.xml><?xml version="1.0" encoding="utf-8"?>
<sst xmlns="http://schemas.openxmlformats.org/spreadsheetml/2006/main" count="383" uniqueCount="48">
  <si>
    <t>TOTAL PRESENCES</t>
  </si>
  <si>
    <t>Noms</t>
  </si>
  <si>
    <t>mdp</t>
  </si>
  <si>
    <t>FO</t>
  </si>
  <si>
    <t>PI</t>
  </si>
  <si>
    <t xml:space="preserve">CH </t>
  </si>
  <si>
    <t>CH</t>
  </si>
  <si>
    <t>JO</t>
  </si>
  <si>
    <t>AN</t>
  </si>
  <si>
    <t>JA</t>
  </si>
  <si>
    <t>OD</t>
  </si>
  <si>
    <t>FR</t>
  </si>
  <si>
    <t>GA</t>
  </si>
  <si>
    <t>EL</t>
  </si>
  <si>
    <t>CL</t>
  </si>
  <si>
    <t>JE</t>
  </si>
  <si>
    <t>PLANNING PRÉSENCES BNV</t>
  </si>
  <si>
    <t xml:space="preserve">EL </t>
  </si>
  <si>
    <t xml:space="preserve">CL </t>
  </si>
  <si>
    <t xml:space="preserve">JE </t>
  </si>
  <si>
    <t>LE</t>
  </si>
  <si>
    <t>Nom</t>
  </si>
  <si>
    <t>ligne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</si>
  <si>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</si>
  <si>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</si>
  <si>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</si>
  <si>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</si>
  <si>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</si>
  <si>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</si>
  <si>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</si>
  <si>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</si>
  <si>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</si>
  <si>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</si>
  <si>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</si>
  <si>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</si>
  <si>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</si>
  <si>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</si>
  <si>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</si>
  <si>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</si>
  <si>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</si>
  <si>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</si>
  <si>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</si>
  <si>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août</t>
  </si>
  <si>
    <t>septembre</t>
  </si>
  <si>
    <t>octobre</t>
  </si>
  <si>
    <t>novembre</t>
  </si>
  <si>
    <t>décembre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</si>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</sst>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dddd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rgb="FF000000"/>
      <name val="Century Gothic"/>
      <family val="2"/>
    </font>
    <font>
      <b/>
      <sz val="16"/>
      <color theme="0"/>
      <name val="Century Gothic"/>
      <family val="2"/>
    </font>
    <font>
      <sz val="12"/>
      <color rgb="FF000000"/>
      <name val="Century Gothic"/>
      <family val="2"/>
    </font>
    <font>
      <b/>
      <sz val="12"/>
      <color theme="0"/>
      <name val="Century Gothic"/>
      <family val="2"/>
    </font>
    <font>
      <b/>
      <sz val="16"/>
      <name val="Wingdings"/>
      <charset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000000"/>
      <name val="Century Gothic"/>
      <family val="2"/>
    </font>
    <font>
      <b/>
      <sz val="16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/>
    <xf numFmtId="0" fontId="4" fillId="3" borderId="5" xfId="0" applyFont="1" applyFill="1" applyBorder="1" applyAlignment="1" applyProtection="1">
      <alignment horizontal="left" vertical="center"/>
      <protection hidden="1"/>
    </xf>
    <xf numFmtId="0" fontId="7" fillId="0" borderId="0" xfId="0" applyFont="1" applyAlignment="1">
      <alignment vertical="center"/>
    </xf>
    <xf numFmtId="0" fontId="4" fillId="0" borderId="5" xfId="0" applyFont="1" applyBorder="1" applyAlignment="1" applyProtection="1">
      <alignment horizontal="left" vertical="center"/>
      <protection hidden="1"/>
    </xf>
    <xf numFmtId="0" fontId="4" fillId="3" borderId="6" xfId="0" applyFont="1" applyFill="1" applyBorder="1" applyAlignment="1" applyProtection="1">
      <alignment horizontal="left" vertical="center"/>
      <protection hidden="1"/>
    </xf>
    <xf numFmtId="165" fontId="5" fillId="2" borderId="3" xfId="0" applyNumberFormat="1" applyFont="1" applyFill="1" applyBorder="1" applyAlignment="1" applyProtection="1">
      <alignment horizontal="center" vertical="center" wrapText="1"/>
      <protection hidden="1"/>
    </xf>
    <xf numFmtId="14" fontId="5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 applyProtection="1">
      <alignment horizontal="left" vertical="center" wrapText="1"/>
      <protection hidden="1"/>
    </xf>
    <xf numFmtId="17" fontId="3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164" fontId="1" fillId="0" borderId="5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Fill="1" applyBorder="1" applyAlignment="1" applyProtection="1">
      <alignment horizontal="left" vertical="center"/>
      <protection hidden="1"/>
    </xf>
    <xf numFmtId="164" fontId="1" fillId="0" borderId="7" xfId="0" applyNumberFormat="1" applyFont="1" applyFill="1" applyBorder="1" applyAlignment="1" applyProtection="1">
      <alignment vertical="center"/>
      <protection hidden="1"/>
    </xf>
    <xf numFmtId="0" fontId="10" fillId="0" borderId="0" xfId="0" applyFont="1" applyAlignment="1">
      <alignment horizontal="center"/>
    </xf>
  </cellXfs>
  <cellStyles count="2">
    <cellStyle name="Avertissement 2" xfId="1" xr:uid="{E71CCFA2-8C07-497D-BBFF-1BFF6B15B7A1}"/>
    <cellStyle name="Normal" xfId="0" builtinId="0"/>
  </cellStyles>
  <dxfs count="39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;;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protection locked="1" hidden="1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protection locked="1" hidden="1"/>
    </dxf>
  </dxfs>
  <tableStyles count="0" defaultTableStyle="TableStyleMedium2" defaultPivotStyle="PivotStyleMedium9"/>
  <colors>
    <mruColors>
      <color rgb="FFCC0000"/>
      <color rgb="FFCC6600"/>
      <color rgb="FF009900"/>
      <color rgb="FF99CCFF"/>
      <color rgb="FF9999FF"/>
      <color rgb="FF99CC00"/>
      <color rgb="FF9933FF"/>
      <color rgb="FFFF9900"/>
      <color rgb="FFCC0099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433917</xdr:colOff>
      <xdr:row>1</xdr:row>
      <xdr:rowOff>42334</xdr:rowOff>
    </xdr:from>
    <xdr:to>
      <xdr:col>5</xdr:col>
      <xdr:colOff>592667</xdr:colOff>
      <xdr:row>2</xdr:row>
      <xdr:rowOff>190500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4315FA-AFA6-4769-8CDD-BCDCE8FAC363}"/>
            </a:ext>
          </a:extLst>
        </xdr:cNvPr>
        <xdr:cNvSpPr/>
      </xdr:nvSpPr>
      <xdr:spPr>
        <a:xfrm>
          <a:off x="2719917" y="243417"/>
          <a:ext cx="1682750" cy="39158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les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137580</xdr:colOff>
      <xdr:row>0</xdr:row>
      <xdr:rowOff>42333</xdr:rowOff>
    </xdr:from>
    <xdr:to>
      <xdr:col>11</xdr:col>
      <xdr:colOff>740833</xdr:colOff>
      <xdr:row>15</xdr:row>
      <xdr:rowOff>158751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7580" y="42333"/>
          <a:ext cx="8985253" cy="3672418"/>
        </a:xfrm>
        <a:prstGeom prst="roundRect">
          <a:avLst/>
        </a:prstGeom>
        <a:solidFill>
          <a:schemeClr val="tx2">
            <a:lumMod val="75000"/>
          </a:schemeClr>
        </a:solidFill>
        <a:ln w="38100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t" anchorCtr="1"/>
        <a:lstStyle/>
        <a:p>
          <a:pPr algn="ctr"/>
          <a:r>
            <a:rPr lang="fr-FR" sz="2000" b="1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Bienvenue dans le planning partagé</a:t>
          </a:r>
          <a:r>
            <a:rPr lang="fr-FR" sz="20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des bénévoles !</a:t>
          </a:r>
        </a:p>
        <a:p>
          <a:pPr algn="ctr"/>
          <a:endParaRPr lang="fr-FR" sz="20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Cliquer sur BENEVOLE, selectionner votre nom et saisir votre mot de passe</a:t>
          </a:r>
          <a:endParaRPr lang="fr-FR" sz="2000" b="1" u="sng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  <a:sym typeface="Wingdings 2" panose="05020102010507070707" pitchFamily="18" charset="2"/>
          </a:endParaRP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Si OK une liste s'affiche. Choisir les dates et  valider...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Il te reste à noter les dates retenues dans ton agenda :-)</a:t>
          </a:r>
        </a:p>
        <a:p>
          <a:endParaRPr lang="fr-FR" sz="1400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Pour supprimer une date choisie. la selectionner et valider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N'oublie pas non plus de signaler un empêchement de dernière minute !</a:t>
          </a:r>
          <a:endParaRPr lang="fr-FR" sz="1400">
            <a:effectLst/>
            <a:latin typeface="Century Gothic" panose="020B0502020202020204" pitchFamily="34" charset="0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10583</xdr:colOff>
      <xdr:row>1</xdr:row>
      <xdr:rowOff>42334</xdr:rowOff>
    </xdr:from>
    <xdr:to>
      <xdr:col>13</xdr:col>
      <xdr:colOff>211666</xdr:colOff>
      <xdr:row>3</xdr:row>
      <xdr:rowOff>95251</xdr:rowOff>
    </xdr:to>
    <xdr:sp macro="[0]!benevol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5B86BEF-335F-418C-B4BA-6A220AA2BAF3}"/>
            </a:ext>
          </a:extLst>
        </xdr:cNvPr>
        <xdr:cNvSpPr/>
      </xdr:nvSpPr>
      <xdr:spPr>
        <a:xfrm>
          <a:off x="9302750" y="201084"/>
          <a:ext cx="1439333" cy="4339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BENEVOLE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DD5EEF-C2F2-49E5-9E1B-1B0253DF1A1D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343A2D4-392F-4A17-9BD2-93979510A540}"/>
            </a:ext>
          </a:extLst>
        </xdr:cNvPr>
        <xdr:cNvSpPr/>
      </xdr:nvSpPr>
      <xdr:spPr>
        <a:xfrm>
          <a:off x="11303000" y="317500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C8F6906-7009-4C3F-92EF-D3C94C93A267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E876B7D-747F-4982-844F-15830CC87E8A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C2E723-CFDE-4141-AA4A-E46E01E05CD9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370FCC5-55C6-429D-B465-B19915B83072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6214F86-0BB0-449E-82E2-846EC2F4EDCC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CEBE7E-D2CD-4FC3-92DE-07F12D1CF32D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097E39-C6BF-4C3C-A651-18B5B89FD5FA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642EA68-BB62-4054-9474-7E4EFAA60C43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46A2B5-C830-4EBB-BF7A-80DB2F5C273F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D4B47C7-9A33-4FAF-8841-A45287B262AC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CB8690-F473-4103-8710-A46CEB726BD7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5C6502-BA98-4CD2-8902-D58D032DBC68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24CBAE-7311-43A4-932B-61E58ACBC4AC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FB5F34D-AAB1-49CF-BD58-8710C9BAED01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7FBAAB1-3C0E-4194-80B2-087DAE1C84DC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F731436-25E0-4688-9652-42E78F667BEE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D36F7F-2E6D-42CE-90BF-6359B26E39B0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CE96678-5F3C-40E9-BEA4-A456E4D0B79B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F8F25C-714E-4BA4-928E-EA6C17503BB2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3D002B5-C6D3-4CC0-BC90-A38763FA1D5B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F438BA-0680-4C98-BC2E-3E40A250EC17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D3F8F7-EB7A-459B-B2E5-1D76A6AD3825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F00D0E-AEFC-4F0C-BF1E-30605A295656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EC233D1-C81B-44CD-AFC1-85F09B95B951}"/>
            </a:ext>
          </a:extLst>
        </xdr:cNvPr>
        <xdr:cNvSpPr/>
      </xdr:nvSpPr>
      <xdr:spPr>
        <a:xfrm>
          <a:off x="11277600" y="317500"/>
          <a:ext cx="1146176" cy="3640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1CFC8C-481C-492A-BCDF-CBDEBA82F7AF}" name="T_mdp" displayName="T_mdp" ref="A1:B14" totalsRowShown="0" dataDxfId="393" tableBorderDxfId="392">
  <tableColumns count="2">
    <tableColumn id="1" xr3:uid="{6BE78CF4-1A27-4DC5-9381-A92FE9B6C6B3}" name="Noms" dataDxfId="391"/>
    <tableColumn id="2" xr3:uid="{08854D26-DDD1-472B-B4B1-8951D3810E2A}" name="mdp" dataDxfId="39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ABA33D-0234-4F6E-8FA1-ACE6B7A83001}" name="T_mois" displayName="T_mois" ref="H1:H13" totalsRowShown="0">
  <autoFilter ref="H1:H13" xr:uid="{75ABA33D-0234-4F6E-8FA1-ACE6B7A83001}"/>
  <tableColumns count="1">
    <tableColumn id="1" xr3:uid="{A274BACF-A7D3-48A5-86BB-4D1E549893EC}" name="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012897-7790-4C6F-9461-2353B29E4C87}" name="tableau1" displayName="tableau1" ref="C4:M18" totalsRowCount="1" headerRowDxfId="378" dataDxfId="388" tableBorderDxfId="389">
  <autoFilter ref="C4:M17" xr:uid="{30012897-7790-4C6F-9461-2353B29E4C87}"/>
  <tableColumns count="11">
    <tableColumn id="1" xr3:uid="{1EBF86C5-5607-4795-A1C1-76C8229ED1DF}" name="col1" totalsRowLabel="TOTAL PRESENCES" dataDxfId="376" totalsRowDxfId="370"/>
    <tableColumn id="2" xr3:uid="{EE88CEB0-795B-4898-8DFA-B1DC711F5DF6}" name="col2" totalsRowFunction="custom" dataDxfId="377" totalsRowDxfId="369">
      <totalsRowFormula>COUNTIF(tableau1[col2],"VRAI")</totalsRowFormula>
    </tableColumn>
    <tableColumn id="3" xr3:uid="{D6777590-0A88-4178-BBB6-30E7E54C3655}" name="col3" totalsRowFunction="custom" dataDxfId="387" totalsRowDxfId="368">
      <totalsRowFormula>COUNTIF(tableau1[col3],"VRAI")</totalsRowFormula>
    </tableColumn>
    <tableColumn id="4" xr3:uid="{54E8B23E-705F-4A2C-BF63-AF977B4DE784}" name="col4" totalsRowFunction="custom" dataDxfId="386" totalsRowDxfId="367">
      <totalsRowFormula>COUNTIF(tableau1[col4],"VRAI")</totalsRowFormula>
    </tableColumn>
    <tableColumn id="5" xr3:uid="{3D241C5A-9A9B-4731-B98D-BDA3BB09B238}" name="col5" totalsRowFunction="custom" dataDxfId="385" totalsRowDxfId="366">
      <totalsRowFormula>COUNTIF(tableau1[col5],"VRAI")</totalsRowFormula>
    </tableColumn>
    <tableColumn id="6" xr3:uid="{C83A1550-7100-4333-B926-E01CF6B8C3FD}" name="col6" totalsRowFunction="custom" dataDxfId="384" totalsRowDxfId="365">
      <totalsRowFormula>COUNTIF(tableau1[col6],"VRAI")</totalsRowFormula>
    </tableColumn>
    <tableColumn id="7" xr3:uid="{8AA9B6F3-FA50-4DEB-9A0E-16DC6AC4E7BD}" name="col7" totalsRowFunction="custom" dataDxfId="383" totalsRowDxfId="364">
      <totalsRowFormula>COUNTIF(tableau1[col7],"VRAI")</totalsRowFormula>
    </tableColumn>
    <tableColumn id="8" xr3:uid="{68A28B5B-3823-4808-850A-9987BD4E9B3F}" name="col8" totalsRowFunction="custom" dataDxfId="382" totalsRowDxfId="363">
      <totalsRowFormula>COUNTIF(tableau1[col8],"VRAI")</totalsRowFormula>
    </tableColumn>
    <tableColumn id="9" xr3:uid="{0CF4E049-6481-4E85-B223-C02DFC3D25D7}" name="col9" totalsRowFunction="custom" dataDxfId="381" totalsRowDxfId="362">
      <totalsRowFormula>COUNTIF(tableau1[col9],"VRAI")</totalsRowFormula>
    </tableColumn>
    <tableColumn id="10" xr3:uid="{F1DF9B9B-0224-456E-8D13-85FEC09AB875}" name="col10" totalsRowFunction="custom" dataDxfId="380" totalsRowDxfId="361">
      <totalsRowFormula>COUNTIF(tableau1[col10],"VRAI")</totalsRowFormula>
    </tableColumn>
    <tableColumn id="11" xr3:uid="{B558A628-426F-4943-A2A0-5A3B3D153492}" name="col11" totalsRowFunction="custom" dataDxfId="379" totalsRowDxfId="360">
      <totalsRowFormula>COUNTIF(tableau1[col11],"VRAI")</totalsRow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3CD791D0-E199-490F-8759-7729B5216DD1}" name="tableau186" displayName="tableau186" ref="C4:M18" totalsRowCount="1" headerRowDxfId="354" dataDxfId="353" tableBorderDxfId="352">
  <autoFilter ref="C4:M17" xr:uid="{30012897-7790-4C6F-9461-2353B29E4C87}"/>
  <tableColumns count="11">
    <tableColumn id="1" xr3:uid="{47615C18-30C0-49DF-B1E0-0D1D0C6A2DD4}" name="col1" totalsRowLabel="TOTAL PRESENCES" dataDxfId="350" totalsRowDxfId="351"/>
    <tableColumn id="2" xr3:uid="{11AD675C-75E6-4EF8-B1CF-8D37B0E297C6}" name="col2" totalsRowFunction="custom" dataDxfId="348" totalsRowDxfId="349">
      <totalsRowFormula>COUNTIF(tableau186[col2],"VRAI")</totalsRowFormula>
    </tableColumn>
    <tableColumn id="3" xr3:uid="{9E599950-B7C4-4D4F-A0DC-14361439472C}" name="col3" totalsRowFunction="custom" dataDxfId="346" totalsRowDxfId="347">
      <totalsRowFormula>COUNTIF(tableau186[col3],"VRAI")</totalsRowFormula>
    </tableColumn>
    <tableColumn id="4" xr3:uid="{09AA3875-7B3F-4E13-9BF5-D21B532E5646}" name="col4" totalsRowFunction="custom" dataDxfId="344" totalsRowDxfId="345">
      <totalsRowFormula>COUNTIF(tableau186[col4],"VRAI")</totalsRowFormula>
    </tableColumn>
    <tableColumn id="5" xr3:uid="{C88B4EA6-1597-49BE-A804-2E3A754733C1}" name="col5" totalsRowFunction="custom" dataDxfId="342" totalsRowDxfId="343">
      <totalsRowFormula>COUNTIF(tableau186[col5],"VRAI")</totalsRowFormula>
    </tableColumn>
    <tableColumn id="6" xr3:uid="{5EAAFFD5-5A5E-4E2C-AAAB-33913287D99C}" name="col6" totalsRowFunction="custom" dataDxfId="340" totalsRowDxfId="341">
      <totalsRowFormula>COUNTIF(tableau186[col6],"VRAI")</totalsRowFormula>
    </tableColumn>
    <tableColumn id="7" xr3:uid="{866897FF-A451-46E5-A0B3-D9675470329A}" name="col7" totalsRowFunction="custom" dataDxfId="338" totalsRowDxfId="339">
      <totalsRowFormula>COUNTIF(tableau186[col7],"VRAI")</totalsRowFormula>
    </tableColumn>
    <tableColumn id="8" xr3:uid="{C3961176-24B5-4C51-B528-9E6C0178D28B}" name="col8" totalsRowFunction="custom" dataDxfId="336" totalsRowDxfId="337">
      <totalsRowFormula>COUNTIF(tableau186[col8],"VRAI")</totalsRowFormula>
    </tableColumn>
    <tableColumn id="9" xr3:uid="{380EA2F1-4F28-48A3-9163-CD2BF212717D}" name="col9" totalsRowFunction="custom" dataDxfId="334" totalsRowDxfId="335">
      <totalsRowFormula>COUNTIF(tableau186[col9],"VRAI")</totalsRowFormula>
    </tableColumn>
    <tableColumn id="10" xr3:uid="{8274930C-9E51-4443-B77B-F844FD238061}" name="col10" totalsRowFunction="custom" dataDxfId="332" totalsRowDxfId="333">
      <totalsRowFormula>COUNTIF(tableau186[col10],"VRAI")</totalsRowFormula>
    </tableColumn>
    <tableColumn id="11" xr3:uid="{11E41524-809F-4AE4-B488-E39DDC811B1F}" name="col11" totalsRowFunction="custom" dataDxfId="330" totalsRowDxfId="331">
      <totalsRowFormula>COUNTIF(tableau186[col11],"VRAI")</totalsRowFormula>
    </tableColumn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B5809317-D3DC-4477-8816-7A33F2062388}" name="tableau187" displayName="tableau187" ref="C4:M18" totalsRowCount="1" headerRowDxfId="324" dataDxfId="323" tableBorderDxfId="322">
  <autoFilter ref="C4:M17" xr:uid="{30012897-7790-4C6F-9461-2353B29E4C87}"/>
  <tableColumns count="11">
    <tableColumn id="1" xr3:uid="{356C2910-6B0D-4B3C-A717-1FBFAD3BDF9A}" name="col1" totalsRowLabel="TOTAL PRESENCES" dataDxfId="321" totalsRowDxfId="10"/>
    <tableColumn id="2" xr3:uid="{714559AC-7297-4A1D-AEE1-09DDDD3F567A}" name="col2" totalsRowFunction="custom" dataDxfId="320" totalsRowDxfId="9">
      <totalsRowFormula>COUNTIF(tableau187[col2],"VRAI")</totalsRowFormula>
    </tableColumn>
    <tableColumn id="3" xr3:uid="{3A97BBDE-DBFB-46B1-9E44-1C586F75D543}" name="col3" totalsRowFunction="custom" dataDxfId="319" totalsRowDxfId="8">
      <totalsRowFormula>COUNTIF(tableau187[col3],"VRAI")</totalsRowFormula>
    </tableColumn>
    <tableColumn id="4" xr3:uid="{B053DB00-58D8-4185-9A28-D3B5C7A9FBD8}" name="col4" totalsRowFunction="custom" dataDxfId="318" totalsRowDxfId="7">
      <totalsRowFormula>COUNTIF(tableau187[col4],"VRAI")</totalsRowFormula>
    </tableColumn>
    <tableColumn id="5" xr3:uid="{0B63CF89-FF4C-4B73-BB18-9DDBAD49CA4F}" name="col5" totalsRowFunction="custom" dataDxfId="317" totalsRowDxfId="6">
      <totalsRowFormula>COUNTIF(tableau187[col5],"VRAI")</totalsRowFormula>
    </tableColumn>
    <tableColumn id="6" xr3:uid="{70C55FB1-D818-4464-B9A2-950738CC2C60}" name="col6" totalsRowFunction="custom" dataDxfId="316" totalsRowDxfId="5">
      <totalsRowFormula>COUNTIF(tableau187[col6],"VRAI")</totalsRowFormula>
    </tableColumn>
    <tableColumn id="7" xr3:uid="{B1A0C224-8A99-4F22-86B0-BE55967EB299}" name="col7" totalsRowFunction="custom" dataDxfId="315" totalsRowDxfId="4">
      <totalsRowFormula>COUNTIF(tableau187[col7],"VRAI")</totalsRowFormula>
    </tableColumn>
    <tableColumn id="8" xr3:uid="{99DA782F-36CE-40FA-95E0-39CF7F6F8606}" name="col8" totalsRowFunction="custom" dataDxfId="314" totalsRowDxfId="3">
      <totalsRowFormula>COUNTIF(tableau187[col8],"VRAI")</totalsRowFormula>
    </tableColumn>
    <tableColumn id="9" xr3:uid="{E401B294-0981-4426-999D-7A45FA6E7B53}" name="col9" totalsRowFunction="custom" dataDxfId="313" totalsRowDxfId="2">
      <totalsRowFormula>COUNTIF(tableau187[col9],"VRAI")</totalsRowFormula>
    </tableColumn>
    <tableColumn id="10" xr3:uid="{D764BF9A-39C7-4A5D-904C-1ED6C63E6C1C}" name="col10" totalsRowFunction="custom" dataDxfId="312" totalsRowDxfId="1">
      <totalsRowFormula>COUNTIF(tableau187[col10],"VRAI")</totalsRowFormula>
    </tableColumn>
    <tableColumn id="11" xr3:uid="{3269921F-4476-42A7-8692-291300D2D516}" name="col11" totalsRowFunction="custom" dataDxfId="311" totalsRowDxfId="0">
      <totalsRowFormula>COUNTIF(tableau187[col11],"VRAI")</totalsRow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CC568B64-1690-42C5-9F70-F3531801F90E}" name="tableau188" displayName="tableau188" ref="C4:M18" totalsRowCount="1" headerRowDxfId="305" dataDxfId="304" tableBorderDxfId="303">
  <autoFilter ref="C4:M17" xr:uid="{30012897-7790-4C6F-9461-2353B29E4C87}"/>
  <tableColumns count="11">
    <tableColumn id="1" xr3:uid="{04829081-80F0-4EAC-BB75-0E4290A2EEBC}" name="col1" totalsRowLabel="TOTAL PRESENCES" dataDxfId="301" totalsRowDxfId="302"/>
    <tableColumn id="2" xr3:uid="{125E4357-E355-4D0A-9097-4B5E840DF7F2}" name="col2" totalsRowFunction="custom" dataDxfId="299" totalsRowDxfId="300">
      <totalsRowFormula>COUNTIF(tableau188[col2],"VRAI")</totalsRowFormula>
    </tableColumn>
    <tableColumn id="3" xr3:uid="{C666D897-DD14-465B-972E-C9350D31B3C0}" name="col3" totalsRowFunction="custom" dataDxfId="297" totalsRowDxfId="298">
      <totalsRowFormula>COUNTIF(tableau188[col3],"VRAI")</totalsRowFormula>
    </tableColumn>
    <tableColumn id="4" xr3:uid="{A2A6E9B6-BF39-44ED-A4EB-C81D8858B93A}" name="col4" totalsRowFunction="custom" dataDxfId="295" totalsRowDxfId="296">
      <totalsRowFormula>COUNTIF(tableau188[col4],"VRAI")</totalsRowFormula>
    </tableColumn>
    <tableColumn id="5" xr3:uid="{06AD5F19-4C89-4D43-91ED-48B999C642F5}" name="col5" totalsRowFunction="custom" dataDxfId="293" totalsRowDxfId="294">
      <totalsRowFormula>COUNTIF(tableau188[col5],"VRAI")</totalsRowFormula>
    </tableColumn>
    <tableColumn id="6" xr3:uid="{0008C400-CC49-41E9-BE83-88FBEED8F401}" name="col6" totalsRowFunction="custom" dataDxfId="291" totalsRowDxfId="292">
      <totalsRowFormula>COUNTIF(tableau188[col6],"VRAI")</totalsRowFormula>
    </tableColumn>
    <tableColumn id="7" xr3:uid="{539F8BDC-2FAB-44EE-B252-BF4EA7CE0546}" name="col7" totalsRowFunction="custom" dataDxfId="289" totalsRowDxfId="290">
      <totalsRowFormula>COUNTIF(tableau188[col7],"VRAI")</totalsRowFormula>
    </tableColumn>
    <tableColumn id="8" xr3:uid="{BC26862D-A3F4-4E53-8FE1-461D034FC6E2}" name="col8" totalsRowFunction="custom" dataDxfId="287" totalsRowDxfId="288">
      <totalsRowFormula>COUNTIF(tableau188[col8],"VRAI")</totalsRowFormula>
    </tableColumn>
    <tableColumn id="9" xr3:uid="{231E07AB-34AA-4B1E-8109-A0C1289B54BD}" name="col9" totalsRowFunction="custom" dataDxfId="285" totalsRowDxfId="286">
      <totalsRowFormula>COUNTIF(tableau188[col9],"VRAI")</totalsRowFormula>
    </tableColumn>
    <tableColumn id="10" xr3:uid="{59CEF942-DE6D-4DF7-B098-8CA44CB8F56C}" name="col10" totalsRowFunction="custom" dataDxfId="283" totalsRowDxfId="284">
      <totalsRowFormula>COUNTIF(tableau188[col10],"VRAI")</totalsRowFormula>
    </tableColumn>
    <tableColumn id="11" xr3:uid="{FE80A280-3526-4CE5-9ED0-B4091C3362B8}" name="col11" totalsRowFunction="custom" dataDxfId="281" totalsRowDxfId="282">
      <totalsRowFormula>COUNTIF(tableau188[col11],"VRAI")</totalsRow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D818A333-A9C4-4C60-BCBB-BD0F266E2148}" name="tableau189" displayName="tableau189" ref="C4:M18" totalsRowCount="1" headerRowDxfId="275" dataDxfId="274" tableBorderDxfId="273">
  <autoFilter ref="C4:M17" xr:uid="{30012897-7790-4C6F-9461-2353B29E4C87}"/>
  <tableColumns count="11">
    <tableColumn id="1" xr3:uid="{B8F3E0BC-6A4E-4BE1-B257-96207139DBD3}" name="col1" totalsRowLabel="TOTAL PRESENCES" dataDxfId="271" totalsRowDxfId="272"/>
    <tableColumn id="2" xr3:uid="{9385CC62-F714-4174-8675-19CE3DAA185F}" name="col2" totalsRowFunction="custom" dataDxfId="269" totalsRowDxfId="270">
      <totalsRowFormula>COUNTIF(tableau189[col2],"VRAI")</totalsRowFormula>
    </tableColumn>
    <tableColumn id="3" xr3:uid="{CF5F2A34-7DEA-4B11-AB7D-625D5A74A0F2}" name="col3" totalsRowFunction="custom" dataDxfId="267" totalsRowDxfId="268">
      <totalsRowFormula>COUNTIF(tableau189[col3],"VRAI")</totalsRowFormula>
    </tableColumn>
    <tableColumn id="4" xr3:uid="{6546933D-84EC-4ACA-9C49-2D75F21B68F0}" name="col4" totalsRowFunction="custom" dataDxfId="265" totalsRowDxfId="266">
      <totalsRowFormula>COUNTIF(tableau189[col4],"VRAI")</totalsRowFormula>
    </tableColumn>
    <tableColumn id="5" xr3:uid="{6BA51076-5BD0-4922-A5DD-5E361420914B}" name="col5" totalsRowFunction="custom" dataDxfId="263" totalsRowDxfId="264">
      <totalsRowFormula>COUNTIF(tableau189[col5],"VRAI")</totalsRowFormula>
    </tableColumn>
    <tableColumn id="6" xr3:uid="{594728AF-04F5-4C97-9AB3-C90A355F6A36}" name="col6" totalsRowFunction="custom" dataDxfId="261" totalsRowDxfId="262">
      <totalsRowFormula>COUNTIF(tableau189[col6],"VRAI")</totalsRowFormula>
    </tableColumn>
    <tableColumn id="7" xr3:uid="{150749D8-FAB1-4749-8274-910EC64AF7B3}" name="col7" totalsRowFunction="custom" dataDxfId="259" totalsRowDxfId="260">
      <totalsRowFormula>COUNTIF(tableau189[col7],"VRAI")</totalsRowFormula>
    </tableColumn>
    <tableColumn id="8" xr3:uid="{1E85D3D4-74BB-43FB-8782-85D941558664}" name="col8" totalsRowFunction="custom" dataDxfId="257" totalsRowDxfId="258">
      <totalsRowFormula>COUNTIF(tableau189[col8],"VRAI")</totalsRowFormula>
    </tableColumn>
    <tableColumn id="9" xr3:uid="{2DEAB74E-47C9-44D7-AD29-7178E091D7A7}" name="col9" totalsRowFunction="custom" dataDxfId="255" totalsRowDxfId="256">
      <totalsRowFormula>COUNTIF(tableau189[col9],"VRAI")</totalsRowFormula>
    </tableColumn>
    <tableColumn id="10" xr3:uid="{640DA565-459D-4CA5-A425-56965DB50138}" name="col10" totalsRowFunction="custom" dataDxfId="253" totalsRowDxfId="254">
      <totalsRowFormula>COUNTIF(tableau189[col10],"VRAI")</totalsRowFormula>
    </tableColumn>
    <tableColumn id="11" xr3:uid="{2155B837-36B4-4BF2-B56E-B9426FABFE3B}" name="col11" totalsRowFunction="custom" dataDxfId="251" totalsRowDxfId="252">
      <totalsRowFormula>COUNTIF(tableau189[col11],"VRAI")</totalsRowFormula>
    </tableColumn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E9881419-60DF-4247-8AA8-A386E85E3B2B}" name="tableau190" displayName="tableau190" ref="C4:M18" totalsRowCount="1" headerRowDxfId="245" dataDxfId="244" tableBorderDxfId="243">
  <autoFilter ref="C4:M17" xr:uid="{30012897-7790-4C6F-9461-2353B29E4C87}"/>
  <tableColumns count="11">
    <tableColumn id="1" xr3:uid="{9BE63227-C341-4A76-AD49-CE593C5D15A6}" name="col1" totalsRowLabel="TOTAL PRESENCES" dataDxfId="241" totalsRowDxfId="242"/>
    <tableColumn id="2" xr3:uid="{AB8D3710-BFA3-4AD5-8E23-4B908D112D72}" name="col2" totalsRowFunction="custom" dataDxfId="239" totalsRowDxfId="240">
      <totalsRowFormula>COUNTIF(tableau190[col2],"VRAI")</totalsRowFormula>
    </tableColumn>
    <tableColumn id="3" xr3:uid="{07099D79-B145-4E75-81CD-F5469B09A351}" name="col3" totalsRowFunction="custom" dataDxfId="237" totalsRowDxfId="238">
      <totalsRowFormula>COUNTIF(tableau190[col3],"VRAI")</totalsRowFormula>
    </tableColumn>
    <tableColumn id="4" xr3:uid="{AA4D34E7-B79B-4312-8C73-E7305EF5F99D}" name="col4" totalsRowFunction="custom" dataDxfId="235" totalsRowDxfId="236">
      <totalsRowFormula>COUNTIF(tableau190[col4],"VRAI")</totalsRowFormula>
    </tableColumn>
    <tableColumn id="5" xr3:uid="{A3857862-CF42-4E7B-8892-818D9ECD59F1}" name="col5" totalsRowFunction="custom" dataDxfId="233" totalsRowDxfId="234">
      <totalsRowFormula>COUNTIF(tableau190[col5],"VRAI")</totalsRowFormula>
    </tableColumn>
    <tableColumn id="6" xr3:uid="{0C79C65B-3860-49F9-8505-A614FCA13B45}" name="col6" totalsRowFunction="custom" dataDxfId="231" totalsRowDxfId="232">
      <totalsRowFormula>COUNTIF(tableau190[col6],"VRAI")</totalsRowFormula>
    </tableColumn>
    <tableColumn id="7" xr3:uid="{58179FAE-07CA-4257-B1C4-98C8762BDE91}" name="col7" totalsRowFunction="custom" dataDxfId="229" totalsRowDxfId="230">
      <totalsRowFormula>COUNTIF(tableau190[col7],"VRAI")</totalsRowFormula>
    </tableColumn>
    <tableColumn id="8" xr3:uid="{D8E53B51-74C6-4887-898A-2EE3DDE35760}" name="col8" totalsRowFunction="custom" dataDxfId="227" totalsRowDxfId="228">
      <totalsRowFormula>COUNTIF(tableau190[col8],"VRAI")</totalsRowFormula>
    </tableColumn>
    <tableColumn id="9" xr3:uid="{4802F823-42DB-40F3-8CB9-D3F3207B9B6A}" name="col9" totalsRowFunction="custom" dataDxfId="225" totalsRowDxfId="226">
      <totalsRowFormula>COUNTIF(tableau190[col9],"VRAI")</totalsRowFormula>
    </tableColumn>
    <tableColumn id="10" xr3:uid="{B5C26EA9-30A5-401E-A181-8F5A6EBBBD85}" name="col10" totalsRowFunction="custom" dataDxfId="223" totalsRowDxfId="224">
      <totalsRowFormula>COUNTIF(tableau190[col10],"VRAI")</totalsRowFormula>
    </tableColumn>
    <tableColumn id="11" xr3:uid="{6123F951-C7D8-4539-B3DD-164F36A27291}" name="col11" totalsRowFunction="custom" dataDxfId="221" totalsRowDxfId="222">
      <totalsRowFormula>COUNTIF(tableau190[col11],"VRAI")</totalsRowFormula>
    </tableColumn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913FA92D-2395-44D6-BA8E-92F2D3235BEE}" name="tableau191" displayName="tableau191" ref="C4:M18" totalsRowCount="1" headerRowDxfId="215" dataDxfId="214" tableBorderDxfId="213">
  <autoFilter ref="C4:M17" xr:uid="{30012897-7790-4C6F-9461-2353B29E4C87}"/>
  <tableColumns count="11">
    <tableColumn id="1" xr3:uid="{B254E5C0-B808-46E0-80AF-3F8C20A8622D}" name="col1" totalsRowLabel="TOTAL PRESENCES" dataDxfId="211" totalsRowDxfId="212"/>
    <tableColumn id="2" xr3:uid="{1DED0BE4-6C01-4306-8215-092534DCB7AD}" name="col2" totalsRowFunction="custom" dataDxfId="209" totalsRowDxfId="210">
      <totalsRowFormula>COUNTIF(tableau191[col2],"VRAI")</totalsRowFormula>
    </tableColumn>
    <tableColumn id="3" xr3:uid="{BDF7598E-DB05-42ED-8C8A-504A73B016D6}" name="col3" totalsRowFunction="custom" dataDxfId="207" totalsRowDxfId="208">
      <totalsRowFormula>COUNTIF(tableau191[col3],"VRAI")</totalsRowFormula>
    </tableColumn>
    <tableColumn id="4" xr3:uid="{8BEEDD62-760F-42B5-B355-BCBAD310024C}" name="col4" totalsRowFunction="custom" dataDxfId="205" totalsRowDxfId="206">
      <totalsRowFormula>COUNTIF(tableau191[col4],"VRAI")</totalsRowFormula>
    </tableColumn>
    <tableColumn id="5" xr3:uid="{C13EA70C-8C8D-498F-ABA5-6158015BEBB4}" name="col5" totalsRowFunction="custom" dataDxfId="203" totalsRowDxfId="204">
      <totalsRowFormula>COUNTIF(tableau191[col5],"VRAI")</totalsRowFormula>
    </tableColumn>
    <tableColumn id="6" xr3:uid="{CEA57D18-D0E5-4649-8611-26325B5F020E}" name="col6" totalsRowFunction="custom" dataDxfId="201" totalsRowDxfId="202">
      <totalsRowFormula>COUNTIF(tableau191[col6],"VRAI")</totalsRowFormula>
    </tableColumn>
    <tableColumn id="7" xr3:uid="{42AD5A60-CDAC-4E36-A595-A25A5622AF99}" name="col7" totalsRowFunction="custom" dataDxfId="199" totalsRowDxfId="200">
      <totalsRowFormula>COUNTIF(tableau191[col7],"VRAI")</totalsRowFormula>
    </tableColumn>
    <tableColumn id="8" xr3:uid="{7367854C-7A3E-4240-81E5-C29A547E295D}" name="col8" totalsRowFunction="custom" dataDxfId="197" totalsRowDxfId="198">
      <totalsRowFormula>COUNTIF(tableau191[col8],"VRAI")</totalsRowFormula>
    </tableColumn>
    <tableColumn id="9" xr3:uid="{1EA211E2-004F-4A10-ABF0-AD1A063AA8E0}" name="col9" totalsRowFunction="custom" dataDxfId="195" totalsRowDxfId="196">
      <totalsRowFormula>COUNTIF(tableau191[col9],"VRAI")</totalsRowFormula>
    </tableColumn>
    <tableColumn id="10" xr3:uid="{F9C23701-9A00-49BB-A0FA-8BEA57285CC2}" name="col10" totalsRowFunction="custom" dataDxfId="193" totalsRowDxfId="194">
      <totalsRowFormula>COUNTIF(tableau191[col10],"VRAI")</totalsRowFormula>
    </tableColumn>
    <tableColumn id="11" xr3:uid="{63D38263-A020-4516-BA88-1CC5BFC380BB}" name="col11" totalsRowFunction="custom" dataDxfId="191" totalsRowDxfId="192">
      <totalsRowFormula>COUNTIF(tableau191[col11],"VRAI")</totalsRowFormula>
    </tableColumn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47C7B7E1-54E9-4B42-A7B7-E95AA33D3A42}" name="tableau192" displayName="tableau192" ref="C4:M18" totalsRowCount="1" headerRowDxfId="185" dataDxfId="184" tableBorderDxfId="183">
  <autoFilter ref="C4:M17" xr:uid="{30012897-7790-4C6F-9461-2353B29E4C87}"/>
  <tableColumns count="11">
    <tableColumn id="1" xr3:uid="{C291AB42-131C-47D4-B1DD-FE85492BF2FA}" name="col1" totalsRowLabel="TOTAL PRESENCES" dataDxfId="181" totalsRowDxfId="182"/>
    <tableColumn id="2" xr3:uid="{B119AAF6-AFA1-46F0-8B23-9D8F607A5534}" name="col2" totalsRowFunction="custom" dataDxfId="179" totalsRowDxfId="180">
      <totalsRowFormula>COUNTIF(tableau192[col2],"VRAI")</totalsRowFormula>
    </tableColumn>
    <tableColumn id="3" xr3:uid="{01D49C2E-40D6-42BA-8E39-F2C2D314A64B}" name="col3" totalsRowFunction="custom" dataDxfId="177" totalsRowDxfId="178">
      <totalsRowFormula>COUNTIF(tableau192[col3],"VRAI")</totalsRowFormula>
    </tableColumn>
    <tableColumn id="4" xr3:uid="{361699C7-B400-4D0D-8E62-79A168FA9844}" name="col4" totalsRowFunction="custom" dataDxfId="175" totalsRowDxfId="176">
      <totalsRowFormula>COUNTIF(tableau192[col4],"VRAI")</totalsRowFormula>
    </tableColumn>
    <tableColumn id="5" xr3:uid="{B6634116-A6F6-472B-859C-B8F044224A4F}" name="col5" totalsRowFunction="custom" dataDxfId="173" totalsRowDxfId="174">
      <totalsRowFormula>COUNTIF(tableau192[col5],"VRAI")</totalsRowFormula>
    </tableColumn>
    <tableColumn id="6" xr3:uid="{856D0754-E257-4170-942B-F25429A3139C}" name="col6" totalsRowFunction="custom" dataDxfId="171" totalsRowDxfId="172">
      <totalsRowFormula>COUNTIF(tableau192[col6],"VRAI")</totalsRowFormula>
    </tableColumn>
    <tableColumn id="7" xr3:uid="{8D189F43-80A2-4406-8749-B626775B9868}" name="col7" totalsRowFunction="custom" dataDxfId="169" totalsRowDxfId="170">
      <totalsRowFormula>COUNTIF(tableau192[col7],"VRAI")</totalsRowFormula>
    </tableColumn>
    <tableColumn id="8" xr3:uid="{AAF6C21F-F9D8-42BE-96F1-9E3940C139FD}" name="col8" totalsRowFunction="custom" dataDxfId="167" totalsRowDxfId="168">
      <totalsRowFormula>COUNTIF(tableau192[col8],"VRAI")</totalsRowFormula>
    </tableColumn>
    <tableColumn id="9" xr3:uid="{7FECC611-198F-4F31-B58C-341CF35EEDEE}" name="col9" totalsRowFunction="custom" dataDxfId="165" totalsRowDxfId="166">
      <totalsRowFormula>COUNTIF(tableau192[col9],"VRAI")</totalsRowFormula>
    </tableColumn>
    <tableColumn id="10" xr3:uid="{633551A8-46E9-42DA-A4DB-021356307EF6}" name="col10" totalsRowFunction="custom" dataDxfId="163" totalsRowDxfId="164">
      <totalsRowFormula>COUNTIF(tableau192[col10],"VRAI")</totalsRowFormula>
    </tableColumn>
    <tableColumn id="11" xr3:uid="{2A747696-2486-4FB0-BFA8-787F82C9AA3C}" name="col11" totalsRowFunction="custom" dataDxfId="161" totalsRowDxfId="162">
      <totalsRowFormula>COUNTIF(tableau192[col11],"VRAI")</totalsRowFormula>
    </tableColumn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26849AAE-87B9-430A-9AB4-97520C4ADB33}" name="tableau193" displayName="tableau193" ref="C4:M18" totalsRowCount="1" headerRowDxfId="155" dataDxfId="154" tableBorderDxfId="153">
  <autoFilter ref="C4:M17" xr:uid="{30012897-7790-4C6F-9461-2353B29E4C87}"/>
  <tableColumns count="11">
    <tableColumn id="1" xr3:uid="{720CA08E-F06A-4E89-80AC-B3008EE8753D}" name="col1" totalsRowLabel="TOTAL PRESENCES" dataDxfId="151" totalsRowDxfId="152"/>
    <tableColumn id="2" xr3:uid="{2AD05BB7-9FD0-4EAF-B474-84EEA932E361}" name="col2" totalsRowFunction="custom" dataDxfId="149" totalsRowDxfId="150">
      <totalsRowFormula>COUNTIF(tableau193[col2],"VRAI")</totalsRowFormula>
    </tableColumn>
    <tableColumn id="3" xr3:uid="{27BEA512-9DC7-4043-A0EE-2B7495F02ADA}" name="col3" totalsRowFunction="custom" dataDxfId="147" totalsRowDxfId="148">
      <totalsRowFormula>COUNTIF(tableau193[col3],"VRAI")</totalsRowFormula>
    </tableColumn>
    <tableColumn id="4" xr3:uid="{4A91D608-BD19-451C-8118-270BBD7F50A5}" name="col4" totalsRowFunction="custom" dataDxfId="145" totalsRowDxfId="146">
      <totalsRowFormula>COUNTIF(tableau193[col4],"VRAI")</totalsRowFormula>
    </tableColumn>
    <tableColumn id="5" xr3:uid="{D734AD32-F0CA-443C-9168-14847C48BDDD}" name="col5" totalsRowFunction="custom" dataDxfId="143" totalsRowDxfId="144">
      <totalsRowFormula>COUNTIF(tableau193[col5],"VRAI")</totalsRowFormula>
    </tableColumn>
    <tableColumn id="6" xr3:uid="{F2A161E8-3EF9-4216-AE40-190DB0D210FC}" name="col6" totalsRowFunction="custom" dataDxfId="141" totalsRowDxfId="142">
      <totalsRowFormula>COUNTIF(tableau193[col6],"VRAI")</totalsRowFormula>
    </tableColumn>
    <tableColumn id="7" xr3:uid="{53DF3466-B6AF-4947-B4E0-D424CF2B3251}" name="col7" totalsRowFunction="custom" dataDxfId="139" totalsRowDxfId="140">
      <totalsRowFormula>COUNTIF(tableau193[col7],"VRAI")</totalsRowFormula>
    </tableColumn>
    <tableColumn id="8" xr3:uid="{F4E5F65A-1832-41DA-8ED4-D4CC45E5CA52}" name="col8" totalsRowFunction="custom" dataDxfId="137" totalsRowDxfId="138">
      <totalsRowFormula>COUNTIF(tableau193[col8],"VRAI")</totalsRowFormula>
    </tableColumn>
    <tableColumn id="9" xr3:uid="{D3F99C79-DE2A-4394-A924-5392CCD3118F}" name="col9" totalsRowFunction="custom" dataDxfId="135" totalsRowDxfId="136">
      <totalsRowFormula>COUNTIF(tableau193[col9],"VRAI")</totalsRowFormula>
    </tableColumn>
    <tableColumn id="10" xr3:uid="{42723821-575C-4AD9-873A-1295EE3CD3BE}" name="col10" totalsRowFunction="custom" dataDxfId="133" totalsRowDxfId="134">
      <totalsRowFormula>COUNTIF(tableau193[col10],"VRAI")</totalsRowFormula>
    </tableColumn>
    <tableColumn id="11" xr3:uid="{6D976D1D-4890-4230-BD8B-1C7FA8DC8473}" name="col11" totalsRowFunction="custom" dataDxfId="131" totalsRowDxfId="132">
      <totalsRowFormula>COUNTIF(tableau193[col11],"VRAI")</totalsRowFormula>
    </tableColumn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E227047C-4207-40EE-9D1D-3C3FBBF8EBA6}" name="tableau194" displayName="tableau194" ref="C4:M18" totalsRowCount="1" headerRowDxfId="125" dataDxfId="124" tableBorderDxfId="123">
  <autoFilter ref="C4:M17" xr:uid="{30012897-7790-4C6F-9461-2353B29E4C87}"/>
  <tableColumns count="11">
    <tableColumn id="1" xr3:uid="{5D562D8B-B2B9-4A81-914B-4C67682978B4}" name="col1" totalsRowLabel="TOTAL PRESENCES" dataDxfId="121" totalsRowDxfId="122"/>
    <tableColumn id="2" xr3:uid="{0F173038-8336-4371-BE64-6293DF7AB130}" name="col2" totalsRowFunction="custom" dataDxfId="119" totalsRowDxfId="120">
      <totalsRowFormula>COUNTIF(tableau194[col2],"VRAI")</totalsRowFormula>
    </tableColumn>
    <tableColumn id="3" xr3:uid="{2BA78612-D596-4D41-9DA2-D062BEB3B8A1}" name="col3" totalsRowFunction="custom" dataDxfId="117" totalsRowDxfId="118">
      <totalsRowFormula>COUNTIF(tableau194[col3],"VRAI")</totalsRowFormula>
    </tableColumn>
    <tableColumn id="4" xr3:uid="{97E4786A-2A5E-4173-A175-4ADE58446FB1}" name="col4" totalsRowFunction="custom" dataDxfId="115" totalsRowDxfId="116">
      <totalsRowFormula>COUNTIF(tableau194[col4],"VRAI")</totalsRowFormula>
    </tableColumn>
    <tableColumn id="5" xr3:uid="{81160D91-7095-467E-9C39-01DC543E08B2}" name="col5" totalsRowFunction="custom" dataDxfId="113" totalsRowDxfId="114">
      <totalsRowFormula>COUNTIF(tableau194[col5],"VRAI")</totalsRowFormula>
    </tableColumn>
    <tableColumn id="6" xr3:uid="{9D3E3729-CC64-45DE-B226-5C7A0478A4FC}" name="col6" totalsRowFunction="custom" dataDxfId="111" totalsRowDxfId="112">
      <totalsRowFormula>COUNTIF(tableau194[col6],"VRAI")</totalsRowFormula>
    </tableColumn>
    <tableColumn id="7" xr3:uid="{971E1BE6-7B2F-4872-AB4D-9E5E303208B9}" name="col7" totalsRowFunction="custom" dataDxfId="109" totalsRowDxfId="110">
      <totalsRowFormula>COUNTIF(tableau194[col7],"VRAI")</totalsRowFormula>
    </tableColumn>
    <tableColumn id="8" xr3:uid="{510913C3-B5C5-4B44-85C0-73D32F10B0C2}" name="col8" totalsRowFunction="custom" dataDxfId="107" totalsRowDxfId="108">
      <totalsRowFormula>COUNTIF(tableau194[col8],"VRAI")</totalsRowFormula>
    </tableColumn>
    <tableColumn id="9" xr3:uid="{0C18440D-BD34-4F21-9DAE-47C0D35373E7}" name="col9" totalsRowFunction="custom" dataDxfId="105" totalsRowDxfId="106">
      <totalsRowFormula>COUNTIF(tableau194[col9],"VRAI")</totalsRowFormula>
    </tableColumn>
    <tableColumn id="10" xr3:uid="{C9736FC6-381D-4E14-8EF6-7AEB24B3B324}" name="col10" totalsRowFunction="custom" dataDxfId="103" totalsRowDxfId="104">
      <totalsRowFormula>COUNTIF(tableau194[col10],"VRAI")</totalsRowFormula>
    </tableColumn>
    <tableColumn id="11" xr3:uid="{F27B2C37-77FD-428A-A91C-8E4B304927E9}" name="col11" totalsRowFunction="custom" dataDxfId="101" totalsRowDxfId="102">
      <totalsRowFormula>COUNTIF(tableau194[col11],"VRAI")</totalsRowFormula>
    </tableColumn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504AA06D-BB5B-4871-9619-6C4D78A49DF4}" name="tableau195" displayName="tableau195" ref="C4:M18" totalsRowCount="1" headerRowDxfId="95" dataDxfId="94" tableBorderDxfId="93">
  <autoFilter ref="C4:M17" xr:uid="{30012897-7790-4C6F-9461-2353B29E4C87}"/>
  <tableColumns count="11">
    <tableColumn id="1" xr3:uid="{6B84D48A-B3C8-4142-A5BA-DEF5F3F615C3}" name="col1" totalsRowLabel="TOTAL PRESENCES" dataDxfId="91" totalsRowDxfId="92"/>
    <tableColumn id="2" xr3:uid="{C2582370-FAF4-4403-8E16-BB2EABBD0951}" name="col2" totalsRowFunction="custom" dataDxfId="89" totalsRowDxfId="90">
      <totalsRowFormula>COUNTIF(tableau195[col2],"VRAI")</totalsRowFormula>
    </tableColumn>
    <tableColumn id="3" xr3:uid="{2897A0DA-690D-468F-874D-D990C21EDE08}" name="col3" totalsRowFunction="custom" dataDxfId="87" totalsRowDxfId="88">
      <totalsRowFormula>COUNTIF(tableau195[col3],"VRAI")</totalsRowFormula>
    </tableColumn>
    <tableColumn id="4" xr3:uid="{7A1EA698-785F-4EC0-9B27-ED07B15FCBB3}" name="col4" totalsRowFunction="custom" dataDxfId="85" totalsRowDxfId="86">
      <totalsRowFormula>COUNTIF(tableau195[col4],"VRAI")</totalsRowFormula>
    </tableColumn>
    <tableColumn id="5" xr3:uid="{33A516E1-E5BB-4AAA-A87B-63898A6D54E1}" name="col5" totalsRowFunction="custom" dataDxfId="83" totalsRowDxfId="84">
      <totalsRowFormula>COUNTIF(tableau195[col5],"VRAI")</totalsRowFormula>
    </tableColumn>
    <tableColumn id="6" xr3:uid="{B39B3A9C-D266-47A0-9891-55B516B1394C}" name="col6" totalsRowFunction="custom" dataDxfId="81" totalsRowDxfId="82">
      <totalsRowFormula>COUNTIF(tableau195[col6],"VRAI")</totalsRowFormula>
    </tableColumn>
    <tableColumn id="7" xr3:uid="{2B72CAE9-2BC8-46B0-B966-85C80A8CCE7C}" name="col7" totalsRowFunction="custom" dataDxfId="79" totalsRowDxfId="80">
      <totalsRowFormula>COUNTIF(tableau195[col7],"VRAI")</totalsRowFormula>
    </tableColumn>
    <tableColumn id="8" xr3:uid="{B93C345F-D943-48D3-9153-8889D110DBA4}" name="col8" totalsRowFunction="custom" dataDxfId="77" totalsRowDxfId="78">
      <totalsRowFormula>COUNTIF(tableau195[col8],"VRAI")</totalsRowFormula>
    </tableColumn>
    <tableColumn id="9" xr3:uid="{D117E521-A0D9-490C-AE2B-948062E3ACD3}" name="col9" totalsRowFunction="custom" dataDxfId="75" totalsRowDxfId="76">
      <totalsRowFormula>COUNTIF(tableau195[col9],"VRAI")</totalsRowFormula>
    </tableColumn>
    <tableColumn id="10" xr3:uid="{E6EC3417-2008-4246-B316-43A70ADC9686}" name="col10" totalsRowFunction="custom" dataDxfId="73" totalsRowDxfId="74">
      <totalsRowFormula>COUNTIF(tableau195[col10],"VRAI")</totalsRowFormula>
    </tableColumn>
    <tableColumn id="11" xr3:uid="{16B45232-6E9B-4FF7-9D5F-9E3F7F859041}" name="col11" totalsRowFunction="custom" dataDxfId="71" totalsRowDxfId="72">
      <totalsRowFormula>COUNTIF(tableau195[col11],"VRAI")</totalsRowFormula>
    </tableColumn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5085AE0E-BBBC-45D0-857D-09232DE63F5C}" name="tableau196" displayName="tableau196" ref="C4:M18" totalsRowCount="1" headerRowDxfId="65" dataDxfId="64" tableBorderDxfId="63">
  <autoFilter ref="C4:M17" xr:uid="{30012897-7790-4C6F-9461-2353B29E4C87}"/>
  <tableColumns count="11">
    <tableColumn id="1" xr3:uid="{4B95EC2B-9872-442E-858E-25F05B7B4B3E}" name="col1" totalsRowLabel="TOTAL PRESENCES" dataDxfId="61" totalsRowDxfId="62"/>
    <tableColumn id="2" xr3:uid="{F254E2AE-9D87-4F95-BC05-69EE02BFFEA6}" name="col2" totalsRowFunction="custom" dataDxfId="59" totalsRowDxfId="60">
      <totalsRowFormula>COUNTIF(tableau196[col2],"VRAI")</totalsRowFormula>
    </tableColumn>
    <tableColumn id="3" xr3:uid="{B80B4FBC-2C60-4142-9C8F-B7D2E687344B}" name="col3" totalsRowFunction="custom" dataDxfId="57" totalsRowDxfId="58">
      <totalsRowFormula>COUNTIF(tableau196[col3],"VRAI")</totalsRowFormula>
    </tableColumn>
    <tableColumn id="4" xr3:uid="{351A3A71-A609-4987-8336-25489EEC7BE1}" name="col4" totalsRowFunction="custom" dataDxfId="55" totalsRowDxfId="56">
      <totalsRowFormula>COUNTIF(tableau196[col4],"VRAI")</totalsRowFormula>
    </tableColumn>
    <tableColumn id="5" xr3:uid="{D13F98F1-17D1-42E0-8F0E-DC21644E0943}" name="col5" totalsRowFunction="custom" dataDxfId="53" totalsRowDxfId="54">
      <totalsRowFormula>COUNTIF(tableau196[col5],"VRAI")</totalsRowFormula>
    </tableColumn>
    <tableColumn id="6" xr3:uid="{44C8EAC6-D718-4C85-9E85-E80873D3AE50}" name="col6" totalsRowFunction="custom" dataDxfId="51" totalsRowDxfId="52">
      <totalsRowFormula>COUNTIF(tableau196[col6],"VRAI")</totalsRowFormula>
    </tableColumn>
    <tableColumn id="7" xr3:uid="{FBEBEA57-B56A-4789-B72B-9915B8B54499}" name="col7" totalsRowFunction="custom" dataDxfId="49" totalsRowDxfId="50">
      <totalsRowFormula>COUNTIF(tableau196[col7],"VRAI")</totalsRowFormula>
    </tableColumn>
    <tableColumn id="8" xr3:uid="{567DDEAB-91D8-4BCB-A42E-C455F68FD0D1}" name="col8" totalsRowFunction="custom" dataDxfId="47" totalsRowDxfId="48">
      <totalsRowFormula>COUNTIF(tableau196[col8],"VRAI")</totalsRowFormula>
    </tableColumn>
    <tableColumn id="9" xr3:uid="{180F842E-16B4-4D27-A145-B31E23E904A3}" name="col9" totalsRowFunction="custom" dataDxfId="45" totalsRowDxfId="46">
      <totalsRowFormula>COUNTIF(tableau196[col9],"VRAI")</totalsRowFormula>
    </tableColumn>
    <tableColumn id="10" xr3:uid="{571DFADD-6A24-453D-8EFC-55932F205D0A}" name="col10" totalsRowFunction="custom" dataDxfId="43" totalsRowDxfId="44">
      <totalsRowFormula>COUNTIF(tableau196[col10],"VRAI")</totalsRowFormula>
    </tableColumn>
    <tableColumn id="11" xr3:uid="{73B16F3E-976A-4D17-AA74-0E5ACD892E7E}" name="col11" totalsRowFunction="custom" dataDxfId="41" totalsRowDxfId="42">
      <totalsRowFormula>COUNTIF(tableau196[col11],"VRAI")</totalsRowFormula>
    </tableColumn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455AD62F-C324-438B-935C-5F9908040856}" name="tableau197" displayName="tableau197" ref="C4:M18" totalsRowCount="1" headerRowDxfId="35" dataDxfId="34" tableBorderDxfId="33">
  <autoFilter ref="C4:M17" xr:uid="{30012897-7790-4C6F-9461-2353B29E4C87}"/>
  <tableColumns count="11">
    <tableColumn id="1" xr3:uid="{170481A4-3099-4809-B5E6-9F1FE8790919}" name="col1" totalsRowLabel="TOTAL PRESENCES" dataDxfId="31" totalsRowDxfId="32"/>
    <tableColumn id="2" xr3:uid="{A4C8F74B-F9BD-46C0-A72D-6F8602CAA8D1}" name="col2" totalsRowFunction="custom" dataDxfId="29" totalsRowDxfId="30">
      <totalsRowFormula>COUNTIF(tableau197[col2],"VRAI")</totalsRowFormula>
    </tableColumn>
    <tableColumn id="3" xr3:uid="{3EFA22CD-9D80-42BB-953A-3D64AF683E0E}" name="col3" totalsRowFunction="custom" dataDxfId="27" totalsRowDxfId="28">
      <totalsRowFormula>COUNTIF(tableau197[col3],"VRAI")</totalsRowFormula>
    </tableColumn>
    <tableColumn id="4" xr3:uid="{9D33E932-B769-4108-9248-24776295227B}" name="col4" totalsRowFunction="custom" dataDxfId="25" totalsRowDxfId="26">
      <totalsRowFormula>COUNTIF(tableau197[col4],"VRAI")</totalsRowFormula>
    </tableColumn>
    <tableColumn id="5" xr3:uid="{AB268F2B-D919-439D-BA0A-0FE792EB90C4}" name="col5" totalsRowFunction="custom" dataDxfId="23" totalsRowDxfId="24">
      <totalsRowFormula>COUNTIF(tableau197[col5],"VRAI")</totalsRowFormula>
    </tableColumn>
    <tableColumn id="6" xr3:uid="{08283B84-4A10-46FA-A5B8-7A0CA61C13A7}" name="col6" totalsRowFunction="custom" dataDxfId="21" totalsRowDxfId="22">
      <totalsRowFormula>COUNTIF(tableau197[col6],"VRAI")</totalsRowFormula>
    </tableColumn>
    <tableColumn id="7" xr3:uid="{AACC61AB-2F0C-4248-AA45-0C7D80E36310}" name="col7" totalsRowFunction="custom" dataDxfId="19" totalsRowDxfId="20">
      <totalsRowFormula>COUNTIF(tableau197[col7],"VRAI")</totalsRowFormula>
    </tableColumn>
    <tableColumn id="8" xr3:uid="{57AC4E27-7263-452E-A3FE-204C0F3B5606}" name="col8" totalsRowFunction="custom" dataDxfId="17" totalsRowDxfId="18">
      <totalsRowFormula>COUNTIF(tableau197[col8],"VRAI")</totalsRowFormula>
    </tableColumn>
    <tableColumn id="9" xr3:uid="{AF8931F9-8031-4808-BEC8-3A804ECFBA38}" name="col9" totalsRowFunction="custom" dataDxfId="15" totalsRowDxfId="16">
      <totalsRowFormula>COUNTIF(tableau197[col9],"VRAI")</totalsRowFormula>
    </tableColumn>
    <tableColumn id="10" xr3:uid="{6D47808C-5264-4300-A185-6FAB21775942}" name="col10" totalsRowFunction="custom" dataDxfId="13" totalsRowDxfId="14">
      <totalsRowFormula>COUNTIF(tableau197[col10],"VRAI")</totalsRowFormula>
    </tableColumn>
    <tableColumn id="11" xr3:uid="{5DA7A2EA-CA58-4EB9-8B5F-91A9106AEAFF}" name="col11" totalsRowFunction="custom" dataDxfId="11" totalsRowDxfId="12">
      <totalsRowFormula>COUNTIF(tableau197[col11],"VRAI")</totalsRow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B2F0-F584-41C9-9349-F59E27C17041}">
  <sheetPr codeName="Feuil6"/>
  <dimension ref="A1:P14"/>
  <sheetViews>
    <sheetView zoomScale="90" zoomScaleNormal="90" workbookViewId="0">
      <selection activeCell="E19" sqref="E19"/>
    </sheetView>
  </sheetViews>
  <sheetFormatPr baseColWidth="10" defaultRowHeight="15" x14ac:dyDescent="0.25"/>
  <cols>
    <col min="1" max="2" width="11.42578125" customWidth="1"/>
    <col min="15" max="15" width="0" hidden="1" customWidth="1"/>
    <col min="16" max="16" width="11.42578125" style="10" hidden="1" customWidth="1"/>
  </cols>
  <sheetData>
    <row r="1" spans="1:16" ht="15.75" thickBot="1" x14ac:dyDescent="0.3">
      <c r="A1" t="s">
        <v>1</v>
      </c>
      <c r="B1" t="s">
        <v>2</v>
      </c>
      <c r="H1" t="s">
        <v>41</v>
      </c>
      <c r="O1" s="11" t="s">
        <v>21</v>
      </c>
      <c r="P1" s="10" t="s">
        <v>5</v>
      </c>
    </row>
    <row r="2" spans="1:16" ht="18.75" thickTop="1" thickBot="1" x14ac:dyDescent="0.3">
      <c r="A2" s="4" t="s">
        <v>3</v>
      </c>
      <c r="B2" s="4" t="s">
        <v>3</v>
      </c>
      <c r="H2" t="s">
        <v>34</v>
      </c>
      <c r="O2" s="11"/>
    </row>
    <row r="3" spans="1:16" ht="18.75" thickTop="1" thickBot="1" x14ac:dyDescent="0.3">
      <c r="A3" s="6" t="s">
        <v>4</v>
      </c>
      <c r="B3" s="6" t="s">
        <v>4</v>
      </c>
      <c r="H3" t="s">
        <v>35</v>
      </c>
      <c r="O3" s="11" t="s">
        <v>22</v>
      </c>
      <c r="P3" s="10">
        <v>7</v>
      </c>
    </row>
    <row r="4" spans="1:16" ht="18.75" thickTop="1" thickBot="1" x14ac:dyDescent="0.3">
      <c r="A4" s="4" t="s">
        <v>5</v>
      </c>
      <c r="B4" s="4" t="s">
        <v>6</v>
      </c>
      <c r="H4" t="s">
        <v>36</v>
      </c>
    </row>
    <row r="5" spans="1:16" ht="18.75" thickTop="1" thickBot="1" x14ac:dyDescent="0.3">
      <c r="A5" s="6" t="s">
        <v>7</v>
      </c>
      <c r="B5" s="6" t="s">
        <v>7</v>
      </c>
      <c r="E5" s="10" t="s">
        <v>47</v>
      </c>
      <c r="H5" t="s">
        <v>37</v>
      </c>
    </row>
    <row r="6" spans="1:16" ht="24.75" thickTop="1" thickBot="1" x14ac:dyDescent="0.4">
      <c r="A6" s="4" t="s">
        <v>8</v>
      </c>
      <c r="B6" s="4" t="s">
        <v>8</v>
      </c>
      <c r="E6" s="21">
        <v>2026</v>
      </c>
      <c r="H6" t="s">
        <v>38</v>
      </c>
    </row>
    <row r="7" spans="1:16" ht="18.75" thickTop="1" thickBot="1" x14ac:dyDescent="0.3">
      <c r="A7" s="6" t="s">
        <v>9</v>
      </c>
      <c r="B7" s="6" t="s">
        <v>9</v>
      </c>
      <c r="H7" t="s">
        <v>39</v>
      </c>
    </row>
    <row r="8" spans="1:16" ht="18.75" thickTop="1" thickBot="1" x14ac:dyDescent="0.3">
      <c r="A8" s="4" t="s">
        <v>10</v>
      </c>
      <c r="B8" s="4" t="s">
        <v>10</v>
      </c>
      <c r="H8" t="s">
        <v>40</v>
      </c>
    </row>
    <row r="9" spans="1:16" ht="18.75" thickTop="1" thickBot="1" x14ac:dyDescent="0.3">
      <c r="A9" s="6" t="s">
        <v>11</v>
      </c>
      <c r="B9" s="6" t="s">
        <v>11</v>
      </c>
      <c r="H9" t="s">
        <v>42</v>
      </c>
    </row>
    <row r="10" spans="1:16" ht="18.75" thickTop="1" thickBot="1" x14ac:dyDescent="0.3">
      <c r="A10" s="4" t="s">
        <v>12</v>
      </c>
      <c r="B10" s="4" t="s">
        <v>12</v>
      </c>
      <c r="H10" t="s">
        <v>43</v>
      </c>
    </row>
    <row r="11" spans="1:16" ht="18.75" thickTop="1" thickBot="1" x14ac:dyDescent="0.3">
      <c r="A11" s="6" t="s">
        <v>17</v>
      </c>
      <c r="B11" s="6" t="s">
        <v>13</v>
      </c>
      <c r="H11" t="s">
        <v>44</v>
      </c>
    </row>
    <row r="12" spans="1:16" ht="18.75" thickTop="1" thickBot="1" x14ac:dyDescent="0.3">
      <c r="A12" s="4" t="s">
        <v>18</v>
      </c>
      <c r="B12" s="4" t="s">
        <v>14</v>
      </c>
      <c r="H12" t="s">
        <v>45</v>
      </c>
    </row>
    <row r="13" spans="1:16" ht="18.75" thickTop="1" thickBot="1" x14ac:dyDescent="0.3">
      <c r="A13" s="6" t="s">
        <v>19</v>
      </c>
      <c r="B13" s="6" t="s">
        <v>15</v>
      </c>
      <c r="H13" t="s">
        <v>46</v>
      </c>
    </row>
    <row r="14" spans="1:16" ht="18" thickTop="1" x14ac:dyDescent="0.25">
      <c r="A14" s="7" t="s">
        <v>20</v>
      </c>
      <c r="B14" s="7" t="s">
        <v>20</v>
      </c>
    </row>
  </sheetData>
  <phoneticPr fontId="8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E232-A048-4313-88EE-96BF58044BC2}">
  <sheetPr codeName="Feuil2">
    <tabColor theme="3"/>
  </sheetPr>
  <dimension ref="M1:M14"/>
  <sheetViews>
    <sheetView showGridLines="0" tabSelected="1" zoomScale="90" zoomScaleNormal="90" workbookViewId="0">
      <selection activeCell="M9" sqref="M9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1.42578125" defaultRowHeight="15" x14ac:dyDescent="0.25"/>
  <cols>
    <col min="12" max="12" width="13.7109375" customWidth="1"/>
    <col min="13" max="13" width="18.5703125" customWidth="1"/>
    <col min="21" max="21" width="11.42578125" customWidth="1"/>
  </cols>
  <sheetData>
    <row r="1" spans="13:13" ht="12.75" customHeight="1" x14ac:dyDescent="0.25"/>
    <row r="6" spans="13:13" ht="30" customHeight="1" x14ac:dyDescent="0.25">
      <c r="M6" s="3"/>
    </row>
    <row r="7" spans="13:13" ht="30" customHeight="1" x14ac:dyDescent="0.25"/>
    <row r="8" spans="13:13" ht="30" customHeight="1" x14ac:dyDescent="0.25"/>
    <row r="10" spans="13:13" ht="15.75" x14ac:dyDescent="0.25">
      <c r="M10" s="5"/>
    </row>
    <row r="11" spans="13:13" ht="15.75" x14ac:dyDescent="0.25">
      <c r="M11" s="5"/>
    </row>
    <row r="12" spans="13:13" ht="15.75" x14ac:dyDescent="0.25">
      <c r="M12" s="5"/>
    </row>
    <row r="13" spans="13:13" ht="15.75" x14ac:dyDescent="0.25">
      <c r="M13" s="5"/>
    </row>
    <row r="14" spans="13:13" ht="15.75" x14ac:dyDescent="0.25">
      <c r="M14" s="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E948-6FFC-4244-B31E-D8090ADED8B7}">
  <sheetPr codeName="Feuil1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46204</v>
      </c>
      <c r="D2" s="8">
        <f>D3</f>
        <v>46204</v>
      </c>
      <c r="E2" s="8">
        <f t="shared" ref="E2:M2" si="0">E3</f>
        <v>46206</v>
      </c>
      <c r="F2" s="8">
        <f t="shared" si="0"/>
        <v>46211</v>
      </c>
      <c r="G2" s="8">
        <f t="shared" si="0"/>
        <v>46213</v>
      </c>
      <c r="H2" s="8">
        <f t="shared" si="0"/>
        <v>46218</v>
      </c>
      <c r="I2" s="8">
        <f t="shared" si="0"/>
        <v>46220</v>
      </c>
      <c r="J2" s="8">
        <f t="shared" si="0"/>
        <v>46225</v>
      </c>
      <c r="K2" s="8">
        <f t="shared" si="0"/>
        <v>46227</v>
      </c>
      <c r="L2" s="8">
        <f t="shared" si="0"/>
        <v>46232</v>
      </c>
      <c r="M2" s="8">
        <f t="shared" si="0"/>
        <v>46234</v>
      </c>
    </row>
    <row r="3" spans="3:13" s="2" customFormat="1" ht="23.25" customHeight="1" thickBot="1" x14ac:dyDescent="0.3">
      <c r="C3" s="14"/>
      <c r="D3" s="9">
        <v>46204</v>
      </c>
      <c r="E3" s="9">
        <v>46206</v>
      </c>
      <c r="F3" s="9">
        <v>46211</v>
      </c>
      <c r="G3" s="9">
        <v>46213</v>
      </c>
      <c r="H3" s="9">
        <v>46218</v>
      </c>
      <c r="I3" s="9">
        <v>46220</v>
      </c>
      <c r="J3" s="9">
        <v>46225</v>
      </c>
      <c r="K3" s="9">
        <v>46227</v>
      </c>
      <c r="L3" s="9">
        <v>46232</v>
      </c>
      <c r="M3" s="9">
        <v>46234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COUNTIF(tableau1[col2],"VRAI")</f>
        <v>0</v>
      </c>
      <c r="E18" s="17">
        <f>COUNTIF(tableau1[col3],"VRAI")</f>
        <v>0</v>
      </c>
      <c r="F18" s="17">
        <f>COUNTIF(tableau1[col4],"VRAI")</f>
        <v>0</v>
      </c>
      <c r="G18" s="17">
        <f>COUNTIF(tableau1[col5],"VRAI")</f>
        <v>0</v>
      </c>
      <c r="H18" s="17">
        <f>COUNTIF(tableau1[col6],"VRAI")</f>
        <v>0</v>
      </c>
      <c r="I18" s="17">
        <f>COUNTIF(tableau1[col7],"VRAI")</f>
        <v>0</v>
      </c>
      <c r="J18" s="17">
        <f>COUNTIF(tableau1[col8],"VRAI")</f>
        <v>0</v>
      </c>
      <c r="K18" s="17">
        <f>COUNTIF(tableau1[col9],"VRAI")</f>
        <v>0</v>
      </c>
      <c r="L18" s="17">
        <f>COUNTIF(tableau1[col10],"VRAI")</f>
        <v>0</v>
      </c>
      <c r="M18" s="17">
        <f>COUNTIF(tableau1[col11],"VRAI")</f>
        <v>0</v>
      </c>
    </row>
    <row r="19" spans="3:13" ht="28.5" customHeight="1" thickTop="1" x14ac:dyDescent="0.25"/>
  </sheetData>
  <mergeCells count="2">
    <mergeCell ref="C1:M1"/>
    <mergeCell ref="C2:C3"/>
  </mergeCells>
  <phoneticPr fontId="8" type="noConversion"/>
  <conditionalFormatting sqref="D5:M17">
    <cfRule type="cellIs" dxfId="375" priority="9" operator="equal">
      <formula>TRUE</formula>
    </cfRule>
  </conditionalFormatting>
  <conditionalFormatting sqref="D18:M18">
    <cfRule type="cellIs" dxfId="374" priority="4" operator="equal">
      <formula>2</formula>
    </cfRule>
  </conditionalFormatting>
  <conditionalFormatting sqref="D18:M18">
    <cfRule type="cellIs" dxfId="373" priority="3" operator="lessThan">
      <formula>2</formula>
    </cfRule>
  </conditionalFormatting>
  <conditionalFormatting sqref="D18:M18">
    <cfRule type="cellIs" dxfId="372" priority="2" operator="greaterThanOrEqual">
      <formula>3</formula>
    </cfRule>
  </conditionalFormatting>
  <conditionalFormatting sqref="D18:M18">
    <cfRule type="cellIs" dxfId="371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0EB7-6C2E-4A86-B9F0-E3F17CBC0322}">
  <sheetPr codeName="Feuil3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28" sqref="E2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46023</v>
      </c>
      <c r="D2" s="8">
        <f>D3</f>
        <v>46024</v>
      </c>
      <c r="E2" s="8">
        <f t="shared" ref="E2:M2" si="0">E3</f>
        <v>46029</v>
      </c>
      <c r="F2" s="8">
        <f t="shared" si="0"/>
        <v>46031</v>
      </c>
      <c r="G2" s="8">
        <f t="shared" si="0"/>
        <v>46036</v>
      </c>
      <c r="H2" s="8">
        <f t="shared" si="0"/>
        <v>46038</v>
      </c>
      <c r="I2" s="8">
        <f t="shared" si="0"/>
        <v>46043</v>
      </c>
      <c r="J2" s="8">
        <f t="shared" si="0"/>
        <v>46045</v>
      </c>
      <c r="K2" s="8">
        <f t="shared" si="0"/>
        <v>46050</v>
      </c>
      <c r="L2" s="8">
        <f t="shared" si="0"/>
        <v>46052</v>
      </c>
      <c r="M2" s="8">
        <f t="shared" si="0"/>
        <v>46057</v>
      </c>
    </row>
    <row r="3" spans="3:13" s="2" customFormat="1" ht="23.25" customHeight="1" thickBot="1" x14ac:dyDescent="0.3">
      <c r="C3" s="14"/>
      <c r="D3" s="9">
        <v>46024</v>
      </c>
      <c r="E3" s="9">
        <v>46029</v>
      </c>
      <c r="F3" s="9">
        <v>46031</v>
      </c>
      <c r="G3" s="9">
        <v>46036</v>
      </c>
      <c r="H3" s="9">
        <v>46038</v>
      </c>
      <c r="I3" s="9">
        <v>46043</v>
      </c>
      <c r="J3" s="9">
        <v>46045</v>
      </c>
      <c r="K3" s="9">
        <v>46050</v>
      </c>
      <c r="L3" s="9">
        <v>46052</v>
      </c>
      <c r="M3" s="9">
        <v>46057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COUNTIF(tableau186[col2],"VRAI")</f>
        <v>0</v>
      </c>
      <c r="E18" s="17">
        <f>COUNTIF(tableau186[col3],"VRAI")</f>
        <v>0</v>
      </c>
      <c r="F18" s="17">
        <f>COUNTIF(tableau186[col4],"VRAI")</f>
        <v>0</v>
      </c>
      <c r="G18" s="17">
        <f>COUNTIF(tableau186[col5],"VRAI")</f>
        <v>0</v>
      </c>
      <c r="H18" s="17">
        <f>COUNTIF(tableau186[col6],"VRAI")</f>
        <v>0</v>
      </c>
      <c r="I18" s="17">
        <f>COUNTIF(tableau186[col7],"VRAI")</f>
        <v>0</v>
      </c>
      <c r="J18" s="17">
        <f>COUNTIF(tableau186[col8],"VRAI")</f>
        <v>0</v>
      </c>
      <c r="K18" s="17">
        <f>COUNTIF(tableau186[col9],"VRAI")</f>
        <v>0</v>
      </c>
      <c r="L18" s="17">
        <f>COUNTIF(tableau186[col10],"VRAI")</f>
        <v>0</v>
      </c>
      <c r="M18" s="17">
        <f>COUNTIF(tableau186[col11],"VRAI")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359" priority="5" operator="equal">
      <formula>TRUE</formula>
    </cfRule>
  </conditionalFormatting>
  <conditionalFormatting sqref="D18:M18">
    <cfRule type="cellIs" dxfId="358" priority="4" operator="equal">
      <formula>2</formula>
    </cfRule>
  </conditionalFormatting>
  <conditionalFormatting sqref="D18:M18">
    <cfRule type="cellIs" dxfId="357" priority="3" operator="lessThan">
      <formula>2</formula>
    </cfRule>
  </conditionalFormatting>
  <conditionalFormatting sqref="D18:M18">
    <cfRule type="cellIs" dxfId="356" priority="2" operator="greaterThanOrEqual">
      <formula>3</formula>
    </cfRule>
  </conditionalFormatting>
  <conditionalFormatting sqref="D18:M18">
    <cfRule type="cellIs" dxfId="35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5909F-AF41-459D-94B8-FB94893B2F6F}">
  <sheetPr codeName="Feuil4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H25" sqref="H25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46054</v>
      </c>
      <c r="D2" s="8">
        <f>D3</f>
        <v>46057</v>
      </c>
      <c r="E2" s="8">
        <f t="shared" ref="E2:M2" si="0">E3</f>
        <v>46059</v>
      </c>
      <c r="F2" s="8">
        <f t="shared" si="0"/>
        <v>46064</v>
      </c>
      <c r="G2" s="8">
        <f t="shared" si="0"/>
        <v>46066</v>
      </c>
      <c r="H2" s="8">
        <f t="shared" si="0"/>
        <v>46071</v>
      </c>
      <c r="I2" s="8">
        <f t="shared" si="0"/>
        <v>46073</v>
      </c>
      <c r="J2" s="8">
        <f t="shared" si="0"/>
        <v>46078</v>
      </c>
      <c r="K2" s="8">
        <f t="shared" si="0"/>
        <v>46080</v>
      </c>
      <c r="L2" s="8">
        <f t="shared" si="0"/>
        <v>46085</v>
      </c>
      <c r="M2" s="8">
        <f t="shared" si="0"/>
        <v>46087</v>
      </c>
    </row>
    <row r="3" spans="3:13" s="2" customFormat="1" ht="23.25" customHeight="1" thickBot="1" x14ac:dyDescent="0.3">
      <c r="C3" s="14"/>
      <c r="D3" s="9">
        <v>46057</v>
      </c>
      <c r="E3" s="9">
        <v>46059</v>
      </c>
      <c r="F3" s="9">
        <v>46064</v>
      </c>
      <c r="G3" s="9">
        <v>46066</v>
      </c>
      <c r="H3" s="9">
        <v>46071</v>
      </c>
      <c r="I3" s="9">
        <v>46073</v>
      </c>
      <c r="J3" s="9">
        <v>46078</v>
      </c>
      <c r="K3" s="9">
        <v>46080</v>
      </c>
      <c r="L3" s="9">
        <v>46085</v>
      </c>
      <c r="M3" s="9">
        <v>46087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 t="b">
        <v>0</v>
      </c>
      <c r="G7" s="17"/>
      <c r="H7" s="17"/>
      <c r="I7" s="17"/>
      <c r="J7" s="17" t="b">
        <v>0</v>
      </c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COUNTIF(tableau187[col2],"VRAI")</f>
        <v>0</v>
      </c>
      <c r="E18" s="17">
        <f>COUNTIF(tableau187[col3],"VRAI")</f>
        <v>0</v>
      </c>
      <c r="F18" s="17">
        <f>COUNTIF(tableau187[col4],"VRAI")</f>
        <v>0</v>
      </c>
      <c r="G18" s="17">
        <f>COUNTIF(tableau187[col5],"VRAI")</f>
        <v>0</v>
      </c>
      <c r="H18" s="17">
        <f>COUNTIF(tableau187[col6],"VRAI")</f>
        <v>0</v>
      </c>
      <c r="I18" s="17">
        <f>COUNTIF(tableau187[col7],"VRAI")</f>
        <v>0</v>
      </c>
      <c r="J18" s="17">
        <f>COUNTIF(tableau187[col8],"VRAI")</f>
        <v>0</v>
      </c>
      <c r="K18" s="17">
        <f>COUNTIF(tableau187[col9],"VRAI")</f>
        <v>0</v>
      </c>
      <c r="L18" s="17">
        <f>COUNTIF(tableau187[col10],"VRAI")</f>
        <v>0</v>
      </c>
      <c r="M18" s="17">
        <f>COUNTIF(tableau187[col11],"VRAI")</f>
        <v>0</v>
      </c>
    </row>
    <row r="19" spans="3:13" ht="28.5" customHeight="1" thickTop="1" x14ac:dyDescent="0.25"/>
  </sheetData>
  <sheetProtection sheet="1" objects="1" scenarios="1"/>
  <mergeCells count="2">
    <mergeCell ref="C1:M1"/>
    <mergeCell ref="C2:C3"/>
  </mergeCells>
  <conditionalFormatting sqref="D5:M17">
    <cfRule type="cellIs" dxfId="329" priority="5" operator="equal">
      <formula>TRUE</formula>
    </cfRule>
  </conditionalFormatting>
  <conditionalFormatting sqref="D18:M18">
    <cfRule type="cellIs" dxfId="328" priority="4" operator="equal">
      <formula>2</formula>
    </cfRule>
  </conditionalFormatting>
  <conditionalFormatting sqref="D18:M18">
    <cfRule type="cellIs" dxfId="327" priority="3" operator="lessThan">
      <formula>2</formula>
    </cfRule>
  </conditionalFormatting>
  <conditionalFormatting sqref="D18:M18">
    <cfRule type="cellIs" dxfId="326" priority="2" operator="greaterThanOrEqual">
      <formula>3</formula>
    </cfRule>
  </conditionalFormatting>
  <conditionalFormatting sqref="D18:M18">
    <cfRule type="cellIs" dxfId="32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F800-2FCC-426D-B68C-A99996494084}">
  <sheetPr codeName="Feuil5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46082</v>
      </c>
      <c r="D2" s="8">
        <f>D3</f>
        <v>46085</v>
      </c>
      <c r="E2" s="8">
        <f t="shared" ref="E2:M2" si="0">E3</f>
        <v>46087</v>
      </c>
      <c r="F2" s="8">
        <f t="shared" si="0"/>
        <v>46092</v>
      </c>
      <c r="G2" s="8">
        <f t="shared" si="0"/>
        <v>46094</v>
      </c>
      <c r="H2" s="8">
        <f t="shared" si="0"/>
        <v>46099</v>
      </c>
      <c r="I2" s="8">
        <f t="shared" si="0"/>
        <v>46101</v>
      </c>
      <c r="J2" s="8">
        <f t="shared" si="0"/>
        <v>46106</v>
      </c>
      <c r="K2" s="8">
        <f t="shared" si="0"/>
        <v>46108</v>
      </c>
      <c r="L2" s="8">
        <f t="shared" si="0"/>
        <v>46113</v>
      </c>
      <c r="M2" s="8">
        <f t="shared" si="0"/>
        <v>46115</v>
      </c>
    </row>
    <row r="3" spans="3:13" s="2" customFormat="1" ht="23.25" customHeight="1" thickBot="1" x14ac:dyDescent="0.3">
      <c r="C3" s="14"/>
      <c r="D3" s="9">
        <v>46085</v>
      </c>
      <c r="E3" s="9">
        <v>46087</v>
      </c>
      <c r="F3" s="9">
        <v>46092</v>
      </c>
      <c r="G3" s="9">
        <v>46094</v>
      </c>
      <c r="H3" s="9">
        <v>46099</v>
      </c>
      <c r="I3" s="9">
        <v>46101</v>
      </c>
      <c r="J3" s="9">
        <v>46106</v>
      </c>
      <c r="K3" s="9">
        <v>46108</v>
      </c>
      <c r="L3" s="9">
        <v>46113</v>
      </c>
      <c r="M3" s="9">
        <v>46115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COUNTIF(tableau188[col2],"VRAI")</f>
        <v>0</v>
      </c>
      <c r="E18" s="17">
        <f>COUNTIF(tableau188[col3],"VRAI")</f>
        <v>0</v>
      </c>
      <c r="F18" s="17">
        <f>COUNTIF(tableau188[col4],"VRAI")</f>
        <v>0</v>
      </c>
      <c r="G18" s="17">
        <f>COUNTIF(tableau188[col5],"VRAI")</f>
        <v>0</v>
      </c>
      <c r="H18" s="17">
        <f>COUNTIF(tableau188[col6],"VRAI")</f>
        <v>0</v>
      </c>
      <c r="I18" s="17">
        <f>COUNTIF(tableau188[col7],"VRAI")</f>
        <v>0</v>
      </c>
      <c r="J18" s="17">
        <f>COUNTIF(tableau188[col8],"VRAI")</f>
        <v>0</v>
      </c>
      <c r="K18" s="17">
        <f>COUNTIF(tableau188[col9],"VRAI")</f>
        <v>0</v>
      </c>
      <c r="L18" s="17">
        <f>COUNTIF(tableau188[col10],"VRAI")</f>
        <v>0</v>
      </c>
      <c r="M18" s="17">
        <f>COUNTIF(tableau188[col11],"VRAI")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310" priority="5" operator="equal">
      <formula>TRUE</formula>
    </cfRule>
  </conditionalFormatting>
  <conditionalFormatting sqref="D18:M18">
    <cfRule type="cellIs" dxfId="309" priority="4" operator="equal">
      <formula>2</formula>
    </cfRule>
  </conditionalFormatting>
  <conditionalFormatting sqref="D18:M18">
    <cfRule type="cellIs" dxfId="308" priority="3" operator="lessThan">
      <formula>2</formula>
    </cfRule>
  </conditionalFormatting>
  <conditionalFormatting sqref="D18:M18">
    <cfRule type="cellIs" dxfId="307" priority="2" operator="greaterThanOrEqual">
      <formula>3</formula>
    </cfRule>
  </conditionalFormatting>
  <conditionalFormatting sqref="D18:M18">
    <cfRule type="cellIs" dxfId="30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30F74-352F-4BA4-9C19-9938FD6B74D0}">
  <sheetPr codeName="Feuil7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46113</v>
      </c>
      <c r="D2" s="8">
        <f>D3</f>
        <v>46113</v>
      </c>
      <c r="E2" s="8">
        <f t="shared" ref="E2:M2" si="0">E3</f>
        <v>46115</v>
      </c>
      <c r="F2" s="8">
        <f t="shared" si="0"/>
        <v>46120</v>
      </c>
      <c r="G2" s="8">
        <f t="shared" si="0"/>
        <v>46122</v>
      </c>
      <c r="H2" s="8">
        <f t="shared" si="0"/>
        <v>46127</v>
      </c>
      <c r="I2" s="8">
        <f t="shared" si="0"/>
        <v>46129</v>
      </c>
      <c r="J2" s="8">
        <f t="shared" si="0"/>
        <v>46134</v>
      </c>
      <c r="K2" s="8">
        <f t="shared" si="0"/>
        <v>46136</v>
      </c>
      <c r="L2" s="8">
        <f t="shared" si="0"/>
        <v>46141</v>
      </c>
      <c r="M2" s="8">
        <f t="shared" si="0"/>
        <v>46143</v>
      </c>
    </row>
    <row r="3" spans="3:13" s="2" customFormat="1" ht="23.25" customHeight="1" thickBot="1" x14ac:dyDescent="0.3">
      <c r="C3" s="14"/>
      <c r="D3" s="9">
        <v>46113</v>
      </c>
      <c r="E3" s="9">
        <v>46115</v>
      </c>
      <c r="F3" s="9">
        <v>46120</v>
      </c>
      <c r="G3" s="9">
        <v>46122</v>
      </c>
      <c r="H3" s="9">
        <v>46127</v>
      </c>
      <c r="I3" s="9">
        <v>46129</v>
      </c>
      <c r="J3" s="9">
        <v>46134</v>
      </c>
      <c r="K3" s="9">
        <v>46136</v>
      </c>
      <c r="L3" s="9">
        <v>46141</v>
      </c>
      <c r="M3" s="9">
        <v>46143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COUNTIF(tableau189[col2],"VRAI")</f>
        <v>0</v>
      </c>
      <c r="E18" s="17">
        <f>COUNTIF(tableau189[col3],"VRAI")</f>
        <v>0</v>
      </c>
      <c r="F18" s="17">
        <f>COUNTIF(tableau189[col4],"VRAI")</f>
        <v>0</v>
      </c>
      <c r="G18" s="17">
        <f>COUNTIF(tableau189[col5],"VRAI")</f>
        <v>0</v>
      </c>
      <c r="H18" s="17">
        <f>COUNTIF(tableau189[col6],"VRAI")</f>
        <v>0</v>
      </c>
      <c r="I18" s="17">
        <f>COUNTIF(tableau189[col7],"VRAI")</f>
        <v>0</v>
      </c>
      <c r="J18" s="17">
        <f>COUNTIF(tableau189[col8],"VRAI")</f>
        <v>0</v>
      </c>
      <c r="K18" s="17">
        <f>COUNTIF(tableau189[col9],"VRAI")</f>
        <v>0</v>
      </c>
      <c r="L18" s="17">
        <f>COUNTIF(tableau189[col10],"VRAI")</f>
        <v>0</v>
      </c>
      <c r="M18" s="17">
        <f>COUNTIF(tableau189[col11],"VRAI")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280" priority="5" operator="equal">
      <formula>TRUE</formula>
    </cfRule>
  </conditionalFormatting>
  <conditionalFormatting sqref="D18:M18">
    <cfRule type="cellIs" dxfId="279" priority="4" operator="equal">
      <formula>2</formula>
    </cfRule>
  </conditionalFormatting>
  <conditionalFormatting sqref="D18:M18">
    <cfRule type="cellIs" dxfId="278" priority="3" operator="lessThan">
      <formula>2</formula>
    </cfRule>
  </conditionalFormatting>
  <conditionalFormatting sqref="D18:M18">
    <cfRule type="cellIs" dxfId="277" priority="2" operator="greaterThanOrEqual">
      <formula>3</formula>
    </cfRule>
  </conditionalFormatting>
  <conditionalFormatting sqref="D18:M18">
    <cfRule type="cellIs" dxfId="27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23F97-D8A6-492D-9A1C-417494E25776}">
  <sheetPr codeName="Feuil8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46143</v>
      </c>
      <c r="D2" s="8">
        <f>D3</f>
        <v>46143</v>
      </c>
      <c r="E2" s="8">
        <f t="shared" ref="E2:M2" si="0">E3</f>
        <v>46148</v>
      </c>
      <c r="F2" s="8">
        <f t="shared" si="0"/>
        <v>46150</v>
      </c>
      <c r="G2" s="8">
        <f t="shared" si="0"/>
        <v>46155</v>
      </c>
      <c r="H2" s="8">
        <f t="shared" si="0"/>
        <v>46157</v>
      </c>
      <c r="I2" s="8">
        <f t="shared" si="0"/>
        <v>46162</v>
      </c>
      <c r="J2" s="8">
        <f t="shared" si="0"/>
        <v>46164</v>
      </c>
      <c r="K2" s="8">
        <f t="shared" si="0"/>
        <v>46169</v>
      </c>
      <c r="L2" s="8">
        <f t="shared" si="0"/>
        <v>46171</v>
      </c>
      <c r="M2" s="8">
        <f t="shared" si="0"/>
        <v>46176</v>
      </c>
    </row>
    <row r="3" spans="3:13" s="2" customFormat="1" ht="23.25" customHeight="1" thickBot="1" x14ac:dyDescent="0.3">
      <c r="C3" s="14"/>
      <c r="D3" s="9">
        <v>46143</v>
      </c>
      <c r="E3" s="9">
        <v>46148</v>
      </c>
      <c r="F3" s="9">
        <v>46150</v>
      </c>
      <c r="G3" s="9">
        <v>46155</v>
      </c>
      <c r="H3" s="9">
        <v>46157</v>
      </c>
      <c r="I3" s="9">
        <v>46162</v>
      </c>
      <c r="J3" s="9">
        <v>46164</v>
      </c>
      <c r="K3" s="9">
        <v>46169</v>
      </c>
      <c r="L3" s="9">
        <v>46171</v>
      </c>
      <c r="M3" s="9">
        <v>46176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COUNTIF(tableau190[col2],"VRAI")</f>
        <v>0</v>
      </c>
      <c r="E18" s="17">
        <f>COUNTIF(tableau190[col3],"VRAI")</f>
        <v>0</v>
      </c>
      <c r="F18" s="17">
        <f>COUNTIF(tableau190[col4],"VRAI")</f>
        <v>0</v>
      </c>
      <c r="G18" s="17">
        <f>COUNTIF(tableau190[col5],"VRAI")</f>
        <v>0</v>
      </c>
      <c r="H18" s="17">
        <f>COUNTIF(tableau190[col6],"VRAI")</f>
        <v>0</v>
      </c>
      <c r="I18" s="17">
        <f>COUNTIF(tableau190[col7],"VRAI")</f>
        <v>0</v>
      </c>
      <c r="J18" s="17">
        <f>COUNTIF(tableau190[col8],"VRAI")</f>
        <v>0</v>
      </c>
      <c r="K18" s="17">
        <f>COUNTIF(tableau190[col9],"VRAI")</f>
        <v>0</v>
      </c>
      <c r="L18" s="17">
        <f>COUNTIF(tableau190[col10],"VRAI")</f>
        <v>0</v>
      </c>
      <c r="M18" s="17">
        <f>COUNTIF(tableau190[col11],"VRAI")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250" priority="5" operator="equal">
      <formula>TRUE</formula>
    </cfRule>
  </conditionalFormatting>
  <conditionalFormatting sqref="D18:M18">
    <cfRule type="cellIs" dxfId="249" priority="4" operator="equal">
      <formula>2</formula>
    </cfRule>
  </conditionalFormatting>
  <conditionalFormatting sqref="D18:M18">
    <cfRule type="cellIs" dxfId="248" priority="3" operator="lessThan">
      <formula>2</formula>
    </cfRule>
  </conditionalFormatting>
  <conditionalFormatting sqref="D18:M18">
    <cfRule type="cellIs" dxfId="247" priority="2" operator="greaterThanOrEqual">
      <formula>3</formula>
    </cfRule>
  </conditionalFormatting>
  <conditionalFormatting sqref="D18:M18">
    <cfRule type="cellIs" dxfId="24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D9F00-B69C-4CEF-BB41-456E0114E640}">
  <sheetPr codeName="Feuil9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46174</v>
      </c>
      <c r="D2" s="8">
        <f>D3</f>
        <v>46176</v>
      </c>
      <c r="E2" s="8">
        <f t="shared" ref="E2:M2" si="0">E3</f>
        <v>46178</v>
      </c>
      <c r="F2" s="8">
        <f t="shared" si="0"/>
        <v>46183</v>
      </c>
      <c r="G2" s="8">
        <f t="shared" si="0"/>
        <v>46185</v>
      </c>
      <c r="H2" s="8">
        <f t="shared" si="0"/>
        <v>46190</v>
      </c>
      <c r="I2" s="8">
        <f t="shared" si="0"/>
        <v>46192</v>
      </c>
      <c r="J2" s="8">
        <f t="shared" si="0"/>
        <v>46197</v>
      </c>
      <c r="K2" s="8">
        <f t="shared" si="0"/>
        <v>46199</v>
      </c>
      <c r="L2" s="8">
        <f t="shared" si="0"/>
        <v>46204</v>
      </c>
      <c r="M2" s="8">
        <f t="shared" si="0"/>
        <v>46206</v>
      </c>
    </row>
    <row r="3" spans="3:13" s="2" customFormat="1" ht="23.25" customHeight="1" thickBot="1" x14ac:dyDescent="0.3">
      <c r="C3" s="14"/>
      <c r="D3" s="9">
        <v>46176</v>
      </c>
      <c r="E3" s="9">
        <v>46178</v>
      </c>
      <c r="F3" s="9">
        <v>46183</v>
      </c>
      <c r="G3" s="9">
        <v>46185</v>
      </c>
      <c r="H3" s="9">
        <v>46190</v>
      </c>
      <c r="I3" s="9">
        <v>46192</v>
      </c>
      <c r="J3" s="9">
        <v>46197</v>
      </c>
      <c r="K3" s="9">
        <v>46199</v>
      </c>
      <c r="L3" s="9">
        <v>46204</v>
      </c>
      <c r="M3" s="9">
        <v>46206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COUNTIF(tableau191[col2],"VRAI")</f>
        <v>0</v>
      </c>
      <c r="E18" s="17">
        <f>COUNTIF(tableau191[col3],"VRAI")</f>
        <v>0</v>
      </c>
      <c r="F18" s="17">
        <f>COUNTIF(tableau191[col4],"VRAI")</f>
        <v>0</v>
      </c>
      <c r="G18" s="17">
        <f>COUNTIF(tableau191[col5],"VRAI")</f>
        <v>0</v>
      </c>
      <c r="H18" s="17">
        <f>COUNTIF(tableau191[col6],"VRAI")</f>
        <v>0</v>
      </c>
      <c r="I18" s="17">
        <f>COUNTIF(tableau191[col7],"VRAI")</f>
        <v>0</v>
      </c>
      <c r="J18" s="17">
        <f>COUNTIF(tableau191[col8],"VRAI")</f>
        <v>0</v>
      </c>
      <c r="K18" s="17">
        <f>COUNTIF(tableau191[col9],"VRAI")</f>
        <v>0</v>
      </c>
      <c r="L18" s="17">
        <f>COUNTIF(tableau191[col10],"VRAI")</f>
        <v>0</v>
      </c>
      <c r="M18" s="17">
        <f>COUNTIF(tableau191[col11],"VRAI")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220" priority="5" operator="equal">
      <formula>TRUE</formula>
    </cfRule>
  </conditionalFormatting>
  <conditionalFormatting sqref="D18:M18">
    <cfRule type="cellIs" dxfId="219" priority="4" operator="equal">
      <formula>2</formula>
    </cfRule>
  </conditionalFormatting>
  <conditionalFormatting sqref="D18:M18">
    <cfRule type="cellIs" dxfId="218" priority="3" operator="lessThan">
      <formula>2</formula>
    </cfRule>
  </conditionalFormatting>
  <conditionalFormatting sqref="D18:M18">
    <cfRule type="cellIs" dxfId="217" priority="2" operator="greaterThanOrEqual">
      <formula>3</formula>
    </cfRule>
  </conditionalFormatting>
  <conditionalFormatting sqref="D18:M18">
    <cfRule type="cellIs" dxfId="21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22D4-6FB6-4DFF-8501-44E796E606E9}">
  <sheetPr codeName="Feuil10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46204</v>
      </c>
      <c r="D2" s="8">
        <f>D3</f>
        <v>46204</v>
      </c>
      <c r="E2" s="8">
        <f t="shared" ref="E2:M2" si="0">E3</f>
        <v>46206</v>
      </c>
      <c r="F2" s="8">
        <f t="shared" si="0"/>
        <v>46211</v>
      </c>
      <c r="G2" s="8">
        <f t="shared" si="0"/>
        <v>46213</v>
      </c>
      <c r="H2" s="8">
        <f t="shared" si="0"/>
        <v>46218</v>
      </c>
      <c r="I2" s="8">
        <f t="shared" si="0"/>
        <v>46220</v>
      </c>
      <c r="J2" s="8">
        <f t="shared" si="0"/>
        <v>46225</v>
      </c>
      <c r="K2" s="8">
        <f t="shared" si="0"/>
        <v>46227</v>
      </c>
      <c r="L2" s="8">
        <f t="shared" si="0"/>
        <v>46232</v>
      </c>
      <c r="M2" s="8">
        <f t="shared" si="0"/>
        <v>46234</v>
      </c>
    </row>
    <row r="3" spans="3:13" s="2" customFormat="1" ht="23.25" customHeight="1" thickBot="1" x14ac:dyDescent="0.3">
      <c r="C3" s="14"/>
      <c r="D3" s="9">
        <v>46204</v>
      </c>
      <c r="E3" s="9">
        <v>46206</v>
      </c>
      <c r="F3" s="9">
        <v>46211</v>
      </c>
      <c r="G3" s="9">
        <v>46213</v>
      </c>
      <c r="H3" s="9">
        <v>46218</v>
      </c>
      <c r="I3" s="9">
        <v>46220</v>
      </c>
      <c r="J3" s="9">
        <v>46225</v>
      </c>
      <c r="K3" s="9">
        <v>46227</v>
      </c>
      <c r="L3" s="9">
        <v>46232</v>
      </c>
      <c r="M3" s="9">
        <v>46234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COUNTIF(tableau192[col2],"VRAI")</f>
        <v>0</v>
      </c>
      <c r="E18" s="17">
        <f>COUNTIF(tableau192[col3],"VRAI")</f>
        <v>0</v>
      </c>
      <c r="F18" s="17">
        <f>COUNTIF(tableau192[col4],"VRAI")</f>
        <v>0</v>
      </c>
      <c r="G18" s="17">
        <f>COUNTIF(tableau192[col5],"VRAI")</f>
        <v>0</v>
      </c>
      <c r="H18" s="17">
        <f>COUNTIF(tableau192[col6],"VRAI")</f>
        <v>0</v>
      </c>
      <c r="I18" s="17">
        <f>COUNTIF(tableau192[col7],"VRAI")</f>
        <v>0</v>
      </c>
      <c r="J18" s="17">
        <f>COUNTIF(tableau192[col8],"VRAI")</f>
        <v>0</v>
      </c>
      <c r="K18" s="17">
        <f>COUNTIF(tableau192[col9],"VRAI")</f>
        <v>0</v>
      </c>
      <c r="L18" s="17">
        <f>COUNTIF(tableau192[col10],"VRAI")</f>
        <v>0</v>
      </c>
      <c r="M18" s="17">
        <f>COUNTIF(tableau192[col11],"VRAI")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190" priority="5" operator="equal">
      <formula>TRUE</formula>
    </cfRule>
  </conditionalFormatting>
  <conditionalFormatting sqref="D18:M18">
    <cfRule type="cellIs" dxfId="189" priority="4" operator="equal">
      <formula>2</formula>
    </cfRule>
  </conditionalFormatting>
  <conditionalFormatting sqref="D18:M18">
    <cfRule type="cellIs" dxfId="188" priority="3" operator="lessThan">
      <formula>2</formula>
    </cfRule>
  </conditionalFormatting>
  <conditionalFormatting sqref="D18:M18">
    <cfRule type="cellIs" dxfId="187" priority="2" operator="greaterThanOrEqual">
      <formula>3</formula>
    </cfRule>
  </conditionalFormatting>
  <conditionalFormatting sqref="D18:M18">
    <cfRule type="cellIs" dxfId="18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6C5E-3019-4106-85AA-52139F539D0E}">
  <sheetPr codeName="Feuil11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46235</v>
      </c>
      <c r="D2" s="8">
        <f>D3</f>
        <v>46239</v>
      </c>
      <c r="E2" s="8">
        <f t="shared" ref="E2:M2" si="0">E3</f>
        <v>46241</v>
      </c>
      <c r="F2" s="8">
        <f t="shared" si="0"/>
        <v>46246</v>
      </c>
      <c r="G2" s="8">
        <f t="shared" si="0"/>
        <v>46248</v>
      </c>
      <c r="H2" s="8">
        <f t="shared" si="0"/>
        <v>46253</v>
      </c>
      <c r="I2" s="8">
        <f t="shared" si="0"/>
        <v>46255</v>
      </c>
      <c r="J2" s="8">
        <f t="shared" si="0"/>
        <v>46260</v>
      </c>
      <c r="K2" s="8">
        <f t="shared" si="0"/>
        <v>46262</v>
      </c>
      <c r="L2" s="8">
        <f t="shared" si="0"/>
        <v>46267</v>
      </c>
      <c r="M2" s="8">
        <f t="shared" si="0"/>
        <v>46269</v>
      </c>
    </row>
    <row r="3" spans="3:13" s="2" customFormat="1" ht="23.25" customHeight="1" thickBot="1" x14ac:dyDescent="0.3">
      <c r="C3" s="14"/>
      <c r="D3" s="9">
        <v>46239</v>
      </c>
      <c r="E3" s="9">
        <v>46241</v>
      </c>
      <c r="F3" s="9">
        <v>46246</v>
      </c>
      <c r="G3" s="9">
        <v>46248</v>
      </c>
      <c r="H3" s="9">
        <v>46253</v>
      </c>
      <c r="I3" s="9">
        <v>46255</v>
      </c>
      <c r="J3" s="9">
        <v>46260</v>
      </c>
      <c r="K3" s="9">
        <v>46262</v>
      </c>
      <c r="L3" s="9">
        <v>46267</v>
      </c>
      <c r="M3" s="9">
        <v>46269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COUNTIF(tableau193[col2],"VRAI")</f>
        <v>0</v>
      </c>
      <c r="E18" s="17">
        <f>COUNTIF(tableau193[col3],"VRAI")</f>
        <v>0</v>
      </c>
      <c r="F18" s="17">
        <f>COUNTIF(tableau193[col4],"VRAI")</f>
        <v>0</v>
      </c>
      <c r="G18" s="17">
        <f>COUNTIF(tableau193[col5],"VRAI")</f>
        <v>0</v>
      </c>
      <c r="H18" s="17">
        <f>COUNTIF(tableau193[col6],"VRAI")</f>
        <v>0</v>
      </c>
      <c r="I18" s="17">
        <f>COUNTIF(tableau193[col7],"VRAI")</f>
        <v>0</v>
      </c>
      <c r="J18" s="17">
        <f>COUNTIF(tableau193[col8],"VRAI")</f>
        <v>0</v>
      </c>
      <c r="K18" s="17">
        <f>COUNTIF(tableau193[col9],"VRAI")</f>
        <v>0</v>
      </c>
      <c r="L18" s="17">
        <f>COUNTIF(tableau193[col10],"VRAI")</f>
        <v>0</v>
      </c>
      <c r="M18" s="17">
        <f>COUNTIF(tableau193[col11],"VRAI")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160" priority="5" operator="equal">
      <formula>TRUE</formula>
    </cfRule>
  </conditionalFormatting>
  <conditionalFormatting sqref="D18:M18">
    <cfRule type="cellIs" dxfId="159" priority="4" operator="equal">
      <formula>2</formula>
    </cfRule>
  </conditionalFormatting>
  <conditionalFormatting sqref="D18:M18">
    <cfRule type="cellIs" dxfId="158" priority="3" operator="lessThan">
      <formula>2</formula>
    </cfRule>
  </conditionalFormatting>
  <conditionalFormatting sqref="D18:M18">
    <cfRule type="cellIs" dxfId="157" priority="2" operator="greaterThanOrEqual">
      <formula>3</formula>
    </cfRule>
  </conditionalFormatting>
  <conditionalFormatting sqref="D18:M18">
    <cfRule type="cellIs" dxfId="15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03186-F483-44E9-8C7E-7E4B7DBE1530}">
  <sheetPr codeName="Feuil12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46266</v>
      </c>
      <c r="D2" s="8">
        <f>D3</f>
        <v>46267</v>
      </c>
      <c r="E2" s="8">
        <f t="shared" ref="E2:M2" si="0">E3</f>
        <v>46269</v>
      </c>
      <c r="F2" s="8">
        <f t="shared" si="0"/>
        <v>46274</v>
      </c>
      <c r="G2" s="8">
        <f t="shared" si="0"/>
        <v>46276</v>
      </c>
      <c r="H2" s="8">
        <f t="shared" si="0"/>
        <v>46281</v>
      </c>
      <c r="I2" s="8">
        <f t="shared" si="0"/>
        <v>46283</v>
      </c>
      <c r="J2" s="8">
        <f t="shared" si="0"/>
        <v>46288</v>
      </c>
      <c r="K2" s="8">
        <f t="shared" si="0"/>
        <v>46290</v>
      </c>
      <c r="L2" s="8">
        <f t="shared" si="0"/>
        <v>46295</v>
      </c>
      <c r="M2" s="8">
        <f t="shared" si="0"/>
        <v>46297</v>
      </c>
    </row>
    <row r="3" spans="3:13" s="2" customFormat="1" ht="23.25" customHeight="1" thickBot="1" x14ac:dyDescent="0.3">
      <c r="C3" s="14"/>
      <c r="D3" s="9">
        <v>46267</v>
      </c>
      <c r="E3" s="9">
        <v>46269</v>
      </c>
      <c r="F3" s="9">
        <v>46274</v>
      </c>
      <c r="G3" s="9">
        <v>46276</v>
      </c>
      <c r="H3" s="9">
        <v>46281</v>
      </c>
      <c r="I3" s="9">
        <v>46283</v>
      </c>
      <c r="J3" s="9">
        <v>46288</v>
      </c>
      <c r="K3" s="9">
        <v>46290</v>
      </c>
      <c r="L3" s="9">
        <v>46295</v>
      </c>
      <c r="M3" s="9">
        <v>46297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COUNTIF(tableau194[col2],"VRAI")</f>
        <v>0</v>
      </c>
      <c r="E18" s="17">
        <f>COUNTIF(tableau194[col3],"VRAI")</f>
        <v>0</v>
      </c>
      <c r="F18" s="17">
        <f>COUNTIF(tableau194[col4],"VRAI")</f>
        <v>0</v>
      </c>
      <c r="G18" s="17">
        <f>COUNTIF(tableau194[col5],"VRAI")</f>
        <v>0</v>
      </c>
      <c r="H18" s="17">
        <f>COUNTIF(tableau194[col6],"VRAI")</f>
        <v>0</v>
      </c>
      <c r="I18" s="17">
        <f>COUNTIF(tableau194[col7],"VRAI")</f>
        <v>0</v>
      </c>
      <c r="J18" s="17">
        <f>COUNTIF(tableau194[col8],"VRAI")</f>
        <v>0</v>
      </c>
      <c r="K18" s="17">
        <f>COUNTIF(tableau194[col9],"VRAI")</f>
        <v>0</v>
      </c>
      <c r="L18" s="17">
        <f>COUNTIF(tableau194[col10],"VRAI")</f>
        <v>0</v>
      </c>
      <c r="M18" s="17">
        <f>COUNTIF(tableau194[col11],"VRAI")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130" priority="5" operator="equal">
      <formula>TRUE</formula>
    </cfRule>
  </conditionalFormatting>
  <conditionalFormatting sqref="D18:M18">
    <cfRule type="cellIs" dxfId="129" priority="4" operator="equal">
      <formula>2</formula>
    </cfRule>
  </conditionalFormatting>
  <conditionalFormatting sqref="D18:M18">
    <cfRule type="cellIs" dxfId="128" priority="3" operator="lessThan">
      <formula>2</formula>
    </cfRule>
  </conditionalFormatting>
  <conditionalFormatting sqref="D18:M18">
    <cfRule type="cellIs" dxfId="127" priority="2" operator="greaterThanOrEqual">
      <formula>3</formula>
    </cfRule>
  </conditionalFormatting>
  <conditionalFormatting sqref="D18:M18">
    <cfRule type="cellIs" dxfId="12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C5733-2642-465E-8790-488B0371DDC8}">
  <sheetPr codeName="Feuil13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46296</v>
      </c>
      <c r="D2" s="8">
        <f>D3</f>
        <v>46297</v>
      </c>
      <c r="E2" s="8">
        <f t="shared" ref="E2:M2" si="0">E3</f>
        <v>46302</v>
      </c>
      <c r="F2" s="8">
        <f t="shared" si="0"/>
        <v>46304</v>
      </c>
      <c r="G2" s="8">
        <f t="shared" si="0"/>
        <v>46309</v>
      </c>
      <c r="H2" s="8">
        <f t="shared" si="0"/>
        <v>46311</v>
      </c>
      <c r="I2" s="8">
        <f t="shared" si="0"/>
        <v>46316</v>
      </c>
      <c r="J2" s="8">
        <f t="shared" si="0"/>
        <v>46318</v>
      </c>
      <c r="K2" s="8">
        <f t="shared" si="0"/>
        <v>46323</v>
      </c>
      <c r="L2" s="8">
        <f t="shared" si="0"/>
        <v>46325</v>
      </c>
      <c r="M2" s="8">
        <f t="shared" si="0"/>
        <v>46330</v>
      </c>
    </row>
    <row r="3" spans="3:13" s="2" customFormat="1" ht="23.25" customHeight="1" thickBot="1" x14ac:dyDescent="0.3">
      <c r="C3" s="14"/>
      <c r="D3" s="9">
        <v>46297</v>
      </c>
      <c r="E3" s="9">
        <v>46302</v>
      </c>
      <c r="F3" s="9">
        <v>46304</v>
      </c>
      <c r="G3" s="9">
        <v>46309</v>
      </c>
      <c r="H3" s="9">
        <v>46311</v>
      </c>
      <c r="I3" s="9">
        <v>46316</v>
      </c>
      <c r="J3" s="9">
        <v>46318</v>
      </c>
      <c r="K3" s="9">
        <v>46323</v>
      </c>
      <c r="L3" s="9">
        <v>46325</v>
      </c>
      <c r="M3" s="9">
        <v>46330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COUNTIF(tableau195[col2],"VRAI")</f>
        <v>0</v>
      </c>
      <c r="E18" s="17">
        <f>COUNTIF(tableau195[col3],"VRAI")</f>
        <v>0</v>
      </c>
      <c r="F18" s="17">
        <f>COUNTIF(tableau195[col4],"VRAI")</f>
        <v>0</v>
      </c>
      <c r="G18" s="17">
        <f>COUNTIF(tableau195[col5],"VRAI")</f>
        <v>0</v>
      </c>
      <c r="H18" s="17">
        <f>COUNTIF(tableau195[col6],"VRAI")</f>
        <v>0</v>
      </c>
      <c r="I18" s="17">
        <f>COUNTIF(tableau195[col7],"VRAI")</f>
        <v>0</v>
      </c>
      <c r="J18" s="17">
        <f>COUNTIF(tableau195[col8],"VRAI")</f>
        <v>0</v>
      </c>
      <c r="K18" s="17">
        <f>COUNTIF(tableau195[col9],"VRAI")</f>
        <v>0</v>
      </c>
      <c r="L18" s="17">
        <f>COUNTIF(tableau195[col10],"VRAI")</f>
        <v>0</v>
      </c>
      <c r="M18" s="17">
        <f>COUNTIF(tableau195[col11],"VRAI")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100" priority="5" operator="equal">
      <formula>TRUE</formula>
    </cfRule>
  </conditionalFormatting>
  <conditionalFormatting sqref="D18:M18">
    <cfRule type="cellIs" dxfId="99" priority="4" operator="equal">
      <formula>2</formula>
    </cfRule>
  </conditionalFormatting>
  <conditionalFormatting sqref="D18:M18">
    <cfRule type="cellIs" dxfId="98" priority="3" operator="lessThan">
      <formula>2</formula>
    </cfRule>
  </conditionalFormatting>
  <conditionalFormatting sqref="D18:M18">
    <cfRule type="cellIs" dxfId="97" priority="2" operator="greaterThanOrEqual">
      <formula>3</formula>
    </cfRule>
  </conditionalFormatting>
  <conditionalFormatting sqref="D18:M18">
    <cfRule type="cellIs" dxfId="9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7A44-DB0F-44E1-899E-B962476660BC}">
  <sheetPr codeName="Feuil14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46327</v>
      </c>
      <c r="D2" s="8">
        <f>D3</f>
        <v>46330</v>
      </c>
      <c r="E2" s="8">
        <f t="shared" ref="E2:M2" si="0">E3</f>
        <v>46332</v>
      </c>
      <c r="F2" s="8">
        <f t="shared" si="0"/>
        <v>46337</v>
      </c>
      <c r="G2" s="8">
        <f t="shared" si="0"/>
        <v>46339</v>
      </c>
      <c r="H2" s="8">
        <f t="shared" si="0"/>
        <v>46344</v>
      </c>
      <c r="I2" s="8">
        <f t="shared" si="0"/>
        <v>46346</v>
      </c>
      <c r="J2" s="8">
        <f t="shared" si="0"/>
        <v>46351</v>
      </c>
      <c r="K2" s="8">
        <f t="shared" si="0"/>
        <v>46353</v>
      </c>
      <c r="L2" s="8">
        <f t="shared" si="0"/>
        <v>46358</v>
      </c>
      <c r="M2" s="8">
        <f t="shared" si="0"/>
        <v>46360</v>
      </c>
    </row>
    <row r="3" spans="3:13" s="2" customFormat="1" ht="23.25" customHeight="1" thickBot="1" x14ac:dyDescent="0.3">
      <c r="C3" s="14"/>
      <c r="D3" s="9">
        <v>46330</v>
      </c>
      <c r="E3" s="9">
        <v>46332</v>
      </c>
      <c r="F3" s="9">
        <v>46337</v>
      </c>
      <c r="G3" s="9">
        <v>46339</v>
      </c>
      <c r="H3" s="9">
        <v>46344</v>
      </c>
      <c r="I3" s="9">
        <v>46346</v>
      </c>
      <c r="J3" s="9">
        <v>46351</v>
      </c>
      <c r="K3" s="9">
        <v>46353</v>
      </c>
      <c r="L3" s="9">
        <v>46358</v>
      </c>
      <c r="M3" s="9">
        <v>46360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COUNTIF(tableau196[col2],"VRAI")</f>
        <v>0</v>
      </c>
      <c r="E18" s="17">
        <f>COUNTIF(tableau196[col3],"VRAI")</f>
        <v>0</v>
      </c>
      <c r="F18" s="17">
        <f>COUNTIF(tableau196[col4],"VRAI")</f>
        <v>0</v>
      </c>
      <c r="G18" s="17">
        <f>COUNTIF(tableau196[col5],"VRAI")</f>
        <v>0</v>
      </c>
      <c r="H18" s="17">
        <f>COUNTIF(tableau196[col6],"VRAI")</f>
        <v>0</v>
      </c>
      <c r="I18" s="17">
        <f>COUNTIF(tableau196[col7],"VRAI")</f>
        <v>0</v>
      </c>
      <c r="J18" s="17">
        <f>COUNTIF(tableau196[col8],"VRAI")</f>
        <v>0</v>
      </c>
      <c r="K18" s="17">
        <f>COUNTIF(tableau196[col9],"VRAI")</f>
        <v>0</v>
      </c>
      <c r="L18" s="17">
        <f>COUNTIF(tableau196[col10],"VRAI")</f>
        <v>0</v>
      </c>
      <c r="M18" s="17">
        <f>COUNTIF(tableau196[col11],"VRAI")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70" priority="5" operator="equal">
      <formula>TRUE</formula>
    </cfRule>
  </conditionalFormatting>
  <conditionalFormatting sqref="D18:M18">
    <cfRule type="cellIs" dxfId="69" priority="4" operator="equal">
      <formula>2</formula>
    </cfRule>
  </conditionalFormatting>
  <conditionalFormatting sqref="D18:M18">
    <cfRule type="cellIs" dxfId="68" priority="3" operator="lessThan">
      <formula>2</formula>
    </cfRule>
  </conditionalFormatting>
  <conditionalFormatting sqref="D18:M18">
    <cfRule type="cellIs" dxfId="67" priority="2" operator="greaterThanOrEqual">
      <formula>3</formula>
    </cfRule>
  </conditionalFormatting>
  <conditionalFormatting sqref="D18:M18">
    <cfRule type="cellIs" dxfId="6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0EEE-E5D9-4C2C-9D51-1D66CB4B69E5}">
  <sheetPr codeName="Feuil15">
    <tabColor rgb="FFFFC000"/>
  </sheetPr>
  <dimension ref="C1:M19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E18" sqref="E18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2" t="s">
        <v>16</v>
      </c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3:13" s="2" customFormat="1" ht="23.25" customHeight="1" x14ac:dyDescent="0.25">
      <c r="C2" s="13">
        <v>46357</v>
      </c>
      <c r="D2" s="8">
        <f>D3</f>
        <v>46358</v>
      </c>
      <c r="E2" s="8">
        <f t="shared" ref="E2:M2" si="0">E3</f>
        <v>46360</v>
      </c>
      <c r="F2" s="8">
        <f t="shared" si="0"/>
        <v>46365</v>
      </c>
      <c r="G2" s="8">
        <f t="shared" si="0"/>
        <v>46367</v>
      </c>
      <c r="H2" s="8">
        <f t="shared" si="0"/>
        <v>46372</v>
      </c>
      <c r="I2" s="8">
        <f t="shared" si="0"/>
        <v>46374</v>
      </c>
      <c r="J2" s="8">
        <f t="shared" si="0"/>
        <v>46379</v>
      </c>
      <c r="K2" s="8">
        <f t="shared" si="0"/>
        <v>46381</v>
      </c>
      <c r="L2" s="8">
        <f t="shared" si="0"/>
        <v>46386</v>
      </c>
      <c r="M2" s="8">
        <f t="shared" si="0"/>
        <v>46388</v>
      </c>
    </row>
    <row r="3" spans="3:13" s="2" customFormat="1" ht="23.25" customHeight="1" thickBot="1" x14ac:dyDescent="0.3">
      <c r="C3" s="14"/>
      <c r="D3" s="9">
        <v>46358</v>
      </c>
      <c r="E3" s="9">
        <v>46360</v>
      </c>
      <c r="F3" s="9">
        <v>46365</v>
      </c>
      <c r="G3" s="9">
        <v>46367</v>
      </c>
      <c r="H3" s="9">
        <v>46372</v>
      </c>
      <c r="I3" s="9">
        <v>46374</v>
      </c>
      <c r="J3" s="9">
        <v>46379</v>
      </c>
      <c r="K3" s="9">
        <v>46381</v>
      </c>
      <c r="L3" s="9">
        <v>46386</v>
      </c>
      <c r="M3" s="9">
        <v>46388</v>
      </c>
    </row>
    <row r="4" spans="3:13" s="15" customFormat="1" ht="23.25" hidden="1" customHeight="1" thickBot="1" x14ac:dyDescent="0.3">
      <c r="C4" s="18" t="s">
        <v>23</v>
      </c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</row>
    <row r="5" spans="3:13" s="16" customFormat="1" ht="22.5" customHeight="1" thickTop="1" thickBot="1" x14ac:dyDescent="0.3">
      <c r="C5" s="19" t="s">
        <v>3</v>
      </c>
      <c r="D5" s="20"/>
      <c r="E5" s="17"/>
      <c r="F5" s="17"/>
      <c r="G5" s="17"/>
      <c r="H5" s="17"/>
      <c r="I5" s="17"/>
      <c r="J5" s="17"/>
      <c r="K5" s="17"/>
      <c r="L5" s="17"/>
      <c r="M5" s="17"/>
    </row>
    <row r="6" spans="3:13" s="16" customFormat="1" ht="22.5" customHeight="1" thickTop="1" thickBot="1" x14ac:dyDescent="0.3">
      <c r="C6" s="19" t="s">
        <v>4</v>
      </c>
      <c r="D6" s="20"/>
      <c r="E6" s="17"/>
      <c r="F6" s="17"/>
      <c r="G6" s="17"/>
      <c r="H6" s="17"/>
      <c r="I6" s="17"/>
      <c r="J6" s="17"/>
      <c r="K6" s="17"/>
      <c r="L6" s="17"/>
      <c r="M6" s="17"/>
    </row>
    <row r="7" spans="3:13" s="16" customFormat="1" ht="22.5" customHeight="1" thickTop="1" thickBot="1" x14ac:dyDescent="0.3">
      <c r="C7" s="19" t="s">
        <v>5</v>
      </c>
      <c r="D7" s="20"/>
      <c r="E7" s="17"/>
      <c r="F7" s="17"/>
      <c r="G7" s="17"/>
      <c r="H7" s="17"/>
      <c r="I7" s="17"/>
      <c r="J7" s="17"/>
      <c r="K7" s="17"/>
      <c r="L7" s="17"/>
      <c r="M7" s="17"/>
    </row>
    <row r="8" spans="3:13" s="16" customFormat="1" ht="22.5" customHeight="1" thickTop="1" thickBot="1" x14ac:dyDescent="0.3">
      <c r="C8" s="19" t="s">
        <v>7</v>
      </c>
      <c r="D8" s="20"/>
      <c r="E8" s="17"/>
      <c r="F8" s="17"/>
      <c r="G8" s="17"/>
      <c r="H8" s="17"/>
      <c r="I8" s="17"/>
      <c r="J8" s="17"/>
      <c r="K8" s="17"/>
      <c r="L8" s="17"/>
      <c r="M8" s="17"/>
    </row>
    <row r="9" spans="3:13" s="16" customFormat="1" ht="22.5" customHeight="1" thickTop="1" thickBot="1" x14ac:dyDescent="0.3">
      <c r="C9" s="19" t="s">
        <v>8</v>
      </c>
      <c r="D9" s="20"/>
      <c r="E9" s="17"/>
      <c r="F9" s="17"/>
      <c r="G9" s="17"/>
      <c r="H9" s="17"/>
      <c r="I9" s="17"/>
      <c r="J9" s="17"/>
      <c r="K9" s="17"/>
      <c r="L9" s="17"/>
      <c r="M9" s="17"/>
    </row>
    <row r="10" spans="3:13" s="16" customFormat="1" ht="22.5" customHeight="1" thickTop="1" thickBot="1" x14ac:dyDescent="0.3">
      <c r="C10" s="19" t="s">
        <v>9</v>
      </c>
      <c r="D10" s="20"/>
      <c r="E10" s="17"/>
      <c r="F10" s="17"/>
      <c r="G10" s="17"/>
      <c r="H10" s="17"/>
      <c r="I10" s="17"/>
      <c r="J10" s="17"/>
      <c r="K10" s="17"/>
      <c r="L10" s="17"/>
      <c r="M10" s="17"/>
    </row>
    <row r="11" spans="3:13" s="16" customFormat="1" ht="22.5" customHeight="1" thickTop="1" thickBot="1" x14ac:dyDescent="0.3">
      <c r="C11" s="19" t="s">
        <v>10</v>
      </c>
      <c r="D11" s="20"/>
      <c r="E11" s="17"/>
      <c r="F11" s="17"/>
      <c r="G11" s="17"/>
      <c r="H11" s="17"/>
      <c r="I11" s="17"/>
      <c r="J11" s="17"/>
      <c r="K11" s="17"/>
      <c r="L11" s="17"/>
      <c r="M11" s="17"/>
    </row>
    <row r="12" spans="3:13" s="16" customFormat="1" ht="22.5" customHeight="1" thickTop="1" thickBot="1" x14ac:dyDescent="0.3">
      <c r="C12" s="19" t="s">
        <v>11</v>
      </c>
      <c r="D12" s="20"/>
      <c r="E12" s="17"/>
      <c r="F12" s="17"/>
      <c r="G12" s="17"/>
      <c r="H12" s="17"/>
      <c r="I12" s="17"/>
      <c r="J12" s="17"/>
      <c r="K12" s="17"/>
      <c r="L12" s="17"/>
      <c r="M12" s="17"/>
    </row>
    <row r="13" spans="3:13" s="16" customFormat="1" ht="22.5" customHeight="1" thickTop="1" thickBot="1" x14ac:dyDescent="0.3">
      <c r="C13" s="19" t="s">
        <v>12</v>
      </c>
      <c r="D13" s="20"/>
      <c r="E13" s="17"/>
      <c r="F13" s="17"/>
      <c r="G13" s="17"/>
      <c r="H13" s="17"/>
      <c r="I13" s="17"/>
      <c r="J13" s="17"/>
      <c r="K13" s="17"/>
      <c r="L13" s="17"/>
      <c r="M13" s="17"/>
    </row>
    <row r="14" spans="3:13" s="16" customFormat="1" ht="22.5" customHeight="1" thickTop="1" thickBot="1" x14ac:dyDescent="0.3">
      <c r="C14" s="19" t="s">
        <v>17</v>
      </c>
      <c r="D14" s="20"/>
      <c r="E14" s="17"/>
      <c r="F14" s="17"/>
      <c r="G14" s="17"/>
      <c r="H14" s="17"/>
      <c r="I14" s="17"/>
      <c r="J14" s="17"/>
      <c r="K14" s="17"/>
      <c r="L14" s="17"/>
      <c r="M14" s="17"/>
    </row>
    <row r="15" spans="3:13" s="16" customFormat="1" ht="22.5" customHeight="1" thickTop="1" thickBot="1" x14ac:dyDescent="0.3">
      <c r="C15" s="19" t="s">
        <v>18</v>
      </c>
      <c r="D15" s="20"/>
      <c r="E15" s="17"/>
      <c r="F15" s="17"/>
      <c r="G15" s="17"/>
      <c r="H15" s="17"/>
      <c r="I15" s="17"/>
      <c r="J15" s="17"/>
      <c r="K15" s="17"/>
      <c r="L15" s="17"/>
      <c r="M15" s="17"/>
    </row>
    <row r="16" spans="3:13" s="16" customFormat="1" ht="22.5" customHeight="1" thickTop="1" thickBot="1" x14ac:dyDescent="0.3">
      <c r="C16" s="19" t="s">
        <v>19</v>
      </c>
      <c r="D16" s="20"/>
      <c r="E16" s="17"/>
      <c r="F16" s="17"/>
      <c r="G16" s="17"/>
      <c r="H16" s="17"/>
      <c r="I16" s="17"/>
      <c r="J16" s="17"/>
      <c r="K16" s="17"/>
      <c r="L16" s="17"/>
      <c r="M16" s="17"/>
    </row>
    <row r="17" spans="3:13" s="16" customFormat="1" ht="22.5" customHeight="1" thickTop="1" thickBot="1" x14ac:dyDescent="0.3">
      <c r="C17" s="19" t="s">
        <v>20</v>
      </c>
      <c r="D17" s="20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22.5" customHeight="1" thickTop="1" thickBot="1" x14ac:dyDescent="0.3">
      <c r="C18" s="19" t="s">
        <v>0</v>
      </c>
      <c r="D18" s="20">
        <f>COUNTIF(tableau197[col2],"VRAI")</f>
        <v>0</v>
      </c>
      <c r="E18" s="17">
        <f>COUNTIF(tableau197[col3],"VRAI")</f>
        <v>0</v>
      </c>
      <c r="F18" s="17">
        <f>COUNTIF(tableau197[col4],"VRAI")</f>
        <v>0</v>
      </c>
      <c r="G18" s="17">
        <f>COUNTIF(tableau197[col5],"VRAI")</f>
        <v>0</v>
      </c>
      <c r="H18" s="17">
        <f>COUNTIF(tableau197[col6],"VRAI")</f>
        <v>0</v>
      </c>
      <c r="I18" s="17">
        <f>COUNTIF(tableau197[col7],"VRAI")</f>
        <v>0</v>
      </c>
      <c r="J18" s="17">
        <f>COUNTIF(tableau197[col8],"VRAI")</f>
        <v>0</v>
      </c>
      <c r="K18" s="17">
        <f>COUNTIF(tableau197[col9],"VRAI")</f>
        <v>0</v>
      </c>
      <c r="L18" s="17">
        <f>COUNTIF(tableau197[col10],"VRAI")</f>
        <v>0</v>
      </c>
      <c r="M18" s="17">
        <f>COUNTIF(tableau197[col11],"VRAI")</f>
        <v>0</v>
      </c>
    </row>
    <row r="19" spans="3:13" ht="28.5" customHeight="1" thickTop="1" x14ac:dyDescent="0.25"/>
  </sheetData>
  <mergeCells count="2">
    <mergeCell ref="C1:M1"/>
    <mergeCell ref="C2:C3"/>
  </mergeCells>
  <conditionalFormatting sqref="D5:M17">
    <cfRule type="cellIs" dxfId="40" priority="5" operator="equal">
      <formula>TRUE</formula>
    </cfRule>
  </conditionalFormatting>
  <conditionalFormatting sqref="D18:M18">
    <cfRule type="cellIs" dxfId="39" priority="4" operator="equal">
      <formula>2</formula>
    </cfRule>
  </conditionalFormatting>
  <conditionalFormatting sqref="D18:M18">
    <cfRule type="cellIs" dxfId="38" priority="3" operator="lessThan">
      <formula>2</formula>
    </cfRule>
  </conditionalFormatting>
  <conditionalFormatting sqref="D18:M18">
    <cfRule type="cellIs" dxfId="37" priority="2" operator="greaterThanOrEqual">
      <formula>3</formula>
    </cfRule>
  </conditionalFormatting>
  <conditionalFormatting sqref="D18:M18">
    <cfRule type="cellIs" dxfId="36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69D0A4F5D78C41A5D4BE36AA124F53" ma:contentTypeVersion="17" ma:contentTypeDescription="Crée un document." ma:contentTypeScope="" ma:versionID="0c3ac744fba87e81b6775e9dddf6b50a">
  <xsd:schema xmlns:xsd="http://www.w3.org/2001/XMLSchema" xmlns:xs="http://www.w3.org/2001/XMLSchema" xmlns:p="http://schemas.microsoft.com/office/2006/metadata/properties" xmlns:ns3="3f41d7a2-3e5d-4881-b95d-b8450d8d2ad7" xmlns:ns4="1919d2ce-3b06-4e06-b773-475b81740528" targetNamespace="http://schemas.microsoft.com/office/2006/metadata/properties" ma:root="true" ma:fieldsID="760459b992515c2cebd9ec8074120cab" ns3:_="" ns4:_="">
    <xsd:import namespace="3f41d7a2-3e5d-4881-b95d-b8450d8d2ad7"/>
    <xsd:import namespace="1919d2ce-3b06-4e06-b773-475b817405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41d7a2-3e5d-4881-b95d-b8450d8d2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19d2ce-3b06-4e06-b773-475b817405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f41d7a2-3e5d-4881-b95d-b8450d8d2ad7" xsi:nil="true"/>
  </documentManagement>
</p:properties>
</file>

<file path=customXml/itemProps1.xml><?xml version="1.0" encoding="utf-8"?>
<ds:datastoreItem xmlns:ds="http://schemas.openxmlformats.org/officeDocument/2006/customXml" ds:itemID="{17E94F54-9C2B-4204-B2B1-E5BD47DAE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41d7a2-3e5d-4881-b95d-b8450d8d2ad7"/>
    <ds:schemaRef ds:uri="1919d2ce-3b06-4e06-b773-475b817405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31597E-FBE7-4581-B717-A3F553868B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4192BE-C168-4922-8A13-9AABEEB49969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1919d2ce-3b06-4e06-b773-475b81740528"/>
    <ds:schemaRef ds:uri="http://purl.org/dc/dcmitype/"/>
    <ds:schemaRef ds:uri="3f41d7a2-3e5d-4881-b95d-b8450d8d2ad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Données</vt:lpstr>
      <vt:lpstr>Bienvenue</vt:lpstr>
      <vt:lpstr>modele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var_an</vt:lpstr>
      <vt:lpstr>var_lig</vt:lpstr>
      <vt:lpstr>var_nom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 Noëlle</dc:creator>
  <cp:keywords/>
  <dc:description/>
  <cp:lastModifiedBy>François</cp:lastModifiedBy>
  <cp:revision/>
  <dcterms:created xsi:type="dcterms:W3CDTF">2026-07-06T16:56:58Z</dcterms:created>
  <dcterms:modified xsi:type="dcterms:W3CDTF">2026-07-23T05:59:02Z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0x010100E269D0A4F5D78C41A5D4BE36AA124F53</vt:lpwstr>
  </property>
</Properties>
</file>