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2A49D37-8305-4BB8-8D40-4C94D792D656}" xr6:coauthVersionLast="47" xr6:coauthVersionMax="47" xr10:uidLastSave="{00000000-0000-0000-0000-000000000000}"/>
  <bookViews>
    <workbookView xWindow="-120" yWindow="-120" windowWidth="29040" windowHeight="15720" xr2:uid="{7155AD08-0778-4AF1-8DF3-AA7B6E29C057}"/>
  </bookViews>
  <sheets>
    <sheet name="Missions (2)" sheetId="1" r:id="rId1"/>
    <sheet name="analyse" sheetId="2" r:id="rId2"/>
  </sheets>
  <definedNames>
    <definedName name="_xlnm._FilterDatabase" localSheetId="0" hidden="1">'Missions (2)'!$G$1:$Q$8</definedName>
    <definedName name="DebutNuit">analyse!$F$12</definedName>
    <definedName name="ferie">analyse!$C$13:$C$24</definedName>
    <definedName name="FinNuit">analyse!$F$13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8" i="1" l="1"/>
  <c r="B8" i="1"/>
  <c r="P8" i="1"/>
  <c r="A2" i="1"/>
  <c r="A3" i="1"/>
  <c r="A4" i="1"/>
  <c r="A5" i="1"/>
  <c r="A6" i="1"/>
  <c r="A7" i="1"/>
  <c r="B7" i="1"/>
  <c r="P7" i="1"/>
  <c r="B6" i="1"/>
  <c r="P6" i="1"/>
  <c r="P3" i="1"/>
  <c r="P4" i="1"/>
  <c r="P5" i="1"/>
  <c r="P2" i="1"/>
  <c r="B3" i="1"/>
  <c r="B4" i="1"/>
  <c r="B5" i="1"/>
  <c r="B2" i="1"/>
  <c r="C20" i="2"/>
  <c r="C23" i="2"/>
  <c r="C16" i="2" l="1"/>
  <c r="C24" i="2"/>
  <c r="C13" i="2"/>
  <c r="C17" i="2"/>
  <c r="C21" i="2"/>
  <c r="C14" i="2"/>
  <c r="C22" i="2"/>
  <c r="C19" i="2" l="1"/>
  <c r="C15" i="2"/>
  <c r="C18" i="2"/>
</calcChain>
</file>

<file path=xl/sharedStrings.xml><?xml version="1.0" encoding="utf-8"?>
<sst xmlns="http://schemas.openxmlformats.org/spreadsheetml/2006/main" count="44" uniqueCount="44">
  <si>
    <t>mois</t>
  </si>
  <si>
    <t>#</t>
  </si>
  <si>
    <t>Établissement</t>
  </si>
  <si>
    <t>Service</t>
  </si>
  <si>
    <t>Code du service</t>
  </si>
  <si>
    <t>Pole</t>
  </si>
  <si>
    <t>Métiers</t>
  </si>
  <si>
    <t>Spécialités</t>
  </si>
  <si>
    <t>Date de début</t>
  </si>
  <si>
    <t>Heure de début</t>
  </si>
  <si>
    <t>Date de fin</t>
  </si>
  <si>
    <t>Heure de fin</t>
  </si>
  <si>
    <t>BFS17544512</t>
  </si>
  <si>
    <t>GH de la Haute Saône - Site Neurey</t>
  </si>
  <si>
    <t>serv1</t>
  </si>
  <si>
    <t>Non renseignée</t>
  </si>
  <si>
    <t>POLE EHPAD</t>
  </si>
  <si>
    <t>Soins aux personnes âgées (EHPAD / USLD)</t>
  </si>
  <si>
    <t>voici une extraction que j'obtiens d'un logiciel de gestion du temps,</t>
  </si>
  <si>
    <t>j'ai en L2 la date de début d'intervention, en M2 l'heure de début, en N2 la date de fin et en O2 l'heure de fin.</t>
  </si>
  <si>
    <t>En B2, j'aimerais totaliser le nombre d'heures de journée réalisées (code 451), en C2 le nombre d'heures de nuit (code 453) et en D2 le nombre d'heures de dimanche</t>
  </si>
  <si>
    <t>je précise que les heures de jour, c'est de 7h à 21h, de nuit de 21h à 6h, et que le dimanche, peu importe le jour ou la nuit, c'est comptabilisé en dimanche</t>
  </si>
  <si>
    <t>peux tu m'indiquer quelles formules je peux saisir en B2, C2 et D2 pour obtenir cela ?</t>
  </si>
  <si>
    <t>Fériés</t>
  </si>
  <si>
    <t>jour de l'an</t>
  </si>
  <si>
    <t>Pâques</t>
  </si>
  <si>
    <t>lundi de Pâques</t>
  </si>
  <si>
    <t>fête du travail</t>
  </si>
  <si>
    <t>victoire 1945</t>
  </si>
  <si>
    <t>ascension</t>
  </si>
  <si>
    <t>pentecôte/solidarité</t>
  </si>
  <si>
    <t>fête nationale</t>
  </si>
  <si>
    <t>assomption</t>
  </si>
  <si>
    <t>toussaint</t>
  </si>
  <si>
    <t>armistice 1918</t>
  </si>
  <si>
    <t>noël</t>
  </si>
  <si>
    <t>nb heure</t>
  </si>
  <si>
    <t>Dimanche</t>
  </si>
  <si>
    <t>Férié</t>
  </si>
  <si>
    <t>début nuit</t>
  </si>
  <si>
    <t>fin nuit</t>
  </si>
  <si>
    <t>Aide-Soignant(e), ASH aux soins</t>
  </si>
  <si>
    <t>Heures Jour</t>
  </si>
  <si>
    <t>Heures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</si>
</sst>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[$-F400]h:mm:ss\ AM/PM"/>
    <numFmt numFmtId="168" formatCode="ddd\ dd\ mmmm\ yyyy"/>
    <numFmt numFmtId="169" formatCode="ddd\ dd\ mmm\ yy"/>
  </numFmts>
  <fonts count="6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3"/>
      <color rgb="FF1F1F1F"/>
      <name val="Arial"/>
      <family val="2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21" fontId="0" fillId="0" borderId="0" xfId="0" applyNumberForma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0" fontId="0" fillId="0" borderId="0" xfId="0" applyNumberFormat="1" applyAlignment="1">
      <alignment horizontal="center"/>
    </xf>
    <xf numFmtId="0" fontId="1" fillId="0" borderId="0" xfId="0" quotePrefix="1" applyFont="1"/>
    <xf numFmtId="164" fontId="1" fillId="0" borderId="0" xfId="0" quotePrefix="1" applyNumberFormat="1" applyFont="1"/>
    <xf numFmtId="21" fontId="0" fillId="0" borderId="0" xfId="0" applyNumberFormat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164" fontId="2" fillId="0" borderId="0" xfId="0" applyNumberFormat="1" applyFont="1" applyFill="1" applyAlignment="1" applyProtection="1">
      <alignment horizontal="center" vertical="center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0" fillId="0" borderId="0" xfId="0" quotePrefix="1" applyAlignment="1" applyProtection="1">
      <alignment horizontal="right" vertical="center"/>
      <protection locked="0"/>
    </xf>
    <xf numFmtId="165" fontId="0" fillId="0" borderId="0" xfId="0" applyNumberForma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0" fillId="0" borderId="0" xfId="0" quotePrefix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 wrapText="1"/>
      <protection locked="0"/>
    </xf>
    <xf numFmtId="168" fontId="0" fillId="0" borderId="0" xfId="0" applyNumberFormat="1" applyAlignment="1" applyProtection="1">
      <alignment horizontal="left" vertical="center" wrapText="1"/>
      <protection locked="0"/>
    </xf>
    <xf numFmtId="168" fontId="0" fillId="0" borderId="0" xfId="0" applyNumberFormat="1" applyProtection="1">
      <protection locked="0"/>
    </xf>
    <xf numFmtId="169" fontId="0" fillId="0" borderId="0" xfId="0" applyNumberFormat="1" applyAlignment="1" applyProtection="1">
      <alignment horizontal="center" vertical="center" wrapText="1"/>
      <protection locked="0"/>
    </xf>
    <xf numFmtId="169" fontId="0" fillId="0" borderId="0" xfId="0" applyNumberFormat="1" applyAlignment="1" applyProtection="1">
      <alignment horizontal="center"/>
      <protection locked="0"/>
    </xf>
    <xf numFmtId="14" fontId="2" fillId="0" borderId="0" xfId="0" applyNumberFormat="1" applyFont="1" applyAlignment="1">
      <alignment horizontal="left" vertical="center" wrapText="1"/>
    </xf>
    <xf numFmtId="14" fontId="1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19">
    <dxf>
      <numFmt numFmtId="19" formatCode="dd/mm/yyyy"/>
      <alignment horizontal="left" vertical="center" textRotation="0" wrapText="1" indent="0" justifyLastLine="0" shrinkToFit="0" readingOrder="0"/>
    </dxf>
    <dxf>
      <font>
        <b/>
        <color rgb="FFFF0000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color rgb="FFFF0000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color rgb="FFFF0000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9" formatCode="ddd\ dd\ mmm\ yy"/>
      <alignment horizontal="center" vertical="center" textRotation="0" wrapText="1" indent="0" justifyLastLine="0" shrinkToFit="0" readingOrder="0"/>
      <protection locked="0" hidden="0"/>
    </dxf>
    <dxf>
      <numFmt numFmtId="26" formatCode="hh:mm:ss"/>
      <alignment horizontal="left" vertical="center" textRotation="0" wrapText="1" indent="0" justifyLastLine="0" shrinkToFit="0" readingOrder="0"/>
      <protection locked="0" hidden="0"/>
    </dxf>
    <dxf>
      <alignment horizontal="left" vertical="center" textRotation="0" wrapText="1" indent="0" justifyLastLine="0" shrinkToFit="0" readingOrder="0"/>
      <protection locked="0" hidden="0"/>
    </dxf>
    <dxf>
      <alignment horizontal="left" vertical="center" textRotation="0" wrapText="1" indent="0" justifyLastLine="0" shrinkToFit="0" readingOrder="0"/>
      <protection locked="0" hidden="0"/>
    </dxf>
    <dxf>
      <alignment horizontal="left" vertical="center" textRotation="0" wrapText="1" indent="0" justifyLastLine="0" shrinkToFit="0" readingOrder="0"/>
      <protection locked="0" hidden="0"/>
    </dxf>
    <dxf>
      <alignment horizontal="left" vertical="center" textRotation="0" wrapText="1" indent="0" justifyLastLine="0" shrinkToFit="0" readingOrder="0"/>
      <protection locked="0" hidden="0"/>
    </dxf>
    <dxf>
      <alignment horizontal="left" vertical="center" textRotation="0" wrapText="1" indent="0" justifyLastLine="0" shrinkToFit="0" readingOrder="0"/>
      <protection locked="0" hidden="0"/>
    </dxf>
    <dxf>
      <alignment horizontal="left" vertical="center" textRotation="0" wrapText="1" indent="0" justifyLastLine="0" shrinkToFit="0" readingOrder="0"/>
      <protection locked="0" hidden="0"/>
    </dxf>
    <dxf>
      <alignment horizontal="left" vertical="center" textRotation="0" wrapText="1" indent="0" justifyLastLine="0" shrinkToFit="0" readingOrder="0"/>
      <protection locked="0" hidden="0"/>
    </dxf>
    <dxf>
      <numFmt numFmtId="26" formatCode="hh:mm:ss"/>
      <alignment horizontal="left" vertical="center" textRotation="0" wrapText="1" indent="0" justifyLastLine="0" shrinkToFit="0" readingOrder="0"/>
      <protection locked="0" hidden="0"/>
    </dxf>
    <dxf>
      <numFmt numFmtId="19" formatCode="dd/mm/yyyy"/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38FC69-4581-4D68-9513-67BDC883518D}" name="Tableau1" displayName="Tableau1" ref="A1:Q8" totalsRowShown="0" headerRowDxfId="18" dataDxfId="17">
  <tableColumns count="17">
    <tableColumn id="17" xr3:uid="{B5931F6D-BB86-4A2C-A914-F7B95B8BA369}" name="mois" dataDxfId="0">
      <calculatedColumnFormula>YEAR(N2)&amp;TEXT(MONTH(Tableau1[[#This Row],[Date de début]]),"00")</calculatedColumnFormula>
    </tableColumn>
    <tableColumn id="12" xr3:uid="{B44D69EF-E4E2-4BF3-B001-1B13C47476D7}" name="nb heure" dataDxfId="5">
      <calculatedColumnFormula>MOD(Tableau1[[#This Row],[Heure de fin]]-Tableau1[[#This Row],[Heure de début]],1)</calculatedColumnFormula>
    </tableColumn>
    <tableColumn id="16" xr3:uid="{3BA3934E-82D7-43AE-AD2C-054FB5609833}" name="Heures Jour" dataDxfId="4">
      <calculatedColumnFormula array="1">IF(ISERROR(WEEKDAY(Tableau1[[#This Row],[Date de début]])),"",IF(WEEKDAY(Tableau1[[#This Row],[Date de début]])=1,"",IF(OR(D9="",A9="D",A9="Férié",E9=""),"",IF(AND(D9&gt;=E9,D9&lt;=DebutNuit,D9&lt;&gt;0,E9&lt;&gt;0),MOD(Fin-DebutNuit,1)-IF(E9&lt;=Fin,Fin-E9)+IF(D9&lt;=Fin,Fin-D9),IF(AND(D9&gt;=E9,D9&gt;Deb,D9&lt;&gt;0,E9&lt;&gt;0),MOD(Fin-DebutNuit,1)-(D9-DebutNuit)+IF(E9&gt;=Deb,E9-DebutNuit)-IF(E9&lt;Fin,Fin-E9),IF(AND(D9&lt;E9,ISNUMBER(D9),E9&lt;&gt;0),0+IF(AND(D9&lt;=Fin,E9&lt;=Fin),E9-D9)+IF(AND(D9&lt;=Fin,E9&gt;Fin),Fin-D9)+IF(E9&gt;=Deb,E9-D9-IF(D9&lt;=DebutNuit,DebutNuit-D9)),0))))))</calculatedColumnFormula>
    </tableColumn>
    <tableColumn id="15" xr3:uid="{689C4F3C-BFB2-44FB-849B-B76F6455F1CE}" name="Heures Nuit" dataDxfId="3"/>
    <tableColumn id="13" xr3:uid="{6D7A9DDF-FFFB-4908-A9A9-61EFA785739A}" name="Dimanche" dataDxfId="2"/>
    <tableColumn id="14" xr3:uid="{CF50EA37-D7A2-4FEA-9599-68816564A291}" name="Férié" dataDxfId="1"/>
    <tableColumn id="1" xr3:uid="{EA6A3F73-FAE4-4866-9640-5BB6B819F7BA}" name="#" dataDxfId="14"/>
    <tableColumn id="2" xr3:uid="{F9C3A8A1-B4D9-4A31-A8EE-72655AC73201}" name="Établissement" dataDxfId="13"/>
    <tableColumn id="3" xr3:uid="{A6461DD9-A526-4C52-B391-6EE2321D234B}" name="Service" dataDxfId="12"/>
    <tableColumn id="4" xr3:uid="{671C21D7-1A36-4A27-A1D4-2C7D5DB6CAB5}" name="Code du service" dataDxfId="11"/>
    <tableColumn id="5" xr3:uid="{115576F3-41AC-4B81-8849-4F2455997FE6}" name="Pole" dataDxfId="10"/>
    <tableColumn id="6" xr3:uid="{75BB71DB-070A-4498-8053-0A991C51509F}" name="Métiers" dataDxfId="9"/>
    <tableColumn id="7" xr3:uid="{8D4A3BF5-1205-4F74-AFB3-2291002C07CC}" name="Spécialités" dataDxfId="8"/>
    <tableColumn id="8" xr3:uid="{2781042B-8683-4CE9-84F9-C86DC558BEE8}" name="Date de début" dataDxfId="6"/>
    <tableColumn id="9" xr3:uid="{C331E109-C3C8-44F6-8DD2-59C2B5111C4B}" name="Heure de début" dataDxfId="7"/>
    <tableColumn id="10" xr3:uid="{01A83AE3-544A-48E8-8894-606A4F36B688}" name="Date de fin" dataDxfId="16">
      <calculatedColumnFormula>IF(Tableau1[[#This Row],[Heure de fin]]&gt;Tableau1[[#This Row],[Heure de début]],Tableau1[[#This Row],[Date de début]],Tableau1[[#This Row],[Date de début]]+1)</calculatedColumnFormula>
    </tableColumn>
    <tableColumn id="11" xr3:uid="{33BF4AC9-BF03-4322-959E-219FE7CF9F67}" name="Heure de fin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5C72E-1CE8-4829-897A-216F28F52E06}">
  <sheetPr codeName="Feuil1"/>
  <dimension ref="A1:S37"/>
  <sheetViews>
    <sheetView tabSelected="1" workbookViewId="0">
      <selection activeCell="Q9" sqref="Q9"/>
    </sheetView>
  </sheetViews>
  <sheetFormatPr baseColWidth="10" defaultRowHeight="14.25"/>
  <cols>
    <col min="1" max="1" width="7.125" style="2" customWidth="1"/>
    <col min="2" max="2" width="7.25" style="2" customWidth="1"/>
    <col min="3" max="4" width="7.375" style="2" customWidth="1"/>
    <col min="5" max="5" width="10.125" style="2" customWidth="1"/>
    <col min="6" max="6" width="8.125" style="2" customWidth="1"/>
    <col min="7" max="7" width="12.75" style="20" customWidth="1"/>
    <col min="8" max="8" width="30.375" style="20" customWidth="1"/>
    <col min="9" max="10" width="12.75" style="19" customWidth="1"/>
    <col min="11" max="11" width="13.75" style="19" customWidth="1"/>
    <col min="12" max="12" width="16.375" style="19" customWidth="1"/>
    <col min="13" max="13" width="21.5" style="19" customWidth="1"/>
    <col min="14" max="14" width="14.75" style="19" customWidth="1"/>
    <col min="15" max="15" width="10.25" style="19" customWidth="1"/>
    <col min="16" max="16" width="11.25" customWidth="1"/>
    <col min="17" max="17" width="7.75" style="19" customWidth="1"/>
    <col min="18" max="18" width="10.875" customWidth="1"/>
    <col min="19" max="19" width="8.5" customWidth="1"/>
    <col min="21" max="21" width="7.625" customWidth="1"/>
  </cols>
  <sheetData>
    <row r="1" spans="1:19" ht="57.75" customHeight="1">
      <c r="A1" s="11" t="s">
        <v>0</v>
      </c>
      <c r="B1" s="11" t="s">
        <v>36</v>
      </c>
      <c r="C1" s="12" t="s">
        <v>42</v>
      </c>
      <c r="D1" s="11" t="s">
        <v>43</v>
      </c>
      <c r="E1" s="11" t="s">
        <v>37</v>
      </c>
      <c r="F1" s="11" t="s">
        <v>38</v>
      </c>
      <c r="G1" s="25" t="s">
        <v>1</v>
      </c>
      <c r="H1" s="25" t="s">
        <v>2</v>
      </c>
      <c r="I1" s="25" t="s">
        <v>3</v>
      </c>
      <c r="J1" s="25" t="s">
        <v>4</v>
      </c>
      <c r="K1" s="25" t="s">
        <v>5</v>
      </c>
      <c r="L1" s="25" t="s">
        <v>6</v>
      </c>
      <c r="M1" s="25" t="s">
        <v>7</v>
      </c>
      <c r="N1" s="25" t="s">
        <v>8</v>
      </c>
      <c r="O1" s="25" t="s">
        <v>9</v>
      </c>
      <c r="P1" s="25" t="s">
        <v>10</v>
      </c>
      <c r="Q1" s="25" t="s">
        <v>11</v>
      </c>
    </row>
    <row r="2" spans="1:19" ht="33" customHeight="1">
      <c r="A2" s="31" t="str">
        <f>YEAR(N2)&amp;TEXT(MONTH(Tableau1[[#This Row],[Date de début]]),"00")</f>
        <v>202601</v>
      </c>
      <c r="B2" s="18">
        <f>MOD(Tableau1[[#This Row],[Heure de fin]]-Tableau1[[#This Row],[Heure de début]],1)</f>
        <v>0.72916666666666674</v>
      </c>
      <c r="C2" s="18"/>
      <c r="D2" s="18"/>
      <c r="E2" s="18">
        <v>0.72916666666666674</v>
      </c>
      <c r="F2" s="18"/>
      <c r="G2" s="17" t="s">
        <v>12</v>
      </c>
      <c r="H2" s="17" t="s">
        <v>13</v>
      </c>
      <c r="I2" s="17" t="s">
        <v>14</v>
      </c>
      <c r="J2" s="17" t="s">
        <v>15</v>
      </c>
      <c r="K2" s="17" t="s">
        <v>16</v>
      </c>
      <c r="L2" s="17" t="s">
        <v>41</v>
      </c>
      <c r="M2" s="17" t="s">
        <v>17</v>
      </c>
      <c r="N2" s="29">
        <v>46026</v>
      </c>
      <c r="O2" s="16">
        <v>0.22916666666666666</v>
      </c>
      <c r="P2" s="9">
        <f>IF(Tableau1[[#This Row],[Heure de fin]]&gt;Tableau1[[#This Row],[Heure de début]],Tableau1[[#This Row],[Date de début]],Tableau1[[#This Row],[Date de début]]+1)</f>
        <v>46026</v>
      </c>
      <c r="Q2" s="16">
        <v>0.95833333333333337</v>
      </c>
    </row>
    <row r="3" spans="1:19" ht="15">
      <c r="A3" s="31" t="str">
        <f>YEAR(N3)&amp;TEXT(MONTH(Tableau1[[#This Row],[Date de début]]),"00")</f>
        <v>202606</v>
      </c>
      <c r="B3" s="18">
        <f>MOD(Tableau1[[#This Row],[Heure de fin]]-Tableau1[[#This Row],[Heure de début]],1)</f>
        <v>0.75</v>
      </c>
      <c r="C3" s="18">
        <v>0.41666666666666663</v>
      </c>
      <c r="D3" s="18">
        <v>0.33333333333333337</v>
      </c>
      <c r="E3" s="18"/>
      <c r="F3" s="18"/>
      <c r="G3" s="17"/>
      <c r="H3" s="17"/>
      <c r="I3" s="17"/>
      <c r="J3" s="17"/>
      <c r="K3" s="17"/>
      <c r="L3" s="17"/>
      <c r="M3" s="17"/>
      <c r="N3" s="29">
        <v>46183</v>
      </c>
      <c r="O3" s="16">
        <v>0.625</v>
      </c>
      <c r="P3" s="9">
        <f>IF(Tableau1[[#This Row],[Heure de fin]]&gt;Tableau1[[#This Row],[Heure de début]],Tableau1[[#This Row],[Date de début]],Tableau1[[#This Row],[Date de début]]+1)</f>
        <v>46184</v>
      </c>
      <c r="Q3" s="16">
        <v>0.375</v>
      </c>
    </row>
    <row r="4" spans="1:19" ht="15">
      <c r="A4" s="31" t="str">
        <f>YEAR(N4)&amp;TEXT(MONTH(Tableau1[[#This Row],[Date de début]]),"00")</f>
        <v>202612</v>
      </c>
      <c r="B4" s="18">
        <f>MOD(Tableau1[[#This Row],[Heure de fin]]-Tableau1[[#This Row],[Heure de début]],1)</f>
        <v>0.67708333333333337</v>
      </c>
      <c r="C4" s="18">
        <v>9.375E-2</v>
      </c>
      <c r="D4" s="18">
        <v>0.25</v>
      </c>
      <c r="E4" s="18"/>
      <c r="F4" s="18">
        <v>0.33333333333333337</v>
      </c>
      <c r="G4" s="17"/>
      <c r="H4" s="17"/>
      <c r="I4" s="17"/>
      <c r="J4" s="17"/>
      <c r="K4" s="17"/>
      <c r="L4" s="17"/>
      <c r="M4" s="17"/>
      <c r="N4" s="29">
        <v>46381</v>
      </c>
      <c r="O4" s="16">
        <v>0.66666666666666663</v>
      </c>
      <c r="P4" s="9">
        <f>IF(Tableau1[[#This Row],[Heure de fin]]&gt;Tableau1[[#This Row],[Heure de début]],Tableau1[[#This Row],[Date de début]],Tableau1[[#This Row],[Date de début]]+1)</f>
        <v>46382</v>
      </c>
      <c r="Q4" s="16">
        <v>0.34375</v>
      </c>
    </row>
    <row r="5" spans="1:19" ht="15">
      <c r="A5" s="31" t="str">
        <f>YEAR(N5)&amp;TEXT(MONTH(Tableau1[[#This Row],[Date de début]]),"00")</f>
        <v>202606</v>
      </c>
      <c r="B5" s="18">
        <f>MOD(Tableau1[[#This Row],[Heure de fin]]-Tableau1[[#This Row],[Heure de début]],1)</f>
        <v>0.625</v>
      </c>
      <c r="C5" s="18">
        <v>0.10416666666666669</v>
      </c>
      <c r="D5" s="18">
        <v>0.25</v>
      </c>
      <c r="E5" s="18">
        <v>0.27083333333333337</v>
      </c>
      <c r="F5" s="18"/>
      <c r="G5" s="17"/>
      <c r="H5" s="17"/>
      <c r="I5" s="17"/>
      <c r="J5" s="17"/>
      <c r="K5" s="17"/>
      <c r="L5" s="17"/>
      <c r="M5" s="17"/>
      <c r="N5" s="29">
        <v>46180</v>
      </c>
      <c r="O5" s="16">
        <v>0.72916666666666663</v>
      </c>
      <c r="P5" s="9">
        <f>IF(Tableau1[[#This Row],[Heure de fin]]&gt;Tableau1[[#This Row],[Heure de début]],Tableau1[[#This Row],[Date de début]],Tableau1[[#This Row],[Date de début]]+1)</f>
        <v>46181</v>
      </c>
      <c r="Q5" s="16">
        <v>0.35416666666666669</v>
      </c>
    </row>
    <row r="6" spans="1:19" ht="15">
      <c r="A6" s="31" t="str">
        <f>YEAR(N6)&amp;TEXT(MONTH(Tableau1[[#This Row],[Date de début]]),"00")</f>
        <v>202601</v>
      </c>
      <c r="B6" s="18">
        <f>MOD(Tableau1[[#This Row],[Heure de fin]]-Tableau1[[#This Row],[Heure de début]],1)</f>
        <v>0.75</v>
      </c>
      <c r="C6" s="18"/>
      <c r="D6" s="18"/>
      <c r="E6" s="18"/>
      <c r="F6" s="18">
        <v>0.75</v>
      </c>
      <c r="G6" s="26"/>
      <c r="H6" s="26"/>
      <c r="I6" s="17"/>
      <c r="J6" s="17"/>
      <c r="K6" s="17"/>
      <c r="L6" s="17"/>
      <c r="M6" s="17"/>
      <c r="N6" s="29">
        <v>46023</v>
      </c>
      <c r="O6" s="16">
        <v>0.20833333333333334</v>
      </c>
      <c r="P6" s="9">
        <f>IF(Tableau1[[#This Row],[Heure de fin]]&gt;Tableau1[[#This Row],[Heure de début]],Tableau1[[#This Row],[Date de début]],Tableau1[[#This Row],[Date de début]]+1)</f>
        <v>46023</v>
      </c>
      <c r="Q6" s="16">
        <v>0.95833333333333337</v>
      </c>
      <c r="R6" s="8"/>
      <c r="S6" s="8"/>
    </row>
    <row r="7" spans="1:19" ht="15">
      <c r="A7" s="31" t="str">
        <f>YEAR(N7)&amp;TEXT(MONTH(Tableau1[[#This Row],[Date de début]]),"00")</f>
        <v>202601</v>
      </c>
      <c r="B7" s="18">
        <f>MOD(Tableau1[[#This Row],[Heure de fin]]-Tableau1[[#This Row],[Heure de début]],1)</f>
        <v>0.72916666666666674</v>
      </c>
      <c r="C7" s="18">
        <v>0.66666666666666663</v>
      </c>
      <c r="D7" s="18">
        <v>6.2500000000000083E-2</v>
      </c>
      <c r="E7" s="18"/>
      <c r="F7" s="18"/>
      <c r="G7" s="26"/>
      <c r="H7" s="26"/>
      <c r="I7" s="17"/>
      <c r="J7" s="17"/>
      <c r="K7" s="17"/>
      <c r="L7" s="17"/>
      <c r="M7" s="17"/>
      <c r="N7" s="29">
        <v>46028</v>
      </c>
      <c r="O7" s="16">
        <v>0.22916666666666666</v>
      </c>
      <c r="P7" s="9">
        <f>IF(Tableau1[[#This Row],[Heure de fin]]&gt;Tableau1[[#This Row],[Heure de début]],Tableau1[[#This Row],[Date de début]],Tableau1[[#This Row],[Date de début]]+1)</f>
        <v>46028</v>
      </c>
      <c r="Q7" s="16">
        <v>0.95833333333333337</v>
      </c>
      <c r="R7" s="8"/>
      <c r="S7" s="8"/>
    </row>
    <row r="8" spans="1:19" ht="15">
      <c r="A8" s="32" t="str">
        <f>YEAR(N8)&amp;TEXT(MONTH(Tableau1[[#This Row],[Date de début]]),"00")</f>
        <v>202601</v>
      </c>
      <c r="B8" s="18">
        <f>MOD(Tableau1[[#This Row],[Heure de fin]]-Tableau1[[#This Row],[Heure de début]],1)</f>
        <v>0.41666666666666674</v>
      </c>
      <c r="C8" s="18">
        <v>4.1666666666666685E-2</v>
      </c>
      <c r="D8" s="18">
        <v>0.25</v>
      </c>
      <c r="E8" s="18"/>
      <c r="F8" s="18">
        <v>0.125</v>
      </c>
      <c r="G8" s="26"/>
      <c r="H8" s="26"/>
      <c r="I8" s="17"/>
      <c r="J8" s="17"/>
      <c r="K8" s="17"/>
      <c r="L8" s="17"/>
      <c r="M8" s="17"/>
      <c r="N8" s="29">
        <v>46023</v>
      </c>
      <c r="O8" s="16">
        <v>0.875</v>
      </c>
      <c r="P8" s="9">
        <f>IF(Tableau1[[#This Row],[Heure de fin]]&gt;Tableau1[[#This Row],[Heure de début]],Tableau1[[#This Row],[Date de début]],Tableau1[[#This Row],[Date de début]]+1)</f>
        <v>46024</v>
      </c>
      <c r="Q8" s="16">
        <v>0.29166666666666669</v>
      </c>
      <c r="R8" s="8"/>
      <c r="S8" s="8"/>
    </row>
    <row r="9" spans="1:19">
      <c r="E9" s="15"/>
      <c r="I9" s="17"/>
      <c r="J9" s="17"/>
      <c r="K9" s="17"/>
      <c r="L9" s="17"/>
      <c r="M9" s="17"/>
      <c r="N9" s="29"/>
      <c r="O9" s="17"/>
      <c r="P9" s="8"/>
      <c r="Q9" s="17"/>
      <c r="R9" s="8"/>
      <c r="S9" s="8"/>
    </row>
    <row r="10" spans="1:19">
      <c r="E10" s="15"/>
      <c r="I10" s="17"/>
      <c r="J10" s="17"/>
      <c r="K10" s="17"/>
      <c r="L10" s="17"/>
      <c r="M10" s="17"/>
      <c r="N10" s="29"/>
      <c r="O10" s="17"/>
      <c r="P10" s="8"/>
      <c r="Q10" s="17"/>
      <c r="R10" s="8"/>
      <c r="S10" s="10"/>
    </row>
    <row r="11" spans="1:19">
      <c r="I11" s="17"/>
      <c r="J11" s="21"/>
      <c r="K11" s="17"/>
      <c r="L11" s="17"/>
      <c r="M11" s="17"/>
      <c r="N11" s="29"/>
      <c r="O11" s="17"/>
      <c r="P11" s="8"/>
      <c r="Q11" s="17"/>
      <c r="R11" s="8"/>
      <c r="S11" s="8"/>
    </row>
    <row r="12" spans="1:19">
      <c r="I12" s="22"/>
      <c r="J12" s="21"/>
      <c r="K12" s="17"/>
      <c r="L12" s="17"/>
      <c r="M12" s="17"/>
      <c r="N12" s="29"/>
      <c r="O12" s="17"/>
      <c r="P12" s="8"/>
      <c r="Q12" s="17"/>
      <c r="R12" s="8"/>
      <c r="S12" s="8"/>
    </row>
    <row r="13" spans="1:19">
      <c r="E13" s="14"/>
      <c r="I13" s="17"/>
      <c r="J13" s="17"/>
      <c r="K13" s="17"/>
      <c r="L13" s="17"/>
      <c r="M13" s="17"/>
      <c r="N13" s="29"/>
      <c r="O13" s="17"/>
      <c r="P13" s="8"/>
      <c r="Q13" s="17"/>
      <c r="R13" s="8"/>
      <c r="S13" s="8"/>
    </row>
    <row r="14" spans="1:19">
      <c r="I14" s="17"/>
      <c r="J14" s="17"/>
      <c r="K14" s="17"/>
      <c r="L14" s="17"/>
      <c r="M14" s="17"/>
      <c r="N14" s="29"/>
      <c r="O14" s="17"/>
      <c r="P14" s="8"/>
      <c r="Q14" s="17"/>
      <c r="R14" s="8"/>
      <c r="S14" s="8"/>
    </row>
    <row r="15" spans="1:19">
      <c r="I15" s="17"/>
      <c r="J15" s="17"/>
      <c r="K15" s="17"/>
      <c r="L15" s="17"/>
      <c r="M15" s="17"/>
      <c r="N15" s="29"/>
      <c r="O15" s="17"/>
      <c r="P15" s="8"/>
      <c r="Q15" s="17"/>
      <c r="R15" s="8"/>
      <c r="S15" s="8"/>
    </row>
    <row r="16" spans="1:19" ht="16.5">
      <c r="G16" s="23"/>
      <c r="H16" s="19"/>
      <c r="N16" s="30"/>
    </row>
    <row r="17" spans="5:19">
      <c r="I17" s="17"/>
      <c r="J17" s="17"/>
      <c r="K17" s="17"/>
      <c r="L17" s="17"/>
      <c r="M17" s="17"/>
      <c r="N17" s="29"/>
      <c r="O17" s="17"/>
      <c r="P17" s="8"/>
      <c r="Q17" s="17"/>
      <c r="R17" s="8"/>
      <c r="S17" s="8"/>
    </row>
    <row r="18" spans="5:19">
      <c r="E18" s="15"/>
      <c r="I18" s="17"/>
      <c r="J18" s="17"/>
      <c r="K18" s="17"/>
      <c r="L18" s="17"/>
      <c r="M18" s="17"/>
      <c r="N18" s="29"/>
      <c r="O18" s="17"/>
      <c r="P18" s="8"/>
      <c r="Q18" s="17"/>
      <c r="R18" s="8"/>
      <c r="S18" s="8"/>
    </row>
    <row r="19" spans="5:19">
      <c r="I19" s="17"/>
      <c r="J19" s="17"/>
      <c r="K19" s="24"/>
      <c r="L19" s="17"/>
      <c r="M19" s="17"/>
      <c r="N19" s="29"/>
      <c r="O19" s="17"/>
      <c r="P19" s="8"/>
      <c r="Q19" s="17"/>
      <c r="R19" s="8"/>
      <c r="S19" s="8"/>
    </row>
    <row r="20" spans="5:19">
      <c r="I20" s="17"/>
      <c r="J20" s="17"/>
      <c r="K20" s="17"/>
      <c r="L20" s="17"/>
      <c r="M20" s="17"/>
      <c r="N20" s="29"/>
      <c r="O20" s="17"/>
      <c r="P20" s="8"/>
      <c r="Q20" s="17"/>
      <c r="R20" s="8"/>
      <c r="S20" s="8"/>
    </row>
    <row r="21" spans="5:19">
      <c r="E21" s="14"/>
      <c r="I21" s="17"/>
      <c r="J21" s="17"/>
      <c r="K21" s="17"/>
      <c r="L21" s="17"/>
      <c r="M21" s="17"/>
      <c r="N21" s="29"/>
      <c r="O21" s="17"/>
      <c r="P21" s="8"/>
      <c r="Q21" s="17"/>
      <c r="R21" s="8"/>
      <c r="S21" s="8"/>
    </row>
    <row r="22" spans="5:19">
      <c r="I22" s="17"/>
      <c r="J22" s="17"/>
      <c r="K22" s="17"/>
      <c r="L22" s="17"/>
      <c r="M22" s="17"/>
      <c r="N22" s="29"/>
      <c r="O22" s="17"/>
      <c r="P22" s="8"/>
      <c r="Q22" s="17"/>
      <c r="R22" s="8"/>
      <c r="S22" s="8"/>
    </row>
    <row r="23" spans="5:19">
      <c r="I23" s="17"/>
      <c r="J23" s="17"/>
      <c r="K23" s="17"/>
      <c r="L23" s="17"/>
      <c r="M23" s="17"/>
      <c r="N23" s="29"/>
      <c r="O23" s="17"/>
      <c r="P23" s="8"/>
      <c r="Q23" s="17"/>
      <c r="R23" s="8"/>
      <c r="S23" s="8"/>
    </row>
    <row r="24" spans="5:19">
      <c r="I24" s="17"/>
      <c r="J24" s="17"/>
      <c r="K24" s="17"/>
      <c r="L24" s="17"/>
      <c r="M24" s="17"/>
      <c r="N24" s="29"/>
      <c r="O24" s="17"/>
      <c r="P24" s="8"/>
      <c r="Q24" s="17"/>
      <c r="R24" s="8"/>
      <c r="S24" s="8"/>
    </row>
    <row r="25" spans="5:19">
      <c r="I25" s="17"/>
      <c r="J25" s="17"/>
      <c r="K25" s="17"/>
      <c r="L25" s="17"/>
      <c r="M25" s="17"/>
      <c r="N25" s="29"/>
      <c r="O25" s="17"/>
      <c r="P25" s="8"/>
      <c r="Q25" s="17"/>
      <c r="R25" s="8"/>
      <c r="S25" s="8"/>
    </row>
    <row r="26" spans="5:19">
      <c r="I26" s="17"/>
      <c r="J26" s="17"/>
      <c r="K26" s="17"/>
      <c r="L26" s="17"/>
      <c r="M26" s="17"/>
      <c r="N26" s="29"/>
      <c r="O26" s="17"/>
      <c r="P26" s="8"/>
      <c r="Q26" s="17"/>
      <c r="R26" s="8"/>
      <c r="S26" s="8"/>
    </row>
    <row r="27" spans="5:19">
      <c r="I27" s="17"/>
      <c r="J27" s="17"/>
      <c r="K27" s="17"/>
      <c r="L27" s="17"/>
      <c r="M27" s="17"/>
      <c r="N27" s="29"/>
      <c r="O27" s="17"/>
      <c r="P27" s="8"/>
      <c r="Q27" s="17"/>
      <c r="R27" s="8"/>
      <c r="S27" s="8"/>
    </row>
    <row r="28" spans="5:19">
      <c r="I28" s="17"/>
      <c r="J28" s="17"/>
      <c r="K28" s="17"/>
      <c r="L28" s="17"/>
      <c r="M28" s="17"/>
      <c r="N28" s="29"/>
      <c r="O28" s="17"/>
      <c r="P28" s="8"/>
      <c r="Q28" s="17"/>
      <c r="R28" s="8"/>
      <c r="S28" s="8"/>
    </row>
    <row r="29" spans="5:19">
      <c r="I29" s="17"/>
      <c r="J29" s="17"/>
      <c r="K29" s="17"/>
      <c r="L29" s="17"/>
      <c r="M29" s="17"/>
      <c r="N29" s="29"/>
      <c r="O29" s="17"/>
      <c r="P29" s="8"/>
      <c r="Q29" s="17"/>
      <c r="R29" s="8"/>
      <c r="S29" s="8"/>
    </row>
    <row r="30" spans="5:19">
      <c r="I30" s="17"/>
      <c r="J30" s="17"/>
      <c r="K30" s="17"/>
      <c r="L30" s="17"/>
      <c r="M30" s="17"/>
      <c r="N30" s="29"/>
      <c r="O30" s="17"/>
      <c r="P30" s="8"/>
      <c r="Q30" s="17"/>
      <c r="R30" s="8"/>
      <c r="S30" s="8"/>
    </row>
    <row r="31" spans="5:19">
      <c r="I31" s="17"/>
      <c r="J31" s="17"/>
      <c r="K31" s="17"/>
      <c r="L31" s="17"/>
      <c r="M31" s="17"/>
      <c r="N31" s="29"/>
      <c r="O31" s="17"/>
      <c r="P31" s="8"/>
      <c r="Q31" s="17"/>
      <c r="R31" s="8"/>
      <c r="S31" s="8"/>
    </row>
    <row r="32" spans="5:19">
      <c r="I32" s="17"/>
      <c r="J32" s="17"/>
      <c r="K32" s="17"/>
      <c r="L32" s="17"/>
      <c r="M32" s="17"/>
      <c r="N32" s="27"/>
      <c r="O32" s="17"/>
      <c r="P32" s="8"/>
      <c r="Q32" s="17"/>
      <c r="R32" s="8"/>
      <c r="S32" s="8"/>
    </row>
    <row r="33" spans="9:19">
      <c r="I33" s="17"/>
      <c r="J33" s="17"/>
      <c r="K33" s="17"/>
      <c r="L33" s="17"/>
      <c r="M33" s="17"/>
      <c r="N33" s="27"/>
      <c r="O33" s="17"/>
      <c r="P33" s="8"/>
      <c r="Q33" s="17"/>
      <c r="R33" s="8"/>
      <c r="S33" s="8"/>
    </row>
    <row r="34" spans="9:19">
      <c r="I34" s="17"/>
      <c r="J34" s="17"/>
      <c r="K34" s="17"/>
      <c r="L34" s="17"/>
      <c r="M34" s="17"/>
      <c r="N34" s="27"/>
      <c r="O34" s="17"/>
      <c r="P34" s="8"/>
      <c r="Q34" s="17"/>
      <c r="R34" s="8"/>
      <c r="S34" s="8"/>
    </row>
    <row r="35" spans="9:19">
      <c r="I35" s="17"/>
      <c r="J35" s="17"/>
      <c r="K35" s="17"/>
      <c r="L35" s="17"/>
      <c r="M35" s="17"/>
      <c r="N35" s="27"/>
      <c r="O35" s="17"/>
      <c r="P35" s="8"/>
      <c r="Q35" s="17"/>
      <c r="R35" s="8"/>
      <c r="S35" s="8"/>
    </row>
    <row r="36" spans="9:19">
      <c r="N36" s="28"/>
    </row>
    <row r="37" spans="9:19">
      <c r="N37" s="28"/>
    </row>
  </sheetData>
  <sheetProtection sheet="1" objects="1" scenarios="1"/>
  <dataValidations count="1">
    <dataValidation type="time" allowBlank="1" showInputMessage="1" showErrorMessage="1" error="Tapez les heures sous le format_x000a_00:00" sqref="B2:B8" xr:uid="{CD4D06B8-FE69-4EAB-91C6-8A7158477E30}">
      <formula1>0</formula1>
      <formula2>0.999305555555556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5B1A2-123C-452F-AF05-3027D528076B}">
  <sheetPr codeName="Feuil2"/>
  <dimension ref="B2:F24"/>
  <sheetViews>
    <sheetView workbookViewId="0">
      <selection activeCell="C24" sqref="C24"/>
    </sheetView>
  </sheetViews>
  <sheetFormatPr baseColWidth="10" defaultRowHeight="14.25"/>
  <sheetData>
    <row r="2" spans="2:6" ht="16.5">
      <c r="B2" s="3" t="s">
        <v>18</v>
      </c>
    </row>
    <row r="3" spans="2:6" ht="16.5">
      <c r="B3" s="3" t="s">
        <v>19</v>
      </c>
    </row>
    <row r="4" spans="2:6" ht="16.5">
      <c r="B4" s="3" t="s">
        <v>20</v>
      </c>
    </row>
    <row r="5" spans="2:6" ht="16.5">
      <c r="B5" s="3" t="s">
        <v>21</v>
      </c>
    </row>
    <row r="6" spans="2:6" ht="16.5">
      <c r="B6" s="3" t="s">
        <v>22</v>
      </c>
    </row>
    <row r="12" spans="2:6" ht="15">
      <c r="B12" s="1" t="s">
        <v>23</v>
      </c>
      <c r="C12" s="1">
        <v>2026</v>
      </c>
      <c r="E12" t="s">
        <v>39</v>
      </c>
      <c r="F12" s="13">
        <v>0.91666666666666663</v>
      </c>
    </row>
    <row r="13" spans="2:6">
      <c r="B13" s="4" t="s">
        <v>24</v>
      </c>
      <c r="C13" s="5">
        <f>DATE(C12,1,1)</f>
        <v>46023</v>
      </c>
      <c r="E13" t="s">
        <v>40</v>
      </c>
      <c r="F13" s="13">
        <v>0.25</v>
      </c>
    </row>
    <row r="14" spans="2:6">
      <c r="B14" s="4" t="s">
        <v>25</v>
      </c>
      <c r="C14" s="5">
        <f>ROUND(DATE(C12,4,MOD(234-11*MOD(C12,19),30))/7,0)*7-6</f>
        <v>46117</v>
      </c>
    </row>
    <row r="15" spans="2:6">
      <c r="B15" s="4" t="s">
        <v>26</v>
      </c>
      <c r="C15" s="5">
        <f>+C14+1</f>
        <v>46118</v>
      </c>
    </row>
    <row r="16" spans="2:6">
      <c r="B16" s="4" t="s">
        <v>27</v>
      </c>
      <c r="C16" s="5">
        <f>DATE(C12,5,1)</f>
        <v>46143</v>
      </c>
    </row>
    <row r="17" spans="2:3">
      <c r="B17" s="6" t="s">
        <v>28</v>
      </c>
      <c r="C17" s="5">
        <f>DATE(C12,5,8)</f>
        <v>46150</v>
      </c>
    </row>
    <row r="18" spans="2:3">
      <c r="B18" s="7" t="s">
        <v>29</v>
      </c>
      <c r="C18" s="5">
        <f>+C14+39</f>
        <v>46156</v>
      </c>
    </row>
    <row r="19" spans="2:3">
      <c r="B19" s="4" t="s">
        <v>30</v>
      </c>
      <c r="C19" s="5">
        <f>C14+49</f>
        <v>46166</v>
      </c>
    </row>
    <row r="20" spans="2:3">
      <c r="B20" s="4" t="s">
        <v>31</v>
      </c>
      <c r="C20" s="5">
        <f>DATE($E$1,7,14)</f>
        <v>196</v>
      </c>
    </row>
    <row r="21" spans="2:3">
      <c r="B21" s="4" t="s">
        <v>32</v>
      </c>
      <c r="C21" s="5">
        <f>DATE(C12,15,8)</f>
        <v>46454</v>
      </c>
    </row>
    <row r="22" spans="2:3">
      <c r="B22" s="4" t="s">
        <v>33</v>
      </c>
      <c r="C22" s="5">
        <f>DATE(C12,11,1)</f>
        <v>46327</v>
      </c>
    </row>
    <row r="23" spans="2:3">
      <c r="B23" s="4" t="s">
        <v>34</v>
      </c>
      <c r="C23" s="5">
        <f>DATE(C12,11,11)</f>
        <v>46337</v>
      </c>
    </row>
    <row r="24" spans="2:3">
      <c r="B24" s="4" t="s">
        <v>35</v>
      </c>
      <c r="C24" s="5">
        <f>DATE(C12,12,25)</f>
        <v>46381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Missions (2)</vt:lpstr>
      <vt:lpstr>analyse</vt:lpstr>
      <vt:lpstr>DebutNuit</vt:lpstr>
      <vt:lpstr>ferie</vt:lpstr>
      <vt:lpstr>FinNuit</vt:lpstr>
    </vt:vector>
  </TitlesOfParts>
  <Company>GH70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MERCY</dc:creator>
  <cp:lastModifiedBy>François</cp:lastModifiedBy>
  <dcterms:created xsi:type="dcterms:W3CDTF">2026-06-10T11:44:40Z</dcterms:created>
  <dcterms:modified xsi:type="dcterms:W3CDTF">2026-06-12T05:22:58Z</dcterms:modified>
</cp:coreProperties>
</file>