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4FEDA8B0-B46B-470A-B965-44C17BBD953A}" xr6:coauthVersionLast="47" xr6:coauthVersionMax="47" xr10:uidLastSave="{00000000-0000-0000-0000-000000000000}"/>
  <bookViews>
    <workbookView xWindow="-120" yWindow="-120" windowWidth="29040" windowHeight="15720" xr2:uid="{7155AD08-0778-4AF1-8DF3-AA7B6E29C057}"/>
  </bookViews>
  <sheets>
    <sheet name="Missions (2)" sheetId="1" r:id="rId1"/>
    <sheet name="analyse" sheetId="2" r:id="rId2"/>
  </sheets>
  <definedNames>
    <definedName name="_xlnm._FilterDatabase" localSheetId="0" hidden="1">'Missions (2)'!$G$1:$Q$5</definedName>
    <definedName name="DebutNuit">analyse!$F$12</definedName>
    <definedName name="ferie">analyse!$C$13:$C$24</definedName>
    <definedName name="FinNuit">analyse!$F$13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5" i="1" l="1"/>
  <c r="D5" i="1"/>
  <c r="F5" i="1"/>
  <c r="F4" i="1"/>
  <c r="B4" i="1"/>
  <c r="D4" i="1"/>
  <c r="E4" i="1"/>
  <c r="B3" i="1"/>
  <c r="D3" i="1"/>
  <c r="E3" i="1"/>
  <c r="F3" i="1"/>
  <c r="F2" i="1"/>
  <c r="E2" i="1"/>
  <c r="D2" i="1"/>
  <c r="C2" i="1" s="1"/>
  <c r="B2" i="1"/>
  <c r="C20" i="2"/>
  <c r="C23" i="2"/>
  <c r="A2" i="1"/>
  <c r="E5" i="1" l="1"/>
  <c r="C5" i="1" s="1"/>
  <c r="C4" i="1"/>
  <c r="C3" i="1"/>
  <c r="C16" i="2"/>
  <c r="C24" i="2"/>
  <c r="C13" i="2"/>
  <c r="C17" i="2"/>
  <c r="C21" i="2"/>
  <c r="C14" i="2"/>
  <c r="C22" i="2"/>
  <c r="C19" i="2" l="1"/>
  <c r="C15" i="2"/>
  <c r="C18" i="2"/>
</calcChain>
</file>

<file path=xl/sharedStrings.xml><?xml version="1.0" encoding="utf-8"?>
<sst xmlns="http://schemas.openxmlformats.org/spreadsheetml/2006/main" count="44" uniqueCount="44">
  <si>
    <t>mois</t>
  </si>
  <si>
    <t>#</t>
  </si>
  <si>
    <t>Établissement</t>
  </si>
  <si>
    <t>Service</t>
  </si>
  <si>
    <t>Code du service</t>
  </si>
  <si>
    <t>Pole</t>
  </si>
  <si>
    <t>Métiers</t>
  </si>
  <si>
    <t>Spécialités</t>
  </si>
  <si>
    <t>Date de début</t>
  </si>
  <si>
    <t>Heure de début</t>
  </si>
  <si>
    <t>Date de fin</t>
  </si>
  <si>
    <t>Heure de fin</t>
  </si>
  <si>
    <t>BFS17544512</t>
  </si>
  <si>
    <t>GH de la Haute Saône - Site Neurey</t>
  </si>
  <si>
    <t>serv1</t>
  </si>
  <si>
    <t>Non renseignée</t>
  </si>
  <si>
    <t>POLE EHPAD</t>
  </si>
  <si>
    <t>Aide-Soignant(e),ASH aux soins</t>
  </si>
  <si>
    <t>Soins aux personnes âgées (EHPAD / USLD)</t>
  </si>
  <si>
    <t>voici une extraction que j'obtiens d'un logiciel de gestion du temps,</t>
  </si>
  <si>
    <t>j'ai en L2 la date de début d'intervention, en M2 l'heure de début, en N2 la date de fin et en O2 l'heure de fin.</t>
  </si>
  <si>
    <t>En B2, j'aimerais totaliser le nombre d'heures de journée réalisées (code 451), en C2 le nombre d'heures de nuit (code 453) et en D2 le nombre d'heures de dimanche</t>
  </si>
  <si>
    <t>je précise que les heures de jour, c'est de 7h à 21h, de nuit de 21h à 6h, et que le dimanche, peu importe le jour ou la nuit, c'est comptabilisé en dimanche</t>
  </si>
  <si>
    <t>peux tu m'indiquer quelles formules je peux saisir en B2, C2 et D2 pour obtenir cela ?</t>
  </si>
  <si>
    <t>Fériés</t>
  </si>
  <si>
    <t>jour de l'an</t>
  </si>
  <si>
    <t>Pâques</t>
  </si>
  <si>
    <t>lundi de Pâques</t>
  </si>
  <si>
    <t>fête du travail</t>
  </si>
  <si>
    <t>victoire 1945</t>
  </si>
  <si>
    <t>ascension</t>
  </si>
  <si>
    <t>pentecôte/solidarité</t>
  </si>
  <si>
    <t>fête nationale</t>
  </si>
  <si>
    <t>assomption</t>
  </si>
  <si>
    <t>toussaint</t>
  </si>
  <si>
    <t>armistice 1918</t>
  </si>
  <si>
    <t>noël</t>
  </si>
  <si>
    <t>nb heure</t>
  </si>
  <si>
    <t>HeuresJour</t>
  </si>
  <si>
    <t>HeuresNuit</t>
  </si>
  <si>
    <t>Dimanche</t>
  </si>
  <si>
    <t>Férié</t>
  </si>
  <si>
    <t>début nuit</t>
  </si>
  <si>
    <t>fin nuit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</si>
</sst>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7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13"/>
      <color rgb="FF1F1F1F"/>
      <name val="Arial"/>
      <family val="2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vertical="center"/>
    </xf>
    <xf numFmtId="0" fontId="6" fillId="0" borderId="0" xfId="0" applyFont="1" applyAlignment="1" applyProtection="1">
      <alignment horizontal="center"/>
      <protection locked="0"/>
    </xf>
    <xf numFmtId="14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14" fontId="0" fillId="0" borderId="0" xfId="0" applyNumberFormat="1" applyAlignment="1">
      <alignment horizontal="left" vertical="center" wrapText="1"/>
    </xf>
    <xf numFmtId="21" fontId="0" fillId="0" borderId="0" xfId="0" applyNumberForma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64" fontId="0" fillId="0" borderId="0" xfId="0" applyNumberFormat="1" applyAlignment="1" applyProtection="1">
      <alignment horizontal="center" vertical="center"/>
      <protection locked="0"/>
    </xf>
    <xf numFmtId="164" fontId="4" fillId="0" borderId="0" xfId="0" applyNumberFormat="1" applyFont="1" applyAlignment="1" applyProtection="1">
      <alignment horizontal="center" vertical="center"/>
      <protection locked="0"/>
    </xf>
    <xf numFmtId="164" fontId="0" fillId="0" borderId="0" xfId="0" quotePrefix="1" applyNumberFormat="1" applyAlignment="1" applyProtection="1">
      <alignment horizontal="center" vertical="center"/>
      <protection locked="0"/>
    </xf>
    <xf numFmtId="20" fontId="0" fillId="0" borderId="0" xfId="0" applyNumberFormat="1" applyAlignment="1">
      <alignment horizontal="center"/>
    </xf>
    <xf numFmtId="1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1" fillId="0" borderId="0" xfId="0" applyNumberFormat="1" applyFont="1" applyFill="1" applyAlignment="1" applyProtection="1">
      <alignment horizontal="center" vertical="center"/>
      <protection locked="0"/>
    </xf>
    <xf numFmtId="164" fontId="2" fillId="0" borderId="0" xfId="0" applyNumberFormat="1" applyFont="1" applyFill="1" applyAlignment="1" applyProtection="1">
      <alignment horizontal="center" vertical="center"/>
      <protection locked="0"/>
    </xf>
    <xf numFmtId="164" fontId="0" fillId="0" borderId="0" xfId="0" applyNumberFormat="1" applyFill="1" applyAlignment="1" applyProtection="1">
      <alignment horizontal="center" vertical="center"/>
      <protection locked="0"/>
    </xf>
  </cellXfs>
  <cellStyles count="1">
    <cellStyle name="Normal" xfId="0" builtinId="0"/>
  </cellStyles>
  <dxfs count="18">
    <dxf>
      <numFmt numFmtId="164" formatCode="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numFmt numFmtId="164" formatCode="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ptos Narrow"/>
        <family val="2"/>
        <scheme val="minor"/>
      </font>
      <numFmt numFmtId="164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ptos Narrow"/>
        <family val="2"/>
        <scheme val="minor"/>
      </font>
      <numFmt numFmtId="164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numFmt numFmtId="164" formatCode="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numFmt numFmtId="26" formatCode="hh:mm:ss"/>
      <alignment horizontal="left" vertical="center" textRotation="0" wrapText="1" indent="0" justifyLastLine="0" shrinkToFit="0" readingOrder="0"/>
    </dxf>
    <dxf>
      <numFmt numFmtId="19" formatCode="dd/mm/yyyy"/>
      <alignment horizontal="left" vertical="center" textRotation="0" wrapText="1" indent="0" justifyLastLine="0" shrinkToFit="0" readingOrder="0"/>
    </dxf>
    <dxf>
      <numFmt numFmtId="26" formatCode="hh:mm:ss"/>
      <alignment horizontal="left" vertical="center" textRotation="0" wrapText="1" indent="0" justifyLastLine="0" shrinkToFit="0" readingOrder="0"/>
    </dxf>
    <dxf>
      <numFmt numFmtId="19" formatCode="dd/mm/yyyy"/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938FC69-4581-4D68-9513-67BDC883518D}" name="Tableau1" displayName="Tableau1" ref="B1:Q5" totalsRowShown="0" headerRowDxfId="17" dataDxfId="6">
  <autoFilter ref="B1:Q5" xr:uid="{0938FC69-4581-4D68-9513-67BDC883518D}"/>
  <tableColumns count="16">
    <tableColumn id="12" xr3:uid="{B44D69EF-E4E2-4BF3-B001-1B13C47476D7}" name="nb heure" dataDxfId="4">
      <calculatedColumnFormula>MOD(Tableau1[[#This Row],[Heure de fin]]-Tableau1[[#This Row],[Heure de début]],1)</calculatedColumnFormula>
    </tableColumn>
    <tableColumn id="16" xr3:uid="{3BA3934E-82D7-43AE-AD2C-054FB5609833}" name="HeuresJour" dataDxfId="3">
      <calculatedColumnFormula>Tableau1[[#This Row],[nb heure]]-Tableau1[[#This Row],[HeuresNuit]]-Tableau1[[#This Row],[Dimanche]]-Tableau1[[#This Row],[Férié]]</calculatedColumnFormula>
    </tableColumn>
    <tableColumn id="15" xr3:uid="{689C4F3C-BFB2-44FB-849B-B76F6455F1CE}" name="HeuresNuit" dataDxfId="2">
      <calculatedColumnFormula>IF(COUNTIF(ferie,Tableau1[[#This Row],[Date de début]])=0,IF(AND(Tableau1[[#This Row],[Heure de début]]&gt;=Tableau1[[#This Row],[Heure de fin]],Tableau1[[#This Row],[Heure de début]]&lt;=DebutNuit,Tableau1[[#This Row],[Heure de début]]&lt;&gt;0,Tableau1[[#This Row],[Heure de fin]]&lt;&gt;0),MOD(FinNuit-DebutNuit,1)-IF(Tableau1[[#This Row],[Heure de fin]]&lt;=FinNuit,FinNuit-Tableau1[[#This Row],[Heure de fin]])+IF(Tableau1[[#This Row],[Heure de début]]&lt;=FinNuit,FinNuit-Tableau1[[#This Row],[Heure de début]]),IF(AND(Tableau1[[#This Row],[Heure de début]]&gt;=Tableau1[[#This Row],[Heure de fin]],Tableau1[[#This Row],[Heure de début]]&gt;DebutNuit,Tableau1[[#This Row],[Heure de début]]&lt;&gt;0,Tableau1[[#This Row],[Heure de fin]]&lt;&gt;0),MOD(FinNuit-DebutNuit,1)-(Tableau1[[#This Row],[Heure de début]]-DebutNuit)+IF(Tableau1[[#This Row],[Heure de fin]]&gt;=DebutNuit,Tableau1[[#This Row],[Heure de fin]]-DebutNuit)-IF(Tableau1[[#This Row],[Heure de fin]]&lt;FinNuit,FinNuit-Tableau1[[#This Row],[Heure de fin]]),IF(AND(Tableau1[[#This Row],[Heure de début]]&lt;Tableau1[[#This Row],[Heure de fin]],ISNUMBER(Tableau1[[#This Row],[Heure de début]]),Tableau1[[#This Row],[Heure de fin]]&lt;&gt;0),0+IF(AND(Tableau1[[#This Row],[Heure de début]]&lt;=FinNuit,Tableau1[[#This Row],[Heure de fin]]&lt;=FinNuit),Tableau1[[#This Row],[Heure de fin]]-Tableau1[[#This Row],[Heure de début]])+IF(AND(Tableau1[[#This Row],[Heure de début]]&lt;=FinNuit,Tableau1[[#This Row],[Heure de fin]]&gt;FinNuit),FinNuit-Tableau1[[#This Row],[Heure de début]])+IF(Tableau1[[#This Row],[Heure de fin]]&gt;=DebutNuit,Tableau1[[#This Row],[Heure de fin]]-Tableau1[[#This Row],[Heure de début]]-IF(Tableau1[[#This Row],[Heure de début]]&lt;=DebutNuit,DebutNuit-Tableau1[[#This Row],[Heure de début]])),""))),0)</calculatedColumnFormula>
    </tableColumn>
    <tableColumn id="13" xr3:uid="{6D7A9DDF-FFFB-4908-A9A9-61EFA785739A}" name="Dimanche" dataDxfId="1">
      <calculatedColumnFormula>IF(WEEKDAY(Tableau1[[#This Row],[Date de début]],2)=7,MOD(Tableau1[[#This Row],[Heure de fin]]-Tableau1[[#This Row],[Heure de début]],1)-Tableau1[[#This Row],[HeuresNuit]],IF(AND(WEEKDAY(Tableau1[[#This Row],[Date de début]],2)=6,Tableau1[[#This Row],[Heure de fin]]&gt;FinNuit),Tableau1[[#This Row],[Heure de fin]]-FinNuit,0))</calculatedColumnFormula>
    </tableColumn>
    <tableColumn id="14" xr3:uid="{CF50EA37-D7A2-4FEA-9599-68816564A291}" name="Férié" dataDxfId="0">
      <calculatedColumnFormula>IF(COUNTIF(ferie,Tableau1[[#This Row],[Date de début]])=1,Tableau1[[#This Row],[nb heure]],0)</calculatedColumnFormula>
    </tableColumn>
    <tableColumn id="1" xr3:uid="{EA6A3F73-FAE4-4866-9640-5BB6B819F7BA}" name="#" dataDxfId="5"/>
    <tableColumn id="2" xr3:uid="{F9C3A8A1-B4D9-4A31-A8EE-72655AC73201}" name="Établissement" dataDxfId="16"/>
    <tableColumn id="3" xr3:uid="{A6461DD9-A526-4C52-B391-6EE2321D234B}" name="Service" dataDxfId="15"/>
    <tableColumn id="4" xr3:uid="{671C21D7-1A36-4A27-A1D4-2C7D5DB6CAB5}" name="Code du service" dataDxfId="14"/>
    <tableColumn id="5" xr3:uid="{115576F3-41AC-4B81-8849-4F2455997FE6}" name="Pole" dataDxfId="13"/>
    <tableColumn id="6" xr3:uid="{75BB71DB-070A-4498-8053-0A991C51509F}" name="Métiers" dataDxfId="12"/>
    <tableColumn id="7" xr3:uid="{8D4A3BF5-1205-4F74-AFB3-2291002C07CC}" name="Spécialités" dataDxfId="11"/>
    <tableColumn id="8" xr3:uid="{2781042B-8683-4CE9-84F9-C86DC558BEE8}" name="Date de début" dataDxfId="10"/>
    <tableColumn id="9" xr3:uid="{C331E109-C3C8-44F6-8DD2-59C2B5111C4B}" name="Heure de début" dataDxfId="9"/>
    <tableColumn id="10" xr3:uid="{01A83AE3-544A-48E8-8894-606A4F36B688}" name="Date de fin" dataDxfId="8"/>
    <tableColumn id="11" xr3:uid="{33BF4AC9-BF03-4322-959E-219FE7CF9F67}" name="Heure de fin" dataDxfId="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5C72E-1CE8-4829-897A-216F28F52E06}">
  <dimension ref="A1:Q35"/>
  <sheetViews>
    <sheetView tabSelected="1" workbookViewId="0">
      <selection activeCell="P6" sqref="P6"/>
    </sheetView>
  </sheetViews>
  <sheetFormatPr baseColWidth="10" defaultRowHeight="14.25"/>
  <cols>
    <col min="1" max="1" width="11.375" style="2"/>
    <col min="2" max="4" width="12.75" style="2" customWidth="1"/>
    <col min="5" max="6" width="12.75" customWidth="1"/>
    <col min="7" max="14" width="13.75" customWidth="1"/>
    <col min="15" max="15" width="9.375" customWidth="1"/>
  </cols>
  <sheetData>
    <row r="1" spans="1:17" ht="57.75" customHeight="1">
      <c r="A1" s="19" t="s">
        <v>0</v>
      </c>
      <c r="B1" s="12" t="s">
        <v>37</v>
      </c>
      <c r="C1" s="13" t="s">
        <v>38</v>
      </c>
      <c r="D1" s="12" t="s">
        <v>39</v>
      </c>
      <c r="E1" s="12" t="s">
        <v>40</v>
      </c>
      <c r="F1" s="12" t="s">
        <v>41</v>
      </c>
      <c r="G1" s="8" t="s">
        <v>1</v>
      </c>
      <c r="H1" s="8" t="s">
        <v>2</v>
      </c>
      <c r="I1" s="8" t="s">
        <v>3</v>
      </c>
      <c r="J1" s="8" t="s">
        <v>4</v>
      </c>
      <c r="K1" s="8" t="s">
        <v>5</v>
      </c>
      <c r="L1" s="8" t="s">
        <v>6</v>
      </c>
      <c r="M1" s="8" t="s">
        <v>7</v>
      </c>
      <c r="N1" s="8" t="s">
        <v>8</v>
      </c>
      <c r="O1" s="8" t="s">
        <v>9</v>
      </c>
      <c r="P1" s="8" t="s">
        <v>10</v>
      </c>
      <c r="Q1" s="8" t="s">
        <v>11</v>
      </c>
    </row>
    <row r="2" spans="1:17" ht="48" customHeight="1">
      <c r="A2" s="18" t="str">
        <f>YEAR(N2)&amp;TEXT(MONTH(N2),"00")</f>
        <v>202401</v>
      </c>
      <c r="B2" s="14">
        <f>MOD(Tableau1[[#This Row],[Heure de fin]]-Tableau1[[#This Row],[Heure de début]],1)</f>
        <v>0.33333333333333331</v>
      </c>
      <c r="C2" s="15">
        <f>Tableau1[[#This Row],[nb heure]]-Tableau1[[#This Row],[HeuresNuit]]-Tableau1[[#This Row],[Dimanche]]-Tableau1[[#This Row],[Férié]]</f>
        <v>0.33333333333333331</v>
      </c>
      <c r="D2" s="16">
        <f>IF(COUNTIF(ferie,Tableau1[[#This Row],[Date de début]])=0,IF(AND(Tableau1[[#This Row],[Heure de début]]&gt;=Tableau1[[#This Row],[Heure de fin]],Tableau1[[#This Row],[Heure de début]]&lt;=DebutNuit,Tableau1[[#This Row],[Heure de début]]&lt;&gt;0,Tableau1[[#This Row],[Heure de fin]]&lt;&gt;0),MOD(FinNuit-DebutNuit,1)-IF(Tableau1[[#This Row],[Heure de fin]]&lt;=FinNuit,FinNuit-Tableau1[[#This Row],[Heure de fin]])+IF(Tableau1[[#This Row],[Heure de début]]&lt;=FinNuit,FinNuit-Tableau1[[#This Row],[Heure de début]]),IF(AND(Tableau1[[#This Row],[Heure de début]]&gt;=Tableau1[[#This Row],[Heure de fin]],Tableau1[[#This Row],[Heure de début]]&gt;DebutNuit,Tableau1[[#This Row],[Heure de début]]&lt;&gt;0,Tableau1[[#This Row],[Heure de fin]]&lt;&gt;0),MOD(FinNuit-DebutNuit,1)-(Tableau1[[#This Row],[Heure de début]]-DebutNuit)+IF(Tableau1[[#This Row],[Heure de fin]]&gt;=DebutNuit,Tableau1[[#This Row],[Heure de fin]]-DebutNuit)-IF(Tableau1[[#This Row],[Heure de fin]]&lt;FinNuit,FinNuit-Tableau1[[#This Row],[Heure de fin]]),IF(AND(Tableau1[[#This Row],[Heure de début]]&lt;Tableau1[[#This Row],[Heure de fin]],ISNUMBER(Tableau1[[#This Row],[Heure de début]]),Tableau1[[#This Row],[Heure de fin]]&lt;&gt;0),0+IF(AND(Tableau1[[#This Row],[Heure de début]]&lt;=FinNuit,Tableau1[[#This Row],[Heure de fin]]&lt;=FinNuit),Tableau1[[#This Row],[Heure de fin]]-Tableau1[[#This Row],[Heure de début]])+IF(AND(Tableau1[[#This Row],[Heure de début]]&lt;=FinNuit,Tableau1[[#This Row],[Heure de fin]]&gt;FinNuit),FinNuit-Tableau1[[#This Row],[Heure de début]])+IF(Tableau1[[#This Row],[Heure de fin]]&gt;=DebutNuit,Tableau1[[#This Row],[Heure de fin]]-Tableau1[[#This Row],[Heure de début]]-IF(Tableau1[[#This Row],[Heure de début]]&lt;=DebutNuit,DebutNuit-Tableau1[[#This Row],[Heure de début]])),""))),0)</f>
        <v>0</v>
      </c>
      <c r="E2" s="16">
        <f>IF(WEEKDAY(Tableau1[[#This Row],[Date de début]],2)=7,MOD(Tableau1[[#This Row],[Heure de fin]]-Tableau1[[#This Row],[Heure de début]],1)-Tableau1[[#This Row],[HeuresNuit]],IF(AND(WEEKDAY(Tableau1[[#This Row],[Date de début]],2)=6,Tableau1[[#This Row],[Heure de fin]]&gt;FinNuit),Tableau1[[#This Row],[Heure de fin]]-FinNuit,0))</f>
        <v>0</v>
      </c>
      <c r="F2" s="16">
        <f>IF(COUNTIF(ferie,Tableau1[[#This Row],[Date de début]])=1,Tableau1[[#This Row],[nb heure]],0)</f>
        <v>0</v>
      </c>
      <c r="G2" s="9" t="s">
        <v>12</v>
      </c>
      <c r="H2" s="9" t="s">
        <v>13</v>
      </c>
      <c r="I2" s="9" t="s">
        <v>14</v>
      </c>
      <c r="J2" s="9" t="s">
        <v>15</v>
      </c>
      <c r="K2" s="9" t="s">
        <v>16</v>
      </c>
      <c r="L2" s="9" t="s">
        <v>17</v>
      </c>
      <c r="M2" s="9" t="s">
        <v>18</v>
      </c>
      <c r="N2" s="10">
        <v>45292</v>
      </c>
      <c r="O2" s="11">
        <v>0.27083333333333331</v>
      </c>
      <c r="P2" s="10">
        <v>45292</v>
      </c>
      <c r="Q2" s="11">
        <v>0.60416666666666663</v>
      </c>
    </row>
    <row r="3" spans="1:17" ht="15">
      <c r="B3" s="20">
        <f>MOD(Tableau1[[#This Row],[Heure de fin]]-Tableau1[[#This Row],[Heure de début]],1)</f>
        <v>0.75</v>
      </c>
      <c r="C3" s="21">
        <f>Tableau1[[#This Row],[nb heure]]-Tableau1[[#This Row],[HeuresNuit]]-Tableau1[[#This Row],[Dimanche]]-Tableau1[[#This Row],[Férié]]</f>
        <v>0.375</v>
      </c>
      <c r="D3" s="21">
        <f>IF(COUNTIF(ferie,Tableau1[[#This Row],[Date de début]])=0,IF(AND(Tableau1[[#This Row],[Heure de début]]&gt;=Tableau1[[#This Row],[Heure de fin]],Tableau1[[#This Row],[Heure de début]]&lt;=DebutNuit,Tableau1[[#This Row],[Heure de début]]&lt;&gt;0,Tableau1[[#This Row],[Heure de fin]]&lt;&gt;0),MOD(FinNuit-DebutNuit,1)-IF(Tableau1[[#This Row],[Heure de fin]]&lt;=FinNuit,FinNuit-Tableau1[[#This Row],[Heure de fin]])+IF(Tableau1[[#This Row],[Heure de début]]&lt;=FinNuit,FinNuit-Tableau1[[#This Row],[Heure de début]]),IF(AND(Tableau1[[#This Row],[Heure de début]]&gt;=Tableau1[[#This Row],[Heure de fin]],Tableau1[[#This Row],[Heure de début]]&gt;DebutNuit,Tableau1[[#This Row],[Heure de début]]&lt;&gt;0,Tableau1[[#This Row],[Heure de fin]]&lt;&gt;0),MOD(FinNuit-DebutNuit,1)-(Tableau1[[#This Row],[Heure de début]]-DebutNuit)+IF(Tableau1[[#This Row],[Heure de fin]]&gt;=DebutNuit,Tableau1[[#This Row],[Heure de fin]]-DebutNuit)-IF(Tableau1[[#This Row],[Heure de fin]]&lt;FinNuit,FinNuit-Tableau1[[#This Row],[Heure de fin]]),IF(AND(Tableau1[[#This Row],[Heure de début]]&lt;Tableau1[[#This Row],[Heure de fin]],ISNUMBER(Tableau1[[#This Row],[Heure de début]]),Tableau1[[#This Row],[Heure de fin]]&lt;&gt;0),0+IF(AND(Tableau1[[#This Row],[Heure de début]]&lt;=FinNuit,Tableau1[[#This Row],[Heure de fin]]&lt;=FinNuit),Tableau1[[#This Row],[Heure de fin]]-Tableau1[[#This Row],[Heure de début]])+IF(AND(Tableau1[[#This Row],[Heure de début]]&lt;=FinNuit,Tableau1[[#This Row],[Heure de fin]]&gt;FinNuit),FinNuit-Tableau1[[#This Row],[Heure de début]])+IF(Tableau1[[#This Row],[Heure de fin]]&gt;=DebutNuit,Tableau1[[#This Row],[Heure de fin]]-Tableau1[[#This Row],[Heure de début]]-IF(Tableau1[[#This Row],[Heure de début]]&lt;=DebutNuit,DebutNuit-Tableau1[[#This Row],[Heure de début]])),""))),0)</f>
        <v>0.375</v>
      </c>
      <c r="E3" s="22">
        <f>IF(WEEKDAY(Tableau1[[#This Row],[Date de début]],2)=7,MOD(Tableau1[[#This Row],[Heure de fin]]-Tableau1[[#This Row],[Heure de début]],1)-Tableau1[[#This Row],[HeuresNuit]],IF(AND(WEEKDAY(Tableau1[[#This Row],[Date de début]],2)=6,Tableau1[[#This Row],[Heure de fin]]&gt;FinNuit),Tableau1[[#This Row],[Heure de fin]]-FinNuit,0))</f>
        <v>0</v>
      </c>
      <c r="F3" s="22">
        <f>IF(COUNTIF(ferie,Tableau1[[#This Row],[Date de début]])=1,Tableau1[[#This Row],[nb heure]],0)</f>
        <v>0</v>
      </c>
      <c r="G3" s="9"/>
      <c r="H3" s="9"/>
      <c r="I3" s="9"/>
      <c r="J3" s="9"/>
      <c r="K3" s="9"/>
      <c r="L3" s="9"/>
      <c r="M3" s="9"/>
      <c r="N3" s="10">
        <v>46183</v>
      </c>
      <c r="O3" s="11">
        <v>0.625</v>
      </c>
      <c r="P3" s="10">
        <v>46184</v>
      </c>
      <c r="Q3" s="11">
        <v>0.375</v>
      </c>
    </row>
    <row r="4" spans="1:17" ht="15">
      <c r="B4" s="20">
        <f>MOD(Tableau1[[#This Row],[Heure de fin]]-Tableau1[[#This Row],[Heure de début]],1)</f>
        <v>0.66666666666666674</v>
      </c>
      <c r="C4" s="21">
        <f>Tableau1[[#This Row],[nb heure]]-Tableau1[[#This Row],[HeuresNuit]]-Tableau1[[#This Row],[Dimanche]]-Tableau1[[#This Row],[Férié]]</f>
        <v>0</v>
      </c>
      <c r="D4" s="21">
        <f>IF(COUNTIF(ferie,Tableau1[[#This Row],[Date de début]])=0,IF(AND(Tableau1[[#This Row],[Heure de début]]&gt;=Tableau1[[#This Row],[Heure de fin]],Tableau1[[#This Row],[Heure de début]]&lt;=DebutNuit,Tableau1[[#This Row],[Heure de début]]&lt;&gt;0,Tableau1[[#This Row],[Heure de fin]]&lt;&gt;0),MOD(FinNuit-DebutNuit,1)-IF(Tableau1[[#This Row],[Heure de fin]]&lt;=FinNuit,FinNuit-Tableau1[[#This Row],[Heure de fin]])+IF(Tableau1[[#This Row],[Heure de début]]&lt;=FinNuit,FinNuit-Tableau1[[#This Row],[Heure de début]]),IF(AND(Tableau1[[#This Row],[Heure de début]]&gt;=Tableau1[[#This Row],[Heure de fin]],Tableau1[[#This Row],[Heure de début]]&gt;DebutNuit,Tableau1[[#This Row],[Heure de début]]&lt;&gt;0,Tableau1[[#This Row],[Heure de fin]]&lt;&gt;0),MOD(FinNuit-DebutNuit,1)-(Tableau1[[#This Row],[Heure de début]]-DebutNuit)+IF(Tableau1[[#This Row],[Heure de fin]]&gt;=DebutNuit,Tableau1[[#This Row],[Heure de fin]]-DebutNuit)-IF(Tableau1[[#This Row],[Heure de fin]]&lt;FinNuit,FinNuit-Tableau1[[#This Row],[Heure de fin]]),IF(AND(Tableau1[[#This Row],[Heure de début]]&lt;Tableau1[[#This Row],[Heure de fin]],ISNUMBER(Tableau1[[#This Row],[Heure de début]]),Tableau1[[#This Row],[Heure de fin]]&lt;&gt;0),0+IF(AND(Tableau1[[#This Row],[Heure de début]]&lt;=FinNuit,Tableau1[[#This Row],[Heure de fin]]&lt;=FinNuit),Tableau1[[#This Row],[Heure de fin]]-Tableau1[[#This Row],[Heure de début]])+IF(AND(Tableau1[[#This Row],[Heure de début]]&lt;=FinNuit,Tableau1[[#This Row],[Heure de fin]]&gt;FinNuit),FinNuit-Tableau1[[#This Row],[Heure de début]])+IF(Tableau1[[#This Row],[Heure de fin]]&gt;=DebutNuit,Tableau1[[#This Row],[Heure de fin]]-Tableau1[[#This Row],[Heure de début]]-IF(Tableau1[[#This Row],[Heure de début]]&lt;=DebutNuit,DebutNuit-Tableau1[[#This Row],[Heure de début]])),""))),0)</f>
        <v>0</v>
      </c>
      <c r="E4" s="22">
        <f>IF(WEEKDAY(Tableau1[[#This Row],[Date de début]],2)=7,MOD(Tableau1[[#This Row],[Heure de fin]]-Tableau1[[#This Row],[Heure de début]],1)-Tableau1[[#This Row],[HeuresNuit]],IF(AND(WEEKDAY(Tableau1[[#This Row],[Date de début]],2)=6,Tableau1[[#This Row],[Heure de fin]]&gt;FinNuit),Tableau1[[#This Row],[Heure de fin]]-FinNuit,0))</f>
        <v>0</v>
      </c>
      <c r="F4" s="22">
        <f>IF(COUNTIF(ferie,Tableau1[[#This Row],[Date de début]])=1,Tableau1[[#This Row],[nb heure]],0)</f>
        <v>0.66666666666666674</v>
      </c>
      <c r="G4" s="9"/>
      <c r="H4" s="9"/>
      <c r="I4" s="9"/>
      <c r="J4" s="9"/>
      <c r="K4" s="9"/>
      <c r="L4" s="9"/>
      <c r="M4" s="9"/>
      <c r="N4" s="10">
        <v>46381</v>
      </c>
      <c r="O4" s="11">
        <v>0.66666666666666663</v>
      </c>
      <c r="P4" s="10">
        <v>46382</v>
      </c>
      <c r="Q4" s="11">
        <v>0.33333333333333331</v>
      </c>
    </row>
    <row r="5" spans="1:17" ht="15">
      <c r="B5" s="20">
        <f>MOD(Tableau1[[#This Row],[Heure de fin]]-Tableau1[[#This Row],[Heure de début]],1)</f>
        <v>0.64583333333333326</v>
      </c>
      <c r="C5" s="21">
        <f>Tableau1[[#This Row],[nb heure]]-Tableau1[[#This Row],[HeuresNuit]]-Tableau1[[#This Row],[Dimanche]]-Tableau1[[#This Row],[Férié]]</f>
        <v>0</v>
      </c>
      <c r="D5" s="21">
        <f>IF(COUNTIF(ferie,Tableau1[[#This Row],[Date de début]])=0,IF(AND(Tableau1[[#This Row],[Heure de début]]&gt;=Tableau1[[#This Row],[Heure de fin]],Tableau1[[#This Row],[Heure de début]]&lt;=DebutNuit,Tableau1[[#This Row],[Heure de début]]&lt;&gt;0,Tableau1[[#This Row],[Heure de fin]]&lt;&gt;0),MOD(FinNuit-DebutNuit,1)-IF(Tableau1[[#This Row],[Heure de fin]]&lt;=FinNuit,FinNuit-Tableau1[[#This Row],[Heure de fin]])+IF(Tableau1[[#This Row],[Heure de début]]&lt;=FinNuit,FinNuit-Tableau1[[#This Row],[Heure de début]]),IF(AND(Tableau1[[#This Row],[Heure de début]]&gt;=Tableau1[[#This Row],[Heure de fin]],Tableau1[[#This Row],[Heure de début]]&gt;DebutNuit,Tableau1[[#This Row],[Heure de début]]&lt;&gt;0,Tableau1[[#This Row],[Heure de fin]]&lt;&gt;0),MOD(FinNuit-DebutNuit,1)-(Tableau1[[#This Row],[Heure de début]]-DebutNuit)+IF(Tableau1[[#This Row],[Heure de fin]]&gt;=DebutNuit,Tableau1[[#This Row],[Heure de fin]]-DebutNuit)-IF(Tableau1[[#This Row],[Heure de fin]]&lt;FinNuit,FinNuit-Tableau1[[#This Row],[Heure de fin]]),IF(AND(Tableau1[[#This Row],[Heure de début]]&lt;Tableau1[[#This Row],[Heure de fin]],ISNUMBER(Tableau1[[#This Row],[Heure de début]]),Tableau1[[#This Row],[Heure de fin]]&lt;&gt;0),0+IF(AND(Tableau1[[#This Row],[Heure de début]]&lt;=FinNuit,Tableau1[[#This Row],[Heure de fin]]&lt;=FinNuit),Tableau1[[#This Row],[Heure de fin]]-Tableau1[[#This Row],[Heure de début]])+IF(AND(Tableau1[[#This Row],[Heure de début]]&lt;=FinNuit,Tableau1[[#This Row],[Heure de fin]]&gt;FinNuit),FinNuit-Tableau1[[#This Row],[Heure de début]])+IF(Tableau1[[#This Row],[Heure de fin]]&gt;=DebutNuit,Tableau1[[#This Row],[Heure de fin]]-Tableau1[[#This Row],[Heure de début]]-IF(Tableau1[[#This Row],[Heure de début]]&lt;=DebutNuit,DebutNuit-Tableau1[[#This Row],[Heure de début]])),""))),0)</f>
        <v>0.375</v>
      </c>
      <c r="E5" s="22">
        <f>IF(WEEKDAY(Tableau1[[#This Row],[Date de début]],2)=7,MOD(Tableau1[[#This Row],[Heure de fin]]-Tableau1[[#This Row],[Heure de début]],1)-Tableau1[[#This Row],[HeuresNuit]],IF(AND(WEEKDAY(Tableau1[[#This Row],[Date de début]],2)=6,Tableau1[[#This Row],[Heure de fin]]&gt;FinNuit),Tableau1[[#This Row],[Heure de fin]]-FinNuit,0))</f>
        <v>0.27083333333333326</v>
      </c>
      <c r="F5" s="22">
        <f>IF(COUNTIF(ferie,Tableau1[[#This Row],[Date de début]])=1,Tableau1[[#This Row],[nb heure]],0)</f>
        <v>0</v>
      </c>
      <c r="G5" s="9"/>
      <c r="H5" s="9"/>
      <c r="I5" s="9"/>
      <c r="J5" s="9"/>
      <c r="K5" s="9"/>
      <c r="L5" s="9"/>
      <c r="M5" s="9"/>
      <c r="N5" s="10">
        <v>46180</v>
      </c>
      <c r="O5" s="11">
        <v>0.70833333333333337</v>
      </c>
      <c r="P5" s="10">
        <v>46181</v>
      </c>
      <c r="Q5" s="11">
        <v>0.35416666666666669</v>
      </c>
    </row>
    <row r="6" spans="1:17"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7">
      <c r="E7" s="9"/>
      <c r="F7" s="9"/>
      <c r="G7" s="9"/>
      <c r="H7" s="9"/>
      <c r="I7" s="9"/>
      <c r="J7" s="9"/>
      <c r="K7" s="9"/>
      <c r="L7" s="9"/>
      <c r="M7" s="9"/>
      <c r="N7" s="9"/>
      <c r="O7" s="9"/>
    </row>
    <row r="8" spans="1:17"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7">
      <c r="E9" s="9"/>
      <c r="F9" s="9"/>
      <c r="G9" s="9"/>
      <c r="H9" s="9"/>
      <c r="I9" s="9"/>
      <c r="J9" s="9"/>
      <c r="K9" s="9"/>
      <c r="L9" s="9"/>
      <c r="M9" s="9"/>
      <c r="N9" s="9"/>
      <c r="O9" s="9"/>
    </row>
    <row r="10" spans="1:17"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7"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</row>
    <row r="12" spans="1:17"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</row>
    <row r="13" spans="1:17"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</row>
    <row r="14" spans="1:17"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</row>
    <row r="15" spans="1:17"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</row>
    <row r="16" spans="1:17" ht="16.5">
      <c r="C16" s="3"/>
      <c r="D16"/>
    </row>
    <row r="17" spans="5:15"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</row>
    <row r="18" spans="5:15"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</row>
    <row r="19" spans="5:15"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</row>
    <row r="20" spans="5:15"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</row>
    <row r="21" spans="5:15"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</row>
    <row r="22" spans="5:15"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</row>
    <row r="23" spans="5:15"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</row>
    <row r="24" spans="5:15"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</row>
    <row r="25" spans="5:15"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</row>
    <row r="26" spans="5:15"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</row>
    <row r="27" spans="5:15"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</row>
    <row r="28" spans="5:15"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</row>
    <row r="29" spans="5:15"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</row>
    <row r="30" spans="5:15"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</row>
    <row r="31" spans="5:15"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</row>
    <row r="32" spans="5:15"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</row>
    <row r="33" spans="5:15"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</row>
    <row r="34" spans="5:15"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</row>
    <row r="35" spans="5:15"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</row>
  </sheetData>
  <dataValidations count="1">
    <dataValidation type="time" allowBlank="1" showInputMessage="1" showErrorMessage="1" error="Tapez les heures sous le format_x000a_00:00" sqref="B2:B5" xr:uid="{CD4D06B8-FE69-4EAB-91C6-8A7158477E30}">
      <formula1>0</formula1>
      <formula2>0.999305555555556</formula2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5B1A2-123C-452F-AF05-3027D528076B}">
  <dimension ref="B2:F24"/>
  <sheetViews>
    <sheetView workbookViewId="0">
      <selection activeCell="C16" sqref="C16"/>
    </sheetView>
  </sheetViews>
  <sheetFormatPr baseColWidth="10" defaultRowHeight="14.25"/>
  <sheetData>
    <row r="2" spans="2:6" ht="16.5">
      <c r="B2" s="3" t="s">
        <v>19</v>
      </c>
    </row>
    <row r="3" spans="2:6" ht="16.5">
      <c r="B3" s="3" t="s">
        <v>20</v>
      </c>
    </row>
    <row r="4" spans="2:6" ht="16.5">
      <c r="B4" s="3" t="s">
        <v>21</v>
      </c>
    </row>
    <row r="5" spans="2:6" ht="16.5">
      <c r="B5" s="3" t="s">
        <v>22</v>
      </c>
    </row>
    <row r="6" spans="2:6" ht="16.5">
      <c r="B6" s="3" t="s">
        <v>23</v>
      </c>
    </row>
    <row r="12" spans="2:6" ht="15">
      <c r="B12" s="1" t="s">
        <v>24</v>
      </c>
      <c r="C12" s="1">
        <v>2026</v>
      </c>
      <c r="E12" t="s">
        <v>42</v>
      </c>
      <c r="F12" s="17">
        <v>0.875</v>
      </c>
    </row>
    <row r="13" spans="2:6">
      <c r="B13" s="4" t="s">
        <v>25</v>
      </c>
      <c r="C13" s="5">
        <f>DATE(C12,1,1)</f>
        <v>46023</v>
      </c>
      <c r="E13" t="s">
        <v>43</v>
      </c>
      <c r="F13" s="17">
        <v>0.25</v>
      </c>
    </row>
    <row r="14" spans="2:6">
      <c r="B14" s="4" t="s">
        <v>26</v>
      </c>
      <c r="C14" s="5">
        <f>ROUND(DATE(C12,4,MOD(234-11*MOD(C12,19),30))/7,0)*7-6</f>
        <v>46117</v>
      </c>
    </row>
    <row r="15" spans="2:6">
      <c r="B15" s="4" t="s">
        <v>27</v>
      </c>
      <c r="C15" s="5">
        <f>+C14+1</f>
        <v>46118</v>
      </c>
    </row>
    <row r="16" spans="2:6">
      <c r="B16" s="4" t="s">
        <v>28</v>
      </c>
      <c r="C16" s="5">
        <f>DATE(C12,5,1)</f>
        <v>46143</v>
      </c>
    </row>
    <row r="17" spans="2:3">
      <c r="B17" s="6" t="s">
        <v>29</v>
      </c>
      <c r="C17" s="5">
        <f>DATE(C12,5,8)</f>
        <v>46150</v>
      </c>
    </row>
    <row r="18" spans="2:3">
      <c r="B18" s="7" t="s">
        <v>30</v>
      </c>
      <c r="C18" s="5">
        <f>+C14+39</f>
        <v>46156</v>
      </c>
    </row>
    <row r="19" spans="2:3">
      <c r="B19" s="4" t="s">
        <v>31</v>
      </c>
      <c r="C19" s="5">
        <f>C14+49</f>
        <v>46166</v>
      </c>
    </row>
    <row r="20" spans="2:3">
      <c r="B20" s="4" t="s">
        <v>32</v>
      </c>
      <c r="C20" s="5">
        <f>DATE($E$1,7,14)</f>
        <v>196</v>
      </c>
    </row>
    <row r="21" spans="2:3">
      <c r="B21" s="4" t="s">
        <v>33</v>
      </c>
      <c r="C21" s="5">
        <f>DATE(C12,15,8)</f>
        <v>46454</v>
      </c>
    </row>
    <row r="22" spans="2:3">
      <c r="B22" s="4" t="s">
        <v>34</v>
      </c>
      <c r="C22" s="5">
        <f>DATE(C12,11,1)</f>
        <v>46327</v>
      </c>
    </row>
    <row r="23" spans="2:3">
      <c r="B23" s="4" t="s">
        <v>35</v>
      </c>
      <c r="C23" s="5">
        <f>DATE(C12,11,11)</f>
        <v>46337</v>
      </c>
    </row>
    <row r="24" spans="2:3">
      <c r="B24" s="4" t="s">
        <v>36</v>
      </c>
      <c r="C24" s="5">
        <f>DATE(C12,12,25)</f>
        <v>46381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Missions (2)</vt:lpstr>
      <vt:lpstr>analyse</vt:lpstr>
      <vt:lpstr>DebutNuit</vt:lpstr>
      <vt:lpstr>ferie</vt:lpstr>
      <vt:lpstr>FinNuit</vt:lpstr>
    </vt:vector>
  </TitlesOfParts>
  <Company>GH70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MERCY</dc:creator>
  <cp:lastModifiedBy>François</cp:lastModifiedBy>
  <dcterms:created xsi:type="dcterms:W3CDTF">2026-06-10T11:44:40Z</dcterms:created>
  <dcterms:modified xsi:type="dcterms:W3CDTF">2026-06-10T12:49:29Z</dcterms:modified>
</cp:coreProperties>
</file>