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updateLinks="always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F70FFE2-9800-435B-8A09-A97E7045ECE7}" xr6:coauthVersionLast="47" xr6:coauthVersionMax="47" xr10:uidLastSave="{00000000-0000-0000-0000-000000000000}"/>
  <bookViews>
    <workbookView xWindow="-120" yWindow="-120" windowWidth="29040" windowHeight="15720" firstSheet="7" activeTab="9" xr2:uid="{00000000-000D-0000-FFFF-FFFF00000000}"/>
  </bookViews>
  <sheets>
    <sheet name="Avril-2025" sheetId="1" r:id="rId1"/>
    <sheet name="Mai-2025" sheetId="2" r:id="rId2"/>
    <sheet name="Juin-2025" sheetId="3" r:id="rId3"/>
    <sheet name="Juillet-2025" sheetId="9" r:id="rId4"/>
    <sheet name="Aout-2025" sheetId="8" r:id="rId5"/>
    <sheet name="Septembre-2025" sheetId="7" r:id="rId6"/>
    <sheet name="Octobre-2025" sheetId="6" r:id="rId7"/>
    <sheet name="Novembre-2025" sheetId="5" r:id="rId8"/>
    <sheet name="Decembre-2025" sheetId="4" r:id="rId9"/>
    <sheet name="Janvier-2026" sheetId="10" r:id="rId10"/>
    <sheet name="Fevrier-2026" sheetId="11" r:id="rId1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0" i="11" l="1"/>
  <c r="M37" i="11"/>
  <c r="M36" i="11"/>
  <c r="M35" i="11"/>
  <c r="M34" i="11"/>
  <c r="M33" i="11"/>
  <c r="M32" i="11"/>
  <c r="M31" i="11"/>
  <c r="M30" i="11"/>
  <c r="M29" i="11"/>
  <c r="M28" i="11"/>
  <c r="M27" i="11"/>
  <c r="M26" i="11"/>
  <c r="M25" i="11"/>
  <c r="M24" i="11"/>
  <c r="M23" i="11"/>
  <c r="M22" i="11"/>
  <c r="M21" i="11"/>
  <c r="M20" i="11"/>
  <c r="M19" i="11"/>
  <c r="M18" i="11"/>
  <c r="M17" i="11"/>
  <c r="M16" i="11"/>
  <c r="M15" i="11"/>
  <c r="M14" i="11"/>
  <c r="J11" i="10"/>
  <c r="J10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14" i="10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4" i="10"/>
  <c r="F8" i="10"/>
  <c r="F9" i="10"/>
  <c r="F12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" i="11"/>
  <c r="F4" i="11"/>
  <c r="F10" i="11"/>
  <c r="F11" i="11"/>
  <c r="F17" i="11"/>
  <c r="F18" i="11"/>
  <c r="F24" i="11"/>
  <c r="F25" i="11"/>
  <c r="F2" i="11"/>
  <c r="F2" i="4"/>
  <c r="G3" i="11"/>
  <c r="G4" i="11"/>
  <c r="G7" i="11"/>
  <c r="G10" i="11"/>
  <c r="G11" i="11"/>
  <c r="G15" i="11"/>
  <c r="G17" i="11"/>
  <c r="G18" i="11"/>
  <c r="G19" i="11"/>
  <c r="G23" i="11"/>
  <c r="G24" i="11"/>
  <c r="G25" i="11"/>
  <c r="G28" i="11"/>
  <c r="G2" i="11"/>
  <c r="G2" i="4"/>
  <c r="E3" i="5"/>
  <c r="E4" i="5"/>
  <c r="E5" i="5"/>
  <c r="E6" i="5"/>
  <c r="F6" i="5" s="1"/>
  <c r="E7" i="5"/>
  <c r="E8" i="5"/>
  <c r="F8" i="5" s="1"/>
  <c r="E9" i="5"/>
  <c r="E10" i="5"/>
  <c r="E11" i="5"/>
  <c r="E12" i="5"/>
  <c r="E13" i="5"/>
  <c r="E14" i="5"/>
  <c r="F14" i="5" s="1"/>
  <c r="E15" i="5"/>
  <c r="E16" i="5"/>
  <c r="E17" i="5"/>
  <c r="E18" i="5"/>
  <c r="F18" i="5" s="1"/>
  <c r="E19" i="5"/>
  <c r="E20" i="5"/>
  <c r="E21" i="5"/>
  <c r="E22" i="5"/>
  <c r="F22" i="5" s="1"/>
  <c r="E23" i="5"/>
  <c r="E24" i="5"/>
  <c r="E25" i="5"/>
  <c r="E26" i="5"/>
  <c r="F26" i="5" s="1"/>
  <c r="E27" i="5"/>
  <c r="E28" i="5"/>
  <c r="E29" i="5"/>
  <c r="E30" i="5"/>
  <c r="E31" i="5"/>
  <c r="E2" i="5"/>
  <c r="F3" i="5"/>
  <c r="F4" i="5"/>
  <c r="F5" i="5"/>
  <c r="F7" i="5"/>
  <c r="F9" i="5"/>
  <c r="F10" i="5"/>
  <c r="F11" i="5"/>
  <c r="F12" i="5"/>
  <c r="F13" i="5"/>
  <c r="F15" i="5"/>
  <c r="F16" i="5"/>
  <c r="F17" i="5"/>
  <c r="F19" i="5"/>
  <c r="F20" i="5"/>
  <c r="F21" i="5"/>
  <c r="F23" i="5"/>
  <c r="F24" i="5"/>
  <c r="F25" i="5"/>
  <c r="F27" i="5"/>
  <c r="F28" i="5"/>
  <c r="F29" i="5"/>
  <c r="F30" i="5"/>
  <c r="F31" i="5"/>
  <c r="G3" i="5"/>
  <c r="G4" i="5"/>
  <c r="G5" i="5"/>
  <c r="G7" i="5"/>
  <c r="G8" i="5"/>
  <c r="G9" i="5"/>
  <c r="G10" i="5"/>
  <c r="G11" i="5"/>
  <c r="G12" i="5"/>
  <c r="G13" i="5"/>
  <c r="G15" i="5"/>
  <c r="G16" i="5"/>
  <c r="G17" i="5"/>
  <c r="G19" i="5"/>
  <c r="G20" i="5"/>
  <c r="G21" i="5"/>
  <c r="G23" i="5"/>
  <c r="G24" i="5"/>
  <c r="G25" i="5"/>
  <c r="G27" i="5"/>
  <c r="G28" i="5"/>
  <c r="G29" i="5"/>
  <c r="G30" i="5"/>
  <c r="G31" i="5"/>
  <c r="G2" i="5"/>
  <c r="F2" i="5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E3" i="11"/>
  <c r="E4" i="11"/>
  <c r="E5" i="11"/>
  <c r="G5" i="11" s="1"/>
  <c r="E6" i="11"/>
  <c r="G6" i="11" s="1"/>
  <c r="E7" i="11"/>
  <c r="F7" i="11" s="1"/>
  <c r="E8" i="11"/>
  <c r="G8" i="11" s="1"/>
  <c r="E9" i="11"/>
  <c r="G9" i="11" s="1"/>
  <c r="E10" i="11"/>
  <c r="E11" i="11"/>
  <c r="E12" i="11"/>
  <c r="G12" i="11" s="1"/>
  <c r="E13" i="11"/>
  <c r="G13" i="11" s="1"/>
  <c r="E14" i="11"/>
  <c r="F14" i="11" s="1"/>
  <c r="E15" i="11"/>
  <c r="F15" i="11" s="1"/>
  <c r="E16" i="11"/>
  <c r="G16" i="11" s="1"/>
  <c r="E17" i="11"/>
  <c r="E18" i="11"/>
  <c r="E19" i="11"/>
  <c r="F19" i="11" s="1"/>
  <c r="E20" i="11"/>
  <c r="G20" i="11" s="1"/>
  <c r="E21" i="11"/>
  <c r="G21" i="11" s="1"/>
  <c r="E22" i="11"/>
  <c r="F22" i="11" s="1"/>
  <c r="E23" i="11"/>
  <c r="F23" i="11" s="1"/>
  <c r="E24" i="11"/>
  <c r="E25" i="11"/>
  <c r="E26" i="11"/>
  <c r="F26" i="11" s="1"/>
  <c r="E27" i="11"/>
  <c r="F27" i="11" s="1"/>
  <c r="E28" i="11"/>
  <c r="F28" i="11" s="1"/>
  <c r="E29" i="11"/>
  <c r="G29" i="11" s="1"/>
  <c r="E2" i="11"/>
  <c r="E3" i="10"/>
  <c r="F3" i="10" s="1"/>
  <c r="E4" i="10"/>
  <c r="E5" i="10"/>
  <c r="F5" i="10" s="1"/>
  <c r="E6" i="10"/>
  <c r="G6" i="10" s="1"/>
  <c r="E7" i="10"/>
  <c r="G7" i="10" s="1"/>
  <c r="E8" i="10"/>
  <c r="E9" i="10"/>
  <c r="E10" i="10"/>
  <c r="F10" i="10" s="1"/>
  <c r="E11" i="10"/>
  <c r="F11" i="10" s="1"/>
  <c r="E12" i="10"/>
  <c r="E13" i="10"/>
  <c r="F13" i="10" s="1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2" i="10"/>
  <c r="G2" i="10" s="1"/>
  <c r="E32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2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2" i="4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K8" i="11"/>
  <c r="H8" i="11"/>
  <c r="H7" i="11"/>
  <c r="H6" i="11"/>
  <c r="H5" i="11"/>
  <c r="H4" i="11"/>
  <c r="H3" i="11"/>
  <c r="H2" i="11"/>
  <c r="H32" i="10"/>
  <c r="H31" i="10"/>
  <c r="G31" i="10"/>
  <c r="H30" i="10"/>
  <c r="G30" i="10"/>
  <c r="H29" i="10"/>
  <c r="G29" i="10"/>
  <c r="H28" i="10"/>
  <c r="G28" i="10"/>
  <c r="H27" i="10"/>
  <c r="G27" i="10"/>
  <c r="H26" i="10"/>
  <c r="G26" i="10"/>
  <c r="H25" i="10"/>
  <c r="G25" i="10"/>
  <c r="H24" i="10"/>
  <c r="G24" i="10"/>
  <c r="H23" i="10"/>
  <c r="G23" i="10"/>
  <c r="H22" i="10"/>
  <c r="G22" i="10"/>
  <c r="H21" i="10"/>
  <c r="G21" i="10"/>
  <c r="H20" i="10"/>
  <c r="G20" i="10"/>
  <c r="H19" i="10"/>
  <c r="G19" i="10"/>
  <c r="H18" i="10"/>
  <c r="G18" i="10"/>
  <c r="H17" i="10"/>
  <c r="G17" i="10"/>
  <c r="H16" i="10"/>
  <c r="G16" i="10"/>
  <c r="H15" i="10"/>
  <c r="G15" i="10"/>
  <c r="H14" i="10"/>
  <c r="G14" i="10"/>
  <c r="H13" i="10"/>
  <c r="G13" i="10"/>
  <c r="H12" i="10"/>
  <c r="G12" i="10"/>
  <c r="H11" i="10"/>
  <c r="G11" i="10"/>
  <c r="H10" i="10"/>
  <c r="G10" i="10"/>
  <c r="H9" i="10"/>
  <c r="G9" i="10"/>
  <c r="K8" i="10"/>
  <c r="H8" i="10"/>
  <c r="G8" i="10"/>
  <c r="H7" i="10"/>
  <c r="H6" i="10"/>
  <c r="H5" i="10"/>
  <c r="G5" i="10"/>
  <c r="H4" i="10"/>
  <c r="H3" i="10"/>
  <c r="H2" i="10"/>
  <c r="E30" i="6"/>
  <c r="E31" i="6"/>
  <c r="E32" i="6"/>
  <c r="G32" i="6" s="1"/>
  <c r="E30" i="8"/>
  <c r="E31" i="8"/>
  <c r="E32" i="8"/>
  <c r="E30" i="9"/>
  <c r="E31" i="9"/>
  <c r="E32" i="9"/>
  <c r="G32" i="9" s="1"/>
  <c r="F30" i="9"/>
  <c r="F31" i="9"/>
  <c r="F32" i="9"/>
  <c r="K8" i="4"/>
  <c r="K8" i="5"/>
  <c r="K8" i="6"/>
  <c r="K8" i="7"/>
  <c r="K8" i="1"/>
  <c r="F26" i="6"/>
  <c r="F27" i="6"/>
  <c r="F30" i="6"/>
  <c r="F31" i="6"/>
  <c r="F32" i="6"/>
  <c r="H25" i="6"/>
  <c r="H26" i="6"/>
  <c r="H27" i="6"/>
  <c r="H28" i="6"/>
  <c r="H29" i="6"/>
  <c r="H30" i="6"/>
  <c r="H31" i="6"/>
  <c r="H32" i="6"/>
  <c r="F10" i="8"/>
  <c r="F11" i="8"/>
  <c r="F17" i="8"/>
  <c r="F18" i="8"/>
  <c r="F24" i="8"/>
  <c r="F25" i="8"/>
  <c r="F30" i="8"/>
  <c r="F31" i="8"/>
  <c r="F32" i="8"/>
  <c r="H26" i="8"/>
  <c r="H27" i="8"/>
  <c r="H28" i="8"/>
  <c r="H29" i="8"/>
  <c r="H30" i="8"/>
  <c r="H31" i="8"/>
  <c r="H32" i="8"/>
  <c r="F6" i="9"/>
  <c r="F7" i="9"/>
  <c r="F13" i="9"/>
  <c r="F20" i="9"/>
  <c r="F21" i="9"/>
  <c r="F27" i="9"/>
  <c r="F28" i="9"/>
  <c r="H28" i="9"/>
  <c r="H29" i="9"/>
  <c r="H30" i="9"/>
  <c r="H31" i="9"/>
  <c r="H32" i="9"/>
  <c r="G3" i="2"/>
  <c r="G5" i="2"/>
  <c r="G6" i="2"/>
  <c r="G10" i="2"/>
  <c r="G12" i="2"/>
  <c r="G13" i="2"/>
  <c r="G19" i="2"/>
  <c r="G25" i="2"/>
  <c r="G26" i="2"/>
  <c r="G3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E3" i="2"/>
  <c r="E4" i="2"/>
  <c r="G4" i="2" s="1"/>
  <c r="E5" i="2"/>
  <c r="E6" i="2"/>
  <c r="E7" i="2"/>
  <c r="G7" i="2" s="1"/>
  <c r="E8" i="2"/>
  <c r="G8" i="2" s="1"/>
  <c r="E9" i="2"/>
  <c r="G9" i="2" s="1"/>
  <c r="E10" i="2"/>
  <c r="E11" i="2"/>
  <c r="G11" i="2" s="1"/>
  <c r="E12" i="2"/>
  <c r="E13" i="2"/>
  <c r="E14" i="2"/>
  <c r="G14" i="2" s="1"/>
  <c r="E15" i="2"/>
  <c r="G15" i="2" s="1"/>
  <c r="E16" i="2"/>
  <c r="G16" i="2" s="1"/>
  <c r="E17" i="2"/>
  <c r="G17" i="2" s="1"/>
  <c r="E18" i="2"/>
  <c r="G18" i="2" s="1"/>
  <c r="E19" i="2"/>
  <c r="E20" i="2"/>
  <c r="G20" i="2" s="1"/>
  <c r="E21" i="2"/>
  <c r="G21" i="2" s="1"/>
  <c r="E22" i="2"/>
  <c r="G22" i="2" s="1"/>
  <c r="E23" i="2"/>
  <c r="G23" i="2" s="1"/>
  <c r="E24" i="2"/>
  <c r="G24" i="2" s="1"/>
  <c r="E25" i="2"/>
  <c r="E26" i="2"/>
  <c r="E27" i="2"/>
  <c r="G27" i="2" s="1"/>
  <c r="E28" i="2"/>
  <c r="G28" i="2" s="1"/>
  <c r="E29" i="2"/>
  <c r="G29" i="2" s="1"/>
  <c r="E30" i="2"/>
  <c r="G30" i="2" s="1"/>
  <c r="E31" i="2"/>
  <c r="G31" i="2" s="1"/>
  <c r="E32" i="2"/>
  <c r="F3" i="2"/>
  <c r="F5" i="2"/>
  <c r="F6" i="2"/>
  <c r="F10" i="2"/>
  <c r="F12" i="2"/>
  <c r="F13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K8" i="2"/>
  <c r="L8" i="8"/>
  <c r="K8" i="8" s="1"/>
  <c r="H2" i="1"/>
  <c r="H31" i="3"/>
  <c r="E29" i="9"/>
  <c r="H27" i="9"/>
  <c r="G28" i="9"/>
  <c r="E28" i="9"/>
  <c r="H26" i="9"/>
  <c r="G27" i="9"/>
  <c r="E27" i="9"/>
  <c r="H25" i="9"/>
  <c r="E26" i="9"/>
  <c r="H24" i="9"/>
  <c r="E25" i="9"/>
  <c r="H23" i="9"/>
  <c r="E24" i="9"/>
  <c r="H22" i="9"/>
  <c r="E23" i="9"/>
  <c r="H21" i="9"/>
  <c r="E22" i="9"/>
  <c r="H20" i="9"/>
  <c r="G21" i="9"/>
  <c r="E21" i="9"/>
  <c r="H19" i="9"/>
  <c r="G20" i="9"/>
  <c r="E20" i="9"/>
  <c r="H18" i="9"/>
  <c r="E19" i="9"/>
  <c r="H17" i="9"/>
  <c r="E18" i="9"/>
  <c r="H16" i="9"/>
  <c r="E17" i="9"/>
  <c r="H15" i="9"/>
  <c r="E16" i="9"/>
  <c r="H14" i="9"/>
  <c r="E15" i="9"/>
  <c r="H13" i="9"/>
  <c r="E14" i="9"/>
  <c r="G14" i="9" s="1"/>
  <c r="H12" i="9"/>
  <c r="G13" i="9"/>
  <c r="E13" i="9"/>
  <c r="H11" i="9"/>
  <c r="E12" i="9"/>
  <c r="H10" i="9"/>
  <c r="E11" i="9"/>
  <c r="H9" i="9"/>
  <c r="E10" i="9"/>
  <c r="H8" i="9"/>
  <c r="E9" i="9"/>
  <c r="H7" i="9"/>
  <c r="E8" i="9"/>
  <c r="H6" i="9"/>
  <c r="G7" i="9"/>
  <c r="E7" i="9"/>
  <c r="H5" i="9"/>
  <c r="G6" i="9"/>
  <c r="E6" i="9"/>
  <c r="H4" i="9"/>
  <c r="E5" i="9"/>
  <c r="H3" i="9"/>
  <c r="E4" i="9"/>
  <c r="H2" i="9"/>
  <c r="E3" i="9"/>
  <c r="E2" i="9"/>
  <c r="G31" i="8"/>
  <c r="G30" i="8"/>
  <c r="E29" i="8"/>
  <c r="E28" i="8"/>
  <c r="E27" i="8"/>
  <c r="H25" i="8"/>
  <c r="E26" i="8"/>
  <c r="H24" i="8"/>
  <c r="G25" i="8"/>
  <c r="E25" i="8"/>
  <c r="H23" i="8"/>
  <c r="G24" i="8"/>
  <c r="E24" i="8"/>
  <c r="H22" i="8"/>
  <c r="E23" i="8"/>
  <c r="H21" i="8"/>
  <c r="E22" i="8"/>
  <c r="H20" i="8"/>
  <c r="E21" i="8"/>
  <c r="H19" i="8"/>
  <c r="E20" i="8"/>
  <c r="H18" i="8"/>
  <c r="E19" i="8"/>
  <c r="H17" i="8"/>
  <c r="G18" i="8"/>
  <c r="E18" i="8"/>
  <c r="H16" i="8"/>
  <c r="G17" i="8"/>
  <c r="E17" i="8"/>
  <c r="H15" i="8"/>
  <c r="E16" i="8"/>
  <c r="H14" i="8"/>
  <c r="E15" i="8"/>
  <c r="H13" i="8"/>
  <c r="E14" i="8"/>
  <c r="H12" i="8"/>
  <c r="E13" i="8"/>
  <c r="H11" i="8"/>
  <c r="E12" i="8"/>
  <c r="H10" i="8"/>
  <c r="G11" i="8"/>
  <c r="E11" i="8"/>
  <c r="H9" i="8"/>
  <c r="G10" i="8"/>
  <c r="E10" i="8"/>
  <c r="H8" i="8"/>
  <c r="E9" i="8"/>
  <c r="H7" i="8"/>
  <c r="E8" i="8"/>
  <c r="H6" i="8"/>
  <c r="E7" i="8"/>
  <c r="H5" i="8"/>
  <c r="E6" i="8"/>
  <c r="H4" i="8"/>
  <c r="E5" i="8"/>
  <c r="H3" i="8"/>
  <c r="E4" i="8"/>
  <c r="H2" i="8"/>
  <c r="E3" i="8"/>
  <c r="E2" i="8"/>
  <c r="H31" i="7"/>
  <c r="E31" i="7"/>
  <c r="H30" i="7"/>
  <c r="E30" i="7"/>
  <c r="H29" i="7"/>
  <c r="G29" i="7"/>
  <c r="F29" i="7"/>
  <c r="E29" i="7"/>
  <c r="H28" i="7"/>
  <c r="G28" i="7"/>
  <c r="F28" i="7"/>
  <c r="E28" i="7"/>
  <c r="H27" i="7"/>
  <c r="E27" i="7"/>
  <c r="H26" i="7"/>
  <c r="E26" i="7"/>
  <c r="H25" i="7"/>
  <c r="E25" i="7"/>
  <c r="H24" i="7"/>
  <c r="E24" i="7"/>
  <c r="H23" i="7"/>
  <c r="E23" i="7"/>
  <c r="H22" i="7"/>
  <c r="G22" i="7"/>
  <c r="F22" i="7"/>
  <c r="E22" i="7"/>
  <c r="H21" i="7"/>
  <c r="G21" i="7"/>
  <c r="F21" i="7"/>
  <c r="E21" i="7"/>
  <c r="H20" i="7"/>
  <c r="E20" i="7"/>
  <c r="H19" i="7"/>
  <c r="E19" i="7"/>
  <c r="H18" i="7"/>
  <c r="E18" i="7"/>
  <c r="H17" i="7"/>
  <c r="E17" i="7"/>
  <c r="H16" i="7"/>
  <c r="E16" i="7"/>
  <c r="H15" i="7"/>
  <c r="G15" i="7"/>
  <c r="F15" i="7"/>
  <c r="E15" i="7"/>
  <c r="H14" i="7"/>
  <c r="G14" i="7"/>
  <c r="F14" i="7"/>
  <c r="E14" i="7"/>
  <c r="H13" i="7"/>
  <c r="E13" i="7"/>
  <c r="H12" i="7"/>
  <c r="E12" i="7"/>
  <c r="H11" i="7"/>
  <c r="E11" i="7"/>
  <c r="H10" i="7"/>
  <c r="E10" i="7"/>
  <c r="H9" i="7"/>
  <c r="E9" i="7"/>
  <c r="H8" i="7"/>
  <c r="G8" i="7"/>
  <c r="F8" i="7"/>
  <c r="E8" i="7"/>
  <c r="H7" i="7"/>
  <c r="G7" i="7"/>
  <c r="F7" i="7"/>
  <c r="E7" i="7"/>
  <c r="H6" i="7"/>
  <c r="E6" i="7"/>
  <c r="H5" i="7"/>
  <c r="E5" i="7"/>
  <c r="H4" i="7"/>
  <c r="E4" i="7"/>
  <c r="H3" i="7"/>
  <c r="E3" i="7"/>
  <c r="H2" i="7"/>
  <c r="E2" i="7"/>
  <c r="G31" i="6"/>
  <c r="G30" i="6"/>
  <c r="E29" i="6"/>
  <c r="E28" i="6"/>
  <c r="G27" i="6"/>
  <c r="E27" i="6"/>
  <c r="G26" i="6"/>
  <c r="E26" i="6"/>
  <c r="E25" i="6"/>
  <c r="H24" i="6"/>
  <c r="E24" i="6"/>
  <c r="H23" i="6"/>
  <c r="E23" i="6"/>
  <c r="H22" i="6"/>
  <c r="E22" i="6"/>
  <c r="H21" i="6"/>
  <c r="E21" i="6"/>
  <c r="H20" i="6"/>
  <c r="G20" i="6"/>
  <c r="F20" i="6"/>
  <c r="E20" i="6"/>
  <c r="H19" i="6"/>
  <c r="G19" i="6"/>
  <c r="F19" i="6"/>
  <c r="E19" i="6"/>
  <c r="H18" i="6"/>
  <c r="E18" i="6"/>
  <c r="H17" i="6"/>
  <c r="E17" i="6"/>
  <c r="H16" i="6"/>
  <c r="E16" i="6"/>
  <c r="H15" i="6"/>
  <c r="E15" i="6"/>
  <c r="H14" i="6"/>
  <c r="E14" i="6"/>
  <c r="H13" i="6"/>
  <c r="G13" i="6"/>
  <c r="F13" i="6"/>
  <c r="E13" i="6"/>
  <c r="H12" i="6"/>
  <c r="G12" i="6"/>
  <c r="F12" i="6"/>
  <c r="E12" i="6"/>
  <c r="H11" i="6"/>
  <c r="E11" i="6"/>
  <c r="H10" i="6"/>
  <c r="E10" i="6"/>
  <c r="H9" i="6"/>
  <c r="E9" i="6"/>
  <c r="H8" i="6"/>
  <c r="E8" i="6"/>
  <c r="H7" i="6"/>
  <c r="E7" i="6"/>
  <c r="H6" i="6"/>
  <c r="G6" i="6"/>
  <c r="F6" i="6"/>
  <c r="E6" i="6"/>
  <c r="H5" i="6"/>
  <c r="G5" i="6"/>
  <c r="F5" i="6"/>
  <c r="E5" i="6"/>
  <c r="H4" i="6"/>
  <c r="E4" i="6"/>
  <c r="H3" i="6"/>
  <c r="E3" i="6"/>
  <c r="H2" i="6"/>
  <c r="E2" i="6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H30" i="3"/>
  <c r="E31" i="3"/>
  <c r="H29" i="3"/>
  <c r="G30" i="3"/>
  <c r="F30" i="3"/>
  <c r="E30" i="3"/>
  <c r="H28" i="3"/>
  <c r="G29" i="3"/>
  <c r="F29" i="3"/>
  <c r="E29" i="3"/>
  <c r="H27" i="3"/>
  <c r="E28" i="3"/>
  <c r="H26" i="3"/>
  <c r="E27" i="3"/>
  <c r="H25" i="3"/>
  <c r="E26" i="3"/>
  <c r="H24" i="3"/>
  <c r="E25" i="3"/>
  <c r="H23" i="3"/>
  <c r="E24" i="3"/>
  <c r="H22" i="3"/>
  <c r="G23" i="3"/>
  <c r="F23" i="3"/>
  <c r="E23" i="3"/>
  <c r="H21" i="3"/>
  <c r="G22" i="3"/>
  <c r="F22" i="3"/>
  <c r="E22" i="3"/>
  <c r="H20" i="3"/>
  <c r="E21" i="3"/>
  <c r="H19" i="3"/>
  <c r="E20" i="3"/>
  <c r="H18" i="3"/>
  <c r="E19" i="3"/>
  <c r="H17" i="3"/>
  <c r="E18" i="3"/>
  <c r="H16" i="3"/>
  <c r="E17" i="3"/>
  <c r="H15" i="3"/>
  <c r="E16" i="3"/>
  <c r="H14" i="3"/>
  <c r="E15" i="3"/>
  <c r="H13" i="3"/>
  <c r="E14" i="3"/>
  <c r="H12" i="3"/>
  <c r="E13" i="3"/>
  <c r="H11" i="3"/>
  <c r="E12" i="3"/>
  <c r="H10" i="3"/>
  <c r="E11" i="3"/>
  <c r="H9" i="3"/>
  <c r="E10" i="3"/>
  <c r="H8" i="3"/>
  <c r="E9" i="3"/>
  <c r="H7" i="3"/>
  <c r="E8" i="3"/>
  <c r="H6" i="3"/>
  <c r="E7" i="3"/>
  <c r="H5" i="3"/>
  <c r="E6" i="3"/>
  <c r="H4" i="3"/>
  <c r="E5" i="3"/>
  <c r="H3" i="3"/>
  <c r="E4" i="3"/>
  <c r="H2" i="3"/>
  <c r="E3" i="3"/>
  <c r="E2" i="3"/>
  <c r="F17" i="2"/>
  <c r="F16" i="2"/>
  <c r="F15" i="2"/>
  <c r="F14" i="2"/>
  <c r="F11" i="2"/>
  <c r="F9" i="2"/>
  <c r="F8" i="2"/>
  <c r="F7" i="2"/>
  <c r="F4" i="2"/>
  <c r="H2" i="2"/>
  <c r="E2" i="2"/>
  <c r="F6" i="1"/>
  <c r="F7" i="1"/>
  <c r="F13" i="1"/>
  <c r="F14" i="1"/>
  <c r="F20" i="1"/>
  <c r="F21" i="1"/>
  <c r="F22" i="1"/>
  <c r="F27" i="1"/>
  <c r="F28" i="1"/>
  <c r="E6" i="1"/>
  <c r="E7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G6" i="1"/>
  <c r="G7" i="1"/>
  <c r="G13" i="1"/>
  <c r="G14" i="1"/>
  <c r="G20" i="1"/>
  <c r="G21" i="1"/>
  <c r="G22" i="1"/>
  <c r="G27" i="1"/>
  <c r="G28" i="1"/>
  <c r="E2" i="1"/>
  <c r="E3" i="1"/>
  <c r="F3" i="1" s="1"/>
  <c r="E4" i="1"/>
  <c r="F4" i="1" s="1"/>
  <c r="E5" i="1"/>
  <c r="F5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E14" i="1"/>
  <c r="E15" i="1"/>
  <c r="F15" i="1" s="1"/>
  <c r="E16" i="1"/>
  <c r="F16" i="1" s="1"/>
  <c r="E17" i="1"/>
  <c r="F17" i="1" s="1"/>
  <c r="E18" i="1"/>
  <c r="F18" i="1" s="1"/>
  <c r="E19" i="1"/>
  <c r="F19" i="1" s="1"/>
  <c r="E20" i="1"/>
  <c r="E21" i="1"/>
  <c r="E22" i="1"/>
  <c r="E23" i="1"/>
  <c r="F23" i="1" s="1"/>
  <c r="E24" i="1"/>
  <c r="F24" i="1" s="1"/>
  <c r="E25" i="1"/>
  <c r="F25" i="1" s="1"/>
  <c r="E26" i="1"/>
  <c r="F26" i="1" s="1"/>
  <c r="E27" i="1"/>
  <c r="E28" i="1"/>
  <c r="E29" i="1"/>
  <c r="E30" i="1"/>
  <c r="F30" i="1" s="1"/>
  <c r="E31" i="1"/>
  <c r="F31" i="1" s="1"/>
  <c r="L27" i="10" a="1"/>
  <c r="L31" i="10" a="1"/>
  <c r="L35" i="10" a="1"/>
  <c r="L36" i="10" a="1"/>
  <c r="L26" i="10" a="1"/>
  <c r="L30" i="10" a="1"/>
  <c r="L34" i="10" a="1"/>
  <c r="L28" i="10" a="1"/>
  <c r="L29" i="10" a="1"/>
  <c r="L33" i="10" a="1"/>
  <c r="L37" i="10" a="1"/>
  <c r="L32" i="10" a="1"/>
  <c r="L25" i="10" a="1"/>
  <c r="L17" i="10" a="1"/>
  <c r="L18" i="10" a="1"/>
  <c r="L21" i="11" a="1"/>
  <c r="L18" i="11" a="1"/>
  <c r="L24" i="4" a="1"/>
  <c r="L21" i="4" a="1"/>
  <c r="L18" i="4" a="1"/>
  <c r="L17" i="5" a="1"/>
  <c r="L18" i="5" a="1"/>
  <c r="L16" i="5" a="1"/>
  <c r="L24" i="10" a="1"/>
  <c r="L23" i="11" a="1"/>
  <c r="L17" i="4" a="1"/>
  <c r="L20" i="5" a="1"/>
  <c r="L23" i="10" a="1"/>
  <c r="L21" i="10" a="1"/>
  <c r="L22" i="10" a="1"/>
  <c r="L17" i="11" a="1"/>
  <c r="L25" i="11" a="1"/>
  <c r="L22" i="11" a="1"/>
  <c r="L16" i="4" a="1"/>
  <c r="L19" i="4" a="1"/>
  <c r="L15" i="4" a="1"/>
  <c r="L21" i="5" a="1"/>
  <c r="L22" i="5" a="1"/>
  <c r="L16" i="10" a="1"/>
  <c r="L20" i="4" a="1"/>
  <c r="L19" i="5" a="1"/>
  <c r="L19" i="10" a="1"/>
  <c r="L20" i="10" a="1"/>
  <c r="L19" i="11" a="1"/>
  <c r="L16" i="11" a="1"/>
  <c r="L24" i="11" a="1"/>
  <c r="L23" i="4" a="1"/>
  <c r="L22" i="4" a="1"/>
  <c r="L15" i="5" a="1"/>
  <c r="L23" i="5" a="1"/>
  <c r="L24" i="5" a="1"/>
  <c r="L20" i="11" a="1"/>
  <c r="L14" i="4" a="1"/>
  <c r="L14" i="5" a="1"/>
  <c r="L32" i="10" l="1"/>
  <c r="K32" i="10" s="1"/>
  <c r="L37" i="10"/>
  <c r="K37" i="10" s="1"/>
  <c r="L33" i="10"/>
  <c r="K33" i="10" s="1"/>
  <c r="L29" i="10"/>
  <c r="K29" i="10" s="1"/>
  <c r="L28" i="10"/>
  <c r="K28" i="10" s="1"/>
  <c r="L34" i="10"/>
  <c r="K34" i="10" s="1"/>
  <c r="L30" i="10"/>
  <c r="K30" i="10" s="1"/>
  <c r="L26" i="10"/>
  <c r="K26" i="10" s="1"/>
  <c r="L36" i="10"/>
  <c r="K36" i="10" s="1"/>
  <c r="L35" i="10"/>
  <c r="K35" i="10" s="1"/>
  <c r="L31" i="10"/>
  <c r="K31" i="10" s="1"/>
  <c r="L27" i="10"/>
  <c r="K27" i="10" s="1"/>
  <c r="G3" i="10"/>
  <c r="F7" i="10"/>
  <c r="F2" i="10"/>
  <c r="F6" i="10"/>
  <c r="F6" i="11"/>
  <c r="G26" i="11"/>
  <c r="G22" i="11"/>
  <c r="L6" i="11" s="1"/>
  <c r="K6" i="11" s="1"/>
  <c r="G14" i="11"/>
  <c r="G27" i="11"/>
  <c r="F29" i="11"/>
  <c r="F21" i="11"/>
  <c r="F13" i="11"/>
  <c r="F9" i="11"/>
  <c r="F5" i="11"/>
  <c r="F20" i="11"/>
  <c r="F16" i="11"/>
  <c r="F12" i="11"/>
  <c r="F8" i="11"/>
  <c r="G4" i="10"/>
  <c r="L16" i="10"/>
  <c r="K16" i="10" s="1"/>
  <c r="L18" i="10"/>
  <c r="K18" i="10" s="1"/>
  <c r="L20" i="10"/>
  <c r="K20" i="10" s="1"/>
  <c r="L22" i="10"/>
  <c r="K22" i="10" s="1"/>
  <c r="L24" i="10"/>
  <c r="K24" i="10" s="1"/>
  <c r="L17" i="10"/>
  <c r="K17" i="10" s="1"/>
  <c r="L19" i="10"/>
  <c r="K19" i="10" s="1"/>
  <c r="L21" i="10"/>
  <c r="K21" i="10" s="1"/>
  <c r="L23" i="10"/>
  <c r="K23" i="10" s="1"/>
  <c r="L25" i="10"/>
  <c r="K25" i="10" s="1"/>
  <c r="L24" i="11"/>
  <c r="K24" i="11" s="1"/>
  <c r="L22" i="11"/>
  <c r="K22" i="11" s="1"/>
  <c r="L20" i="11"/>
  <c r="K20" i="11" s="1"/>
  <c r="L18" i="11"/>
  <c r="K18" i="11" s="1"/>
  <c r="L16" i="11"/>
  <c r="K16" i="11" s="1"/>
  <c r="L25" i="11"/>
  <c r="K25" i="11" s="1"/>
  <c r="L23" i="11"/>
  <c r="K23" i="11" s="1"/>
  <c r="L21" i="11"/>
  <c r="K21" i="11" s="1"/>
  <c r="L19" i="11"/>
  <c r="K19" i="11" s="1"/>
  <c r="L17" i="11"/>
  <c r="K17" i="11" s="1"/>
  <c r="L15" i="4"/>
  <c r="K15" i="4" s="1"/>
  <c r="L14" i="4"/>
  <c r="L18" i="4"/>
  <c r="K18" i="4" s="1"/>
  <c r="L22" i="4"/>
  <c r="K22" i="4" s="1"/>
  <c r="L19" i="4"/>
  <c r="K19" i="4" s="1"/>
  <c r="L17" i="4"/>
  <c r="K17" i="4" s="1"/>
  <c r="L21" i="4"/>
  <c r="K21" i="4" s="1"/>
  <c r="L23" i="4"/>
  <c r="K23" i="4" s="1"/>
  <c r="L16" i="4"/>
  <c r="K16" i="4" s="1"/>
  <c r="L20" i="4"/>
  <c r="K20" i="4" s="1"/>
  <c r="L24" i="4"/>
  <c r="K24" i="4" s="1"/>
  <c r="L16" i="5"/>
  <c r="K16" i="5" s="1"/>
  <c r="L24" i="5"/>
  <c r="K24" i="5" s="1"/>
  <c r="L22" i="5"/>
  <c r="K22" i="5" s="1"/>
  <c r="L20" i="5"/>
  <c r="K20" i="5" s="1"/>
  <c r="L18" i="5"/>
  <c r="K18" i="5" s="1"/>
  <c r="L23" i="5"/>
  <c r="K23" i="5" s="1"/>
  <c r="L21" i="5"/>
  <c r="K21" i="5" s="1"/>
  <c r="L19" i="5"/>
  <c r="K19" i="5" s="1"/>
  <c r="L17" i="5"/>
  <c r="K17" i="5" s="1"/>
  <c r="L15" i="5"/>
  <c r="K15" i="5" s="1"/>
  <c r="L14" i="5"/>
  <c r="G26" i="5"/>
  <c r="L7" i="5" s="1"/>
  <c r="K7" i="5" s="1"/>
  <c r="G22" i="5"/>
  <c r="L6" i="5" s="1"/>
  <c r="K6" i="5" s="1"/>
  <c r="G18" i="5"/>
  <c r="G14" i="5"/>
  <c r="G6" i="5"/>
  <c r="L4" i="5" s="1"/>
  <c r="K4" i="5" s="1"/>
  <c r="L7" i="11"/>
  <c r="K7" i="11" s="1"/>
  <c r="L5" i="11"/>
  <c r="K5" i="11" s="1"/>
  <c r="L4" i="11"/>
  <c r="K4" i="11" s="1"/>
  <c r="L3" i="11"/>
  <c r="L7" i="10"/>
  <c r="K7" i="10" s="1"/>
  <c r="L6" i="10"/>
  <c r="K6" i="10" s="1"/>
  <c r="L5" i="10"/>
  <c r="K5" i="10" s="1"/>
  <c r="L4" i="10"/>
  <c r="K4" i="10" s="1"/>
  <c r="L3" i="10"/>
  <c r="F29" i="6"/>
  <c r="G29" i="6"/>
  <c r="F28" i="6"/>
  <c r="G28" i="6"/>
  <c r="F25" i="6"/>
  <c r="G25" i="6"/>
  <c r="G24" i="6"/>
  <c r="F24" i="6"/>
  <c r="G23" i="6"/>
  <c r="F23" i="6"/>
  <c r="G22" i="6"/>
  <c r="F22" i="6"/>
  <c r="G21" i="6"/>
  <c r="F21" i="6"/>
  <c r="G18" i="6"/>
  <c r="F18" i="6"/>
  <c r="G17" i="6"/>
  <c r="F17" i="6"/>
  <c r="G16" i="6"/>
  <c r="F16" i="6"/>
  <c r="G15" i="6"/>
  <c r="F15" i="6"/>
  <c r="G14" i="6"/>
  <c r="F14" i="6"/>
  <c r="G11" i="6"/>
  <c r="F11" i="6"/>
  <c r="G10" i="6"/>
  <c r="F10" i="6"/>
  <c r="G9" i="6"/>
  <c r="F9" i="6"/>
  <c r="G8" i="6"/>
  <c r="F8" i="6"/>
  <c r="G7" i="6"/>
  <c r="F7" i="6"/>
  <c r="G4" i="6"/>
  <c r="F4" i="6"/>
  <c r="G3" i="6"/>
  <c r="F3" i="6"/>
  <c r="G31" i="7"/>
  <c r="F31" i="7"/>
  <c r="G30" i="7"/>
  <c r="F30" i="7"/>
  <c r="G27" i="7"/>
  <c r="F27" i="7"/>
  <c r="G26" i="7"/>
  <c r="F26" i="7"/>
  <c r="G25" i="7"/>
  <c r="F25" i="7"/>
  <c r="G24" i="7"/>
  <c r="F24" i="7"/>
  <c r="G23" i="7"/>
  <c r="F23" i="7"/>
  <c r="G20" i="7"/>
  <c r="F20" i="7"/>
  <c r="G19" i="7"/>
  <c r="F19" i="7"/>
  <c r="G18" i="7"/>
  <c r="F18" i="7"/>
  <c r="G17" i="7"/>
  <c r="F17" i="7"/>
  <c r="G16" i="7"/>
  <c r="F16" i="7"/>
  <c r="G13" i="7"/>
  <c r="F13" i="7"/>
  <c r="G12" i="7"/>
  <c r="F12" i="7"/>
  <c r="G11" i="7"/>
  <c r="F11" i="7"/>
  <c r="G10" i="7"/>
  <c r="F10" i="7"/>
  <c r="G9" i="7"/>
  <c r="F9" i="7"/>
  <c r="G6" i="7"/>
  <c r="F6" i="7"/>
  <c r="G5" i="7"/>
  <c r="F5" i="7"/>
  <c r="G4" i="7"/>
  <c r="F4" i="7"/>
  <c r="G3" i="7"/>
  <c r="F3" i="7"/>
  <c r="F29" i="8"/>
  <c r="G29" i="8"/>
  <c r="F28" i="8"/>
  <c r="G28" i="8"/>
  <c r="F27" i="8"/>
  <c r="G27" i="8"/>
  <c r="F26" i="8"/>
  <c r="G26" i="8"/>
  <c r="F23" i="8"/>
  <c r="G23" i="8"/>
  <c r="F22" i="8"/>
  <c r="G22" i="8"/>
  <c r="F21" i="8"/>
  <c r="G21" i="8"/>
  <c r="F20" i="8"/>
  <c r="G20" i="8"/>
  <c r="F19" i="8"/>
  <c r="G19" i="8"/>
  <c r="F16" i="8"/>
  <c r="G16" i="8"/>
  <c r="F15" i="8"/>
  <c r="G15" i="8"/>
  <c r="F14" i="8"/>
  <c r="G14" i="8"/>
  <c r="F13" i="8"/>
  <c r="G13" i="8"/>
  <c r="F12" i="8"/>
  <c r="G12" i="8"/>
  <c r="F9" i="8"/>
  <c r="G9" i="8"/>
  <c r="F8" i="8"/>
  <c r="G8" i="8"/>
  <c r="F7" i="8"/>
  <c r="G7" i="8"/>
  <c r="F6" i="8"/>
  <c r="G6" i="8"/>
  <c r="F5" i="8"/>
  <c r="G5" i="8"/>
  <c r="F4" i="8"/>
  <c r="G4" i="8"/>
  <c r="F3" i="8"/>
  <c r="G3" i="8"/>
  <c r="G31" i="9"/>
  <c r="G30" i="9"/>
  <c r="F29" i="9"/>
  <c r="G29" i="9"/>
  <c r="F26" i="9"/>
  <c r="G26" i="9"/>
  <c r="F25" i="9"/>
  <c r="G25" i="9"/>
  <c r="F24" i="9"/>
  <c r="G24" i="9"/>
  <c r="F23" i="9"/>
  <c r="G23" i="9"/>
  <c r="F22" i="9"/>
  <c r="G22" i="9"/>
  <c r="F19" i="9"/>
  <c r="G19" i="9"/>
  <c r="F18" i="9"/>
  <c r="G18" i="9"/>
  <c r="F17" i="9"/>
  <c r="G17" i="9"/>
  <c r="F16" i="9"/>
  <c r="G16" i="9"/>
  <c r="F15" i="9"/>
  <c r="G15" i="9"/>
  <c r="F12" i="9"/>
  <c r="G12" i="9"/>
  <c r="F11" i="9"/>
  <c r="G11" i="9"/>
  <c r="F10" i="9"/>
  <c r="G10" i="9"/>
  <c r="F9" i="9"/>
  <c r="G9" i="9"/>
  <c r="F8" i="9"/>
  <c r="G8" i="9"/>
  <c r="F5" i="9"/>
  <c r="G5" i="9"/>
  <c r="F4" i="9"/>
  <c r="G4" i="9"/>
  <c r="F3" i="9"/>
  <c r="G3" i="9"/>
  <c r="G31" i="3"/>
  <c r="L8" i="3" s="1"/>
  <c r="K8" i="3" s="1"/>
  <c r="F31" i="3"/>
  <c r="G28" i="3"/>
  <c r="F28" i="3"/>
  <c r="G27" i="3"/>
  <c r="F27" i="3"/>
  <c r="G26" i="3"/>
  <c r="F26" i="3"/>
  <c r="G25" i="3"/>
  <c r="F25" i="3"/>
  <c r="G21" i="3"/>
  <c r="F21" i="3"/>
  <c r="G20" i="3"/>
  <c r="F20" i="3"/>
  <c r="G19" i="3"/>
  <c r="F19" i="3"/>
  <c r="G18" i="3"/>
  <c r="F18" i="3"/>
  <c r="G24" i="3"/>
  <c r="F24" i="3"/>
  <c r="F29" i="1"/>
  <c r="G29" i="1"/>
  <c r="G13" i="3"/>
  <c r="F13" i="3"/>
  <c r="G12" i="3"/>
  <c r="F12" i="3"/>
  <c r="G10" i="3"/>
  <c r="F10" i="3"/>
  <c r="G6" i="3"/>
  <c r="F6" i="3"/>
  <c r="G5" i="3"/>
  <c r="F5" i="3"/>
  <c r="G3" i="3"/>
  <c r="F3" i="3"/>
  <c r="L7" i="4"/>
  <c r="K7" i="4" s="1"/>
  <c r="L6" i="4"/>
  <c r="K6" i="4" s="1"/>
  <c r="L5" i="4"/>
  <c r="K5" i="4" s="1"/>
  <c r="L4" i="4"/>
  <c r="K4" i="4" s="1"/>
  <c r="L5" i="5"/>
  <c r="K5" i="5" s="1"/>
  <c r="L3" i="5"/>
  <c r="K3" i="5" s="1"/>
  <c r="L7" i="6"/>
  <c r="K7" i="6" s="1"/>
  <c r="L6" i="6"/>
  <c r="K6" i="6" s="1"/>
  <c r="L5" i="6"/>
  <c r="K5" i="6" s="1"/>
  <c r="L4" i="6"/>
  <c r="K4" i="6" s="1"/>
  <c r="L7" i="7"/>
  <c r="K7" i="7" s="1"/>
  <c r="L6" i="7"/>
  <c r="K6" i="7" s="1"/>
  <c r="L5" i="7"/>
  <c r="K5" i="7" s="1"/>
  <c r="L4" i="7"/>
  <c r="K4" i="7" s="1"/>
  <c r="L7" i="8"/>
  <c r="K7" i="8" s="1"/>
  <c r="L6" i="8"/>
  <c r="K6" i="8" s="1"/>
  <c r="L5" i="8"/>
  <c r="K5" i="8" s="1"/>
  <c r="L4" i="8"/>
  <c r="K4" i="8" s="1"/>
  <c r="L7" i="9"/>
  <c r="K7" i="9" s="1"/>
  <c r="L6" i="9"/>
  <c r="K6" i="9" s="1"/>
  <c r="L5" i="9"/>
  <c r="K5" i="9" s="1"/>
  <c r="L4" i="9"/>
  <c r="K4" i="9" s="1"/>
  <c r="L7" i="3"/>
  <c r="K7" i="3" s="1"/>
  <c r="G2" i="9"/>
  <c r="L3" i="9" s="1"/>
  <c r="K3" i="9" s="1"/>
  <c r="F2" i="9"/>
  <c r="G2" i="8"/>
  <c r="L3" i="8" s="1"/>
  <c r="K3" i="8" s="1"/>
  <c r="F2" i="8"/>
  <c r="G2" i="7"/>
  <c r="L3" i="7" s="1"/>
  <c r="K3" i="7" s="1"/>
  <c r="F2" i="7"/>
  <c r="G2" i="6"/>
  <c r="L3" i="6" s="1"/>
  <c r="K3" i="6" s="1"/>
  <c r="F2" i="6"/>
  <c r="L3" i="4"/>
  <c r="K3" i="4" s="1"/>
  <c r="G2" i="3"/>
  <c r="L3" i="3" s="1"/>
  <c r="K3" i="3" s="1"/>
  <c r="F2" i="3"/>
  <c r="G4" i="3"/>
  <c r="F4" i="3"/>
  <c r="G7" i="3"/>
  <c r="F7" i="3"/>
  <c r="G8" i="3"/>
  <c r="F8" i="3"/>
  <c r="G9" i="3"/>
  <c r="F9" i="3"/>
  <c r="G11" i="3"/>
  <c r="F11" i="3"/>
  <c r="G14" i="3"/>
  <c r="F14" i="3"/>
  <c r="G15" i="3"/>
  <c r="F15" i="3"/>
  <c r="G16" i="3"/>
  <c r="F16" i="3"/>
  <c r="G17" i="3"/>
  <c r="L6" i="3" s="1"/>
  <c r="K6" i="3" s="1"/>
  <c r="F17" i="3"/>
  <c r="G2" i="2"/>
  <c r="F2" i="2"/>
  <c r="G31" i="1"/>
  <c r="G30" i="1"/>
  <c r="G26" i="1"/>
  <c r="G25" i="1"/>
  <c r="G24" i="1"/>
  <c r="G23" i="1"/>
  <c r="G19" i="1"/>
  <c r="G18" i="1"/>
  <c r="G17" i="1"/>
  <c r="G16" i="1"/>
  <c r="G15" i="1"/>
  <c r="G12" i="1"/>
  <c r="G11" i="1"/>
  <c r="G10" i="1"/>
  <c r="G9" i="1"/>
  <c r="G8" i="1"/>
  <c r="L4" i="1"/>
  <c r="K4" i="1" s="1"/>
  <c r="L5" i="1"/>
  <c r="K5" i="1" s="1"/>
  <c r="L6" i="1"/>
  <c r="K6" i="1" s="1"/>
  <c r="L7" i="1"/>
  <c r="K7" i="1" s="1"/>
  <c r="G5" i="1"/>
  <c r="G4" i="1"/>
  <c r="G3" i="1"/>
  <c r="G2" i="1"/>
  <c r="L3" i="1" s="1"/>
  <c r="K3" i="1" s="1"/>
  <c r="F2" i="1"/>
  <c r="K14" i="5" l="1"/>
  <c r="K14" i="4"/>
  <c r="L9" i="11"/>
  <c r="K3" i="11"/>
  <c r="L9" i="10"/>
  <c r="K3" i="10"/>
  <c r="L5" i="3"/>
  <c r="K5" i="3" s="1"/>
  <c r="L4" i="3"/>
  <c r="K4" i="3" s="1"/>
  <c r="L6" i="2"/>
  <c r="K6" i="2" s="1"/>
  <c r="L3" i="2"/>
  <c r="K3" i="2" s="1"/>
  <c r="L4" i="2"/>
  <c r="K4" i="2" s="1"/>
  <c r="L5" i="2"/>
  <c r="K5" i="2" s="1"/>
  <c r="L9" i="4"/>
  <c r="L9" i="5"/>
  <c r="L9" i="6"/>
  <c r="K9" i="6" s="1"/>
  <c r="L9" i="7"/>
  <c r="K9" i="7" s="1"/>
  <c r="L9" i="8"/>
  <c r="K9" i="8" s="1"/>
  <c r="L8" i="9"/>
  <c r="K9" i="9" s="1"/>
  <c r="L9" i="3"/>
  <c r="K9" i="3" s="1"/>
  <c r="L7" i="2"/>
  <c r="K7" i="2" s="1"/>
  <c r="L9" i="2"/>
  <c r="K9" i="2" s="1"/>
  <c r="L9" i="1"/>
  <c r="K9" i="1" s="1"/>
  <c r="L25" i="5" a="1"/>
  <c r="L14" i="11" a="1"/>
  <c r="L25" i="4" a="1"/>
  <c r="L14" i="10" a="1"/>
  <c r="L15" i="11" a="1"/>
  <c r="L15" i="10" a="1"/>
  <c r="L25" i="4" l="1"/>
  <c r="L25" i="5"/>
  <c r="L15" i="10"/>
  <c r="K15" i="10" s="1"/>
  <c r="L15" i="11"/>
  <c r="K15" i="11" s="1"/>
  <c r="K9" i="11"/>
  <c r="L14" i="10"/>
  <c r="L14" i="11"/>
  <c r="K9" i="10"/>
  <c r="K9" i="4"/>
  <c r="K9" i="5"/>
  <c r="L22" i="6"/>
  <c r="K22" i="6" s="1"/>
  <c r="L22" i="7"/>
  <c r="K22" i="7" s="1"/>
  <c r="L22" i="8"/>
  <c r="K22" i="8" s="1"/>
  <c r="L22" i="9"/>
  <c r="K22" i="9" s="1"/>
  <c r="L22" i="3"/>
  <c r="K22" i="3" s="1"/>
  <c r="L22" i="2"/>
  <c r="K22" i="2" s="1"/>
  <c r="L22" i="1"/>
  <c r="K22" i="1" s="1"/>
  <c r="L21" i="6"/>
  <c r="K21" i="6" s="1"/>
  <c r="L21" i="7"/>
  <c r="K21" i="7" s="1"/>
  <c r="L21" i="8"/>
  <c r="K21" i="8" s="1"/>
  <c r="L21" i="9"/>
  <c r="K21" i="9" s="1"/>
  <c r="L21" i="3"/>
  <c r="K21" i="3" s="1"/>
  <c r="L21" i="2"/>
  <c r="K21" i="2" s="1"/>
  <c r="L21" i="1"/>
  <c r="K21" i="1" s="1"/>
  <c r="L20" i="7"/>
  <c r="K20" i="7" s="1"/>
  <c r="L20" i="8"/>
  <c r="K20" i="8" s="1"/>
  <c r="L20" i="9"/>
  <c r="K20" i="9" s="1"/>
  <c r="L20" i="3"/>
  <c r="K20" i="3" s="1"/>
  <c r="L20" i="2"/>
  <c r="K20" i="2" s="1"/>
  <c r="L20" i="1"/>
  <c r="K20" i="1" s="1"/>
  <c r="L20" i="6"/>
  <c r="K20" i="6" s="1"/>
  <c r="L19" i="6"/>
  <c r="K19" i="6" s="1"/>
  <c r="L19" i="8"/>
  <c r="K19" i="8" s="1"/>
  <c r="L19" i="9"/>
  <c r="K19" i="9" s="1"/>
  <c r="L19" i="3"/>
  <c r="K19" i="3" s="1"/>
  <c r="L19" i="2"/>
  <c r="K19" i="2" s="1"/>
  <c r="L19" i="1"/>
  <c r="K19" i="1" s="1"/>
  <c r="L19" i="7"/>
  <c r="K19" i="7" s="1"/>
  <c r="L18" i="6"/>
  <c r="K18" i="6" s="1"/>
  <c r="L18" i="7"/>
  <c r="K18" i="7" s="1"/>
  <c r="L18" i="9"/>
  <c r="K18" i="9" s="1"/>
  <c r="L18" i="3"/>
  <c r="K18" i="3" s="1"/>
  <c r="L18" i="2"/>
  <c r="K18" i="2" s="1"/>
  <c r="L18" i="1"/>
  <c r="K18" i="1" s="1"/>
  <c r="L18" i="8"/>
  <c r="K18" i="8" s="1"/>
  <c r="L17" i="6"/>
  <c r="K17" i="6" s="1"/>
  <c r="L17" i="7"/>
  <c r="K17" i="7" s="1"/>
  <c r="L17" i="8"/>
  <c r="K17" i="8" s="1"/>
  <c r="L17" i="3"/>
  <c r="K17" i="3" s="1"/>
  <c r="L17" i="2"/>
  <c r="K17" i="2" s="1"/>
  <c r="L17" i="1"/>
  <c r="K17" i="1" s="1"/>
  <c r="L17" i="9"/>
  <c r="K17" i="9" s="1"/>
  <c r="L16" i="6"/>
  <c r="K16" i="6" s="1"/>
  <c r="L16" i="7"/>
  <c r="K16" i="7" s="1"/>
  <c r="L16" i="8"/>
  <c r="K16" i="8" s="1"/>
  <c r="L16" i="9"/>
  <c r="K16" i="9" s="1"/>
  <c r="L16" i="2"/>
  <c r="K16" i="2" s="1"/>
  <c r="L16" i="1"/>
  <c r="K16" i="1" s="1"/>
  <c r="L16" i="3"/>
  <c r="K16" i="3" s="1"/>
  <c r="L15" i="6"/>
  <c r="K15" i="6" s="1"/>
  <c r="L15" i="7"/>
  <c r="K15" i="7" s="1"/>
  <c r="L15" i="8"/>
  <c r="K15" i="8" s="1"/>
  <c r="L15" i="9"/>
  <c r="K15" i="9" s="1"/>
  <c r="L15" i="3"/>
  <c r="K15" i="3" s="1"/>
  <c r="L15" i="1"/>
  <c r="K15" i="1" s="1"/>
  <c r="L15" i="2"/>
  <c r="K15" i="2" s="1"/>
  <c r="L14" i="6"/>
  <c r="K14" i="6" s="1"/>
  <c r="L14" i="7"/>
  <c r="K14" i="7" s="1"/>
  <c r="L14" i="8"/>
  <c r="K14" i="8" s="1"/>
  <c r="L14" i="9"/>
  <c r="K14" i="9" s="1"/>
  <c r="L14" i="3"/>
  <c r="K14" i="3" s="1"/>
  <c r="L14" i="2"/>
  <c r="K14" i="2" s="1"/>
  <c r="L14" i="1"/>
  <c r="K14" i="1" s="1"/>
  <c r="L10" i="10" l="1"/>
  <c r="K10" i="10" s="1"/>
  <c r="K14" i="11"/>
  <c r="L10" i="11"/>
  <c r="K10" i="11" s="1"/>
  <c r="K14" i="10"/>
  <c r="K25" i="5"/>
  <c r="L10" i="5"/>
  <c r="K10" i="5" s="1"/>
  <c r="K25" i="4"/>
  <c r="L10" i="4"/>
  <c r="K10" i="4" s="1"/>
  <c r="L10" i="1"/>
  <c r="K10" i="1" s="1"/>
  <c r="L10" i="2"/>
  <c r="K10" i="2" s="1"/>
  <c r="L10" i="3"/>
  <c r="K10" i="3" s="1"/>
  <c r="L10" i="9"/>
  <c r="K10" i="9" s="1"/>
  <c r="L10" i="8"/>
  <c r="K10" i="8" s="1"/>
  <c r="L10" i="7"/>
  <c r="K10" i="7" s="1"/>
  <c r="L10" i="6"/>
  <c r="K10" i="6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<sst xmlns="http://schemas.openxmlformats.org/spreadsheetml/2006/main" count="243" uniqueCount="44">
  <si>
    <t>Date</t>
  </si>
  <si>
    <t>Arrivée</t>
  </si>
  <si>
    <t>Départ</t>
  </si>
  <si>
    <t>Pause</t>
  </si>
  <si>
    <t>Temps travail</t>
  </si>
  <si>
    <t>Delta (h)</t>
  </si>
  <si>
    <t>Semaine</t>
  </si>
  <si>
    <t>Delta total (h)</t>
  </si>
  <si>
    <t>Total mois</t>
  </si>
  <si>
    <t>Total année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</si>
  <si>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</si>
  <si>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</si>
  <si>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</si>
  <si>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</si>
  <si>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</si>
  <si>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</si>
  <si>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</si>
  <si>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</si>
  <si>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</si>
  <si>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Recup</t>
  </si>
  <si>
    <t>Janvier-2025</t>
  </si>
  <si>
    <t>Fevrier-2025</t>
  </si>
  <si>
    <t>Mars-2025</t>
  </si>
  <si>
    <t>Avril-2025</t>
  </si>
  <si>
    <t>Mai-2025</t>
  </si>
  <si>
    <t>Juin-2025</t>
  </si>
  <si>
    <t>Juillet-2025</t>
  </si>
  <si>
    <t>Aout-2025</t>
  </si>
  <si>
    <t>Septembre-2025</t>
  </si>
  <si>
    <t>Octobre-2025</t>
  </si>
  <si>
    <t>Novembre-2025</t>
  </si>
  <si>
    <t>Decembre-2025</t>
  </si>
  <si>
    <t>Janvier-2026</t>
  </si>
  <si>
    <t>Fevrier-2026</t>
  </si>
  <si>
    <t>Mars-2026</t>
  </si>
  <si>
    <t>Avril-2026</t>
  </si>
  <si>
    <t>Mai-2026</t>
  </si>
  <si>
    <t>Juin-2026</t>
  </si>
  <si>
    <t>Juillet-2026</t>
  </si>
  <si>
    <t>Aout-2026</t>
  </si>
  <si>
    <t>Septembre-2026</t>
  </si>
  <si>
    <t>Octobre-2026</t>
  </si>
  <si>
    <t>Novembre-2026</t>
  </si>
  <si>
    <t>Decembre-2026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</si>
</sst>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h:mm;@"/>
  </numFmts>
  <fonts count="10">
    <font>
      <sz val="11"/>
      <color theme="1"/>
      <name val="Aptos Narrow"/>
      <family val="2"/>
      <scheme val="minor"/>
    </font>
    <font>
      <sz val="9"/>
      <color rgb="FF666666"/>
      <name val="Arial"/>
      <charset val="1"/>
    </font>
    <font>
      <sz val="11"/>
      <color rgb="FF000000"/>
      <name val="Aptos Narrow"/>
      <charset val="1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scheme val="minor"/>
    </font>
    <font>
      <sz val="11"/>
      <color rgb="FFFF0000"/>
      <name val="Aptos Narrow"/>
      <family val="2"/>
      <scheme val="minor"/>
    </font>
    <font>
      <sz val="10"/>
      <color rgb="FF666666"/>
      <name val="Arial"/>
      <family val="2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2"/>
      <color rgb="FF66666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4" fontId="0" fillId="0" borderId="0" xfId="0" applyNumberFormat="1"/>
    <xf numFmtId="164" fontId="0" fillId="0" borderId="0" xfId="0" applyNumberFormat="1"/>
    <xf numFmtId="20" fontId="1" fillId="0" borderId="0" xfId="0" applyNumberFormat="1" applyFont="1"/>
    <xf numFmtId="20" fontId="0" fillId="0" borderId="0" xfId="0" applyNumberFormat="1"/>
    <xf numFmtId="20" fontId="2" fillId="0" borderId="0" xfId="0" applyNumberFormat="1" applyFont="1"/>
    <xf numFmtId="14" fontId="0" fillId="2" borderId="0" xfId="0" applyNumberFormat="1" applyFill="1"/>
    <xf numFmtId="164" fontId="0" fillId="2" borderId="0" xfId="0" applyNumberFormat="1" applyFill="1"/>
    <xf numFmtId="0" fontId="3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164" fontId="0" fillId="3" borderId="0" xfId="0" applyNumberFormat="1" applyFill="1" applyAlignment="1">
      <alignment horizontal="right"/>
    </xf>
    <xf numFmtId="20" fontId="1" fillId="2" borderId="0" xfId="0" applyNumberFormat="1" applyFont="1" applyFill="1" applyAlignment="1">
      <alignment wrapText="1"/>
    </xf>
    <xf numFmtId="165" fontId="0" fillId="2" borderId="0" xfId="0" applyNumberFormat="1" applyFill="1"/>
    <xf numFmtId="165" fontId="0" fillId="0" borderId="0" xfId="0" applyNumberFormat="1"/>
    <xf numFmtId="0" fontId="0" fillId="2" borderId="0" xfId="0" applyFill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/>
    <xf numFmtId="165" fontId="5" fillId="0" borderId="0" xfId="0" applyNumberFormat="1" applyFont="1"/>
    <xf numFmtId="0" fontId="5" fillId="0" borderId="0" xfId="0" applyFont="1" applyAlignment="1">
      <alignment horizontal="right"/>
    </xf>
    <xf numFmtId="0" fontId="5" fillId="0" borderId="0" xfId="0" applyFont="1"/>
    <xf numFmtId="0" fontId="0" fillId="0" borderId="0" xfId="0" quotePrefix="1"/>
    <xf numFmtId="2" fontId="0" fillId="0" borderId="0" xfId="0" applyNumberFormat="1"/>
    <xf numFmtId="14" fontId="3" fillId="3" borderId="0" xfId="0" applyNumberFormat="1" applyFont="1" applyFill="1"/>
    <xf numFmtId="14" fontId="0" fillId="4" borderId="0" xfId="0" applyNumberFormat="1" applyFill="1"/>
    <xf numFmtId="20" fontId="1" fillId="4" borderId="0" xfId="0" applyNumberFormat="1" applyFont="1" applyFill="1"/>
    <xf numFmtId="20" fontId="2" fillId="4" borderId="0" xfId="0" applyNumberFormat="1" applyFont="1" applyFill="1"/>
    <xf numFmtId="165" fontId="0" fillId="4" borderId="0" xfId="0" applyNumberFormat="1" applyFill="1"/>
    <xf numFmtId="2" fontId="0" fillId="4" borderId="0" xfId="0" applyNumberFormat="1" applyFill="1" applyAlignment="1">
      <alignment horizontal="right"/>
    </xf>
    <xf numFmtId="164" fontId="0" fillId="4" borderId="0" xfId="0" applyNumberFormat="1" applyFill="1"/>
    <xf numFmtId="20" fontId="1" fillId="2" borderId="0" xfId="0" applyNumberFormat="1" applyFont="1" applyFill="1"/>
    <xf numFmtId="0" fontId="4" fillId="5" borderId="0" xfId="0" applyFont="1" applyFill="1"/>
    <xf numFmtId="164" fontId="0" fillId="5" borderId="0" xfId="0" applyNumberFormat="1" applyFill="1" applyAlignment="1">
      <alignment horizontal="right"/>
    </xf>
    <xf numFmtId="14" fontId="3" fillId="6" borderId="0" xfId="0" applyNumberFormat="1" applyFont="1" applyFill="1"/>
    <xf numFmtId="164" fontId="0" fillId="6" borderId="0" xfId="0" applyNumberFormat="1" applyFill="1" applyAlignment="1">
      <alignment horizontal="right"/>
    </xf>
    <xf numFmtId="14" fontId="3" fillId="0" borderId="0" xfId="0" applyNumberFormat="1" applyFont="1"/>
    <xf numFmtId="0" fontId="4" fillId="6" borderId="0" xfId="0" applyFont="1" applyFill="1"/>
    <xf numFmtId="14" fontId="3" fillId="2" borderId="0" xfId="0" applyNumberFormat="1" applyFont="1" applyFill="1"/>
    <xf numFmtId="164" fontId="0" fillId="2" borderId="0" xfId="0" applyNumberFormat="1" applyFill="1" applyAlignment="1">
      <alignment horizontal="right"/>
    </xf>
    <xf numFmtId="2" fontId="0" fillId="2" borderId="0" xfId="0" applyNumberFormat="1" applyFill="1" applyAlignment="1">
      <alignment horizontal="right"/>
    </xf>
    <xf numFmtId="165" fontId="6" fillId="0" borderId="0" xfId="0" applyNumberFormat="1" applyFont="1"/>
    <xf numFmtId="165" fontId="7" fillId="0" borderId="0" xfId="0" applyNumberFormat="1" applyFont="1"/>
    <xf numFmtId="165" fontId="6" fillId="2" borderId="0" xfId="0" applyNumberFormat="1" applyFont="1" applyFill="1" applyAlignment="1">
      <alignment wrapText="1"/>
    </xf>
    <xf numFmtId="20" fontId="9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/>
    <xf numFmtId="49" fontId="0" fillId="0" borderId="0" xfId="0" applyNumberFormat="1"/>
    <xf numFmtId="14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"/>
  <sheetViews>
    <sheetView workbookViewId="0">
      <pane ySplit="1" topLeftCell="A2" activePane="bottomLeft" state="frozen"/>
      <selection pane="bottomLeft" activeCell="I29" sqref="I29"/>
    </sheetView>
  </sheetViews>
  <sheetFormatPr baseColWidth="10" defaultColWidth="9.125" defaultRowHeight="14.25"/>
  <cols>
    <col min="1" max="1" width="17.875" style="1" bestFit="1" customWidth="1"/>
    <col min="2" max="2" width="18.75" style="2" bestFit="1" customWidth="1"/>
    <col min="3" max="3" width="11.625" style="2" bestFit="1" customWidth="1"/>
    <col min="4" max="4" width="10.375" style="2" hidden="1" customWidth="1"/>
    <col min="5" max="5" width="12.625" style="15" hidden="1" customWidth="1"/>
    <col min="6" max="6" width="14.25" style="18" bestFit="1" customWidth="1"/>
    <col min="7" max="7" width="9.125" hidden="1" customWidth="1"/>
    <col min="8" max="8" width="9.125" customWidth="1"/>
    <col min="10" max="10" width="13" customWidth="1"/>
    <col min="11" max="11" width="16" customWidth="1"/>
    <col min="12" max="12" width="0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45748</v>
      </c>
      <c r="B2" s="3">
        <v>0.375</v>
      </c>
      <c r="C2" s="3">
        <v>0.70833333333333337</v>
      </c>
      <c r="D2" s="4">
        <v>4.1666666666666664E-2</v>
      </c>
      <c r="E2" s="15">
        <f>(C2 - B2) - D2</f>
        <v>0.29166666666666669</v>
      </c>
      <c r="F2" s="17" t="str">
        <f>IF(
  COUNT(B2, C2)&lt;2,
  "",
  IF(
    E2 - TIME(7,0,0) &lt; 0,
    "-" &amp; TEXT(ABS(E2 - TIME(7,0,0)), "h:mm"),
    TEXT(E2 - TIME(7,0,0), "h:mm")
  )
)</f>
        <v>0:00</v>
      </c>
      <c r="G2">
        <f>IF(
  COUNT(B2,C2)&lt;2,
  ,
  (E2*24) - 7
)</f>
        <v>0</v>
      </c>
      <c r="H2">
        <f t="shared" ref="H2:H31" si="0">WEEKNUM(A2,2)</f>
        <v>14</v>
      </c>
      <c r="J2" s="10" t="s">
        <v>6</v>
      </c>
      <c r="K2" s="8" t="s">
        <v>7</v>
      </c>
      <c r="L2" s="2"/>
    </row>
    <row r="3" spans="1:12">
      <c r="A3" s="1">
        <v>45749</v>
      </c>
      <c r="B3" s="3">
        <v>0.375</v>
      </c>
      <c r="C3" s="3">
        <v>0.70833333333333337</v>
      </c>
      <c r="D3" s="5">
        <v>4.1666666666666664E-2</v>
      </c>
      <c r="E3" s="15">
        <f t="shared" ref="E3:E31" si="1">(C3 - B3) - D3</f>
        <v>0.29166666666666669</v>
      </c>
      <c r="F3" s="17" t="str">
        <f t="shared" ref="F3:F31" si="2">IF(
  COUNT(B3, C3)&lt;2,
  "",
  IF(
    E3 - TIME(7,0,0) &lt; 0,
    "-" &amp; TEXT(ABS(E3 - TIME(7,0,0)), "h:mm"),
    TEXT(E3 - TIME(7,0,0), "h:mm")
  )
)</f>
        <v>0:00</v>
      </c>
      <c r="G3">
        <f t="shared" ref="G3:G31" si="3">IF(
  COUNT(B3,C3)&lt;2,
  ,
  (E3*24) - 7
)</f>
        <v>0</v>
      </c>
      <c r="H3">
        <f t="shared" si="0"/>
        <v>14</v>
      </c>
      <c r="J3" s="11">
        <v>14</v>
      </c>
      <c r="K3" s="9" t="str">
        <f>IF(ISBLANK(L3), "", IF(L3&lt;0, "-" &amp; TEXT(ABS(L3)/24, "h:mm"), TEXT(L3/24, "h:mm")))</f>
        <v>0:03</v>
      </c>
      <c r="L3" s="24">
        <f xml:space="preserve"> SUMIF(H:H, J3, G:G)</f>
        <v>5.0000000000000711E-2</v>
      </c>
    </row>
    <row r="4" spans="1:12">
      <c r="A4" s="1">
        <v>45750</v>
      </c>
      <c r="B4" s="3">
        <v>0.375</v>
      </c>
      <c r="C4" s="3">
        <v>0.70833333333333337</v>
      </c>
      <c r="D4" s="5">
        <v>4.1666666666666664E-2</v>
      </c>
      <c r="E4" s="15">
        <f t="shared" si="1"/>
        <v>0.29166666666666669</v>
      </c>
      <c r="F4" s="17" t="str">
        <f t="shared" si="2"/>
        <v>0:00</v>
      </c>
      <c r="G4">
        <f t="shared" si="3"/>
        <v>0</v>
      </c>
      <c r="H4">
        <f t="shared" si="0"/>
        <v>14</v>
      </c>
      <c r="J4" s="11">
        <v>15</v>
      </c>
      <c r="K4" s="9" t="str">
        <f t="shared" ref="K4:K10" si="4">IF(ISBLANK(L4), "", IF(L4&lt;0, "-" &amp; TEXT(ABS(L4)/24, "h:mm"), TEXT(L4/24, "h:mm")))</f>
        <v>1:23</v>
      </c>
      <c r="L4" s="24">
        <f xml:space="preserve"> SUMIF(H:H, J4, G:G)</f>
        <v>1.3833333333333337</v>
      </c>
    </row>
    <row r="5" spans="1:12">
      <c r="A5" s="1">
        <v>45751</v>
      </c>
      <c r="B5" s="3">
        <v>0.37916666666666665</v>
      </c>
      <c r="C5" s="3">
        <v>0.71458333333333335</v>
      </c>
      <c r="D5" s="5">
        <v>4.1666666666666664E-2</v>
      </c>
      <c r="E5" s="15">
        <f t="shared" si="1"/>
        <v>0.29375000000000001</v>
      </c>
      <c r="F5" s="17" t="str">
        <f t="shared" si="2"/>
        <v>0:03</v>
      </c>
      <c r="G5">
        <f t="shared" si="3"/>
        <v>5.0000000000000711E-2</v>
      </c>
      <c r="H5">
        <f t="shared" si="0"/>
        <v>14</v>
      </c>
      <c r="J5" s="11">
        <v>16</v>
      </c>
      <c r="K5" s="9" t="str">
        <f t="shared" si="4"/>
        <v>1:20</v>
      </c>
      <c r="L5" s="24">
        <f xml:space="preserve"> SUMIF(H:H, J5, G:G)</f>
        <v>1.333333333333333</v>
      </c>
    </row>
    <row r="6" spans="1:12">
      <c r="A6" s="1">
        <v>45752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14</v>
      </c>
      <c r="J6" s="11">
        <v>17</v>
      </c>
      <c r="K6" s="9" t="str">
        <f t="shared" si="4"/>
        <v>1:37</v>
      </c>
      <c r="L6" s="24">
        <f xml:space="preserve"> SUMIF(H:H, J6, G:G)</f>
        <v>1.6166666666666618</v>
      </c>
    </row>
    <row r="7" spans="1:12">
      <c r="A7" s="1">
        <v>45753</v>
      </c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14</v>
      </c>
      <c r="J7" s="11">
        <v>18</v>
      </c>
      <c r="K7" s="9" t="str">
        <f t="shared" si="4"/>
        <v>0:35</v>
      </c>
      <c r="L7" s="24">
        <f xml:space="preserve"> SUMIF(H:H, J7, G:G)</f>
        <v>0.58333333333333215</v>
      </c>
    </row>
    <row r="8" spans="1:12">
      <c r="A8" s="1">
        <v>45754</v>
      </c>
      <c r="B8" s="13">
        <v>0.33888888888888891</v>
      </c>
      <c r="C8" s="3">
        <v>0.67638888888888893</v>
      </c>
      <c r="D8" s="5">
        <v>4.1666666666666664E-2</v>
      </c>
      <c r="E8" s="15">
        <f t="shared" si="1"/>
        <v>0.29583333333333334</v>
      </c>
      <c r="F8" s="17" t="str">
        <f t="shared" si="2"/>
        <v>0:06</v>
      </c>
      <c r="G8">
        <f t="shared" si="3"/>
        <v>9.9999999999999645E-2</v>
      </c>
      <c r="H8">
        <f t="shared" si="0"/>
        <v>15</v>
      </c>
      <c r="K8" s="9" t="str">
        <f t="shared" si="4"/>
        <v/>
      </c>
    </row>
    <row r="9" spans="1:12" ht="15">
      <c r="A9" s="1">
        <v>45755</v>
      </c>
      <c r="B9" s="3">
        <v>0.33541666666666664</v>
      </c>
      <c r="C9" s="3">
        <v>0.67847222222222225</v>
      </c>
      <c r="D9" s="5">
        <v>4.1666666666666664E-2</v>
      </c>
      <c r="E9" s="15">
        <f t="shared" si="1"/>
        <v>0.30138888888888893</v>
      </c>
      <c r="F9" s="17" t="str">
        <f t="shared" si="2"/>
        <v>0:14</v>
      </c>
      <c r="G9">
        <f t="shared" si="3"/>
        <v>0.23333333333333428</v>
      </c>
      <c r="H9">
        <f t="shared" si="0"/>
        <v>15</v>
      </c>
      <c r="J9" s="26" t="s">
        <v>8</v>
      </c>
      <c r="K9" s="12" t="str">
        <f t="shared" si="4"/>
        <v>4:58</v>
      </c>
      <c r="L9" s="25">
        <f xml:space="preserve"> SUM(L3:L7)</f>
        <v>4.9666666666666615</v>
      </c>
    </row>
    <row r="10" spans="1:12" ht="15">
      <c r="A10" s="1">
        <v>45756</v>
      </c>
      <c r="B10" s="3">
        <v>0.33402777777777776</v>
      </c>
      <c r="C10" s="3">
        <v>0.67361111111111116</v>
      </c>
      <c r="D10" s="5">
        <v>4.1666666666666664E-2</v>
      </c>
      <c r="E10" s="15">
        <f t="shared" si="1"/>
        <v>0.29791666666666672</v>
      </c>
      <c r="F10" s="17" t="str">
        <f t="shared" si="2"/>
        <v>0:09</v>
      </c>
      <c r="G10">
        <f t="shared" si="3"/>
        <v>0.15000000000000124</v>
      </c>
      <c r="H10">
        <f t="shared" si="0"/>
        <v>15</v>
      </c>
      <c r="J10" s="19" t="s">
        <v>9</v>
      </c>
      <c r="K10" s="9" t="str">
        <f t="shared" si="4"/>
        <v>21:46</v>
      </c>
      <c r="L10" s="18">
        <f>SUM(L14:L22)</f>
        <v>45.766666666666566</v>
      </c>
    </row>
    <row r="11" spans="1:12">
      <c r="A11" s="1">
        <v>45757</v>
      </c>
      <c r="B11" s="3">
        <v>0.33888888888888891</v>
      </c>
      <c r="C11" s="3">
        <v>0.68819444444444444</v>
      </c>
      <c r="D11" s="5">
        <v>4.1666666666666664E-2</v>
      </c>
      <c r="E11" s="15">
        <f t="shared" si="1"/>
        <v>0.30763888888888885</v>
      </c>
      <c r="F11" s="17" t="str">
        <f t="shared" si="2"/>
        <v>0:23</v>
      </c>
      <c r="G11">
        <f t="shared" si="3"/>
        <v>0.38333333333333286</v>
      </c>
      <c r="H11">
        <f t="shared" si="0"/>
        <v>15</v>
      </c>
      <c r="J11" s="24"/>
      <c r="K11" s="18"/>
      <c r="L11" s="18"/>
    </row>
    <row r="12" spans="1:12">
      <c r="A12" s="1">
        <v>45758</v>
      </c>
      <c r="B12" s="3">
        <v>0.34513888888888888</v>
      </c>
      <c r="C12" s="3">
        <v>0.7</v>
      </c>
      <c r="D12" s="5">
        <v>4.1666666666666664E-2</v>
      </c>
      <c r="E12" s="15">
        <f t="shared" si="1"/>
        <v>0.31319444444444439</v>
      </c>
      <c r="F12" s="17" t="str">
        <f t="shared" si="2"/>
        <v>0:31</v>
      </c>
      <c r="G12">
        <f t="shared" si="3"/>
        <v>0.51666666666666572</v>
      </c>
      <c r="H12">
        <f t="shared" si="0"/>
        <v>15</v>
      </c>
      <c r="K12" s="18"/>
      <c r="L12" s="18"/>
    </row>
    <row r="13" spans="1:12">
      <c r="A13" s="1">
        <v>45759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15</v>
      </c>
      <c r="K13" s="18"/>
      <c r="L13" s="18"/>
    </row>
    <row r="14" spans="1:12">
      <c r="A14" s="1">
        <v>45760</v>
      </c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15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45761</v>
      </c>
      <c r="B15" s="3">
        <v>0.33958333333333335</v>
      </c>
      <c r="C15" s="3">
        <v>0.67638888888888893</v>
      </c>
      <c r="D15" s="5">
        <v>4.1666666666666664E-2</v>
      </c>
      <c r="E15" s="15">
        <f t="shared" si="1"/>
        <v>0.2951388888888889</v>
      </c>
      <c r="F15" s="17" t="str">
        <f t="shared" si="2"/>
        <v>0:05</v>
      </c>
      <c r="G15">
        <f t="shared" si="3"/>
        <v>8.3333333333333925E-2</v>
      </c>
      <c r="H15">
        <f t="shared" si="0"/>
        <v>16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45762</v>
      </c>
      <c r="B16" s="3">
        <v>0.33680555555555558</v>
      </c>
      <c r="C16" s="3">
        <v>0.70902777777777781</v>
      </c>
      <c r="D16" s="5">
        <v>4.1666666666666664E-2</v>
      </c>
      <c r="E16" s="15">
        <f t="shared" si="1"/>
        <v>0.33055555555555555</v>
      </c>
      <c r="F16" s="17" t="str">
        <f t="shared" si="2"/>
        <v>0:56</v>
      </c>
      <c r="G16">
        <f t="shared" si="3"/>
        <v>0.93333333333333357</v>
      </c>
      <c r="H16">
        <f t="shared" si="0"/>
        <v>16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>
      <c r="A17" s="1">
        <v>45763</v>
      </c>
      <c r="B17" s="3">
        <v>0.34166666666666667</v>
      </c>
      <c r="C17" s="3">
        <v>0.68541666666666667</v>
      </c>
      <c r="D17" s="5">
        <v>4.1666666666666664E-2</v>
      </c>
      <c r="E17" s="15">
        <f t="shared" si="1"/>
        <v>0.30208333333333331</v>
      </c>
      <c r="F17" s="17" t="str">
        <f t="shared" si="2"/>
        <v>0:15</v>
      </c>
      <c r="G17">
        <f t="shared" si="3"/>
        <v>0.25</v>
      </c>
      <c r="H17">
        <f t="shared" si="0"/>
        <v>16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>
      <c r="A18" s="1">
        <v>45764</v>
      </c>
      <c r="B18" s="3">
        <v>0.34097222222222223</v>
      </c>
      <c r="C18" s="3">
        <v>0.67847222222222225</v>
      </c>
      <c r="D18" s="5">
        <v>4.1666666666666664E-2</v>
      </c>
      <c r="E18" s="15">
        <f t="shared" si="1"/>
        <v>0.29583333333333334</v>
      </c>
      <c r="F18" s="17" t="str">
        <f t="shared" si="2"/>
        <v>0:06</v>
      </c>
      <c r="G18">
        <f t="shared" si="3"/>
        <v>9.9999999999999645E-2</v>
      </c>
      <c r="H18">
        <f t="shared" si="0"/>
        <v>16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>
      <c r="A19" s="1">
        <v>45765</v>
      </c>
      <c r="B19" s="3">
        <v>0.33263888888888887</v>
      </c>
      <c r="C19" s="3">
        <v>0.6645833333333333</v>
      </c>
      <c r="D19" s="5">
        <v>4.1666666666666664E-2</v>
      </c>
      <c r="E19" s="15">
        <f t="shared" si="1"/>
        <v>0.29027777777777775</v>
      </c>
      <c r="F19" s="17" t="str">
        <f t="shared" si="2"/>
        <v>-0:02</v>
      </c>
      <c r="G19">
        <f t="shared" si="3"/>
        <v>-3.3333333333334103E-2</v>
      </c>
      <c r="H19">
        <f t="shared" si="0"/>
        <v>16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>
      <c r="A20" s="1">
        <v>45766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16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>
      <c r="A21" s="1">
        <v>45767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16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>
      <c r="A22" s="1">
        <v>45768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17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>
      <c r="A23" s="1">
        <v>45769</v>
      </c>
      <c r="B23" s="3">
        <v>0.34375</v>
      </c>
      <c r="C23" s="3">
        <v>0.69236111111111109</v>
      </c>
      <c r="D23" s="5">
        <v>4.1666666666666664E-2</v>
      </c>
      <c r="E23" s="15">
        <f t="shared" si="1"/>
        <v>0.30694444444444441</v>
      </c>
      <c r="F23" s="17" t="str">
        <f t="shared" si="2"/>
        <v>0:22</v>
      </c>
      <c r="G23">
        <f t="shared" si="3"/>
        <v>0.36666666666666536</v>
      </c>
      <c r="H23">
        <f t="shared" si="0"/>
        <v>17</v>
      </c>
    </row>
    <row r="24" spans="1:12">
      <c r="A24" s="1">
        <v>45770</v>
      </c>
      <c r="B24" s="3">
        <v>0.34027777777777779</v>
      </c>
      <c r="C24" s="3">
        <v>0.7</v>
      </c>
      <c r="D24" s="5">
        <v>4.1666666666666664E-2</v>
      </c>
      <c r="E24" s="15">
        <f t="shared" si="1"/>
        <v>0.31805555555555548</v>
      </c>
      <c r="F24" s="17" t="str">
        <f t="shared" si="2"/>
        <v>0:38</v>
      </c>
      <c r="G24">
        <f t="shared" si="3"/>
        <v>0.63333333333333108</v>
      </c>
      <c r="H24">
        <f t="shared" si="0"/>
        <v>17</v>
      </c>
    </row>
    <row r="25" spans="1:12">
      <c r="A25" s="1">
        <v>45771</v>
      </c>
      <c r="B25" s="3">
        <v>0.34305555555555556</v>
      </c>
      <c r="C25" s="3">
        <v>0.69305555555555554</v>
      </c>
      <c r="D25" s="5">
        <v>4.1666666666666664E-2</v>
      </c>
      <c r="E25" s="15">
        <f t="shared" si="1"/>
        <v>0.30833333333333329</v>
      </c>
      <c r="F25" s="17" t="str">
        <f t="shared" si="2"/>
        <v>0:24</v>
      </c>
      <c r="G25">
        <f t="shared" si="3"/>
        <v>0.39999999999999858</v>
      </c>
      <c r="H25">
        <f t="shared" si="0"/>
        <v>17</v>
      </c>
    </row>
    <row r="26" spans="1:12">
      <c r="A26" s="1">
        <v>45772</v>
      </c>
      <c r="B26" s="13">
        <v>0.33819444444444446</v>
      </c>
      <c r="C26" s="3">
        <v>0.68055555555555558</v>
      </c>
      <c r="D26" s="5">
        <v>4.1666666666666664E-2</v>
      </c>
      <c r="E26" s="15">
        <f t="shared" si="1"/>
        <v>0.30069444444444443</v>
      </c>
      <c r="F26" s="17" t="str">
        <f t="shared" si="2"/>
        <v>0:13</v>
      </c>
      <c r="G26">
        <f t="shared" si="3"/>
        <v>0.21666666666666679</v>
      </c>
      <c r="H26">
        <f t="shared" si="0"/>
        <v>17</v>
      </c>
    </row>
    <row r="27" spans="1:12">
      <c r="A27" s="1">
        <v>45773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17</v>
      </c>
    </row>
    <row r="28" spans="1:12">
      <c r="A28" s="1">
        <v>45774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17</v>
      </c>
    </row>
    <row r="29" spans="1:12">
      <c r="A29" s="1">
        <v>45775</v>
      </c>
      <c r="B29" s="2">
        <v>0.33611111111111114</v>
      </c>
      <c r="C29" s="2">
        <v>0.66666666666666663</v>
      </c>
      <c r="D29" s="5">
        <v>4.1666666666666664E-2</v>
      </c>
      <c r="E29" s="15">
        <f t="shared" si="1"/>
        <v>0.28888888888888881</v>
      </c>
      <c r="F29" s="17" t="str">
        <f t="shared" si="2"/>
        <v>-0:04</v>
      </c>
      <c r="G29">
        <f t="shared" si="3"/>
        <v>-6.6666666666668206E-2</v>
      </c>
      <c r="H29">
        <f t="shared" si="0"/>
        <v>18</v>
      </c>
    </row>
    <row r="30" spans="1:12">
      <c r="A30" s="1">
        <v>45776</v>
      </c>
      <c r="B30" s="3">
        <v>0.33750000000000002</v>
      </c>
      <c r="C30" s="3">
        <v>0.67708333333333337</v>
      </c>
      <c r="D30" s="5">
        <v>4.1666666666666664E-2</v>
      </c>
      <c r="E30" s="15">
        <f t="shared" si="1"/>
        <v>0.29791666666666666</v>
      </c>
      <c r="F30" s="17" t="str">
        <f t="shared" si="2"/>
        <v>0:09</v>
      </c>
      <c r="G30">
        <f t="shared" si="3"/>
        <v>0.15000000000000036</v>
      </c>
      <c r="H30">
        <f t="shared" si="0"/>
        <v>18</v>
      </c>
    </row>
    <row r="31" spans="1:12">
      <c r="A31" s="1">
        <v>45777</v>
      </c>
      <c r="B31" s="3">
        <v>0.3347222222222222</v>
      </c>
      <c r="C31" s="3">
        <v>0.68888888888888888</v>
      </c>
      <c r="D31" s="5">
        <v>4.1666666666666664E-2</v>
      </c>
      <c r="E31" s="15">
        <f t="shared" si="1"/>
        <v>0.3125</v>
      </c>
      <c r="F31" s="17" t="str">
        <f t="shared" si="2"/>
        <v>0:30</v>
      </c>
      <c r="G31">
        <f t="shared" si="3"/>
        <v>0.5</v>
      </c>
      <c r="H31">
        <f t="shared" si="0"/>
        <v>18</v>
      </c>
    </row>
    <row r="34" spans="4:11">
      <c r="D34" s="20"/>
      <c r="E34" s="21"/>
      <c r="F34" s="22"/>
      <c r="G34" s="23"/>
      <c r="H34" s="23"/>
      <c r="I34" s="23"/>
      <c r="J34" s="23"/>
      <c r="K34" s="23"/>
    </row>
    <row r="35" spans="4:11">
      <c r="D35" s="20"/>
      <c r="E35" s="21"/>
      <c r="F35" s="22"/>
      <c r="G35" s="23"/>
      <c r="H35" s="23"/>
      <c r="I35" s="23"/>
      <c r="J35" s="23"/>
      <c r="K35" s="23"/>
    </row>
    <row r="36" spans="4:11">
      <c r="D36" s="20"/>
      <c r="E36" s="21"/>
      <c r="F36" s="22"/>
      <c r="G36" s="23"/>
      <c r="H36" s="23"/>
      <c r="I36" s="23"/>
      <c r="J36" s="23"/>
      <c r="K36" s="23"/>
    </row>
    <row r="37" spans="4:11">
      <c r="D37" s="20"/>
      <c r="E37" s="21"/>
      <c r="F37" s="22"/>
      <c r="G37" s="23"/>
      <c r="H37" s="23"/>
      <c r="I37" s="23"/>
      <c r="J37" s="23"/>
      <c r="K37" s="23"/>
    </row>
    <row r="38" spans="4:11">
      <c r="D38" s="20"/>
      <c r="E38" s="21"/>
      <c r="F38" s="22"/>
      <c r="G38" s="23"/>
      <c r="H38" s="23"/>
      <c r="I38" s="23"/>
      <c r="J38" s="23"/>
      <c r="K38" s="23"/>
    </row>
    <row r="39" spans="4:11">
      <c r="D39" s="20"/>
      <c r="E39" s="21"/>
      <c r="F39" s="22"/>
      <c r="G39" s="23"/>
      <c r="H39" s="23"/>
      <c r="I39" s="23"/>
      <c r="J39" s="23"/>
      <c r="K39" s="23"/>
    </row>
    <row r="40" spans="4:11">
      <c r="D40" s="20"/>
      <c r="E40" s="21"/>
      <c r="F40" s="22"/>
      <c r="G40" s="23"/>
      <c r="H40" s="23"/>
      <c r="I40" s="23"/>
      <c r="J40" s="23"/>
      <c r="K40" s="23"/>
    </row>
    <row r="41" spans="4:11">
      <c r="D41" s="20"/>
      <c r="E41" s="21"/>
      <c r="F41" s="22"/>
      <c r="G41" s="23"/>
      <c r="H41" s="23"/>
      <c r="I41" s="23"/>
      <c r="J41" s="23"/>
      <c r="K41" s="23"/>
    </row>
    <row r="42" spans="4:11">
      <c r="D42" s="20"/>
      <c r="E42" s="21"/>
      <c r="F42" s="22"/>
      <c r="G42" s="23"/>
      <c r="H42" s="23"/>
      <c r="I42" s="23"/>
      <c r="J42" s="23"/>
      <c r="K42" s="23"/>
    </row>
    <row r="43" spans="4:11">
      <c r="D43"/>
      <c r="E43"/>
    </row>
    <row r="44" spans="4:11">
      <c r="D44"/>
      <c r="E44"/>
    </row>
    <row r="45" spans="4:11">
      <c r="D45"/>
      <c r="E45"/>
    </row>
    <row r="46" spans="4:11">
      <c r="D46"/>
      <c r="E46"/>
    </row>
    <row r="47" spans="4:11">
      <c r="D47"/>
      <c r="E47"/>
    </row>
    <row r="48" spans="4:11">
      <c r="D48"/>
      <c r="E48"/>
    </row>
    <row r="49" spans="4:5">
      <c r="D49"/>
      <c r="E49"/>
    </row>
    <row r="50" spans="4:5">
      <c r="D50"/>
      <c r="E50"/>
    </row>
    <row r="51" spans="4:5">
      <c r="D51"/>
      <c r="E51"/>
    </row>
    <row r="52" spans="4:5">
      <c r="D52"/>
      <c r="E52"/>
    </row>
    <row r="53" spans="4:5">
      <c r="D53"/>
      <c r="E53"/>
    </row>
    <row r="54" spans="4:5">
      <c r="D54"/>
      <c r="E54"/>
    </row>
  </sheetData>
  <conditionalFormatting sqref="F1:F1048576">
    <cfRule type="expression" dxfId="43" priority="2">
      <formula>$G$2&lt;0</formula>
    </cfRule>
    <cfRule type="cellIs" dxfId="42" priority="6" operator="lessThan">
      <formula>0</formula>
    </cfRule>
    <cfRule type="expression" dxfId="41" priority="8">
      <formula>#REF!</formula>
    </cfRule>
  </conditionalFormatting>
  <conditionalFormatting sqref="F3 F5 F7 F9 F11 F13 F15 F17 F19 F21 F23 F25 F27 F29 F31">
    <cfRule type="expression" dxfId="40" priority="1">
      <formula>$G$3&lt;0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2A218-8989-4FEF-A6DB-6B6D525B7306}">
  <dimension ref="A1:L32"/>
  <sheetViews>
    <sheetView workbookViewId="0">
      <pane ySplit="1" topLeftCell="A2" activePane="bottomLeft" state="frozen"/>
      <selection pane="bottomLeft" activeCell="F18" sqref="F18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hidden="1" customWidth="1"/>
    <col min="5" max="5" width="12.625" style="15" hidden="1" customWidth="1"/>
    <col min="6" max="6" width="14.25" style="18" bestFit="1" customWidth="1"/>
    <col min="7" max="7" width="9.125" hidden="1" customWidth="1"/>
    <col min="8" max="8" width="9.125" customWidth="1"/>
    <col min="10" max="10" width="15.75" customWidth="1"/>
    <col min="11" max="11" width="16.375" customWidth="1"/>
    <col min="12" max="12" width="9.125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45778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>WEEKNUM(A2,2)</f>
        <v>18</v>
      </c>
      <c r="J2" s="10" t="s">
        <v>6</v>
      </c>
      <c r="K2" s="8" t="s">
        <v>7</v>
      </c>
      <c r="L2" s="2"/>
    </row>
    <row r="3" spans="1:12">
      <c r="A3" s="1">
        <v>45779</v>
      </c>
      <c r="B3" s="3">
        <v>0.34305555555555556</v>
      </c>
      <c r="C3" s="3">
        <v>0.69374999999999998</v>
      </c>
      <c r="D3" s="4">
        <v>4.1666666666666664E-2</v>
      </c>
      <c r="E3" s="15" t="e">
        <f>(C3 -#REF!) - D3</f>
        <v>#REF!</v>
      </c>
      <c r="F3" s="17" t="str">
        <f>IF(
  COUNT(#REF!, C3)&lt;2,
  "",
  IF(
    E3 - TIME(7,0,0) &lt; 0,
    "-" &amp; TEXT(ABS(E3 - TIME(7,0,0)), "h:mm"),
    TEXT(E3 - TIME(7,0,0), "h:mm")
  )
)</f>
        <v/>
      </c>
      <c r="G3">
        <f>IF(
  COUNT(#REF!,C3)&lt;2,
  ,
  (E3*24) - 7
)</f>
        <v>0</v>
      </c>
      <c r="H3">
        <f t="shared" ref="H3:H32" si="0">WEEKNUM(A3,2)</f>
        <v>18</v>
      </c>
      <c r="J3" s="11">
        <v>18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2">
      <c r="A4" s="1">
        <v>45780</v>
      </c>
      <c r="C4" s="3"/>
      <c r="D4" s="4">
        <v>4.1666666666666664E-2</v>
      </c>
      <c r="E4" s="15">
        <f>(C4 - B3) - D4</f>
        <v>-0.38472222222222224</v>
      </c>
      <c r="F4" s="17" t="str">
        <f>IF(
  COUNT(B3, C4)&lt;2,
  "",
  IF(
    E4 - TIME(7,0,0) &lt; 0,
    "-" &amp; TEXT(ABS(E4 - TIME(7,0,0)), "h:mm"),
    TEXT(E4 - TIME(7,0,0), "h:mm")
  )
)</f>
        <v/>
      </c>
      <c r="G4">
        <f>IF(
  COUNT(B3,C4)&lt;2,
  ,
  (E4*24) - 7
)</f>
        <v>0</v>
      </c>
      <c r="H4">
        <f t="shared" si="0"/>
        <v>18</v>
      </c>
      <c r="J4" s="11">
        <v>19</v>
      </c>
      <c r="K4" s="9" t="str">
        <f t="shared" ref="K4:K10" si="1">IF(ISBLANK(L4), "", IF(L4&lt;0, "-" &amp; TEXT(ABS(L4)/24, "h:mm"), TEXT(L4/24, "h:mm")))</f>
        <v>2:06</v>
      </c>
      <c r="L4" s="24">
        <f xml:space="preserve"> SUMIF(H:H, J4, G:G)</f>
        <v>2.0999999999999979</v>
      </c>
    </row>
    <row r="5" spans="1:12">
      <c r="A5" s="1">
        <v>45781</v>
      </c>
      <c r="B5" s="3"/>
      <c r="C5" s="3"/>
      <c r="D5" s="4">
        <v>4.1666666666666664E-2</v>
      </c>
      <c r="E5" s="15">
        <f t="shared" ref="E5:E32" si="2">(C5 - B5) - D5</f>
        <v>-4.1666666666666664E-2</v>
      </c>
      <c r="F5" s="17" t="str">
        <f t="shared" ref="F5:F32" si="3">IF(
  COUNT(B5, C5)&lt;2,
  "",
  IF(
    E5 - TIME(7,0,0) &lt; 0,
    "-" &amp; TEXT(ABS(E5 - TIME(7,0,0)), "h:mm"),
    TEXT(E5 - TIME(7,0,0), "h:mm")
  )
)</f>
        <v/>
      </c>
      <c r="G5">
        <f t="shared" ref="G5:G32" si="4">IF(
  COUNT(B5,C5)&lt;2,
  ,
  (E5*24) - 7
)</f>
        <v>0</v>
      </c>
      <c r="H5">
        <f t="shared" si="0"/>
        <v>18</v>
      </c>
      <c r="J5" s="11">
        <v>20</v>
      </c>
      <c r="K5" s="9" t="str">
        <f t="shared" si="1"/>
        <v>0:56</v>
      </c>
      <c r="L5" s="24">
        <f xml:space="preserve"> SUMIF(H:H, J5, G:G)</f>
        <v>0.93333333333333268</v>
      </c>
    </row>
    <row r="6" spans="1:12">
      <c r="A6" s="1">
        <v>45782</v>
      </c>
      <c r="D6" s="4">
        <v>4.1666666666666664E-2</v>
      </c>
      <c r="E6" s="15">
        <f t="shared" si="2"/>
        <v>-4.1666666666666664E-2</v>
      </c>
      <c r="F6" s="17" t="str">
        <f t="shared" si="3"/>
        <v/>
      </c>
      <c r="G6">
        <f t="shared" si="4"/>
        <v>0</v>
      </c>
      <c r="H6">
        <f t="shared" si="0"/>
        <v>19</v>
      </c>
      <c r="J6" s="11">
        <v>21</v>
      </c>
      <c r="K6" s="9" t="str">
        <f t="shared" si="1"/>
        <v>2:05</v>
      </c>
      <c r="L6" s="24">
        <f xml:space="preserve"> SUMIF(H:H, J6, G:G)</f>
        <v>2.0833333333333304</v>
      </c>
    </row>
    <row r="7" spans="1:12">
      <c r="A7" s="1">
        <v>45783</v>
      </c>
      <c r="B7" s="3">
        <v>0.34027777777777779</v>
      </c>
      <c r="C7" s="3">
        <v>0.70972222222222225</v>
      </c>
      <c r="D7" s="4">
        <v>4.1666666666666664E-2</v>
      </c>
      <c r="E7" s="15">
        <f t="shared" si="2"/>
        <v>0.32777777777777778</v>
      </c>
      <c r="F7" s="17" t="str">
        <f t="shared" si="3"/>
        <v>0:52</v>
      </c>
      <c r="G7">
        <f t="shared" si="4"/>
        <v>0.86666666666666714</v>
      </c>
      <c r="H7">
        <f t="shared" si="0"/>
        <v>19</v>
      </c>
      <c r="J7" s="11">
        <v>22</v>
      </c>
      <c r="K7" s="9" t="str">
        <f t="shared" si="1"/>
        <v>0:20</v>
      </c>
      <c r="L7" s="24">
        <f xml:space="preserve"> SUMIF(H:H, J7, G:G)</f>
        <v>0.3333333333333357</v>
      </c>
    </row>
    <row r="8" spans="1:12">
      <c r="A8" s="1">
        <v>45784</v>
      </c>
      <c r="B8" s="3">
        <v>0.34027777777777779</v>
      </c>
      <c r="C8" s="3">
        <v>0.68819444444444444</v>
      </c>
      <c r="D8" s="4">
        <v>4.1666666666666664E-2</v>
      </c>
      <c r="E8" s="15">
        <f t="shared" si="2"/>
        <v>0.30624999999999997</v>
      </c>
      <c r="F8" s="17" t="str">
        <f t="shared" si="3"/>
        <v>0:21</v>
      </c>
      <c r="G8">
        <f t="shared" si="4"/>
        <v>0.34999999999999964</v>
      </c>
      <c r="H8">
        <f t="shared" si="0"/>
        <v>19</v>
      </c>
      <c r="K8" s="9" t="str">
        <f t="shared" si="1"/>
        <v/>
      </c>
    </row>
    <row r="9" spans="1:12" ht="15">
      <c r="A9" s="1">
        <v>45785</v>
      </c>
      <c r="B9" s="3">
        <v>0.33680555555555558</v>
      </c>
      <c r="C9" s="3">
        <v>0.67152777777777772</v>
      </c>
      <c r="D9" s="4">
        <v>4.1666666666666664E-2</v>
      </c>
      <c r="E9" s="15">
        <f t="shared" si="2"/>
        <v>0.29305555555555546</v>
      </c>
      <c r="F9" s="17" t="str">
        <f t="shared" si="3"/>
        <v>0:02</v>
      </c>
      <c r="G9">
        <f t="shared" si="4"/>
        <v>3.3333333333331439E-2</v>
      </c>
      <c r="H9">
        <f t="shared" si="0"/>
        <v>19</v>
      </c>
      <c r="J9" s="26" t="s">
        <v>8</v>
      </c>
      <c r="K9" s="12" t="str">
        <f t="shared" si="1"/>
        <v>5:27</v>
      </c>
      <c r="L9" s="25">
        <f xml:space="preserve"> SUM(L3:L7)</f>
        <v>5.4499999999999966</v>
      </c>
    </row>
    <row r="10" spans="1:12" ht="15">
      <c r="A10" s="1">
        <v>45786</v>
      </c>
      <c r="B10" s="3"/>
      <c r="C10" s="3"/>
      <c r="D10" s="4">
        <v>4.1666666666666664E-2</v>
      </c>
      <c r="E10" s="15">
        <f t="shared" si="2"/>
        <v>-4.1666666666666664E-2</v>
      </c>
      <c r="F10" s="17" t="str">
        <f t="shared" si="3"/>
        <v/>
      </c>
      <c r="G10">
        <f t="shared" si="4"/>
        <v>0</v>
      </c>
      <c r="H10">
        <f t="shared" si="0"/>
        <v>19</v>
      </c>
      <c r="J10" s="19" t="s">
        <v>9</v>
      </c>
      <c r="K10" s="9" t="str">
        <f t="shared" si="1"/>
        <v>21:46</v>
      </c>
      <c r="L10" s="18">
        <f>SUM(L14:L22)</f>
        <v>45.766666666666566</v>
      </c>
    </row>
    <row r="11" spans="1:12">
      <c r="A11" s="1">
        <v>45787</v>
      </c>
      <c r="B11" s="3">
        <v>0.33888888888888891</v>
      </c>
      <c r="C11" s="3">
        <v>0.70763888888888893</v>
      </c>
      <c r="D11" s="4">
        <v>4.1666666666666664E-2</v>
      </c>
      <c r="E11" s="15">
        <f t="shared" si="2"/>
        <v>0.32708333333333334</v>
      </c>
      <c r="F11" s="17" t="str">
        <f t="shared" si="3"/>
        <v>0:51</v>
      </c>
      <c r="G11">
        <f t="shared" si="4"/>
        <v>0.84999999999999964</v>
      </c>
      <c r="H11">
        <f t="shared" si="0"/>
        <v>19</v>
      </c>
      <c r="J11" s="24"/>
      <c r="K11" s="18"/>
      <c r="L11" s="18"/>
    </row>
    <row r="12" spans="1:12">
      <c r="A12" s="1">
        <v>45788</v>
      </c>
      <c r="B12" s="3"/>
      <c r="C12" s="3"/>
      <c r="D12" s="4">
        <v>4.1666666666666664E-2</v>
      </c>
      <c r="E12" s="15">
        <f t="shared" si="2"/>
        <v>-4.1666666666666664E-2</v>
      </c>
      <c r="F12" s="17" t="str">
        <f t="shared" si="3"/>
        <v/>
      </c>
      <c r="G12">
        <f t="shared" si="4"/>
        <v>0</v>
      </c>
      <c r="H12">
        <f t="shared" si="0"/>
        <v>19</v>
      </c>
      <c r="K12" s="18"/>
      <c r="L12" s="18"/>
    </row>
    <row r="13" spans="1:12">
      <c r="A13" s="1">
        <v>45789</v>
      </c>
      <c r="D13" s="4">
        <v>4.1666666666666664E-2</v>
      </c>
      <c r="E13" s="15">
        <f t="shared" si="2"/>
        <v>-4.1666666666666664E-2</v>
      </c>
      <c r="F13" s="17" t="str">
        <f t="shared" si="3"/>
        <v/>
      </c>
      <c r="G13">
        <f t="shared" si="4"/>
        <v>0</v>
      </c>
      <c r="H13">
        <f t="shared" si="0"/>
        <v>20</v>
      </c>
      <c r="K13" s="18"/>
      <c r="L13" s="18"/>
    </row>
    <row r="14" spans="1:12">
      <c r="A14" s="1">
        <v>45790</v>
      </c>
      <c r="B14" s="3">
        <v>0.33402777777777776</v>
      </c>
      <c r="C14" s="3">
        <v>0.67222222222222228</v>
      </c>
      <c r="D14" s="4">
        <v>4.1666666666666664E-2</v>
      </c>
      <c r="E14" s="15">
        <f t="shared" si="2"/>
        <v>0.29652777777777783</v>
      </c>
      <c r="F14" s="17" t="str">
        <f t="shared" si="3"/>
        <v>0:07</v>
      </c>
      <c r="G14">
        <f t="shared" si="4"/>
        <v>0.11666666666666803</v>
      </c>
      <c r="H14">
        <f t="shared" si="0"/>
        <v>20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45791</v>
      </c>
      <c r="B15" s="3">
        <v>0.34652777777777777</v>
      </c>
      <c r="C15" s="3">
        <v>0.69166666666666665</v>
      </c>
      <c r="D15" s="4">
        <v>4.1666666666666664E-2</v>
      </c>
      <c r="E15" s="15">
        <f t="shared" si="2"/>
        <v>0.3034722222222222</v>
      </c>
      <c r="F15" s="17" t="str">
        <f t="shared" si="3"/>
        <v>0:17</v>
      </c>
      <c r="G15">
        <f t="shared" si="4"/>
        <v>0.28333333333333321</v>
      </c>
      <c r="H15">
        <f t="shared" si="0"/>
        <v>20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45792</v>
      </c>
      <c r="B16" s="3">
        <v>0.34652777777777777</v>
      </c>
      <c r="C16" s="3">
        <v>0.7055555555555556</v>
      </c>
      <c r="D16" s="4">
        <v>4.1666666666666664E-2</v>
      </c>
      <c r="E16" s="15">
        <f t="shared" si="2"/>
        <v>0.31736111111111115</v>
      </c>
      <c r="F16" s="17" t="str">
        <f t="shared" si="3"/>
        <v>0:37</v>
      </c>
      <c r="G16">
        <f t="shared" si="4"/>
        <v>0.61666666666666714</v>
      </c>
      <c r="H16">
        <f t="shared" si="0"/>
        <v>20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>
      <c r="A17" s="1">
        <v>45793</v>
      </c>
      <c r="B17" s="3">
        <v>0.34861111111111109</v>
      </c>
      <c r="C17" s="3">
        <v>0.67013888888888884</v>
      </c>
      <c r="D17" s="4">
        <v>4.1666666666666664E-2</v>
      </c>
      <c r="E17" s="15">
        <f t="shared" si="2"/>
        <v>0.27986111111111106</v>
      </c>
      <c r="F17" s="17" t="str">
        <f t="shared" si="3"/>
        <v>-0:17</v>
      </c>
      <c r="G17">
        <f t="shared" si="4"/>
        <v>-0.28333333333333499</v>
      </c>
      <c r="H17">
        <f t="shared" si="0"/>
        <v>20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>
      <c r="A18" s="1">
        <v>45794</v>
      </c>
      <c r="B18" s="3">
        <v>0.33958333333333335</v>
      </c>
      <c r="C18" s="3">
        <v>0.68125000000000002</v>
      </c>
      <c r="D18" s="4">
        <v>4.1666666666666664E-2</v>
      </c>
      <c r="E18" s="15">
        <f t="shared" si="2"/>
        <v>0.3</v>
      </c>
      <c r="F18" s="17" t="str">
        <f t="shared" si="3"/>
        <v>0:12</v>
      </c>
      <c r="G18">
        <f t="shared" si="4"/>
        <v>0.19999999999999929</v>
      </c>
      <c r="H18">
        <f t="shared" si="0"/>
        <v>20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>
      <c r="A19" s="1">
        <v>45795</v>
      </c>
      <c r="B19" s="3"/>
      <c r="C19" s="3"/>
      <c r="D19" s="4">
        <v>4.1666666666666664E-2</v>
      </c>
      <c r="E19" s="15">
        <f t="shared" si="2"/>
        <v>-4.1666666666666664E-2</v>
      </c>
      <c r="F19" s="17" t="str">
        <f t="shared" si="3"/>
        <v/>
      </c>
      <c r="G19">
        <f t="shared" si="4"/>
        <v>0</v>
      </c>
      <c r="H19">
        <f t="shared" si="0"/>
        <v>20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>
      <c r="A20" s="1">
        <v>45796</v>
      </c>
      <c r="B20" s="2">
        <v>0.33333333333333331</v>
      </c>
      <c r="C20" s="2">
        <v>0.72013888888888888</v>
      </c>
      <c r="D20" s="4">
        <v>4.1666666666666664E-2</v>
      </c>
      <c r="E20" s="15">
        <f t="shared" si="2"/>
        <v>0.34513888888888888</v>
      </c>
      <c r="F20" s="17" t="str">
        <f t="shared" si="3"/>
        <v>1:17</v>
      </c>
      <c r="G20">
        <f t="shared" si="4"/>
        <v>1.2833333333333332</v>
      </c>
      <c r="H20">
        <f t="shared" si="0"/>
        <v>21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>
      <c r="A21" s="1">
        <v>45797</v>
      </c>
      <c r="B21" s="2">
        <v>0.33680555555555558</v>
      </c>
      <c r="C21" s="2">
        <v>0.69513888888888886</v>
      </c>
      <c r="D21" s="4">
        <v>4.1666666666666664E-2</v>
      </c>
      <c r="E21" s="15">
        <f t="shared" si="2"/>
        <v>0.3166666666666666</v>
      </c>
      <c r="F21" s="17" t="str">
        <f t="shared" si="3"/>
        <v>0:36</v>
      </c>
      <c r="G21">
        <f t="shared" si="4"/>
        <v>0.59999999999999787</v>
      </c>
      <c r="H21">
        <f t="shared" si="0"/>
        <v>21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>
      <c r="A22" s="1">
        <v>45798</v>
      </c>
      <c r="B22" s="2">
        <v>0.34513888888888888</v>
      </c>
      <c r="C22" s="2">
        <v>0.67847222222222225</v>
      </c>
      <c r="D22" s="4">
        <v>4.1666666666666664E-2</v>
      </c>
      <c r="E22" s="15">
        <f t="shared" si="2"/>
        <v>0.29166666666666669</v>
      </c>
      <c r="F22" s="17" t="str">
        <f t="shared" si="3"/>
        <v>0:00</v>
      </c>
      <c r="G22">
        <f t="shared" si="4"/>
        <v>0</v>
      </c>
      <c r="H22">
        <f t="shared" si="0"/>
        <v>21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>
      <c r="A23" s="1">
        <v>45799</v>
      </c>
      <c r="B23" s="3">
        <v>0.33263888888888887</v>
      </c>
      <c r="C23" s="3">
        <v>0.6694444444444444</v>
      </c>
      <c r="D23" s="4">
        <v>4.1666666666666664E-2</v>
      </c>
      <c r="E23" s="15">
        <f t="shared" si="2"/>
        <v>0.29513888888888884</v>
      </c>
      <c r="F23" s="17" t="str">
        <f t="shared" si="3"/>
        <v>0:05</v>
      </c>
      <c r="G23">
        <f t="shared" si="4"/>
        <v>8.3333333333332149E-2</v>
      </c>
      <c r="H23">
        <f t="shared" si="0"/>
        <v>21</v>
      </c>
    </row>
    <row r="24" spans="1:12">
      <c r="A24" s="1">
        <v>45800</v>
      </c>
      <c r="B24" s="3">
        <v>0.33611111111111114</v>
      </c>
      <c r="C24" s="3">
        <v>0.6743055555555556</v>
      </c>
      <c r="D24" s="4">
        <v>4.1666666666666664E-2</v>
      </c>
      <c r="E24" s="15">
        <f t="shared" si="2"/>
        <v>0.29652777777777778</v>
      </c>
      <c r="F24" s="17" t="str">
        <f t="shared" si="3"/>
        <v>0:07</v>
      </c>
      <c r="G24">
        <f t="shared" si="4"/>
        <v>0.11666666666666714</v>
      </c>
      <c r="H24">
        <f t="shared" si="0"/>
        <v>21</v>
      </c>
    </row>
    <row r="25" spans="1:12">
      <c r="A25" s="1">
        <v>45801</v>
      </c>
      <c r="B25" s="3"/>
      <c r="C25" s="3"/>
      <c r="D25" s="4">
        <v>4.1666666666666664E-2</v>
      </c>
      <c r="E25" s="15">
        <f t="shared" si="2"/>
        <v>-4.1666666666666664E-2</v>
      </c>
      <c r="F25" s="17" t="str">
        <f t="shared" si="3"/>
        <v/>
      </c>
      <c r="G25">
        <f t="shared" si="4"/>
        <v>0</v>
      </c>
      <c r="H25">
        <f t="shared" si="0"/>
        <v>21</v>
      </c>
    </row>
    <row r="26" spans="1:12">
      <c r="A26" s="1">
        <v>45802</v>
      </c>
      <c r="B26" s="13"/>
      <c r="C26" s="3"/>
      <c r="D26" s="4">
        <v>4.1666666666666664E-2</v>
      </c>
      <c r="E26" s="15">
        <f t="shared" si="2"/>
        <v>-4.1666666666666664E-2</v>
      </c>
      <c r="F26" s="17" t="str">
        <f t="shared" si="3"/>
        <v/>
      </c>
      <c r="G26">
        <f t="shared" si="4"/>
        <v>0</v>
      </c>
      <c r="H26">
        <f t="shared" si="0"/>
        <v>21</v>
      </c>
    </row>
    <row r="27" spans="1:12">
      <c r="A27" s="1">
        <v>45803</v>
      </c>
      <c r="B27" s="2">
        <v>0.33541666666666664</v>
      </c>
      <c r="C27" s="2">
        <v>0.67569444444444449</v>
      </c>
      <c r="D27" s="4">
        <v>4.1666666666666664E-2</v>
      </c>
      <c r="E27" s="15">
        <f t="shared" si="2"/>
        <v>0.29861111111111116</v>
      </c>
      <c r="F27" s="17" t="str">
        <f t="shared" si="3"/>
        <v>0:10</v>
      </c>
      <c r="G27">
        <f t="shared" si="4"/>
        <v>0.16666666666666785</v>
      </c>
      <c r="H27">
        <f t="shared" si="0"/>
        <v>22</v>
      </c>
    </row>
    <row r="28" spans="1:12">
      <c r="A28" s="1">
        <v>45804</v>
      </c>
      <c r="B28" s="2">
        <v>0.33958333333333335</v>
      </c>
      <c r="C28" s="2">
        <v>0.65208333333333335</v>
      </c>
      <c r="D28" s="4">
        <v>4.1666666666666664E-2</v>
      </c>
      <c r="E28" s="15">
        <f t="shared" si="2"/>
        <v>0.27083333333333331</v>
      </c>
      <c r="F28" s="17" t="str">
        <f t="shared" si="3"/>
        <v>-0:30</v>
      </c>
      <c r="G28">
        <f t="shared" si="4"/>
        <v>-0.5</v>
      </c>
      <c r="H28">
        <f t="shared" si="0"/>
        <v>22</v>
      </c>
    </row>
    <row r="29" spans="1:12">
      <c r="A29" s="1">
        <v>45805</v>
      </c>
      <c r="B29" s="2">
        <v>0.33680555555555558</v>
      </c>
      <c r="C29" s="2">
        <v>0.67638888888888893</v>
      </c>
      <c r="D29" s="4">
        <v>4.1666666666666664E-2</v>
      </c>
      <c r="E29" s="15">
        <f t="shared" si="2"/>
        <v>0.29791666666666666</v>
      </c>
      <c r="F29" s="17" t="str">
        <f t="shared" si="3"/>
        <v>0:09</v>
      </c>
      <c r="G29">
        <f t="shared" si="4"/>
        <v>0.15000000000000036</v>
      </c>
      <c r="H29">
        <f t="shared" si="0"/>
        <v>22</v>
      </c>
    </row>
    <row r="30" spans="1:12">
      <c r="A30" s="1">
        <v>45806</v>
      </c>
      <c r="B30" s="3"/>
      <c r="C30" s="3"/>
      <c r="D30" s="4">
        <v>4.1666666666666664E-2</v>
      </c>
      <c r="E30" s="15">
        <f t="shared" si="2"/>
        <v>-4.1666666666666664E-2</v>
      </c>
      <c r="F30" s="17" t="str">
        <f t="shared" si="3"/>
        <v/>
      </c>
      <c r="G30">
        <f t="shared" si="4"/>
        <v>0</v>
      </c>
      <c r="H30">
        <f t="shared" si="0"/>
        <v>22</v>
      </c>
    </row>
    <row r="31" spans="1:12">
      <c r="A31" s="1">
        <v>45807</v>
      </c>
      <c r="B31" s="3">
        <v>0.31805555555555554</v>
      </c>
      <c r="C31" s="3">
        <v>0.67291666666666672</v>
      </c>
      <c r="D31" s="4">
        <v>4.1666666666666664E-2</v>
      </c>
      <c r="E31" s="15">
        <f t="shared" si="2"/>
        <v>0.3131944444444445</v>
      </c>
      <c r="F31" s="17" t="str">
        <f t="shared" si="3"/>
        <v>0:31</v>
      </c>
      <c r="G31">
        <f t="shared" si="4"/>
        <v>0.5166666666666675</v>
      </c>
      <c r="H31">
        <f t="shared" si="0"/>
        <v>22</v>
      </c>
    </row>
    <row r="32" spans="1:12">
      <c r="A32" s="1">
        <v>45808</v>
      </c>
      <c r="D32" s="4">
        <v>4.1666666666666664E-2</v>
      </c>
      <c r="E32" s="15">
        <f t="shared" si="2"/>
        <v>-4.1666666666666664E-2</v>
      </c>
      <c r="F32" s="17" t="str">
        <f t="shared" si="3"/>
        <v/>
      </c>
      <c r="G32">
        <f t="shared" si="4"/>
        <v>0</v>
      </c>
      <c r="H32">
        <f t="shared" si="0"/>
        <v>22</v>
      </c>
    </row>
  </sheetData>
  <conditionalFormatting sqref="F1:F1048576">
    <cfRule type="expression" dxfId="39" priority="2">
      <formula>$G$2&lt;0</formula>
    </cfRule>
    <cfRule type="cellIs" dxfId="38" priority="6" operator="lessThan">
      <formula>0</formula>
    </cfRule>
    <cfRule type="expression" dxfId="37" priority="9">
      <formula>#REF!</formula>
    </cfRule>
  </conditionalFormatting>
  <conditionalFormatting sqref="F3 F5 F7 F9 F11 F13 F15 F17 F19 F21 F23 F25 F27 F29 F31">
    <cfRule type="expression" dxfId="36" priority="1">
      <formula>$G$3&lt;0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12836-728A-434B-8CD4-4895182E32BD}">
  <dimension ref="A1:L35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customWidth="1"/>
    <col min="5" max="5" width="12.625" style="15" hidden="1" customWidth="1"/>
    <col min="6" max="6" width="14.25" style="18" bestFit="1" customWidth="1"/>
    <col min="7" max="7" width="9.125" hidden="1" customWidth="1"/>
    <col min="8" max="8" width="9.125" customWidth="1"/>
    <col min="10" max="10" width="13.375" customWidth="1"/>
    <col min="11" max="11" width="17.75" customWidth="1"/>
    <col min="12" max="12" width="0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45809</v>
      </c>
      <c r="B2" s="3"/>
      <c r="C2" s="3"/>
      <c r="D2" s="4">
        <v>4.1666666666666664E-2</v>
      </c>
      <c r="E2" s="15">
        <f>(C2 - B2) - D2</f>
        <v>-4.1666666666666664E-2</v>
      </c>
      <c r="F2" s="17" t="str">
        <f>IF(
  COUNT(B2, C2)&lt;2,
  "",
  IF(
    E2 - TIME(7,0,0) &lt; 0,
    "-" &amp; TEXT(ABS(E2 - TIME(7,0,0)), "h:mm"),
    TEXT(E2 - TIME(7,0,0), "h:mm")
  )
)</f>
        <v/>
      </c>
      <c r="G2">
        <f>IF(
  COUNT(B2,C2)&lt;2,
  ,
  (E2*24) - 7
)</f>
        <v>0</v>
      </c>
      <c r="H2">
        <f t="shared" ref="H2:H31" si="0">WEEKNUM(A2,2)</f>
        <v>22</v>
      </c>
      <c r="J2" s="10" t="s">
        <v>6</v>
      </c>
      <c r="K2" s="8" t="s">
        <v>7</v>
      </c>
      <c r="L2" s="2"/>
    </row>
    <row r="3" spans="1:12">
      <c r="A3" s="1">
        <v>45810</v>
      </c>
      <c r="B3" s="3">
        <v>0.34583333333333333</v>
      </c>
      <c r="C3" s="3">
        <v>0.71319444444444446</v>
      </c>
      <c r="D3" s="5">
        <v>4.1666666666666664E-2</v>
      </c>
      <c r="E3" s="15">
        <f t="shared" ref="E3:E31" si="1">(C3 - B3) - D3</f>
        <v>0.32569444444444445</v>
      </c>
      <c r="F3" s="17" t="str">
        <f t="shared" ref="F3:F31" si="2">IF(
  COUNT(B3, C3)&lt;2,
  "",
  IF(
    E3 - TIME(7,0,0) &lt; 0,
    "-" &amp; TEXT(ABS(E3 - TIME(7,0,0)), "h:mm"),
    TEXT(E3 - TIME(7,0,0), "h:mm")
  )
)</f>
        <v>0:49</v>
      </c>
      <c r="G3">
        <f t="shared" ref="G3:G31" si="3">IF(
  COUNT(B3,C3)&lt;2,
  ,
  (E3*24) - 7
)</f>
        <v>0.81666666666666643</v>
      </c>
      <c r="H3">
        <f t="shared" si="0"/>
        <v>23</v>
      </c>
      <c r="J3" s="11">
        <v>22</v>
      </c>
      <c r="K3" s="9" t="str">
        <f>IF(ISBLANK(L3), "", IF(L3&lt;0, "-" &amp; TEXT(ABS(L3)/24, "h:mm"), TEXT(L3/24, "h:mm")))</f>
        <v>0:00</v>
      </c>
      <c r="L3" s="24">
        <f t="shared" ref="L3:L8" si="4" xml:space="preserve"> SUMIF(H:H, J3, G:G)</f>
        <v>0</v>
      </c>
    </row>
    <row r="4" spans="1:12">
      <c r="A4" s="1">
        <v>45811</v>
      </c>
      <c r="B4" s="3">
        <v>0.34236111111111112</v>
      </c>
      <c r="C4" s="3">
        <v>0.7583333333333333</v>
      </c>
      <c r="D4" s="5">
        <v>4.1666666666666664E-2</v>
      </c>
      <c r="E4" s="15">
        <f t="shared" si="1"/>
        <v>0.3743055555555555</v>
      </c>
      <c r="F4" s="17" t="str">
        <f t="shared" si="2"/>
        <v>1:59</v>
      </c>
      <c r="G4">
        <f t="shared" si="3"/>
        <v>1.9833333333333325</v>
      </c>
      <c r="H4">
        <f t="shared" si="0"/>
        <v>23</v>
      </c>
      <c r="J4" s="11">
        <v>23</v>
      </c>
      <c r="K4" s="9" t="str">
        <f t="shared" ref="K4:K10" si="5">IF(ISBLANK(L4), "", IF(L4&lt;0, "-" &amp; TEXT(ABS(L4)/24, "h:mm"), TEXT(L4/24, "h:mm")))</f>
        <v>2:59</v>
      </c>
      <c r="L4" s="24">
        <f t="shared" si="4"/>
        <v>2.9833333333333325</v>
      </c>
    </row>
    <row r="5" spans="1:12">
      <c r="A5" s="1">
        <v>45812</v>
      </c>
      <c r="B5" s="3">
        <v>0.34027777777777779</v>
      </c>
      <c r="C5" s="3">
        <v>0.68125000000000002</v>
      </c>
      <c r="D5" s="5">
        <v>4.1666666666666664E-2</v>
      </c>
      <c r="E5" s="15">
        <f t="shared" si="1"/>
        <v>0.29930555555555555</v>
      </c>
      <c r="F5" s="17" t="str">
        <f t="shared" si="2"/>
        <v>0:11</v>
      </c>
      <c r="G5">
        <f t="shared" si="3"/>
        <v>0.18333333333333357</v>
      </c>
      <c r="H5">
        <f t="shared" si="0"/>
        <v>23</v>
      </c>
      <c r="J5" s="11">
        <v>24</v>
      </c>
      <c r="K5" s="9" t="str">
        <f t="shared" si="5"/>
        <v>1:21</v>
      </c>
      <c r="L5" s="24">
        <f t="shared" si="4"/>
        <v>1.3499999999999979</v>
      </c>
    </row>
    <row r="6" spans="1:12">
      <c r="A6" s="1">
        <v>45813</v>
      </c>
      <c r="B6" s="2">
        <v>0.34236111111111112</v>
      </c>
      <c r="C6" s="2">
        <v>0.67986111111111114</v>
      </c>
      <c r="D6" s="5">
        <v>4.1666666666666664E-2</v>
      </c>
      <c r="E6" s="15">
        <f t="shared" si="1"/>
        <v>0.29583333333333334</v>
      </c>
      <c r="F6" s="17" t="str">
        <f t="shared" si="2"/>
        <v>0:06</v>
      </c>
      <c r="G6">
        <f t="shared" si="3"/>
        <v>9.9999999999999645E-2</v>
      </c>
      <c r="H6">
        <f t="shared" si="0"/>
        <v>23</v>
      </c>
      <c r="J6" s="11">
        <v>25</v>
      </c>
      <c r="K6" s="9" t="str">
        <f t="shared" si="5"/>
        <v>-5:17</v>
      </c>
      <c r="L6" s="24">
        <f t="shared" si="4"/>
        <v>-5.283333333333335</v>
      </c>
    </row>
    <row r="7" spans="1:12">
      <c r="A7" s="1">
        <v>45814</v>
      </c>
      <c r="B7" s="3">
        <v>0.34861111111111109</v>
      </c>
      <c r="C7" s="3">
        <v>0.67777777777777781</v>
      </c>
      <c r="D7" s="5">
        <v>4.1666666666666664E-2</v>
      </c>
      <c r="E7" s="15">
        <f t="shared" si="1"/>
        <v>0.28750000000000003</v>
      </c>
      <c r="F7" s="17" t="str">
        <f t="shared" si="2"/>
        <v>-0:06</v>
      </c>
      <c r="G7">
        <f t="shared" si="3"/>
        <v>-9.9999999999999645E-2</v>
      </c>
      <c r="H7">
        <f t="shared" si="0"/>
        <v>23</v>
      </c>
      <c r="J7" s="11">
        <v>26</v>
      </c>
      <c r="K7" s="9" t="str">
        <f t="shared" si="5"/>
        <v>-5:40</v>
      </c>
      <c r="L7" s="24">
        <f t="shared" si="4"/>
        <v>-5.6666666666666714</v>
      </c>
    </row>
    <row r="8" spans="1:12">
      <c r="A8" s="1">
        <v>45815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23</v>
      </c>
      <c r="J8" s="11">
        <v>27</v>
      </c>
      <c r="K8" s="9" t="str">
        <f t="shared" si="5"/>
        <v>0:32</v>
      </c>
      <c r="L8" s="24">
        <f t="shared" si="4"/>
        <v>0.53333333333333144</v>
      </c>
    </row>
    <row r="9" spans="1:12" ht="15">
      <c r="A9" s="1">
        <v>45816</v>
      </c>
      <c r="B9" s="3"/>
      <c r="C9" s="3"/>
      <c r="D9" s="5">
        <v>4.1666666666666664E-2</v>
      </c>
      <c r="E9" s="15">
        <f t="shared" si="1"/>
        <v>-4.1666666666666664E-2</v>
      </c>
      <c r="F9" s="17" t="str">
        <f t="shared" si="2"/>
        <v/>
      </c>
      <c r="G9">
        <f t="shared" si="3"/>
        <v>0</v>
      </c>
      <c r="H9">
        <f t="shared" si="0"/>
        <v>23</v>
      </c>
      <c r="J9" s="36" t="s">
        <v>8</v>
      </c>
      <c r="K9" s="37" t="str">
        <f t="shared" si="5"/>
        <v>-6:37</v>
      </c>
      <c r="L9" s="25">
        <f xml:space="preserve"> SUM(L3:L7)</f>
        <v>-6.616666666666676</v>
      </c>
    </row>
    <row r="10" spans="1:12" ht="15">
      <c r="A10" s="1">
        <v>45817</v>
      </c>
      <c r="B10" s="33">
        <v>0.35416666666666669</v>
      </c>
      <c r="C10" s="3">
        <v>0.69236111111111109</v>
      </c>
      <c r="D10" s="5">
        <v>4.1666666666666664E-2</v>
      </c>
      <c r="E10" s="15">
        <f t="shared" si="1"/>
        <v>0.29652777777777772</v>
      </c>
      <c r="F10" s="17" t="str">
        <f t="shared" si="2"/>
        <v>0:07</v>
      </c>
      <c r="G10">
        <f t="shared" si="3"/>
        <v>0.11666666666666536</v>
      </c>
      <c r="H10">
        <f t="shared" si="0"/>
        <v>24</v>
      </c>
      <c r="J10" s="34" t="s">
        <v>9</v>
      </c>
      <c r="K10" s="35" t="str">
        <f t="shared" si="5"/>
        <v>21:46</v>
      </c>
      <c r="L10" s="18">
        <f>SUM(L14:L22)</f>
        <v>45.766666666666566</v>
      </c>
    </row>
    <row r="11" spans="1:12">
      <c r="A11" s="1">
        <v>45818</v>
      </c>
      <c r="B11" s="3">
        <v>0.35347222222222224</v>
      </c>
      <c r="C11" s="3">
        <v>0.69305555555555554</v>
      </c>
      <c r="D11" s="5">
        <v>4.1666666666666664E-2</v>
      </c>
      <c r="E11" s="15">
        <f t="shared" si="1"/>
        <v>0.29791666666666661</v>
      </c>
      <c r="F11" s="17" t="str">
        <f t="shared" si="2"/>
        <v>0:09</v>
      </c>
      <c r="G11">
        <f t="shared" si="3"/>
        <v>0.14999999999999858</v>
      </c>
      <c r="H11">
        <f t="shared" si="0"/>
        <v>24</v>
      </c>
      <c r="J11" s="24"/>
      <c r="K11" s="18"/>
      <c r="L11" s="18"/>
    </row>
    <row r="12" spans="1:12">
      <c r="A12" s="1">
        <v>45819</v>
      </c>
      <c r="B12" s="3">
        <v>0.34791666666666665</v>
      </c>
      <c r="C12" s="3">
        <v>0.71319444444444446</v>
      </c>
      <c r="D12" s="5">
        <v>4.1666666666666664E-2</v>
      </c>
      <c r="E12" s="15">
        <f t="shared" si="1"/>
        <v>0.32361111111111113</v>
      </c>
      <c r="F12" s="17" t="str">
        <f t="shared" si="2"/>
        <v>0:46</v>
      </c>
      <c r="G12">
        <f t="shared" si="3"/>
        <v>0.7666666666666675</v>
      </c>
      <c r="H12">
        <f t="shared" si="0"/>
        <v>24</v>
      </c>
      <c r="K12" s="18"/>
      <c r="L12" s="18"/>
    </row>
    <row r="13" spans="1:12">
      <c r="A13" s="1">
        <v>45820</v>
      </c>
      <c r="B13" s="2">
        <v>0.34513888888888888</v>
      </c>
      <c r="C13" s="2">
        <v>0.68958333333333333</v>
      </c>
      <c r="D13" s="5">
        <v>4.1666666666666664E-2</v>
      </c>
      <c r="E13" s="15">
        <f t="shared" si="1"/>
        <v>0.30277777777777776</v>
      </c>
      <c r="F13" s="17" t="str">
        <f t="shared" si="2"/>
        <v>0:16</v>
      </c>
      <c r="G13">
        <f t="shared" si="3"/>
        <v>0.26666666666666572</v>
      </c>
      <c r="H13">
        <f t="shared" si="0"/>
        <v>24</v>
      </c>
      <c r="K13" s="18"/>
      <c r="L13" s="18"/>
    </row>
    <row r="14" spans="1:12">
      <c r="A14" s="1">
        <v>45821</v>
      </c>
      <c r="B14" s="3">
        <v>0.34722222222222221</v>
      </c>
      <c r="C14" s="3">
        <v>0.68263888888888891</v>
      </c>
      <c r="D14" s="5">
        <v>4.1666666666666664E-2</v>
      </c>
      <c r="E14" s="15">
        <f t="shared" si="1"/>
        <v>0.29375000000000001</v>
      </c>
      <c r="F14" s="17" t="str">
        <f t="shared" si="2"/>
        <v>0:03</v>
      </c>
      <c r="G14">
        <f t="shared" si="3"/>
        <v>5.0000000000000711E-2</v>
      </c>
      <c r="H14">
        <f t="shared" si="0"/>
        <v>24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45822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24</v>
      </c>
      <c r="J15" t="s">
        <v>11</v>
      </c>
      <c r="K15" s="9" t="str">
        <f t="shared" ref="K15:K22" si="6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45823</v>
      </c>
      <c r="B16" s="3"/>
      <c r="C16" s="3"/>
      <c r="D16" s="5">
        <v>4.1666666666666664E-2</v>
      </c>
      <c r="E16" s="15">
        <f t="shared" si="1"/>
        <v>-4.1666666666666664E-2</v>
      </c>
      <c r="F16" s="17" t="str">
        <f t="shared" si="2"/>
        <v/>
      </c>
      <c r="G16">
        <f t="shared" si="3"/>
        <v>0</v>
      </c>
      <c r="H16">
        <f t="shared" si="0"/>
        <v>24</v>
      </c>
      <c r="J16" t="s">
        <v>12</v>
      </c>
      <c r="K16" s="9" t="str">
        <f t="shared" si="6"/>
        <v>-6:37</v>
      </c>
      <c r="L16" s="17">
        <f>'Juin-2025'!L9</f>
        <v>-6.616666666666676</v>
      </c>
    </row>
    <row r="17" spans="1:12">
      <c r="A17" s="27">
        <v>45824</v>
      </c>
      <c r="B17" s="28">
        <v>0</v>
      </c>
      <c r="C17" s="28">
        <v>4.1666666666666664E-2</v>
      </c>
      <c r="D17" s="29">
        <v>4.1666666666666664E-2</v>
      </c>
      <c r="E17" s="30">
        <f t="shared" si="1"/>
        <v>0</v>
      </c>
      <c r="F17" s="31" t="str">
        <f t="shared" si="2"/>
        <v>-7:00</v>
      </c>
      <c r="G17">
        <f t="shared" si="3"/>
        <v>-7</v>
      </c>
      <c r="H17">
        <f t="shared" si="0"/>
        <v>25</v>
      </c>
      <c r="J17" t="s">
        <v>13</v>
      </c>
      <c r="K17" s="9" t="str">
        <f t="shared" si="6"/>
        <v>11:41</v>
      </c>
      <c r="L17" s="17">
        <f>'Juillet-2025'!L8</f>
        <v>11.683333333333318</v>
      </c>
    </row>
    <row r="18" spans="1:12">
      <c r="A18" s="1">
        <v>45825</v>
      </c>
      <c r="B18" s="3">
        <v>0.34513888888888888</v>
      </c>
      <c r="C18" s="3">
        <v>0.69513888888888886</v>
      </c>
      <c r="D18" s="5">
        <v>4.1666666666666664E-2</v>
      </c>
      <c r="E18" s="15">
        <f t="shared" si="1"/>
        <v>0.30833333333333329</v>
      </c>
      <c r="F18" s="17" t="str">
        <f t="shared" si="2"/>
        <v>0:24</v>
      </c>
      <c r="G18">
        <f t="shared" si="3"/>
        <v>0.39999999999999858</v>
      </c>
      <c r="H18">
        <f t="shared" si="0"/>
        <v>25</v>
      </c>
      <c r="J18" t="s">
        <v>14</v>
      </c>
      <c r="K18" s="9" t="str">
        <f t="shared" si="6"/>
        <v>7:26</v>
      </c>
      <c r="L18" s="17">
        <f>'Aout-2025'!L9</f>
        <v>7.4333333333333247</v>
      </c>
    </row>
    <row r="19" spans="1:12">
      <c r="A19" s="1">
        <v>45826</v>
      </c>
      <c r="B19" s="3">
        <v>0.33819444444444446</v>
      </c>
      <c r="C19" s="3">
        <v>0.7104166666666667</v>
      </c>
      <c r="D19" s="5">
        <v>4.1666666666666664E-2</v>
      </c>
      <c r="E19" s="15">
        <f t="shared" si="1"/>
        <v>0.33055555555555555</v>
      </c>
      <c r="F19" s="17" t="str">
        <f t="shared" si="2"/>
        <v>0:56</v>
      </c>
      <c r="G19">
        <f t="shared" si="3"/>
        <v>0.93333333333333357</v>
      </c>
      <c r="H19">
        <f t="shared" si="0"/>
        <v>25</v>
      </c>
      <c r="J19" t="s">
        <v>15</v>
      </c>
      <c r="K19" s="9" t="str">
        <f t="shared" si="6"/>
        <v>6:32</v>
      </c>
      <c r="L19" s="17">
        <f>'Septembre-2025'!L9</f>
        <v>6.5333333333333199</v>
      </c>
    </row>
    <row r="20" spans="1:12">
      <c r="A20" s="1">
        <v>45827</v>
      </c>
      <c r="B20" s="2">
        <v>0.37291666666666667</v>
      </c>
      <c r="C20" s="2">
        <v>0.7104166666666667</v>
      </c>
      <c r="D20" s="5">
        <v>4.1666666666666664E-2</v>
      </c>
      <c r="E20" s="15">
        <f t="shared" si="1"/>
        <v>0.29583333333333334</v>
      </c>
      <c r="F20" s="17" t="str">
        <f t="shared" si="2"/>
        <v>0:06</v>
      </c>
      <c r="G20">
        <f t="shared" si="3"/>
        <v>9.9999999999999645E-2</v>
      </c>
      <c r="H20">
        <f t="shared" si="0"/>
        <v>25</v>
      </c>
      <c r="J20" t="s">
        <v>16</v>
      </c>
      <c r="K20" s="9" t="str">
        <f t="shared" si="6"/>
        <v>9:41</v>
      </c>
      <c r="L20" s="17">
        <f>'Octobre-2025'!L9</f>
        <v>9.6833333333333265</v>
      </c>
    </row>
    <row r="21" spans="1:12">
      <c r="A21" s="1">
        <v>45828</v>
      </c>
      <c r="B21" s="2">
        <v>0.34166666666666667</v>
      </c>
      <c r="C21" s="2">
        <v>0.68680555555555556</v>
      </c>
      <c r="D21" s="5">
        <v>4.1666666666666664E-2</v>
      </c>
      <c r="E21" s="15">
        <f t="shared" si="1"/>
        <v>0.3034722222222222</v>
      </c>
      <c r="F21" s="17" t="str">
        <f t="shared" si="2"/>
        <v>0:17</v>
      </c>
      <c r="G21">
        <f t="shared" si="3"/>
        <v>0.28333333333333321</v>
      </c>
      <c r="H21">
        <f t="shared" si="0"/>
        <v>25</v>
      </c>
      <c r="J21" t="s">
        <v>17</v>
      </c>
      <c r="K21" s="9" t="str">
        <f t="shared" si="6"/>
        <v>2:23</v>
      </c>
      <c r="L21" s="17">
        <f>'Novembre-2025'!L9</f>
        <v>2.3833333333333186</v>
      </c>
    </row>
    <row r="22" spans="1:12">
      <c r="A22" s="1">
        <v>45829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25</v>
      </c>
      <c r="J22" t="s">
        <v>18</v>
      </c>
      <c r="K22" s="9" t="str">
        <f t="shared" si="6"/>
        <v>4:15</v>
      </c>
      <c r="L22" s="17">
        <f>'Decembre-2025'!L9</f>
        <v>4.2499999999999822</v>
      </c>
    </row>
    <row r="23" spans="1:12">
      <c r="A23" s="1">
        <v>45830</v>
      </c>
      <c r="B23" s="3"/>
      <c r="C23" s="3"/>
      <c r="D23" s="5">
        <v>4.1666666666666664E-2</v>
      </c>
      <c r="E23" s="15">
        <f t="shared" si="1"/>
        <v>-4.1666666666666664E-2</v>
      </c>
      <c r="F23" s="17" t="str">
        <f t="shared" si="2"/>
        <v/>
      </c>
      <c r="G23">
        <f t="shared" si="3"/>
        <v>0</v>
      </c>
      <c r="H23">
        <f t="shared" si="0"/>
        <v>25</v>
      </c>
    </row>
    <row r="24" spans="1:12">
      <c r="A24" s="27">
        <v>45831</v>
      </c>
      <c r="B24" s="28">
        <v>0</v>
      </c>
      <c r="C24" s="28">
        <v>4.1666666666666664E-2</v>
      </c>
      <c r="D24" s="29">
        <v>4.1666666666666664E-2</v>
      </c>
      <c r="E24" s="30">
        <f t="shared" si="1"/>
        <v>0</v>
      </c>
      <c r="F24" s="31" t="str">
        <f t="shared" si="2"/>
        <v>-7:00</v>
      </c>
      <c r="G24">
        <f t="shared" si="3"/>
        <v>-7</v>
      </c>
      <c r="H24">
        <f t="shared" si="0"/>
        <v>26</v>
      </c>
    </row>
    <row r="25" spans="1:12">
      <c r="A25" s="1">
        <v>45832</v>
      </c>
      <c r="B25" s="3">
        <v>0.34513888888888888</v>
      </c>
      <c r="C25" s="3">
        <v>0.69305555555555554</v>
      </c>
      <c r="D25" s="5">
        <v>4.1666666666666664E-2</v>
      </c>
      <c r="E25" s="15">
        <f t="shared" si="1"/>
        <v>0.30624999999999997</v>
      </c>
      <c r="F25" s="17" t="str">
        <f t="shared" si="2"/>
        <v>0:21</v>
      </c>
      <c r="G25">
        <f t="shared" si="3"/>
        <v>0.34999999999999964</v>
      </c>
      <c r="H25">
        <f t="shared" si="0"/>
        <v>26</v>
      </c>
    </row>
    <row r="26" spans="1:12">
      <c r="A26" s="1">
        <v>45833</v>
      </c>
      <c r="B26" s="13">
        <v>0.34930555555555554</v>
      </c>
      <c r="C26" s="3">
        <v>0.69652777777777775</v>
      </c>
      <c r="D26" s="5">
        <v>4.1666666666666664E-2</v>
      </c>
      <c r="E26" s="15">
        <f t="shared" si="1"/>
        <v>0.30555555555555552</v>
      </c>
      <c r="F26" s="17" t="str">
        <f t="shared" si="2"/>
        <v>0:20</v>
      </c>
      <c r="G26">
        <f t="shared" si="3"/>
        <v>0.33333333333333215</v>
      </c>
      <c r="H26">
        <f t="shared" si="0"/>
        <v>26</v>
      </c>
    </row>
    <row r="27" spans="1:12">
      <c r="A27" s="1">
        <v>45834</v>
      </c>
      <c r="B27" s="2">
        <v>0.34513888888888888</v>
      </c>
      <c r="C27" s="2">
        <v>0.69652777777777775</v>
      </c>
      <c r="D27" s="5">
        <v>4.1666666666666664E-2</v>
      </c>
      <c r="E27" s="15">
        <f t="shared" si="1"/>
        <v>0.30972222222222218</v>
      </c>
      <c r="F27" s="17" t="str">
        <f t="shared" si="2"/>
        <v>0:26</v>
      </c>
      <c r="G27">
        <f t="shared" si="3"/>
        <v>0.43333333333333179</v>
      </c>
      <c r="H27">
        <f t="shared" si="0"/>
        <v>26</v>
      </c>
    </row>
    <row r="28" spans="1:12">
      <c r="A28" s="1">
        <v>45835</v>
      </c>
      <c r="B28" s="2">
        <v>0.3576388888888889</v>
      </c>
      <c r="C28" s="2">
        <v>0.7</v>
      </c>
      <c r="D28" s="5">
        <v>4.1666666666666664E-2</v>
      </c>
      <c r="E28" s="15">
        <f t="shared" si="1"/>
        <v>0.30069444444444438</v>
      </c>
      <c r="F28" s="17" t="str">
        <f t="shared" si="2"/>
        <v>0:13</v>
      </c>
      <c r="G28">
        <f t="shared" si="3"/>
        <v>0.21666666666666501</v>
      </c>
      <c r="H28">
        <f t="shared" si="0"/>
        <v>26</v>
      </c>
    </row>
    <row r="29" spans="1:12">
      <c r="A29" s="1">
        <v>45836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26</v>
      </c>
    </row>
    <row r="30" spans="1:12">
      <c r="A30" s="1">
        <v>45837</v>
      </c>
      <c r="B30" s="3"/>
      <c r="C30" s="3"/>
      <c r="D30" s="5">
        <v>4.1666666666666664E-2</v>
      </c>
      <c r="E30" s="15">
        <f t="shared" si="1"/>
        <v>-4.1666666666666664E-2</v>
      </c>
      <c r="F30" s="17" t="str">
        <f t="shared" si="2"/>
        <v/>
      </c>
      <c r="G30">
        <f t="shared" si="3"/>
        <v>0</v>
      </c>
      <c r="H30">
        <f t="shared" si="0"/>
        <v>26</v>
      </c>
    </row>
    <row r="31" spans="1:12">
      <c r="A31" s="1">
        <v>45838</v>
      </c>
      <c r="B31" s="3">
        <v>0.34583333333333333</v>
      </c>
      <c r="C31" s="3">
        <v>0.70138888888888884</v>
      </c>
      <c r="D31" s="5">
        <v>4.1666666666666664E-2</v>
      </c>
      <c r="E31" s="15">
        <f t="shared" si="1"/>
        <v>0.31388888888888883</v>
      </c>
      <c r="F31" s="17" t="str">
        <f t="shared" si="2"/>
        <v>0:32</v>
      </c>
      <c r="G31">
        <f t="shared" si="3"/>
        <v>0.53333333333333144</v>
      </c>
      <c r="H31">
        <f t="shared" si="0"/>
        <v>27</v>
      </c>
    </row>
    <row r="35" spans="2:2">
      <c r="B35" s="32" t="s">
        <v>19</v>
      </c>
    </row>
  </sheetData>
  <conditionalFormatting sqref="F1:F1048576">
    <cfRule type="expression" dxfId="35" priority="2">
      <formula>$G$2&lt;0</formula>
    </cfRule>
    <cfRule type="cellIs" dxfId="34" priority="6" operator="lessThan">
      <formula>0</formula>
    </cfRule>
    <cfRule type="expression" dxfId="33" priority="10">
      <formula>#REF!</formula>
    </cfRule>
  </conditionalFormatting>
  <conditionalFormatting sqref="F3 F5 F7 F9 F11 F13 F15 F17 F19 F21 F23 F25 F27 F29 F31">
    <cfRule type="expression" dxfId="32" priority="1">
      <formula>$G$3&lt;0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45506-DFC3-4A9E-AC7C-94820B291486}">
  <dimension ref="A1:L32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customWidth="1"/>
    <col min="5" max="5" width="12.625" style="15" customWidth="1"/>
    <col min="6" max="6" width="14.25" style="18" bestFit="1" customWidth="1"/>
    <col min="7" max="7" width="9.125" hidden="1" customWidth="1"/>
    <col min="8" max="8" width="9.125" customWidth="1"/>
    <col min="9" max="9" width="9.125" bestFit="1" customWidth="1"/>
    <col min="10" max="10" width="14.75" customWidth="1"/>
    <col min="11" max="11" width="16.625" customWidth="1"/>
    <col min="12" max="12" width="0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45839</v>
      </c>
      <c r="B2" s="3">
        <v>0.34305555555555556</v>
      </c>
      <c r="C2" s="3">
        <v>0.69305555555555554</v>
      </c>
      <c r="D2" s="4">
        <v>4.1666666666666664E-2</v>
      </c>
      <c r="E2" s="15">
        <f>(C2 - B2) - D2</f>
        <v>0.30833333333333329</v>
      </c>
      <c r="F2" s="17" t="str">
        <f>IF(
  COUNT(B2, C2)&lt;2,
  "",
  IF(
    E2 - TIME(7,0,0) &lt; 0,
    "-" &amp; TEXT(ABS(E2 - TIME(7,0,0)), "h:mm"),
    TEXT(E2 - TIME(7,0,0), "h:mm")
  )
)</f>
        <v>0:24</v>
      </c>
      <c r="G2">
        <f>IF(
  COUNT(B2,C2)&lt;2,
  ,
  (E2*24) - 7
)</f>
        <v>0.39999999999999858</v>
      </c>
      <c r="H2">
        <f t="shared" ref="H2:H27" si="0">WEEKNUM(A2,2)</f>
        <v>27</v>
      </c>
      <c r="J2" s="10" t="s">
        <v>6</v>
      </c>
      <c r="K2" s="8" t="s">
        <v>7</v>
      </c>
      <c r="L2" s="2"/>
    </row>
    <row r="3" spans="1:12">
      <c r="A3" s="1">
        <v>45840</v>
      </c>
      <c r="B3" s="3">
        <v>0.33333333333333331</v>
      </c>
      <c r="C3" s="3">
        <v>0.6958333333333333</v>
      </c>
      <c r="D3" s="5">
        <v>4.1666666666666664E-2</v>
      </c>
      <c r="E3" s="15">
        <f t="shared" ref="E3:E32" si="1">(C3 - B3) - D3</f>
        <v>0.3208333333333333</v>
      </c>
      <c r="F3" s="17" t="str">
        <f t="shared" ref="F3:F32" si="2">IF(
  COUNT(B3, C3)&lt;2,
  "",
  IF(
    E3 - TIME(7,0,0) &lt; 0,
    "-" &amp; TEXT(ABS(E3 - TIME(7,0,0)), "h:mm"),
    TEXT(E3 - TIME(7,0,0), "h:mm")
  )
)</f>
        <v>0:42</v>
      </c>
      <c r="G3">
        <f t="shared" ref="G3:G32" si="3">IF(
  COUNT(B3,C3)&lt;2,
  ,
  (E3*24) - 7
)</f>
        <v>0.69999999999999929</v>
      </c>
      <c r="H3">
        <f t="shared" si="0"/>
        <v>27</v>
      </c>
      <c r="J3" s="11">
        <v>27</v>
      </c>
      <c r="K3" s="9" t="str">
        <f>IF(ISBLANK(L3), "", IF(L3&lt;0, "-" &amp; TEXT(ABS(L3)/24, "h:mm"), TEXT(L3/24, "h:mm")))</f>
        <v>1:34</v>
      </c>
      <c r="L3" s="24">
        <f xml:space="preserve"> SUMIF(H:H, J3, G:G)</f>
        <v>1.5666666666666647</v>
      </c>
    </row>
    <row r="4" spans="1:12">
      <c r="A4" s="1">
        <v>45841</v>
      </c>
      <c r="B4" s="3">
        <v>0.34444444444444444</v>
      </c>
      <c r="C4" s="3">
        <v>0.68888888888888888</v>
      </c>
      <c r="D4" s="5">
        <v>4.1666666666666664E-2</v>
      </c>
      <c r="E4" s="15">
        <f t="shared" si="1"/>
        <v>0.30277777777777776</v>
      </c>
      <c r="F4" s="17" t="str">
        <f t="shared" si="2"/>
        <v>0:16</v>
      </c>
      <c r="G4">
        <f t="shared" si="3"/>
        <v>0.26666666666666572</v>
      </c>
      <c r="H4">
        <f t="shared" si="0"/>
        <v>27</v>
      </c>
      <c r="J4" s="11">
        <v>28</v>
      </c>
      <c r="K4" s="9" t="str">
        <f t="shared" ref="K4:K10" si="4">IF(ISBLANK(L4), "", IF(L4&lt;0, "-" &amp; TEXT(ABS(L4)/24, "h:mm"), TEXT(L4/24, "h:mm")))</f>
        <v>2:04</v>
      </c>
      <c r="L4" s="24">
        <f xml:space="preserve"> SUMIF(H:H, J4, G:G)</f>
        <v>2.0666666666666629</v>
      </c>
    </row>
    <row r="5" spans="1:12">
      <c r="A5" s="1">
        <v>45842</v>
      </c>
      <c r="B5" s="3">
        <v>0.33541666666666664</v>
      </c>
      <c r="C5" s="3">
        <v>0.67708333333333337</v>
      </c>
      <c r="D5" s="5">
        <v>4.1666666666666664E-2</v>
      </c>
      <c r="E5" s="15">
        <f t="shared" si="1"/>
        <v>0.30000000000000004</v>
      </c>
      <c r="F5" s="17" t="str">
        <f t="shared" si="2"/>
        <v>0:12</v>
      </c>
      <c r="G5">
        <f t="shared" si="3"/>
        <v>0.20000000000000107</v>
      </c>
      <c r="H5">
        <f t="shared" si="0"/>
        <v>27</v>
      </c>
      <c r="J5" s="11">
        <v>29</v>
      </c>
      <c r="K5" s="9" t="str">
        <f t="shared" si="4"/>
        <v>2:27</v>
      </c>
      <c r="L5" s="24">
        <f xml:space="preserve"> SUMIF(H:H, J5, G:G)</f>
        <v>2.4499999999999975</v>
      </c>
    </row>
    <row r="6" spans="1:12">
      <c r="A6" s="1">
        <v>45843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27</v>
      </c>
      <c r="J6" s="11">
        <v>30</v>
      </c>
      <c r="K6" s="9" t="str">
        <f t="shared" si="4"/>
        <v>1:15</v>
      </c>
      <c r="L6" s="24">
        <f xml:space="preserve"> SUMIF(H:H, J6, G:G)</f>
        <v>1.2499999999999964</v>
      </c>
    </row>
    <row r="7" spans="1:12">
      <c r="A7" s="1">
        <v>45844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27</v>
      </c>
      <c r="J7" s="11">
        <v>31</v>
      </c>
      <c r="K7" s="9" t="str">
        <f t="shared" si="4"/>
        <v>4:21</v>
      </c>
      <c r="L7" s="24">
        <f xml:space="preserve"> SUMIF(H:H, J7, G:G)</f>
        <v>4.3499999999999961</v>
      </c>
    </row>
    <row r="8" spans="1:12">
      <c r="A8" s="1">
        <v>45845</v>
      </c>
      <c r="B8" s="3">
        <v>0.34375</v>
      </c>
      <c r="C8" s="3">
        <v>0.69305555555555554</v>
      </c>
      <c r="D8" s="5">
        <v>4.1666666666666664E-2</v>
      </c>
      <c r="E8" s="15">
        <f t="shared" si="1"/>
        <v>0.30763888888888885</v>
      </c>
      <c r="F8" s="17" t="str">
        <f t="shared" si="2"/>
        <v>0:23</v>
      </c>
      <c r="G8">
        <f t="shared" si="3"/>
        <v>0.38333333333333286</v>
      </c>
      <c r="H8">
        <f t="shared" si="0"/>
        <v>28</v>
      </c>
      <c r="L8" s="25">
        <f xml:space="preserve"> SUM(L3:L7)</f>
        <v>11.683333333333318</v>
      </c>
    </row>
    <row r="9" spans="1:12" ht="15">
      <c r="A9" s="1">
        <v>45846</v>
      </c>
      <c r="B9" s="3">
        <v>0.34236111111111112</v>
      </c>
      <c r="C9" s="3">
        <v>0.68611111111111112</v>
      </c>
      <c r="D9" s="5">
        <v>4.1666666666666664E-2</v>
      </c>
      <c r="E9" s="15">
        <f t="shared" si="1"/>
        <v>0.30208333333333331</v>
      </c>
      <c r="F9" s="17" t="str">
        <f t="shared" si="2"/>
        <v>0:15</v>
      </c>
      <c r="G9">
        <f t="shared" si="3"/>
        <v>0.25</v>
      </c>
      <c r="H9">
        <f t="shared" si="0"/>
        <v>28</v>
      </c>
      <c r="J9" s="38" t="s">
        <v>8</v>
      </c>
      <c r="K9" s="9" t="str">
        <f>IF(ISBLANK(L8), "", IF(L8&lt;0, "-" &amp; TEXT(ABS(L8)/24, "h:mm"), TEXT(L8/24, "h:mm")))</f>
        <v>11:41</v>
      </c>
      <c r="L9" s="2"/>
    </row>
    <row r="10" spans="1:12" ht="15">
      <c r="A10" s="1">
        <v>45847</v>
      </c>
      <c r="B10" s="3">
        <v>0.34166666666666667</v>
      </c>
      <c r="C10" s="3">
        <v>0.70277777777777772</v>
      </c>
      <c r="D10" s="5">
        <v>4.1666666666666664E-2</v>
      </c>
      <c r="E10" s="15">
        <f t="shared" si="1"/>
        <v>0.31944444444444436</v>
      </c>
      <c r="F10" s="17" t="str">
        <f t="shared" si="2"/>
        <v>0:40</v>
      </c>
      <c r="G10">
        <f t="shared" si="3"/>
        <v>0.6666666666666643</v>
      </c>
      <c r="H10">
        <f t="shared" si="0"/>
        <v>28</v>
      </c>
      <c r="J10" s="39" t="s">
        <v>9</v>
      </c>
      <c r="K10" s="37" t="str">
        <f t="shared" si="4"/>
        <v>21:46</v>
      </c>
      <c r="L10" s="18">
        <f>SUM(L14:L22)</f>
        <v>45.766666666666566</v>
      </c>
    </row>
    <row r="11" spans="1:12">
      <c r="A11" s="1">
        <v>45848</v>
      </c>
      <c r="B11" s="3">
        <v>0.34236111111111112</v>
      </c>
      <c r="C11" s="3">
        <v>0.69722222222222219</v>
      </c>
      <c r="D11" s="5">
        <v>4.1666666666666664E-2</v>
      </c>
      <c r="E11" s="15">
        <f t="shared" si="1"/>
        <v>0.31319444444444439</v>
      </c>
      <c r="F11" s="17" t="str">
        <f t="shared" si="2"/>
        <v>0:31</v>
      </c>
      <c r="G11">
        <f t="shared" si="3"/>
        <v>0.51666666666666572</v>
      </c>
      <c r="H11">
        <f t="shared" si="0"/>
        <v>28</v>
      </c>
      <c r="J11" s="24"/>
      <c r="K11" s="18"/>
      <c r="L11" s="18"/>
    </row>
    <row r="12" spans="1:12">
      <c r="A12" s="1">
        <v>45849</v>
      </c>
      <c r="B12" s="3">
        <v>0.33680555555555558</v>
      </c>
      <c r="C12" s="3">
        <v>0.68055555555555558</v>
      </c>
      <c r="D12" s="5">
        <v>4.1666666666666664E-2</v>
      </c>
      <c r="E12" s="15">
        <f t="shared" si="1"/>
        <v>0.30208333333333331</v>
      </c>
      <c r="F12" s="17" t="str">
        <f t="shared" si="2"/>
        <v>0:15</v>
      </c>
      <c r="G12">
        <f t="shared" si="3"/>
        <v>0.25</v>
      </c>
      <c r="H12">
        <f t="shared" si="0"/>
        <v>28</v>
      </c>
      <c r="K12" s="18"/>
      <c r="L12" s="18"/>
    </row>
    <row r="13" spans="1:12">
      <c r="A13" s="1">
        <v>45850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28</v>
      </c>
      <c r="K13" s="18"/>
      <c r="L13" s="18"/>
    </row>
    <row r="14" spans="1:12">
      <c r="A14" s="1">
        <v>45851</v>
      </c>
      <c r="B14" s="3"/>
      <c r="C14" s="3"/>
      <c r="D14" s="5">
        <v>4.1666666666666664E-2</v>
      </c>
      <c r="E14" s="15">
        <f t="shared" si="1"/>
        <v>-4.1666666666666664E-2</v>
      </c>
      <c r="F14" s="17"/>
      <c r="G14">
        <f t="shared" si="3"/>
        <v>0</v>
      </c>
      <c r="H14">
        <f t="shared" si="0"/>
        <v>28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45852</v>
      </c>
      <c r="B15" s="3">
        <v>0.33333333333333331</v>
      </c>
      <c r="C15" s="3">
        <v>0.6875</v>
      </c>
      <c r="D15" s="5">
        <v>4.1666666666666664E-2</v>
      </c>
      <c r="E15" s="15">
        <f t="shared" si="1"/>
        <v>0.3125</v>
      </c>
      <c r="F15" s="17" t="str">
        <f t="shared" si="2"/>
        <v>0:30</v>
      </c>
      <c r="G15">
        <f t="shared" si="3"/>
        <v>0.5</v>
      </c>
      <c r="H15">
        <f t="shared" si="0"/>
        <v>29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45853</v>
      </c>
      <c r="B16" s="3">
        <v>0.34305555555555556</v>
      </c>
      <c r="C16" s="3">
        <v>0.7270833333333333</v>
      </c>
      <c r="D16" s="5">
        <v>4.1666666666666664E-2</v>
      </c>
      <c r="E16" s="15">
        <f t="shared" si="1"/>
        <v>0.34236111111111106</v>
      </c>
      <c r="F16" s="17" t="str">
        <f t="shared" si="2"/>
        <v>1:13</v>
      </c>
      <c r="G16">
        <f t="shared" si="3"/>
        <v>1.216666666666665</v>
      </c>
      <c r="H16">
        <f t="shared" si="0"/>
        <v>29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>
      <c r="A17" s="1">
        <v>45854</v>
      </c>
      <c r="B17" s="3">
        <v>0.33263888888888887</v>
      </c>
      <c r="C17" s="28">
        <v>0.75763888888888886</v>
      </c>
      <c r="D17" s="5">
        <v>4.1666666666666664E-2</v>
      </c>
      <c r="E17" s="15">
        <f t="shared" si="1"/>
        <v>0.3833333333333333</v>
      </c>
      <c r="F17" s="17" t="str">
        <f t="shared" si="2"/>
        <v>2:12</v>
      </c>
      <c r="G17">
        <f t="shared" si="3"/>
        <v>2.1999999999999993</v>
      </c>
      <c r="H17">
        <f t="shared" si="0"/>
        <v>29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>
      <c r="A18" s="1">
        <v>45855</v>
      </c>
      <c r="B18" s="3">
        <v>0.33541666666666664</v>
      </c>
      <c r="C18" s="3">
        <v>0.7055555555555556</v>
      </c>
      <c r="D18" s="5">
        <v>4.1666666666666664E-2</v>
      </c>
      <c r="E18" s="15">
        <f t="shared" si="1"/>
        <v>0.32847222222222228</v>
      </c>
      <c r="F18" s="17" t="str">
        <f t="shared" si="2"/>
        <v>0:53</v>
      </c>
      <c r="G18">
        <f t="shared" si="3"/>
        <v>0.88333333333333464</v>
      </c>
      <c r="H18">
        <f t="shared" si="0"/>
        <v>29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>
      <c r="A19" s="1">
        <v>45856</v>
      </c>
      <c r="B19" s="3">
        <v>0.33611111111111114</v>
      </c>
      <c r="C19" s="28">
        <v>0.57152777777777775</v>
      </c>
      <c r="D19" s="5">
        <v>4.1666666666666664E-2</v>
      </c>
      <c r="E19" s="15">
        <f t="shared" si="1"/>
        <v>0.19374999999999995</v>
      </c>
      <c r="F19" s="17" t="str">
        <f t="shared" si="2"/>
        <v>-2:21</v>
      </c>
      <c r="G19">
        <f t="shared" si="3"/>
        <v>-2.3500000000000014</v>
      </c>
      <c r="H19">
        <f t="shared" si="0"/>
        <v>29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>
      <c r="A20" s="1">
        <v>45857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29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>
      <c r="A21" s="1">
        <v>45858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29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>
      <c r="A22" s="1">
        <v>45859</v>
      </c>
      <c r="B22" s="2">
        <v>0.33888888888888891</v>
      </c>
      <c r="C22" s="2">
        <v>0.70277777777777772</v>
      </c>
      <c r="D22" s="5">
        <v>4.1666666666666664E-2</v>
      </c>
      <c r="E22" s="15">
        <f t="shared" si="1"/>
        <v>0.32222222222222213</v>
      </c>
      <c r="F22" s="17" t="str">
        <f t="shared" si="2"/>
        <v>0:44</v>
      </c>
      <c r="G22">
        <f t="shared" si="3"/>
        <v>0.73333333333333073</v>
      </c>
      <c r="H22">
        <f t="shared" si="0"/>
        <v>30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>
      <c r="A23" s="1">
        <v>45860</v>
      </c>
      <c r="B23" s="3">
        <v>0.33888888888888891</v>
      </c>
      <c r="C23" s="3">
        <v>0.70902777777777781</v>
      </c>
      <c r="D23" s="5">
        <v>4.1666666666666664E-2</v>
      </c>
      <c r="E23" s="15">
        <f t="shared" si="1"/>
        <v>0.32847222222222222</v>
      </c>
      <c r="F23" s="17" t="str">
        <f t="shared" si="2"/>
        <v>0:53</v>
      </c>
      <c r="G23">
        <f t="shared" si="3"/>
        <v>0.88333333333333286</v>
      </c>
      <c r="H23">
        <f t="shared" si="0"/>
        <v>30</v>
      </c>
    </row>
    <row r="24" spans="1:12">
      <c r="A24" s="1">
        <v>45861</v>
      </c>
      <c r="B24" s="3">
        <v>0.33611111111111114</v>
      </c>
      <c r="C24" s="3">
        <v>0.71666666666666667</v>
      </c>
      <c r="D24" s="5">
        <v>4.1666666666666664E-2</v>
      </c>
      <c r="E24" s="15">
        <f t="shared" si="1"/>
        <v>0.33888888888888885</v>
      </c>
      <c r="F24" s="17" t="str">
        <f t="shared" si="2"/>
        <v>1:08</v>
      </c>
      <c r="G24">
        <f t="shared" si="3"/>
        <v>1.1333333333333329</v>
      </c>
      <c r="H24">
        <f t="shared" si="0"/>
        <v>30</v>
      </c>
    </row>
    <row r="25" spans="1:12">
      <c r="A25" s="1">
        <v>45862</v>
      </c>
      <c r="B25" s="3">
        <v>0.34444444444444444</v>
      </c>
      <c r="C25" s="3">
        <v>0.71319444444444446</v>
      </c>
      <c r="D25" s="5">
        <v>4.1666666666666664E-2</v>
      </c>
      <c r="E25" s="15">
        <f t="shared" si="1"/>
        <v>0.32708333333333334</v>
      </c>
      <c r="F25" s="17" t="str">
        <f t="shared" si="2"/>
        <v>0:51</v>
      </c>
      <c r="G25">
        <f t="shared" si="3"/>
        <v>0.84999999999999964</v>
      </c>
      <c r="H25">
        <f t="shared" si="0"/>
        <v>30</v>
      </c>
    </row>
    <row r="26" spans="1:12">
      <c r="A26" s="1">
        <v>45863</v>
      </c>
      <c r="B26" s="13">
        <v>0.3347222222222222</v>
      </c>
      <c r="C26" s="28">
        <v>0.57013888888888886</v>
      </c>
      <c r="D26" s="5">
        <v>4.1666666666666664E-2</v>
      </c>
      <c r="E26" s="15">
        <f t="shared" si="1"/>
        <v>0.19375000000000001</v>
      </c>
      <c r="F26" s="17" t="str">
        <f t="shared" si="2"/>
        <v>-2:21</v>
      </c>
      <c r="G26">
        <f t="shared" si="3"/>
        <v>-2.3499999999999996</v>
      </c>
      <c r="H26">
        <f t="shared" si="0"/>
        <v>30</v>
      </c>
    </row>
    <row r="27" spans="1:12">
      <c r="A27" s="1">
        <v>45864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0"/>
        <v>30</v>
      </c>
    </row>
    <row r="28" spans="1:12">
      <c r="A28" s="1">
        <v>45865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ref="H28:H32" si="6">WEEKNUM(A28,2)</f>
        <v>30</v>
      </c>
    </row>
    <row r="29" spans="1:12">
      <c r="A29" s="1">
        <v>45866</v>
      </c>
      <c r="B29" s="2">
        <v>0.34097222222222223</v>
      </c>
      <c r="C29" s="2">
        <v>0.69930555555555551</v>
      </c>
      <c r="D29" s="5">
        <v>4.1666666666666664E-2</v>
      </c>
      <c r="E29" s="15">
        <f t="shared" si="1"/>
        <v>0.3166666666666666</v>
      </c>
      <c r="F29" s="17" t="str">
        <f t="shared" si="2"/>
        <v>0:36</v>
      </c>
      <c r="G29">
        <f t="shared" si="3"/>
        <v>0.59999999999999787</v>
      </c>
      <c r="H29">
        <f t="shared" si="6"/>
        <v>31</v>
      </c>
    </row>
    <row r="30" spans="1:12">
      <c r="A30" s="1">
        <v>45867</v>
      </c>
      <c r="B30" s="3">
        <v>0.34097222222222223</v>
      </c>
      <c r="C30" s="3">
        <v>0.71458333333333335</v>
      </c>
      <c r="D30" s="5">
        <v>4.1666666666666664E-2</v>
      </c>
      <c r="E30" s="15">
        <f t="shared" si="1"/>
        <v>0.33194444444444443</v>
      </c>
      <c r="F30" s="17" t="str">
        <f t="shared" si="2"/>
        <v>0:58</v>
      </c>
      <c r="G30">
        <f t="shared" si="3"/>
        <v>0.96666666666666679</v>
      </c>
      <c r="H30">
        <f t="shared" si="6"/>
        <v>31</v>
      </c>
    </row>
    <row r="31" spans="1:12">
      <c r="A31" s="1">
        <v>45868</v>
      </c>
      <c r="B31" s="3">
        <v>0.34305555555555556</v>
      </c>
      <c r="C31" s="3">
        <v>0.73124999999999996</v>
      </c>
      <c r="D31" s="5">
        <v>4.1666666666666664E-2</v>
      </c>
      <c r="E31" s="15">
        <f t="shared" si="1"/>
        <v>0.34652777777777771</v>
      </c>
      <c r="F31" s="17" t="str">
        <f t="shared" si="2"/>
        <v>1:19</v>
      </c>
      <c r="G31">
        <f t="shared" si="3"/>
        <v>1.3166666666666647</v>
      </c>
      <c r="H31">
        <f t="shared" si="6"/>
        <v>31</v>
      </c>
    </row>
    <row r="32" spans="1:12">
      <c r="A32" s="1">
        <v>45869</v>
      </c>
      <c r="B32" s="2">
        <v>0.34513888888888888</v>
      </c>
      <c r="C32" s="3">
        <v>0.73958333333333337</v>
      </c>
      <c r="D32" s="5">
        <v>4.1666666666666664E-2</v>
      </c>
      <c r="E32" s="15">
        <f t="shared" si="1"/>
        <v>0.3527777777777778</v>
      </c>
      <c r="F32" s="17" t="str">
        <f t="shared" si="2"/>
        <v>1:28</v>
      </c>
      <c r="G32">
        <f t="shared" si="3"/>
        <v>1.4666666666666668</v>
      </c>
      <c r="H32">
        <f t="shared" si="6"/>
        <v>31</v>
      </c>
    </row>
  </sheetData>
  <conditionalFormatting sqref="F1:F1048576">
    <cfRule type="expression" dxfId="31" priority="2">
      <formula>$G$2&lt;0</formula>
    </cfRule>
    <cfRule type="cellIs" dxfId="30" priority="6" operator="lessThan">
      <formula>0</formula>
    </cfRule>
    <cfRule type="expression" dxfId="29" priority="11">
      <formula>#REF!</formula>
    </cfRule>
  </conditionalFormatting>
  <conditionalFormatting sqref="F3 F5 F7 F9 F11 F13 F15 F17 F19 F21 F23 F25 F27 F29:F32">
    <cfRule type="expression" dxfId="28" priority="1">
      <formula>$G$3&lt;0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5AAAF-CE21-409F-98A3-B444DD1E718D}">
  <dimension ref="A1:L32"/>
  <sheetViews>
    <sheetView workbookViewId="0">
      <pane ySplit="1" topLeftCell="A2" activePane="bottomLeft" state="frozen"/>
      <selection pane="bottomLeft" activeCell="K10" sqref="K10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customWidth="1"/>
    <col min="5" max="5" width="12.625" style="15" customWidth="1"/>
    <col min="6" max="6" width="14.25" style="16" bestFit="1" customWidth="1"/>
    <col min="7" max="7" width="9.125" hidden="1" customWidth="1"/>
    <col min="8" max="8" width="9.125" customWidth="1"/>
    <col min="10" max="10" width="14" customWidth="1"/>
    <col min="11" max="11" width="14.875" customWidth="1"/>
    <col min="12" max="12" width="0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45870</v>
      </c>
      <c r="B2" s="3">
        <v>0.33888888888888891</v>
      </c>
      <c r="C2" s="3">
        <v>0.59513888888888888</v>
      </c>
      <c r="D2" s="4">
        <v>4.1666666666666664E-2</v>
      </c>
      <c r="E2" s="15">
        <f>(C2 - B2) - D2</f>
        <v>0.21458333333333332</v>
      </c>
      <c r="F2" s="42" t="str">
        <f>IF(
  COUNT(B2, C2)&lt;2,
  "",
  IF(
    E2 - TIME(7,0,0) &lt; 0,
    "-" &amp; TEXT(ABS(E2 - TIME(7,0,0)), "h:mm"),
    TEXT(E2 - TIME(7,0,0), "h:mm")
  )
)</f>
        <v>-1:51</v>
      </c>
      <c r="G2">
        <f>IF(
  COUNT(B2,C2)&lt;2,
  ,
  (E2*24) - 7
)</f>
        <v>-1.8500000000000005</v>
      </c>
      <c r="H2">
        <f t="shared" ref="H2:H25" si="0">WEEKNUM(A2,2)</f>
        <v>31</v>
      </c>
      <c r="J2" s="10" t="s">
        <v>6</v>
      </c>
      <c r="K2" s="8" t="s">
        <v>7</v>
      </c>
      <c r="L2" s="2"/>
    </row>
    <row r="3" spans="1:12">
      <c r="A3" s="1">
        <v>45871</v>
      </c>
      <c r="B3" s="3"/>
      <c r="C3" s="3"/>
      <c r="D3" s="5">
        <v>4.1666666666666664E-2</v>
      </c>
      <c r="E3" s="15">
        <f t="shared" ref="E3:E32" si="1">(C3 - B3) - D3</f>
        <v>-4.1666666666666664E-2</v>
      </c>
      <c r="F3" s="42" t="str">
        <f t="shared" ref="F3:F32" si="2">IF(
  COUNT(B3, C3)&lt;2,
  "",
  IF(
    E3 - TIME(7,0,0) &lt; 0,
    "-" &amp; TEXT(ABS(E3 - TIME(7,0,0)), "h:mm"),
    TEXT(E3 - TIME(7,0,0), "h:mm")
  )
)</f>
        <v/>
      </c>
      <c r="G3">
        <f t="shared" ref="G3:G31" si="3">IF(
  COUNT(B3,C3)&lt;2,
  ,
  (E3*24) - 7
)</f>
        <v>0</v>
      </c>
      <c r="H3">
        <f t="shared" si="0"/>
        <v>31</v>
      </c>
      <c r="J3" s="11">
        <v>31</v>
      </c>
      <c r="K3" s="9" t="str">
        <f>IF(ISBLANK(L3), "", IF(L3&lt;0, "-" &amp; TEXT(ABS(L3)/24, "h:mm"), TEXT(L3/24, "h:mm")))</f>
        <v>-1:51</v>
      </c>
      <c r="L3" s="24">
        <f t="shared" ref="L3:L8" si="4" xml:space="preserve"> SUMIF(H:H, J3, G:G)</f>
        <v>-1.8500000000000005</v>
      </c>
    </row>
    <row r="4" spans="1:12">
      <c r="A4" s="1">
        <v>45872</v>
      </c>
      <c r="B4" s="3"/>
      <c r="C4" s="3"/>
      <c r="D4" s="5">
        <v>4.1666666666666664E-2</v>
      </c>
      <c r="E4" s="15">
        <f t="shared" si="1"/>
        <v>-4.1666666666666664E-2</v>
      </c>
      <c r="F4" s="42" t="str">
        <f t="shared" si="2"/>
        <v/>
      </c>
      <c r="G4">
        <f t="shared" si="3"/>
        <v>0</v>
      </c>
      <c r="H4">
        <f t="shared" si="0"/>
        <v>31</v>
      </c>
      <c r="J4" s="11">
        <v>32</v>
      </c>
      <c r="K4" s="9" t="str">
        <f t="shared" ref="K4:K10" si="5">IF(ISBLANK(L4), "", IF(L4&lt;0, "-" &amp; TEXT(ABS(L4)/24, "h:mm"), TEXT(L4/24, "h:mm")))</f>
        <v>2:03</v>
      </c>
      <c r="L4" s="24">
        <f t="shared" si="4"/>
        <v>2.049999999999998</v>
      </c>
    </row>
    <row r="5" spans="1:12">
      <c r="A5" s="1">
        <v>45873</v>
      </c>
      <c r="B5" s="3">
        <v>0.33750000000000002</v>
      </c>
      <c r="C5" s="3">
        <v>0.69652777777777775</v>
      </c>
      <c r="D5" s="5">
        <v>4.1666666666666664E-2</v>
      </c>
      <c r="E5" s="15">
        <f t="shared" si="1"/>
        <v>0.31736111111111104</v>
      </c>
      <c r="F5" s="42" t="str">
        <f t="shared" si="2"/>
        <v>0:37</v>
      </c>
      <c r="G5">
        <f t="shared" si="3"/>
        <v>0.61666666666666536</v>
      </c>
      <c r="H5">
        <f t="shared" si="0"/>
        <v>32</v>
      </c>
      <c r="J5" s="11">
        <v>33</v>
      </c>
      <c r="K5" s="9" t="str">
        <f t="shared" si="5"/>
        <v>2:34</v>
      </c>
      <c r="L5" s="24">
        <f t="shared" si="4"/>
        <v>2.5666666666666664</v>
      </c>
    </row>
    <row r="6" spans="1:12">
      <c r="A6" s="1">
        <v>45874</v>
      </c>
      <c r="B6" s="2">
        <v>0.3347222222222222</v>
      </c>
      <c r="C6" s="2">
        <v>0.72291666666666665</v>
      </c>
      <c r="D6" s="5">
        <v>4.1666666666666664E-2</v>
      </c>
      <c r="E6" s="15">
        <f t="shared" si="1"/>
        <v>0.34652777777777777</v>
      </c>
      <c r="F6" s="42" t="str">
        <f t="shared" si="2"/>
        <v>1:19</v>
      </c>
      <c r="G6">
        <f t="shared" si="3"/>
        <v>1.3166666666666664</v>
      </c>
      <c r="H6">
        <f t="shared" si="0"/>
        <v>32</v>
      </c>
      <c r="J6" s="11">
        <v>34</v>
      </c>
      <c r="K6" s="9" t="str">
        <f t="shared" si="5"/>
        <v>2:07</v>
      </c>
      <c r="L6" s="24">
        <f t="shared" si="4"/>
        <v>2.1166666666666671</v>
      </c>
    </row>
    <row r="7" spans="1:12">
      <c r="A7" s="1">
        <v>45875</v>
      </c>
      <c r="B7" s="3">
        <v>0.33819444444444446</v>
      </c>
      <c r="C7" s="3">
        <v>0.72083333333333333</v>
      </c>
      <c r="D7" s="5">
        <v>4.1666666666666664E-2</v>
      </c>
      <c r="E7" s="15">
        <f t="shared" si="1"/>
        <v>0.34097222222222218</v>
      </c>
      <c r="F7" s="42" t="str">
        <f t="shared" si="2"/>
        <v>1:11</v>
      </c>
      <c r="G7">
        <f t="shared" si="3"/>
        <v>1.1833333333333318</v>
      </c>
      <c r="H7">
        <f t="shared" si="0"/>
        <v>32</v>
      </c>
      <c r="J7" s="11">
        <v>35</v>
      </c>
      <c r="K7" s="9" t="str">
        <f t="shared" si="5"/>
        <v>2:33</v>
      </c>
      <c r="L7" s="24">
        <f t="shared" si="4"/>
        <v>2.5499999999999936</v>
      </c>
    </row>
    <row r="8" spans="1:12">
      <c r="A8" s="1">
        <v>45876</v>
      </c>
      <c r="B8" s="3">
        <v>0.33680555555555558</v>
      </c>
      <c r="C8" s="3">
        <v>0.70833333333333337</v>
      </c>
      <c r="D8" s="5">
        <v>4.1666666666666664E-2</v>
      </c>
      <c r="E8" s="15">
        <f t="shared" si="1"/>
        <v>0.3298611111111111</v>
      </c>
      <c r="F8" s="42" t="str">
        <f t="shared" si="2"/>
        <v>0:55</v>
      </c>
      <c r="G8">
        <f t="shared" si="3"/>
        <v>0.91666666666666607</v>
      </c>
      <c r="H8">
        <f t="shared" si="0"/>
        <v>32</v>
      </c>
      <c r="J8" s="11">
        <v>36</v>
      </c>
      <c r="K8" s="9" t="str">
        <f t="shared" si="5"/>
        <v>0:00</v>
      </c>
      <c r="L8" s="24">
        <f t="shared" si="4"/>
        <v>0</v>
      </c>
    </row>
    <row r="9" spans="1:12" ht="15">
      <c r="A9" s="1">
        <v>45877</v>
      </c>
      <c r="B9" s="3">
        <v>0.33541666666666664</v>
      </c>
      <c r="C9" s="3">
        <v>0.58611111111111114</v>
      </c>
      <c r="D9" s="5">
        <v>4.1666666666666664E-2</v>
      </c>
      <c r="E9" s="15">
        <f t="shared" si="1"/>
        <v>0.20902777777777784</v>
      </c>
      <c r="F9" s="42" t="str">
        <f t="shared" si="2"/>
        <v>-1:59</v>
      </c>
      <c r="G9">
        <f t="shared" si="3"/>
        <v>-1.9833333333333316</v>
      </c>
      <c r="H9">
        <f t="shared" si="0"/>
        <v>32</v>
      </c>
      <c r="J9" s="40" t="s">
        <v>8</v>
      </c>
      <c r="K9" s="41" t="str">
        <f t="shared" si="5"/>
        <v>7:26</v>
      </c>
      <c r="L9" s="25">
        <f xml:space="preserve"> SUM(L3:L7)</f>
        <v>7.4333333333333247</v>
      </c>
    </row>
    <row r="10" spans="1:12" ht="15">
      <c r="A10" s="1">
        <v>45878</v>
      </c>
      <c r="B10" s="3"/>
      <c r="C10" s="3"/>
      <c r="D10" s="5">
        <v>4.1666666666666664E-2</v>
      </c>
      <c r="E10" s="15">
        <f t="shared" si="1"/>
        <v>-4.1666666666666664E-2</v>
      </c>
      <c r="F10" s="42" t="str">
        <f t="shared" si="2"/>
        <v/>
      </c>
      <c r="G10">
        <f t="shared" si="3"/>
        <v>0</v>
      </c>
      <c r="H10">
        <f t="shared" si="0"/>
        <v>32</v>
      </c>
      <c r="J10" s="39" t="s">
        <v>9</v>
      </c>
      <c r="K10" s="37" t="str">
        <f t="shared" si="5"/>
        <v>21:46</v>
      </c>
      <c r="L10" s="18">
        <f>SUM(L14:L22)</f>
        <v>45.766666666666566</v>
      </c>
    </row>
    <row r="11" spans="1:12">
      <c r="A11" s="1">
        <v>45879</v>
      </c>
      <c r="B11" s="3"/>
      <c r="C11" s="3"/>
      <c r="D11" s="5">
        <v>4.1666666666666664E-2</v>
      </c>
      <c r="E11" s="15">
        <f t="shared" si="1"/>
        <v>-4.1666666666666664E-2</v>
      </c>
      <c r="F11" s="42" t="str">
        <f t="shared" si="2"/>
        <v/>
      </c>
      <c r="G11">
        <f t="shared" si="3"/>
        <v>0</v>
      </c>
      <c r="H11">
        <f t="shared" si="0"/>
        <v>32</v>
      </c>
      <c r="J11" s="24"/>
      <c r="K11" s="18"/>
      <c r="L11" s="18"/>
    </row>
    <row r="12" spans="1:12">
      <c r="A12" s="1">
        <v>45880</v>
      </c>
      <c r="B12" s="3">
        <v>0.33958333333333335</v>
      </c>
      <c r="C12" s="3">
        <v>0.70138888888888884</v>
      </c>
      <c r="D12" s="5">
        <v>4.1666666666666664E-2</v>
      </c>
      <c r="E12" s="15">
        <f t="shared" si="1"/>
        <v>0.32013888888888881</v>
      </c>
      <c r="F12" s="42" t="str">
        <f t="shared" si="2"/>
        <v>0:41</v>
      </c>
      <c r="G12">
        <f t="shared" si="3"/>
        <v>0.68333333333333179</v>
      </c>
      <c r="H12">
        <f t="shared" si="0"/>
        <v>33</v>
      </c>
      <c r="K12" s="18"/>
      <c r="L12" s="18"/>
    </row>
    <row r="13" spans="1:12">
      <c r="A13" s="1">
        <v>45881</v>
      </c>
      <c r="B13" s="2">
        <v>0.34236111111111112</v>
      </c>
      <c r="C13" s="2">
        <v>0.71180555555555558</v>
      </c>
      <c r="D13" s="5">
        <v>4.1666666666666664E-2</v>
      </c>
      <c r="E13" s="15">
        <f t="shared" si="1"/>
        <v>0.32777777777777778</v>
      </c>
      <c r="F13" s="42" t="str">
        <f t="shared" si="2"/>
        <v>0:52</v>
      </c>
      <c r="G13">
        <f t="shared" si="3"/>
        <v>0.86666666666666714</v>
      </c>
      <c r="H13">
        <f t="shared" si="0"/>
        <v>33</v>
      </c>
      <c r="K13" s="18"/>
      <c r="L13" s="18"/>
    </row>
    <row r="14" spans="1:12">
      <c r="A14" s="1">
        <v>45882</v>
      </c>
      <c r="B14" s="3">
        <v>0.33958333333333335</v>
      </c>
      <c r="C14" s="3">
        <v>0.71805555555555556</v>
      </c>
      <c r="D14" s="5">
        <v>4.1666666666666664E-2</v>
      </c>
      <c r="E14" s="15">
        <f t="shared" si="1"/>
        <v>0.33680555555555552</v>
      </c>
      <c r="F14" s="42" t="str">
        <f t="shared" si="2"/>
        <v>1:05</v>
      </c>
      <c r="G14">
        <f t="shared" si="3"/>
        <v>1.0833333333333321</v>
      </c>
      <c r="H14">
        <f t="shared" si="0"/>
        <v>33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45883</v>
      </c>
      <c r="B15" s="3">
        <v>0.35694444444444445</v>
      </c>
      <c r="C15" s="3">
        <v>0.77083333333333337</v>
      </c>
      <c r="D15" s="5">
        <v>4.1666666666666664E-2</v>
      </c>
      <c r="E15" s="15">
        <f t="shared" si="1"/>
        <v>0.37222222222222223</v>
      </c>
      <c r="F15" s="42" t="str">
        <f t="shared" si="2"/>
        <v>1:56</v>
      </c>
      <c r="G15">
        <f t="shared" si="3"/>
        <v>1.9333333333333336</v>
      </c>
      <c r="H15">
        <f t="shared" si="0"/>
        <v>33</v>
      </c>
      <c r="J15" t="s">
        <v>11</v>
      </c>
      <c r="K15" s="9" t="str">
        <f t="shared" ref="K15:K22" si="6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45884</v>
      </c>
      <c r="B16" s="3">
        <v>0.33333333333333331</v>
      </c>
      <c r="C16" s="3">
        <v>0.58333333333333337</v>
      </c>
      <c r="D16" s="5">
        <v>4.1666666666666664E-2</v>
      </c>
      <c r="E16" s="15">
        <f t="shared" si="1"/>
        <v>0.2083333333333334</v>
      </c>
      <c r="F16" s="42" t="str">
        <f t="shared" si="2"/>
        <v>-2:00</v>
      </c>
      <c r="G16">
        <f t="shared" si="3"/>
        <v>-1.9999999999999982</v>
      </c>
      <c r="H16">
        <f t="shared" si="0"/>
        <v>33</v>
      </c>
      <c r="J16" t="s">
        <v>12</v>
      </c>
      <c r="K16" s="9" t="str">
        <f t="shared" si="6"/>
        <v>-6:37</v>
      </c>
      <c r="L16" s="17">
        <f>'Juin-2025'!L9</f>
        <v>-6.616666666666676</v>
      </c>
    </row>
    <row r="17" spans="1:12">
      <c r="A17" s="1">
        <v>45885</v>
      </c>
      <c r="B17" s="3"/>
      <c r="C17" s="3"/>
      <c r="D17" s="5">
        <v>4.1666666666666664E-2</v>
      </c>
      <c r="E17" s="15">
        <f t="shared" si="1"/>
        <v>-4.1666666666666664E-2</v>
      </c>
      <c r="F17" s="42" t="str">
        <f t="shared" si="2"/>
        <v/>
      </c>
      <c r="G17">
        <f t="shared" si="3"/>
        <v>0</v>
      </c>
      <c r="H17">
        <f t="shared" si="0"/>
        <v>33</v>
      </c>
      <c r="J17" t="s">
        <v>13</v>
      </c>
      <c r="K17" s="9" t="str">
        <f t="shared" si="6"/>
        <v>11:41</v>
      </c>
      <c r="L17" s="17">
        <f>'Juillet-2025'!L8</f>
        <v>11.683333333333318</v>
      </c>
    </row>
    <row r="18" spans="1:12">
      <c r="A18" s="1">
        <v>45886</v>
      </c>
      <c r="B18" s="3"/>
      <c r="C18" s="3"/>
      <c r="D18" s="5">
        <v>4.1666666666666664E-2</v>
      </c>
      <c r="E18" s="15">
        <f t="shared" si="1"/>
        <v>-4.1666666666666664E-2</v>
      </c>
      <c r="F18" s="42" t="str">
        <f t="shared" si="2"/>
        <v/>
      </c>
      <c r="G18">
        <f t="shared" si="3"/>
        <v>0</v>
      </c>
      <c r="H18">
        <f t="shared" si="0"/>
        <v>33</v>
      </c>
      <c r="J18" t="s">
        <v>14</v>
      </c>
      <c r="K18" s="9" t="str">
        <f t="shared" si="6"/>
        <v>7:26</v>
      </c>
      <c r="L18" s="17">
        <f>'Aout-2025'!L9</f>
        <v>7.4333333333333247</v>
      </c>
    </row>
    <row r="19" spans="1:12">
      <c r="A19" s="1">
        <v>45887</v>
      </c>
      <c r="B19" s="3">
        <v>0.34027777777777779</v>
      </c>
      <c r="C19" s="3">
        <v>0.72222222222222221</v>
      </c>
      <c r="D19" s="5">
        <v>4.1666666666666664E-2</v>
      </c>
      <c r="E19" s="15">
        <f t="shared" si="1"/>
        <v>0.34027777777777773</v>
      </c>
      <c r="F19" s="42" t="str">
        <f t="shared" si="2"/>
        <v>1:10</v>
      </c>
      <c r="G19">
        <f t="shared" si="3"/>
        <v>1.1666666666666661</v>
      </c>
      <c r="H19">
        <f t="shared" si="0"/>
        <v>34</v>
      </c>
      <c r="J19" t="s">
        <v>15</v>
      </c>
      <c r="K19" s="9" t="str">
        <f t="shared" si="6"/>
        <v>6:32</v>
      </c>
      <c r="L19" s="17">
        <f>'Septembre-2025'!L9</f>
        <v>6.5333333333333199</v>
      </c>
    </row>
    <row r="20" spans="1:12">
      <c r="A20" s="1">
        <v>45888</v>
      </c>
      <c r="B20" s="2">
        <v>0.33541666666666664</v>
      </c>
      <c r="C20" s="2">
        <v>0.71180555555555558</v>
      </c>
      <c r="D20" s="5">
        <v>4.1666666666666664E-2</v>
      </c>
      <c r="E20" s="15">
        <f t="shared" si="1"/>
        <v>0.33472222222222225</v>
      </c>
      <c r="F20" s="42" t="str">
        <f t="shared" si="2"/>
        <v>1:02</v>
      </c>
      <c r="G20">
        <f t="shared" si="3"/>
        <v>1.033333333333335</v>
      </c>
      <c r="H20">
        <f t="shared" si="0"/>
        <v>34</v>
      </c>
      <c r="J20" t="s">
        <v>16</v>
      </c>
      <c r="K20" s="9" t="str">
        <f t="shared" si="6"/>
        <v>9:41</v>
      </c>
      <c r="L20" s="17">
        <f>'Octobre-2025'!L9</f>
        <v>9.6833333333333265</v>
      </c>
    </row>
    <row r="21" spans="1:12">
      <c r="A21" s="1">
        <v>45889</v>
      </c>
      <c r="B21" s="2">
        <v>0.33263888888888887</v>
      </c>
      <c r="C21" s="2">
        <v>0.71597222222222223</v>
      </c>
      <c r="D21" s="5">
        <v>4.1666666666666664E-2</v>
      </c>
      <c r="E21" s="15">
        <f t="shared" si="1"/>
        <v>0.34166666666666667</v>
      </c>
      <c r="F21" s="42" t="str">
        <f t="shared" si="2"/>
        <v>1:12</v>
      </c>
      <c r="G21">
        <f t="shared" si="3"/>
        <v>1.1999999999999993</v>
      </c>
      <c r="H21">
        <f t="shared" si="0"/>
        <v>34</v>
      </c>
      <c r="J21" t="s">
        <v>17</v>
      </c>
      <c r="K21" s="9" t="str">
        <f t="shared" si="6"/>
        <v>2:23</v>
      </c>
      <c r="L21" s="17">
        <f>'Novembre-2025'!L9</f>
        <v>2.3833333333333186</v>
      </c>
    </row>
    <row r="22" spans="1:12">
      <c r="A22" s="1">
        <v>45890</v>
      </c>
      <c r="B22" s="2">
        <v>0.33819444444444446</v>
      </c>
      <c r="C22" s="2">
        <v>0.6958333333333333</v>
      </c>
      <c r="D22" s="5">
        <v>4.1666666666666664E-2</v>
      </c>
      <c r="E22" s="15">
        <f t="shared" si="1"/>
        <v>0.31597222222222215</v>
      </c>
      <c r="F22" s="42" t="str">
        <f t="shared" si="2"/>
        <v>0:35</v>
      </c>
      <c r="G22">
        <f t="shared" si="3"/>
        <v>0.58333333333333215</v>
      </c>
      <c r="H22">
        <f t="shared" si="0"/>
        <v>34</v>
      </c>
      <c r="J22" t="s">
        <v>18</v>
      </c>
      <c r="K22" s="9" t="str">
        <f t="shared" si="6"/>
        <v>4:15</v>
      </c>
      <c r="L22" s="17">
        <f>'Decembre-2025'!L9</f>
        <v>4.2499999999999822</v>
      </c>
    </row>
    <row r="23" spans="1:12">
      <c r="A23" s="1">
        <v>45891</v>
      </c>
      <c r="B23" s="3">
        <v>0.33194444444444443</v>
      </c>
      <c r="C23" s="3">
        <v>0.58750000000000002</v>
      </c>
      <c r="D23" s="5">
        <v>4.1666666666666664E-2</v>
      </c>
      <c r="E23" s="15">
        <f t="shared" si="1"/>
        <v>0.21388888888888893</v>
      </c>
      <c r="F23" s="42" t="str">
        <f t="shared" si="2"/>
        <v>-1:52</v>
      </c>
      <c r="G23">
        <f t="shared" si="3"/>
        <v>-1.8666666666666654</v>
      </c>
      <c r="H23">
        <f t="shared" si="0"/>
        <v>34</v>
      </c>
    </row>
    <row r="24" spans="1:12">
      <c r="A24" s="1">
        <v>45892</v>
      </c>
      <c r="B24" s="3"/>
      <c r="C24" s="3"/>
      <c r="D24" s="5">
        <v>4.1666666666666664E-2</v>
      </c>
      <c r="E24" s="15">
        <f t="shared" si="1"/>
        <v>-4.1666666666666664E-2</v>
      </c>
      <c r="F24" s="42" t="str">
        <f t="shared" si="2"/>
        <v/>
      </c>
      <c r="G24">
        <f t="shared" si="3"/>
        <v>0</v>
      </c>
      <c r="H24">
        <f t="shared" si="0"/>
        <v>34</v>
      </c>
    </row>
    <row r="25" spans="1:12">
      <c r="A25" s="1">
        <v>45893</v>
      </c>
      <c r="B25" s="3"/>
      <c r="C25" s="3"/>
      <c r="D25" s="5">
        <v>4.1666666666666664E-2</v>
      </c>
      <c r="E25" s="15">
        <f t="shared" si="1"/>
        <v>-4.1666666666666664E-2</v>
      </c>
      <c r="F25" s="42" t="str">
        <f t="shared" si="2"/>
        <v/>
      </c>
      <c r="G25">
        <f t="shared" si="3"/>
        <v>0</v>
      </c>
      <c r="H25">
        <f t="shared" si="0"/>
        <v>34</v>
      </c>
    </row>
    <row r="26" spans="1:12">
      <c r="A26" s="1">
        <v>45894</v>
      </c>
      <c r="B26" s="13">
        <v>0.34027777777777779</v>
      </c>
      <c r="C26" s="3">
        <v>0.70138888888888884</v>
      </c>
      <c r="D26" s="5">
        <v>4.1666666666666664E-2</v>
      </c>
      <c r="E26" s="15">
        <f t="shared" si="1"/>
        <v>0.31944444444444436</v>
      </c>
      <c r="F26" s="42" t="str">
        <f t="shared" si="2"/>
        <v>0:40</v>
      </c>
      <c r="G26">
        <f t="shared" si="3"/>
        <v>0.6666666666666643</v>
      </c>
      <c r="H26">
        <f t="shared" ref="H26:H32" si="7">WEEKNUM(A26,2)</f>
        <v>35</v>
      </c>
    </row>
    <row r="27" spans="1:12">
      <c r="A27" s="1">
        <v>45895</v>
      </c>
      <c r="B27" s="2">
        <v>0.33750000000000002</v>
      </c>
      <c r="C27" s="2">
        <v>0.69236111111111109</v>
      </c>
      <c r="D27" s="5">
        <v>4.1666666666666664E-2</v>
      </c>
      <c r="E27" s="15">
        <f t="shared" si="1"/>
        <v>0.31319444444444439</v>
      </c>
      <c r="F27" s="42" t="str">
        <f t="shared" si="2"/>
        <v>0:31</v>
      </c>
      <c r="G27">
        <f t="shared" si="3"/>
        <v>0.51666666666666572</v>
      </c>
      <c r="H27">
        <f t="shared" si="7"/>
        <v>35</v>
      </c>
    </row>
    <row r="28" spans="1:12">
      <c r="A28" s="1">
        <v>45896</v>
      </c>
      <c r="B28" s="2">
        <v>0.33819444444444446</v>
      </c>
      <c r="C28" s="2">
        <v>0.70694444444444449</v>
      </c>
      <c r="D28" s="5">
        <v>4.1666666666666664E-2</v>
      </c>
      <c r="E28" s="15">
        <f t="shared" si="1"/>
        <v>0.32708333333333334</v>
      </c>
      <c r="F28" s="42" t="str">
        <f t="shared" si="2"/>
        <v>0:51</v>
      </c>
      <c r="G28">
        <f t="shared" si="3"/>
        <v>0.84999999999999964</v>
      </c>
      <c r="H28">
        <f t="shared" si="7"/>
        <v>35</v>
      </c>
    </row>
    <row r="29" spans="1:12">
      <c r="A29" s="1">
        <v>45897</v>
      </c>
      <c r="B29" s="2">
        <v>0.33680555555555558</v>
      </c>
      <c r="C29" s="2">
        <v>0.68819444444444444</v>
      </c>
      <c r="D29" s="5">
        <v>4.1666666666666664E-2</v>
      </c>
      <c r="E29" s="15">
        <f t="shared" si="1"/>
        <v>0.30972222222222218</v>
      </c>
      <c r="F29" s="42" t="str">
        <f t="shared" si="2"/>
        <v>0:26</v>
      </c>
      <c r="G29">
        <f t="shared" si="3"/>
        <v>0.43333333333333179</v>
      </c>
      <c r="H29">
        <f t="shared" si="7"/>
        <v>35</v>
      </c>
    </row>
    <row r="30" spans="1:12">
      <c r="A30" s="1">
        <v>45898</v>
      </c>
      <c r="B30" s="3">
        <v>0.35347222222222224</v>
      </c>
      <c r="C30" s="3">
        <v>0.69027777777777777</v>
      </c>
      <c r="D30" s="5">
        <v>4.1666666666666664E-2</v>
      </c>
      <c r="E30" s="15">
        <f t="shared" si="1"/>
        <v>0.29513888888888884</v>
      </c>
      <c r="F30" s="42" t="str">
        <f t="shared" si="2"/>
        <v>0:05</v>
      </c>
      <c r="G30">
        <f t="shared" si="3"/>
        <v>8.3333333333332149E-2</v>
      </c>
      <c r="H30">
        <f t="shared" si="7"/>
        <v>35</v>
      </c>
    </row>
    <row r="31" spans="1:12">
      <c r="A31" s="1">
        <v>45899</v>
      </c>
      <c r="B31" s="3"/>
      <c r="C31" s="3"/>
      <c r="D31" s="5">
        <v>4.1666666666666664E-2</v>
      </c>
      <c r="E31" s="15">
        <f t="shared" si="1"/>
        <v>-4.1666666666666664E-2</v>
      </c>
      <c r="F31" s="42" t="str">
        <f t="shared" si="2"/>
        <v/>
      </c>
      <c r="G31">
        <f t="shared" si="3"/>
        <v>0</v>
      </c>
      <c r="H31">
        <f t="shared" si="7"/>
        <v>35</v>
      </c>
    </row>
    <row r="32" spans="1:12">
      <c r="A32" s="1">
        <v>45900</v>
      </c>
      <c r="D32" s="5">
        <v>4.1666666666666664E-2</v>
      </c>
      <c r="E32" s="15">
        <f t="shared" si="1"/>
        <v>-4.1666666666666664E-2</v>
      </c>
      <c r="F32" s="42" t="str">
        <f t="shared" si="2"/>
        <v/>
      </c>
      <c r="H32">
        <f t="shared" si="7"/>
        <v>35</v>
      </c>
    </row>
  </sheetData>
  <conditionalFormatting sqref="F1:F1048576">
    <cfRule type="expression" dxfId="27" priority="2">
      <formula>$G$2&lt;0</formula>
    </cfRule>
    <cfRule type="cellIs" dxfId="26" priority="6" operator="lessThan">
      <formula>0</formula>
    </cfRule>
    <cfRule type="expression" dxfId="25" priority="12">
      <formula>#REF!</formula>
    </cfRule>
  </conditionalFormatting>
  <conditionalFormatting sqref="F3 F5 F7 F9 F11 F13 F15 F17 F19 F21 F23 F25 F27 F29 F31">
    <cfRule type="expression" dxfId="24" priority="1">
      <formula>$G$3&lt;0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4E026-DF8E-484D-8CBC-768F1B45F51C}">
  <dimension ref="A1:L31"/>
  <sheetViews>
    <sheetView workbookViewId="0">
      <pane ySplit="1" topLeftCell="A2" activePane="bottomLeft" state="frozen"/>
      <selection pane="bottomLeft" activeCell="C34" sqref="C34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hidden="1" customWidth="1"/>
    <col min="5" max="5" width="12.625" style="15" hidden="1" customWidth="1"/>
    <col min="6" max="6" width="14.25" style="18" bestFit="1" customWidth="1"/>
    <col min="7" max="7" width="9.125" hidden="1" customWidth="1"/>
    <col min="8" max="8" width="9.125" customWidth="1"/>
    <col min="10" max="10" width="12.625" customWidth="1"/>
    <col min="11" max="11" width="15.625" customWidth="1"/>
    <col min="12" max="12" width="0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45901</v>
      </c>
      <c r="B2" s="3">
        <v>0.34444444444444444</v>
      </c>
      <c r="C2" s="3">
        <v>0.71597222222222223</v>
      </c>
      <c r="D2" s="4">
        <v>4.1666666666666664E-2</v>
      </c>
      <c r="E2" s="15">
        <f>(C2 - B2) - D2</f>
        <v>0.3298611111111111</v>
      </c>
      <c r="F2" s="17" t="str">
        <f>IF(
  COUNT(B2, C2)&lt;2,
  "",
  IF(
    E2 - TIME(7,0,0) &lt; 0,
    "-" &amp; TEXT(ABS(E2 - TIME(7,0,0)), "h:mm"),
    TEXT(E2 - TIME(7,0,0), "h:mm")
  )
)</f>
        <v>0:55</v>
      </c>
      <c r="G2">
        <f>IF(
  COUNT(B2,C2)&lt;2,
  ,
  (E2*24) - 7
)</f>
        <v>0.91666666666666607</v>
      </c>
      <c r="H2">
        <f t="shared" ref="H2:H31" si="0">WEEKNUM(A2,2)</f>
        <v>36</v>
      </c>
      <c r="J2" s="10" t="s">
        <v>6</v>
      </c>
      <c r="K2" s="8" t="s">
        <v>7</v>
      </c>
      <c r="L2" s="2"/>
    </row>
    <row r="3" spans="1:12">
      <c r="A3" s="1">
        <v>45902</v>
      </c>
      <c r="B3" s="3">
        <v>0.34444444444444444</v>
      </c>
      <c r="C3" s="3">
        <v>0.68611111111111112</v>
      </c>
      <c r="D3" s="5">
        <v>4.1666666666666664E-2</v>
      </c>
      <c r="E3" s="15">
        <f t="shared" ref="E3:E31" si="1">(C3 - B3) - D3</f>
        <v>0.3</v>
      </c>
      <c r="F3" s="17" t="str">
        <f t="shared" ref="F3:F31" si="2">IF(
  COUNT(B3, C3)&lt;2,
  "",
  IF(
    E3 - TIME(7,0,0) &lt; 0,
    "-" &amp; TEXT(ABS(E3 - TIME(7,0,0)), "h:mm"),
    TEXT(E3 - TIME(7,0,0), "h:mm")
  )
)</f>
        <v>0:12</v>
      </c>
      <c r="G3">
        <f t="shared" ref="G3:G31" si="3">IF(
  COUNT(B3,C3)&lt;2,
  ,
  (E3*24) - 7
)</f>
        <v>0.19999999999999929</v>
      </c>
      <c r="H3">
        <f t="shared" si="0"/>
        <v>36</v>
      </c>
      <c r="J3" s="11">
        <v>36</v>
      </c>
      <c r="K3" s="9" t="str">
        <f>IF(ISBLANK(L3), "", IF(L3&lt;0, "-" &amp; TEXT(ABS(L3)/24, "h:mm"), TEXT(L3/24, "h:mm")))</f>
        <v>1:39</v>
      </c>
      <c r="L3" s="24">
        <f xml:space="preserve"> SUMIF(H:H, J3, G:G)</f>
        <v>1.6499999999999968</v>
      </c>
    </row>
    <row r="4" spans="1:12">
      <c r="A4" s="1">
        <v>45903</v>
      </c>
      <c r="B4" s="3">
        <v>0.3347222222222222</v>
      </c>
      <c r="C4" s="3">
        <v>0.71319444444444446</v>
      </c>
      <c r="D4" s="5">
        <v>4.1666666666666664E-2</v>
      </c>
      <c r="E4" s="15">
        <f t="shared" si="1"/>
        <v>0.33680555555555558</v>
      </c>
      <c r="F4" s="17" t="str">
        <f t="shared" si="2"/>
        <v>1:05</v>
      </c>
      <c r="G4">
        <f t="shared" si="3"/>
        <v>1.0833333333333339</v>
      </c>
      <c r="H4">
        <f t="shared" si="0"/>
        <v>36</v>
      </c>
      <c r="J4" s="11">
        <v>37</v>
      </c>
      <c r="K4" s="9" t="str">
        <f t="shared" ref="K4:K9" si="4">IF(ISBLANK(L4), "", IF(L4&lt;0, "-" &amp; TEXT(ABS(L4)/24, "h:mm"), TEXT(L4/24, "h:mm")))</f>
        <v>1:19</v>
      </c>
      <c r="L4" s="24">
        <f xml:space="preserve"> SUMIF(H:H, J4, G:G)</f>
        <v>1.3166666666666655</v>
      </c>
    </row>
    <row r="5" spans="1:12">
      <c r="A5" s="1">
        <v>45904</v>
      </c>
      <c r="B5" s="3">
        <v>0.34375</v>
      </c>
      <c r="C5" s="3">
        <v>0.70208333333333328</v>
      </c>
      <c r="D5" s="5">
        <v>4.1666666666666664E-2</v>
      </c>
      <c r="E5" s="15">
        <f t="shared" si="1"/>
        <v>0.3166666666666666</v>
      </c>
      <c r="F5" s="17" t="str">
        <f t="shared" si="2"/>
        <v>0:36</v>
      </c>
      <c r="G5">
        <f t="shared" si="3"/>
        <v>0.59999999999999787</v>
      </c>
      <c r="H5">
        <f t="shared" si="0"/>
        <v>36</v>
      </c>
      <c r="J5" s="11">
        <v>38</v>
      </c>
      <c r="K5" s="9" t="str">
        <f t="shared" si="4"/>
        <v>2:03</v>
      </c>
      <c r="L5" s="24">
        <f xml:space="preserve"> SUMIF(H:H, J5, G:G)</f>
        <v>2.049999999999998</v>
      </c>
    </row>
    <row r="6" spans="1:12">
      <c r="A6" s="1">
        <v>45905</v>
      </c>
      <c r="B6" s="2">
        <v>0.34305555555555556</v>
      </c>
      <c r="C6" s="2">
        <v>0.62847222222222221</v>
      </c>
      <c r="D6" s="5">
        <v>4.1666666666666664E-2</v>
      </c>
      <c r="E6" s="15">
        <f t="shared" si="1"/>
        <v>0.24374999999999999</v>
      </c>
      <c r="F6" s="17" t="str">
        <f t="shared" si="2"/>
        <v>-1:09</v>
      </c>
      <c r="G6">
        <f t="shared" si="3"/>
        <v>-1.1500000000000004</v>
      </c>
      <c r="H6">
        <f t="shared" si="0"/>
        <v>36</v>
      </c>
      <c r="J6" s="11">
        <v>39</v>
      </c>
      <c r="K6" s="9" t="str">
        <f t="shared" si="4"/>
        <v>0:51</v>
      </c>
      <c r="L6" s="24">
        <f xml:space="preserve"> SUMIF(H:H, J6, G:G)</f>
        <v>0.84999999999999609</v>
      </c>
    </row>
    <row r="7" spans="1:12">
      <c r="A7" s="1">
        <v>45906</v>
      </c>
      <c r="B7" s="3"/>
      <c r="C7" s="3"/>
      <c r="D7" s="5">
        <v>4.1666666666666664E-2</v>
      </c>
      <c r="E7" s="15">
        <f t="shared" si="1"/>
        <v>-4.1666666666666664E-2</v>
      </c>
      <c r="F7" s="17" t="str">
        <f t="shared" si="2"/>
        <v/>
      </c>
      <c r="G7">
        <f t="shared" si="3"/>
        <v>0</v>
      </c>
      <c r="H7">
        <f t="shared" si="0"/>
        <v>36</v>
      </c>
      <c r="J7" s="11">
        <v>40</v>
      </c>
      <c r="K7" s="9" t="str">
        <f t="shared" si="4"/>
        <v>0:40</v>
      </c>
      <c r="L7" s="24">
        <f xml:space="preserve"> SUMIF(H:H, J7, G:G)</f>
        <v>0.66666666666666341</v>
      </c>
    </row>
    <row r="8" spans="1:12">
      <c r="A8" s="1">
        <v>45907</v>
      </c>
      <c r="B8" s="3"/>
      <c r="C8" s="3"/>
      <c r="D8" s="5">
        <v>4.1666666666666664E-2</v>
      </c>
      <c r="E8" s="15">
        <f t="shared" si="1"/>
        <v>-4.1666666666666664E-2</v>
      </c>
      <c r="F8" s="17" t="str">
        <f t="shared" si="2"/>
        <v/>
      </c>
      <c r="G8">
        <f t="shared" si="3"/>
        <v>0</v>
      </c>
      <c r="H8">
        <f t="shared" si="0"/>
        <v>36</v>
      </c>
      <c r="J8" s="11"/>
      <c r="K8" s="9" t="str">
        <f t="shared" si="4"/>
        <v/>
      </c>
      <c r="L8" s="24"/>
    </row>
    <row r="9" spans="1:12" ht="15">
      <c r="A9" s="1">
        <v>45908</v>
      </c>
      <c r="B9" s="3">
        <v>0.33541666666666664</v>
      </c>
      <c r="C9" s="3">
        <v>0.69305555555555554</v>
      </c>
      <c r="D9" s="5">
        <v>4.1666666666666664E-2</v>
      </c>
      <c r="E9" s="15">
        <f t="shared" si="1"/>
        <v>0.31597222222222221</v>
      </c>
      <c r="F9" s="17" t="str">
        <f t="shared" si="2"/>
        <v>0:35</v>
      </c>
      <c r="G9">
        <f t="shared" si="3"/>
        <v>0.58333333333333304</v>
      </c>
      <c r="H9">
        <f t="shared" si="0"/>
        <v>37</v>
      </c>
      <c r="J9" s="40" t="s">
        <v>8</v>
      </c>
      <c r="K9" s="41" t="str">
        <f t="shared" si="4"/>
        <v>6:32</v>
      </c>
      <c r="L9" s="25">
        <f xml:space="preserve"> SUM(L3:L7)</f>
        <v>6.5333333333333199</v>
      </c>
    </row>
    <row r="10" spans="1:12" ht="15">
      <c r="A10" s="1">
        <v>45909</v>
      </c>
      <c r="B10" s="3">
        <v>0.33333333333333331</v>
      </c>
      <c r="C10" s="3">
        <v>0.69444444444444442</v>
      </c>
      <c r="D10" s="5">
        <v>4.1666666666666664E-2</v>
      </c>
      <c r="E10" s="15">
        <f t="shared" si="1"/>
        <v>0.31944444444444442</v>
      </c>
      <c r="F10" s="17" t="str">
        <f t="shared" si="2"/>
        <v>0:40</v>
      </c>
      <c r="G10">
        <f t="shared" si="3"/>
        <v>0.66666666666666607</v>
      </c>
      <c r="H10">
        <f t="shared" si="0"/>
        <v>37</v>
      </c>
      <c r="J10" s="39" t="s">
        <v>9</v>
      </c>
      <c r="K10" s="37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>
      <c r="A11" s="1">
        <v>45910</v>
      </c>
      <c r="B11" s="3">
        <v>0.32361111111111113</v>
      </c>
      <c r="C11" s="3">
        <v>0.69305555555555554</v>
      </c>
      <c r="D11" s="5">
        <v>4.1666666666666664E-2</v>
      </c>
      <c r="E11" s="15">
        <f t="shared" si="1"/>
        <v>0.32777777777777772</v>
      </c>
      <c r="F11" s="17" t="str">
        <f t="shared" si="2"/>
        <v>0:52</v>
      </c>
      <c r="G11">
        <f t="shared" si="3"/>
        <v>0.86666666666666536</v>
      </c>
      <c r="H11">
        <f t="shared" si="0"/>
        <v>37</v>
      </c>
      <c r="J11" s="24"/>
      <c r="K11" s="18"/>
      <c r="L11" s="18"/>
    </row>
    <row r="12" spans="1:12">
      <c r="A12" s="1">
        <v>45911</v>
      </c>
      <c r="B12" s="3">
        <v>0.33263888888888887</v>
      </c>
      <c r="C12" s="3">
        <v>0.71319444444444446</v>
      </c>
      <c r="D12" s="5">
        <v>4.1666666666666664E-2</v>
      </c>
      <c r="E12" s="15">
        <f t="shared" si="1"/>
        <v>0.33888888888888891</v>
      </c>
      <c r="F12" s="17" t="str">
        <f t="shared" si="2"/>
        <v>1:08</v>
      </c>
      <c r="G12">
        <f t="shared" si="3"/>
        <v>1.1333333333333329</v>
      </c>
      <c r="H12">
        <f t="shared" si="0"/>
        <v>37</v>
      </c>
      <c r="K12" s="18"/>
      <c r="L12" s="18"/>
    </row>
    <row r="13" spans="1:12">
      <c r="A13" s="1">
        <v>45912</v>
      </c>
      <c r="B13" s="2">
        <v>0.33055555555555555</v>
      </c>
      <c r="C13" s="2">
        <v>0.58333333333333337</v>
      </c>
      <c r="D13" s="5">
        <v>4.1666666666666664E-2</v>
      </c>
      <c r="E13" s="15">
        <f t="shared" si="1"/>
        <v>0.21111111111111117</v>
      </c>
      <c r="F13" s="17" t="str">
        <f t="shared" si="2"/>
        <v>-1:56</v>
      </c>
      <c r="G13">
        <f t="shared" si="3"/>
        <v>-1.9333333333333318</v>
      </c>
      <c r="H13">
        <f t="shared" si="0"/>
        <v>37</v>
      </c>
      <c r="K13" s="18"/>
      <c r="L13" s="18"/>
    </row>
    <row r="14" spans="1:12">
      <c r="A14" s="1">
        <v>45913</v>
      </c>
      <c r="B14" s="3"/>
      <c r="C14" s="3"/>
      <c r="D14" s="5">
        <v>4.1666666666666664E-2</v>
      </c>
      <c r="E14" s="15">
        <f t="shared" si="1"/>
        <v>-4.1666666666666664E-2</v>
      </c>
      <c r="F14" s="17" t="str">
        <f t="shared" si="2"/>
        <v/>
      </c>
      <c r="G14">
        <f t="shared" si="3"/>
        <v>0</v>
      </c>
      <c r="H14">
        <f t="shared" si="0"/>
        <v>37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45914</v>
      </c>
      <c r="B15" s="3"/>
      <c r="C15" s="3"/>
      <c r="D15" s="5">
        <v>4.1666666666666664E-2</v>
      </c>
      <c r="E15" s="15">
        <f t="shared" si="1"/>
        <v>-4.1666666666666664E-2</v>
      </c>
      <c r="F15" s="17" t="str">
        <f t="shared" si="2"/>
        <v/>
      </c>
      <c r="G15">
        <f t="shared" si="3"/>
        <v>0</v>
      </c>
      <c r="H15">
        <f t="shared" si="0"/>
        <v>37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45915</v>
      </c>
      <c r="B16" s="3">
        <v>0.33750000000000002</v>
      </c>
      <c r="C16" s="3">
        <v>0.70486111111111116</v>
      </c>
      <c r="D16" s="5">
        <v>4.1666666666666664E-2</v>
      </c>
      <c r="E16" s="15">
        <f t="shared" si="1"/>
        <v>0.32569444444444445</v>
      </c>
      <c r="F16" s="17" t="str">
        <f t="shared" si="2"/>
        <v>0:49</v>
      </c>
      <c r="G16">
        <f t="shared" si="3"/>
        <v>0.81666666666666643</v>
      </c>
      <c r="H16">
        <f t="shared" si="0"/>
        <v>38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>
      <c r="A17" s="1">
        <v>45916</v>
      </c>
      <c r="B17" s="3">
        <v>0.33680555555555558</v>
      </c>
      <c r="C17" s="3">
        <v>0.70972222222222225</v>
      </c>
      <c r="D17" s="5">
        <v>4.1666666666666664E-2</v>
      </c>
      <c r="E17" s="15">
        <f t="shared" si="1"/>
        <v>0.33124999999999999</v>
      </c>
      <c r="F17" s="17" t="str">
        <f t="shared" si="2"/>
        <v>0:57</v>
      </c>
      <c r="G17">
        <f t="shared" si="3"/>
        <v>0.94999999999999929</v>
      </c>
      <c r="H17">
        <f t="shared" si="0"/>
        <v>38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>
      <c r="A18" s="1">
        <v>45917</v>
      </c>
      <c r="B18" s="3">
        <v>0.33958333333333335</v>
      </c>
      <c r="C18" s="3">
        <v>0.68611111111111112</v>
      </c>
      <c r="D18" s="5">
        <v>4.1666666666666664E-2</v>
      </c>
      <c r="E18" s="15">
        <f t="shared" si="1"/>
        <v>0.30486111111111108</v>
      </c>
      <c r="F18" s="17" t="str">
        <f t="shared" si="2"/>
        <v>0:19</v>
      </c>
      <c r="G18">
        <f t="shared" si="3"/>
        <v>0.31666666666666643</v>
      </c>
      <c r="H18">
        <f t="shared" si="0"/>
        <v>38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>
      <c r="A19" s="1">
        <v>45918</v>
      </c>
      <c r="B19" s="3">
        <v>0.33541666666666664</v>
      </c>
      <c r="C19" s="3">
        <v>0.74652777777777779</v>
      </c>
      <c r="D19" s="5">
        <v>4.1666666666666664E-2</v>
      </c>
      <c r="E19" s="15">
        <f t="shared" si="1"/>
        <v>0.36944444444444446</v>
      </c>
      <c r="F19" s="17" t="str">
        <f t="shared" si="2"/>
        <v>1:52</v>
      </c>
      <c r="G19">
        <f t="shared" si="3"/>
        <v>1.8666666666666671</v>
      </c>
      <c r="H19">
        <f t="shared" si="0"/>
        <v>38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>
      <c r="A20" s="1">
        <v>45919</v>
      </c>
      <c r="B20" s="2">
        <v>0.32083333333333336</v>
      </c>
      <c r="C20" s="2">
        <v>0.57499999999999996</v>
      </c>
      <c r="D20" s="5">
        <v>4.1666666666666664E-2</v>
      </c>
      <c r="E20" s="15">
        <f t="shared" si="1"/>
        <v>0.21249999999999994</v>
      </c>
      <c r="F20" s="17" t="str">
        <f t="shared" si="2"/>
        <v>-1:54</v>
      </c>
      <c r="G20">
        <f t="shared" si="3"/>
        <v>-1.9000000000000012</v>
      </c>
      <c r="H20">
        <f t="shared" si="0"/>
        <v>38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>
      <c r="A21" s="1">
        <v>45920</v>
      </c>
      <c r="D21" s="5">
        <v>4.1666666666666664E-2</v>
      </c>
      <c r="E21" s="15">
        <f t="shared" si="1"/>
        <v>-4.1666666666666664E-2</v>
      </c>
      <c r="F21" s="17" t="str">
        <f t="shared" si="2"/>
        <v/>
      </c>
      <c r="G21">
        <f t="shared" si="3"/>
        <v>0</v>
      </c>
      <c r="H21">
        <f t="shared" si="0"/>
        <v>38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>
      <c r="A22" s="1">
        <v>45921</v>
      </c>
      <c r="D22" s="5">
        <v>4.1666666666666664E-2</v>
      </c>
      <c r="E22" s="15">
        <f t="shared" si="1"/>
        <v>-4.1666666666666664E-2</v>
      </c>
      <c r="F22" s="17" t="str">
        <f t="shared" si="2"/>
        <v/>
      </c>
      <c r="G22">
        <f t="shared" si="3"/>
        <v>0</v>
      </c>
      <c r="H22">
        <f t="shared" si="0"/>
        <v>38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>
      <c r="A23" s="1">
        <v>45922</v>
      </c>
      <c r="B23" s="3">
        <v>0.33611111111111114</v>
      </c>
      <c r="C23" s="3">
        <v>0.69930555555555551</v>
      </c>
      <c r="D23" s="5">
        <v>4.1666666666666664E-2</v>
      </c>
      <c r="E23" s="15">
        <f t="shared" si="1"/>
        <v>0.32152777777777769</v>
      </c>
      <c r="F23" s="17" t="str">
        <f t="shared" si="2"/>
        <v>0:43</v>
      </c>
      <c r="G23">
        <f t="shared" si="3"/>
        <v>0.71666666666666501</v>
      </c>
      <c r="H23">
        <f t="shared" si="0"/>
        <v>39</v>
      </c>
    </row>
    <row r="24" spans="1:12">
      <c r="A24" s="1">
        <v>45923</v>
      </c>
      <c r="B24" s="3">
        <v>0.33263888888888887</v>
      </c>
      <c r="C24" s="3">
        <v>0.69097222222222221</v>
      </c>
      <c r="D24" s="5">
        <v>4.1666666666666664E-2</v>
      </c>
      <c r="E24" s="15">
        <f t="shared" si="1"/>
        <v>0.31666666666666665</v>
      </c>
      <c r="F24" s="17" t="str">
        <f t="shared" si="2"/>
        <v>0:36</v>
      </c>
      <c r="G24">
        <f t="shared" si="3"/>
        <v>0.59999999999999964</v>
      </c>
      <c r="H24">
        <f t="shared" si="0"/>
        <v>39</v>
      </c>
    </row>
    <row r="25" spans="1:12">
      <c r="A25" s="1">
        <v>45924</v>
      </c>
      <c r="B25" s="3">
        <v>0.33888888888888891</v>
      </c>
      <c r="C25" s="3">
        <v>0.70208333333333328</v>
      </c>
      <c r="D25" s="5">
        <v>4.1666666666666664E-2</v>
      </c>
      <c r="E25" s="15">
        <f t="shared" si="1"/>
        <v>0.32152777777777769</v>
      </c>
      <c r="F25" s="17" t="str">
        <f t="shared" si="2"/>
        <v>0:43</v>
      </c>
      <c r="G25">
        <f t="shared" si="3"/>
        <v>0.71666666666666501</v>
      </c>
      <c r="H25">
        <f t="shared" si="0"/>
        <v>39</v>
      </c>
    </row>
    <row r="26" spans="1:12">
      <c r="A26" s="1">
        <v>45925</v>
      </c>
      <c r="B26" s="13">
        <v>0.33819444444444446</v>
      </c>
      <c r="C26" s="3">
        <v>0.69861111111111107</v>
      </c>
      <c r="D26" s="5">
        <v>4.1666666666666664E-2</v>
      </c>
      <c r="E26" s="15">
        <f t="shared" si="1"/>
        <v>0.31874999999999992</v>
      </c>
      <c r="F26" s="17" t="str">
        <f t="shared" si="2"/>
        <v>0:39</v>
      </c>
      <c r="G26">
        <f t="shared" si="3"/>
        <v>0.64999999999999858</v>
      </c>
      <c r="H26">
        <f t="shared" si="0"/>
        <v>39</v>
      </c>
    </row>
    <row r="27" spans="1:12">
      <c r="A27" s="1">
        <v>45926</v>
      </c>
      <c r="B27" s="2">
        <v>0.32222222222222224</v>
      </c>
      <c r="C27" s="2">
        <v>0.57916666666666672</v>
      </c>
      <c r="D27" s="5">
        <v>4.1666666666666664E-2</v>
      </c>
      <c r="E27" s="15">
        <f t="shared" si="1"/>
        <v>0.21527777777777782</v>
      </c>
      <c r="F27" s="17" t="str">
        <f t="shared" si="2"/>
        <v>-1:50</v>
      </c>
      <c r="G27">
        <f t="shared" si="3"/>
        <v>-1.8333333333333321</v>
      </c>
      <c r="H27">
        <f t="shared" si="0"/>
        <v>39</v>
      </c>
    </row>
    <row r="28" spans="1:12">
      <c r="A28" s="1">
        <v>45927</v>
      </c>
      <c r="D28" s="5">
        <v>4.1666666666666664E-2</v>
      </c>
      <c r="E28" s="15">
        <f t="shared" si="1"/>
        <v>-4.1666666666666664E-2</v>
      </c>
      <c r="F28" s="17" t="str">
        <f t="shared" si="2"/>
        <v/>
      </c>
      <c r="G28">
        <f t="shared" si="3"/>
        <v>0</v>
      </c>
      <c r="H28">
        <f t="shared" si="0"/>
        <v>39</v>
      </c>
    </row>
    <row r="29" spans="1:12">
      <c r="A29" s="1">
        <v>45928</v>
      </c>
      <c r="D29" s="5">
        <v>4.1666666666666664E-2</v>
      </c>
      <c r="E29" s="15">
        <f t="shared" si="1"/>
        <v>-4.1666666666666664E-2</v>
      </c>
      <c r="F29" s="17" t="str">
        <f t="shared" si="2"/>
        <v/>
      </c>
      <c r="G29">
        <f t="shared" si="3"/>
        <v>0</v>
      </c>
      <c r="H29">
        <f t="shared" si="0"/>
        <v>39</v>
      </c>
    </row>
    <row r="30" spans="1:12">
      <c r="A30" s="1">
        <v>45929</v>
      </c>
      <c r="B30" s="3">
        <v>0.34166666666666667</v>
      </c>
      <c r="C30" s="3">
        <v>0.70277777777777772</v>
      </c>
      <c r="D30" s="5">
        <v>4.1666666666666664E-2</v>
      </c>
      <c r="E30" s="15">
        <f t="shared" si="1"/>
        <v>0.31944444444444436</v>
      </c>
      <c r="F30" s="17" t="str">
        <f t="shared" si="2"/>
        <v>0:40</v>
      </c>
      <c r="G30">
        <f t="shared" si="3"/>
        <v>0.6666666666666643</v>
      </c>
      <c r="H30">
        <f t="shared" si="0"/>
        <v>40</v>
      </c>
    </row>
    <row r="31" spans="1:12">
      <c r="A31" s="1">
        <v>45930</v>
      </c>
      <c r="B31" s="3">
        <v>0.33333333333333331</v>
      </c>
      <c r="C31" s="3">
        <v>0.66666666666666663</v>
      </c>
      <c r="D31" s="5">
        <v>4.1666666666666664E-2</v>
      </c>
      <c r="E31" s="15">
        <f t="shared" si="1"/>
        <v>0.29166666666666663</v>
      </c>
      <c r="F31" s="17" t="str">
        <f t="shared" si="2"/>
        <v>-0:00</v>
      </c>
      <c r="G31">
        <f t="shared" si="3"/>
        <v>-8.8817841970012523E-16</v>
      </c>
      <c r="H31">
        <f t="shared" si="0"/>
        <v>40</v>
      </c>
    </row>
  </sheetData>
  <conditionalFormatting sqref="F1:F1048576">
    <cfRule type="expression" dxfId="23" priority="2">
      <formula>$G$2&lt;0</formula>
    </cfRule>
    <cfRule type="cellIs" dxfId="22" priority="6" operator="lessThan">
      <formula>0</formula>
    </cfRule>
    <cfRule type="expression" dxfId="21" priority="13">
      <formula>#REF!</formula>
    </cfRule>
  </conditionalFormatting>
  <conditionalFormatting sqref="F3 F5 F7 F9 F11 F13 F15 F17 F19 F21 F23 F25 F27 F29 F31">
    <cfRule type="expression" dxfId="20" priority="1">
      <formula>$G$3&lt;0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1E4E2-51AE-4AE5-A17C-96A49A144502}">
  <dimension ref="A1:L32"/>
  <sheetViews>
    <sheetView workbookViewId="0">
      <pane ySplit="1" topLeftCell="A8" activePane="bottomLeft" state="frozen"/>
      <selection pane="bottomLeft" activeCell="K20" sqref="K20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customWidth="1"/>
    <col min="5" max="5" width="12.625" style="15" customWidth="1"/>
    <col min="6" max="6" width="14.25" style="18" bestFit="1" customWidth="1"/>
    <col min="7" max="7" width="9.125" hidden="1" customWidth="1"/>
    <col min="8" max="8" width="9.125" customWidth="1"/>
    <col min="10" max="10" width="14" customWidth="1"/>
    <col min="11" max="11" width="14.125" customWidth="1"/>
    <col min="12" max="12" width="0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45931</v>
      </c>
      <c r="B2" s="3">
        <v>0.33263888888888887</v>
      </c>
      <c r="C2" s="3">
        <v>0.70277777777777772</v>
      </c>
      <c r="D2" s="4">
        <v>4.1666666666666664E-2</v>
      </c>
      <c r="E2" s="15">
        <f>(C2 - B2) - D2</f>
        <v>0.32847222222222217</v>
      </c>
      <c r="F2" s="17" t="str">
        <f>IF(
  COUNT(B2, C2)&lt;2,
  "",
  IF(
    E2 - TIME(7,0,0) &lt; 0,
    "-" &amp; TEXT(ABS(E2 - TIME(7,0,0)), "h:mm"),
    TEXT(E2 - TIME(7,0,0), "h:mm")
  )
)</f>
        <v>0:53</v>
      </c>
      <c r="G2">
        <f>IF(
  COUNT(B2,C2)&lt;2,
  ,
  (E2*24) - 7
)</f>
        <v>0.88333333333333197</v>
      </c>
      <c r="H2">
        <f t="shared" ref="H2:H24" si="0">WEEKNUM(A2,2)</f>
        <v>40</v>
      </c>
      <c r="J2" s="10" t="s">
        <v>6</v>
      </c>
      <c r="K2" s="8" t="s">
        <v>7</v>
      </c>
      <c r="L2" s="2"/>
    </row>
    <row r="3" spans="1:12">
      <c r="A3" s="1">
        <v>45932</v>
      </c>
      <c r="B3" s="3">
        <v>0.32916666666666666</v>
      </c>
      <c r="C3" s="3">
        <v>0.6958333333333333</v>
      </c>
      <c r="D3" s="5">
        <v>4.1666666666666664E-2</v>
      </c>
      <c r="E3" s="15">
        <f t="shared" ref="E3:E32" si="1">(C3 - B3) - D3</f>
        <v>0.32499999999999996</v>
      </c>
      <c r="F3" s="17" t="str">
        <f t="shared" ref="F3:F32" si="2">IF(
  COUNT(B3, C3)&lt;2,
  "",
  IF(
    E3 - TIME(7,0,0) &lt; 0,
    "-" &amp; TEXT(ABS(E3 - TIME(7,0,0)), "h:mm"),
    TEXT(E3 - TIME(7,0,0), "h:mm")
  )
)</f>
        <v>0:48</v>
      </c>
      <c r="G3">
        <f t="shared" ref="G3:G32" si="3">IF(
  COUNT(B3,C3)&lt;2,
  ,
  (E3*24) - 7
)</f>
        <v>0.79999999999999893</v>
      </c>
      <c r="H3">
        <f t="shared" si="0"/>
        <v>40</v>
      </c>
      <c r="J3" s="11">
        <v>40</v>
      </c>
      <c r="K3" s="9" t="str">
        <f>IF(ISBLANK(L3), "", IF(L3&lt;0, "-" &amp; TEXT(ABS(L3)/24, "h:mm"), TEXT(L3/24, "h:mm")))</f>
        <v>1:41</v>
      </c>
      <c r="L3" s="24">
        <f xml:space="preserve"> SUMIF(H:H, J3, G:G)</f>
        <v>1.68333333333333</v>
      </c>
    </row>
    <row r="4" spans="1:12">
      <c r="A4" s="1">
        <v>45933</v>
      </c>
      <c r="B4" s="3">
        <v>0.33333333333333331</v>
      </c>
      <c r="C4" s="3">
        <v>0.66666666666666663</v>
      </c>
      <c r="D4" s="5">
        <v>4.1666666666666664E-2</v>
      </c>
      <c r="E4" s="15">
        <f t="shared" si="1"/>
        <v>0.29166666666666663</v>
      </c>
      <c r="F4" s="17" t="str">
        <f t="shared" si="2"/>
        <v>-0:00</v>
      </c>
      <c r="G4">
        <f t="shared" si="3"/>
        <v>-8.8817841970012523E-16</v>
      </c>
      <c r="H4">
        <f t="shared" si="0"/>
        <v>40</v>
      </c>
      <c r="J4" s="11">
        <v>41</v>
      </c>
      <c r="K4" s="9" t="str">
        <f t="shared" ref="K4:K9" si="4">IF(ISBLANK(L4), "", IF(L4&lt;0, "-" &amp; TEXT(ABS(L4)/24, "h:mm"), TEXT(L4/24, "h:mm")))</f>
        <v>-3:24</v>
      </c>
      <c r="L4" s="24">
        <f xml:space="preserve"> SUMIF(H:H, J4, G:G)</f>
        <v>-3.4000000000000012</v>
      </c>
    </row>
    <row r="5" spans="1:12">
      <c r="A5" s="1">
        <v>45934</v>
      </c>
      <c r="B5" s="3"/>
      <c r="C5" s="3"/>
      <c r="D5" s="5">
        <v>4.1666666666666664E-2</v>
      </c>
      <c r="E5" s="15">
        <f t="shared" si="1"/>
        <v>-4.1666666666666664E-2</v>
      </c>
      <c r="F5" s="17" t="str">
        <f t="shared" si="2"/>
        <v/>
      </c>
      <c r="G5">
        <f t="shared" si="3"/>
        <v>0</v>
      </c>
      <c r="H5">
        <f t="shared" si="0"/>
        <v>40</v>
      </c>
      <c r="J5" s="11">
        <v>42</v>
      </c>
      <c r="K5" s="9" t="str">
        <f t="shared" si="4"/>
        <v>2:18</v>
      </c>
      <c r="L5" s="24">
        <f xml:space="preserve"> SUMIF(H:H, J5, G:G)</f>
        <v>2.299999999999998</v>
      </c>
    </row>
    <row r="6" spans="1:12">
      <c r="A6" s="1">
        <v>45935</v>
      </c>
      <c r="D6" s="5">
        <v>4.1666666666666664E-2</v>
      </c>
      <c r="E6" s="15">
        <f t="shared" si="1"/>
        <v>-4.1666666666666664E-2</v>
      </c>
      <c r="F6" s="17" t="str">
        <f t="shared" si="2"/>
        <v/>
      </c>
      <c r="G6">
        <f t="shared" si="3"/>
        <v>0</v>
      </c>
      <c r="H6">
        <f t="shared" si="0"/>
        <v>40</v>
      </c>
      <c r="J6" s="11">
        <v>43</v>
      </c>
      <c r="K6" s="9" t="str">
        <f t="shared" si="4"/>
        <v>5:24</v>
      </c>
      <c r="L6" s="24">
        <f xml:space="preserve"> SUMIF(H:H, J6, G:G)</f>
        <v>5.3999999999999995</v>
      </c>
    </row>
    <row r="7" spans="1:12">
      <c r="A7" s="1">
        <v>45936</v>
      </c>
      <c r="B7" s="3">
        <v>0.33750000000000002</v>
      </c>
      <c r="C7" s="3">
        <v>0.70902777777777781</v>
      </c>
      <c r="D7" s="5">
        <v>4.1666666666666664E-2</v>
      </c>
      <c r="E7" s="15">
        <f t="shared" si="1"/>
        <v>0.3298611111111111</v>
      </c>
      <c r="F7" s="17" t="str">
        <f t="shared" si="2"/>
        <v>0:55</v>
      </c>
      <c r="G7">
        <f t="shared" si="3"/>
        <v>0.91666666666666607</v>
      </c>
      <c r="H7">
        <f t="shared" si="0"/>
        <v>41</v>
      </c>
      <c r="J7" s="11">
        <v>44</v>
      </c>
      <c r="K7" s="9" t="str">
        <f t="shared" si="4"/>
        <v>3:42</v>
      </c>
      <c r="L7" s="24">
        <f xml:space="preserve"> SUMIF(H:H, J7, G:G)</f>
        <v>3.7</v>
      </c>
    </row>
    <row r="8" spans="1:12">
      <c r="A8" s="1">
        <v>45937</v>
      </c>
      <c r="B8" s="3">
        <v>0.33333333333333331</v>
      </c>
      <c r="C8" s="3">
        <v>0.66666666666666663</v>
      </c>
      <c r="D8" s="5">
        <v>4.1666666666666664E-2</v>
      </c>
      <c r="E8" s="15">
        <f t="shared" si="1"/>
        <v>0.29166666666666663</v>
      </c>
      <c r="F8" s="17" t="str">
        <f t="shared" si="2"/>
        <v>-0:00</v>
      </c>
      <c r="G8">
        <f t="shared" si="3"/>
        <v>-8.8817841970012523E-16</v>
      </c>
      <c r="H8">
        <f t="shared" si="0"/>
        <v>41</v>
      </c>
      <c r="J8" s="11"/>
      <c r="K8" s="9" t="str">
        <f t="shared" si="4"/>
        <v/>
      </c>
      <c r="L8" s="24"/>
    </row>
    <row r="9" spans="1:12" ht="15">
      <c r="A9" s="1">
        <v>45938</v>
      </c>
      <c r="B9" s="3">
        <v>0.52083333333333337</v>
      </c>
      <c r="C9" s="3">
        <v>0.75347222222222221</v>
      </c>
      <c r="D9" s="5">
        <v>4.1666666666666664E-2</v>
      </c>
      <c r="E9" s="15">
        <f t="shared" si="1"/>
        <v>0.19097222222222218</v>
      </c>
      <c r="F9" s="17" t="str">
        <f t="shared" si="2"/>
        <v>-2:25</v>
      </c>
      <c r="G9">
        <f t="shared" si="3"/>
        <v>-2.4166666666666679</v>
      </c>
      <c r="H9">
        <f t="shared" si="0"/>
        <v>41</v>
      </c>
      <c r="J9" s="38" t="s">
        <v>8</v>
      </c>
      <c r="K9" s="9" t="str">
        <f t="shared" si="4"/>
        <v>9:41</v>
      </c>
      <c r="L9" s="25">
        <f xml:space="preserve"> SUM(L3:L7)</f>
        <v>9.6833333333333265</v>
      </c>
    </row>
    <row r="10" spans="1:12" ht="15">
      <c r="A10" s="1">
        <v>45939</v>
      </c>
      <c r="B10" s="3">
        <v>0.33333333333333331</v>
      </c>
      <c r="C10" s="3">
        <v>0.68263888888888891</v>
      </c>
      <c r="D10" s="5">
        <v>4.1666666666666664E-2</v>
      </c>
      <c r="E10" s="15">
        <f t="shared" si="1"/>
        <v>0.30763888888888891</v>
      </c>
      <c r="F10" s="17" t="str">
        <f t="shared" si="2"/>
        <v>0:23</v>
      </c>
      <c r="G10">
        <f t="shared" si="3"/>
        <v>0.38333333333333375</v>
      </c>
      <c r="H10">
        <f t="shared" si="0"/>
        <v>41</v>
      </c>
      <c r="J10" s="39" t="s">
        <v>9</v>
      </c>
      <c r="K10" s="37" t="str">
        <f>IF(ISBLANK(L10), "", IF(L10&lt;0, "-" &amp; TEXT(ABS(L10)/24, "[h]:mm"), TEXT(L10/24, "[h]:mm")))</f>
        <v>45:46</v>
      </c>
      <c r="L10" s="18">
        <f>SUM(L14:L22)</f>
        <v>45.766666666666566</v>
      </c>
    </row>
    <row r="11" spans="1:12">
      <c r="A11" s="1">
        <v>45940</v>
      </c>
      <c r="B11" s="3">
        <v>0.35069444444444442</v>
      </c>
      <c r="C11" s="3">
        <v>0.58888888888888891</v>
      </c>
      <c r="D11" s="5">
        <v>4.1666666666666664E-2</v>
      </c>
      <c r="E11" s="15">
        <f t="shared" si="1"/>
        <v>0.19652777777777783</v>
      </c>
      <c r="F11" s="17" t="str">
        <f t="shared" si="2"/>
        <v>-2:17</v>
      </c>
      <c r="G11">
        <f t="shared" si="3"/>
        <v>-2.2833333333333323</v>
      </c>
      <c r="H11">
        <f t="shared" si="0"/>
        <v>41</v>
      </c>
      <c r="J11" s="24"/>
      <c r="K11" s="18"/>
      <c r="L11" s="18"/>
    </row>
    <row r="12" spans="1:12">
      <c r="A12" s="1">
        <v>45941</v>
      </c>
      <c r="B12" s="3"/>
      <c r="C12" s="3"/>
      <c r="D12" s="5">
        <v>4.1666666666666664E-2</v>
      </c>
      <c r="E12" s="15">
        <f t="shared" si="1"/>
        <v>-4.1666666666666664E-2</v>
      </c>
      <c r="F12" s="17" t="str">
        <f t="shared" si="2"/>
        <v/>
      </c>
      <c r="G12">
        <f t="shared" si="3"/>
        <v>0</v>
      </c>
      <c r="H12">
        <f t="shared" si="0"/>
        <v>41</v>
      </c>
      <c r="K12" s="18"/>
      <c r="L12" s="18"/>
    </row>
    <row r="13" spans="1:12">
      <c r="A13" s="1">
        <v>45942</v>
      </c>
      <c r="D13" s="5">
        <v>4.1666666666666664E-2</v>
      </c>
      <c r="E13" s="15">
        <f t="shared" si="1"/>
        <v>-4.1666666666666664E-2</v>
      </c>
      <c r="F13" s="17" t="str">
        <f t="shared" si="2"/>
        <v/>
      </c>
      <c r="G13">
        <f t="shared" si="3"/>
        <v>0</v>
      </c>
      <c r="H13">
        <f t="shared" si="0"/>
        <v>41</v>
      </c>
      <c r="K13" s="18"/>
      <c r="L13" s="18"/>
    </row>
    <row r="14" spans="1:12">
      <c r="A14" s="1">
        <v>45943</v>
      </c>
      <c r="B14" s="3">
        <v>0.3298611111111111</v>
      </c>
      <c r="C14" s="3">
        <v>0.71319444444444446</v>
      </c>
      <c r="D14" s="5">
        <v>4.1666666666666664E-2</v>
      </c>
      <c r="E14" s="15">
        <f t="shared" si="1"/>
        <v>0.34166666666666667</v>
      </c>
      <c r="F14" s="17" t="str">
        <f t="shared" si="2"/>
        <v>1:12</v>
      </c>
      <c r="G14">
        <f t="shared" si="3"/>
        <v>1.1999999999999993</v>
      </c>
      <c r="H14">
        <f t="shared" si="0"/>
        <v>42</v>
      </c>
      <c r="J14" t="s">
        <v>10</v>
      </c>
      <c r="K14" s="9" t="str">
        <f>IF(ISBLANK(L14), "", IF(L14&lt;0, "-" &amp; TEXT(ABS(L14)/24, "h:mm"), TEXT(L14/24, "h:mm")))</f>
        <v>4:58</v>
      </c>
      <c r="L14" s="18">
        <f>'Avril-2025'!L9</f>
        <v>4.9666666666666615</v>
      </c>
    </row>
    <row r="15" spans="1:12">
      <c r="A15" s="1">
        <v>45944</v>
      </c>
      <c r="B15" s="3">
        <v>0.3263888888888889</v>
      </c>
      <c r="C15" s="3">
        <v>0.71180555555555558</v>
      </c>
      <c r="D15" s="5">
        <v>4.1666666666666664E-2</v>
      </c>
      <c r="E15" s="15">
        <f t="shared" si="1"/>
        <v>0.34375</v>
      </c>
      <c r="F15" s="17" t="str">
        <f t="shared" si="2"/>
        <v>1:15</v>
      </c>
      <c r="G15">
        <f t="shared" si="3"/>
        <v>1.25</v>
      </c>
      <c r="H15">
        <f t="shared" si="0"/>
        <v>42</v>
      </c>
      <c r="J15" t="s">
        <v>11</v>
      </c>
      <c r="K15" s="9" t="str">
        <f t="shared" ref="K15:K22" si="5">IF(ISBLANK(L15), "", IF(L15&lt;0, "-" &amp; TEXT(ABS(L15)/24, "h:mm"), TEXT(L15/24, "h:mm")))</f>
        <v>5:27</v>
      </c>
      <c r="L15" s="17">
        <f>'Mai-2025'!L9</f>
        <v>5.4499999999999966</v>
      </c>
    </row>
    <row r="16" spans="1:12">
      <c r="A16" s="1">
        <v>45945</v>
      </c>
      <c r="B16" s="3">
        <v>0.33263888888888887</v>
      </c>
      <c r="C16" s="3">
        <v>0.7006944444444444</v>
      </c>
      <c r="D16" s="5">
        <v>4.1666666666666664E-2</v>
      </c>
      <c r="E16" s="15">
        <f t="shared" si="1"/>
        <v>0.32638888888888884</v>
      </c>
      <c r="F16" s="17" t="str">
        <f t="shared" si="2"/>
        <v>0:50</v>
      </c>
      <c r="G16">
        <f t="shared" si="3"/>
        <v>0.83333333333333215</v>
      </c>
      <c r="H16">
        <f t="shared" si="0"/>
        <v>42</v>
      </c>
      <c r="J16" t="s">
        <v>12</v>
      </c>
      <c r="K16" s="9" t="str">
        <f t="shared" si="5"/>
        <v>-6:37</v>
      </c>
      <c r="L16" s="17">
        <f>'Juin-2025'!L9</f>
        <v>-6.616666666666676</v>
      </c>
    </row>
    <row r="17" spans="1:12">
      <c r="A17" s="1">
        <v>45946</v>
      </c>
      <c r="B17" s="3">
        <v>0.33333333333333331</v>
      </c>
      <c r="C17" s="3">
        <v>0.69652777777777775</v>
      </c>
      <c r="D17" s="5">
        <v>4.1666666666666664E-2</v>
      </c>
      <c r="E17" s="15">
        <f t="shared" si="1"/>
        <v>0.32152777777777775</v>
      </c>
      <c r="F17" s="17" t="str">
        <f t="shared" si="2"/>
        <v>0:43</v>
      </c>
      <c r="G17">
        <f t="shared" si="3"/>
        <v>0.7166666666666659</v>
      </c>
      <c r="H17">
        <f t="shared" si="0"/>
        <v>42</v>
      </c>
      <c r="J17" t="s">
        <v>13</v>
      </c>
      <c r="K17" s="9" t="str">
        <f t="shared" si="5"/>
        <v>11:41</v>
      </c>
      <c r="L17" s="17">
        <f>'Juillet-2025'!L8</f>
        <v>11.683333333333318</v>
      </c>
    </row>
    <row r="18" spans="1:12">
      <c r="A18" s="1">
        <v>45947</v>
      </c>
      <c r="B18" s="3">
        <v>0.33263888888888887</v>
      </c>
      <c r="C18" s="3">
        <v>0.59513888888888888</v>
      </c>
      <c r="D18" s="5">
        <v>4.1666666666666664E-2</v>
      </c>
      <c r="E18" s="15">
        <f t="shared" si="1"/>
        <v>0.22083333333333335</v>
      </c>
      <c r="F18" s="17" t="str">
        <f t="shared" si="2"/>
        <v>-1:42</v>
      </c>
      <c r="G18">
        <f t="shared" si="3"/>
        <v>-1.6999999999999993</v>
      </c>
      <c r="H18">
        <f t="shared" si="0"/>
        <v>42</v>
      </c>
      <c r="J18" t="s">
        <v>14</v>
      </c>
      <c r="K18" s="9" t="str">
        <f t="shared" si="5"/>
        <v>7:26</v>
      </c>
      <c r="L18" s="17">
        <f>'Aout-2025'!L9</f>
        <v>7.4333333333333247</v>
      </c>
    </row>
    <row r="19" spans="1:12">
      <c r="A19" s="1">
        <v>45948</v>
      </c>
      <c r="B19" s="3"/>
      <c r="C19" s="3"/>
      <c r="D19" s="5">
        <v>4.1666666666666664E-2</v>
      </c>
      <c r="E19" s="15">
        <f t="shared" si="1"/>
        <v>-4.1666666666666664E-2</v>
      </c>
      <c r="F19" s="17" t="str">
        <f t="shared" si="2"/>
        <v/>
      </c>
      <c r="G19">
        <f t="shared" si="3"/>
        <v>0</v>
      </c>
      <c r="H19">
        <f t="shared" si="0"/>
        <v>42</v>
      </c>
      <c r="J19" t="s">
        <v>15</v>
      </c>
      <c r="K19" s="9" t="str">
        <f t="shared" si="5"/>
        <v>6:32</v>
      </c>
      <c r="L19" s="17">
        <f>'Septembre-2025'!L9</f>
        <v>6.5333333333333199</v>
      </c>
    </row>
    <row r="20" spans="1:12">
      <c r="A20" s="1">
        <v>45949</v>
      </c>
      <c r="D20" s="5">
        <v>4.1666666666666664E-2</v>
      </c>
      <c r="E20" s="15">
        <f t="shared" si="1"/>
        <v>-4.1666666666666664E-2</v>
      </c>
      <c r="F20" s="17" t="str">
        <f t="shared" si="2"/>
        <v/>
      </c>
      <c r="G20">
        <f t="shared" si="3"/>
        <v>0</v>
      </c>
      <c r="H20">
        <f t="shared" si="0"/>
        <v>42</v>
      </c>
      <c r="J20" t="s">
        <v>16</v>
      </c>
      <c r="K20" s="9" t="str">
        <f t="shared" si="5"/>
        <v>9:41</v>
      </c>
      <c r="L20" s="17">
        <f>'Octobre-2025'!L9</f>
        <v>9.6833333333333265</v>
      </c>
    </row>
    <row r="21" spans="1:12">
      <c r="A21" s="1">
        <v>45950</v>
      </c>
      <c r="B21" s="2">
        <v>0.33402777777777776</v>
      </c>
      <c r="C21" s="2">
        <v>0.71458333333333335</v>
      </c>
      <c r="D21" s="5">
        <v>4.1666666666666664E-2</v>
      </c>
      <c r="E21" s="15">
        <f t="shared" si="1"/>
        <v>0.33888888888888891</v>
      </c>
      <c r="F21" s="17" t="str">
        <f t="shared" si="2"/>
        <v>1:08</v>
      </c>
      <c r="G21">
        <f t="shared" si="3"/>
        <v>1.1333333333333329</v>
      </c>
      <c r="H21">
        <f t="shared" si="0"/>
        <v>43</v>
      </c>
      <c r="J21" t="s">
        <v>17</v>
      </c>
      <c r="K21" s="9" t="str">
        <f t="shared" si="5"/>
        <v>2:23</v>
      </c>
      <c r="L21" s="17">
        <f>'Novembre-2025'!L9</f>
        <v>2.3833333333333186</v>
      </c>
    </row>
    <row r="22" spans="1:12">
      <c r="A22" s="1">
        <v>45951</v>
      </c>
      <c r="B22" s="2">
        <v>0.32777777777777778</v>
      </c>
      <c r="C22" s="2">
        <v>0.7368055555555556</v>
      </c>
      <c r="D22" s="5">
        <v>4.1666666666666664E-2</v>
      </c>
      <c r="E22" s="15">
        <f t="shared" si="1"/>
        <v>0.36736111111111114</v>
      </c>
      <c r="F22" s="17" t="str">
        <f t="shared" si="2"/>
        <v>1:49</v>
      </c>
      <c r="G22">
        <f t="shared" si="3"/>
        <v>1.8166666666666664</v>
      </c>
      <c r="H22">
        <f t="shared" si="0"/>
        <v>43</v>
      </c>
      <c r="J22" t="s">
        <v>18</v>
      </c>
      <c r="K22" s="9" t="str">
        <f t="shared" si="5"/>
        <v>4:15</v>
      </c>
      <c r="L22" s="17">
        <f>'Decembre-2025'!L9</f>
        <v>4.2499999999999822</v>
      </c>
    </row>
    <row r="23" spans="1:12">
      <c r="A23" s="1">
        <v>45952</v>
      </c>
      <c r="B23" s="3">
        <v>0.33750000000000002</v>
      </c>
      <c r="C23" s="3">
        <v>0.74027777777777781</v>
      </c>
      <c r="D23" s="5">
        <v>4.1666666666666664E-2</v>
      </c>
      <c r="E23" s="15">
        <f t="shared" si="1"/>
        <v>0.3611111111111111</v>
      </c>
      <c r="F23" s="17" t="str">
        <f t="shared" si="2"/>
        <v>1:40</v>
      </c>
      <c r="G23">
        <f t="shared" si="3"/>
        <v>1.6666666666666661</v>
      </c>
      <c r="H23">
        <f t="shared" si="0"/>
        <v>43</v>
      </c>
    </row>
    <row r="24" spans="1:12">
      <c r="A24" s="1">
        <v>45953</v>
      </c>
      <c r="B24" s="3">
        <v>0.33402777777777776</v>
      </c>
      <c r="C24" s="3">
        <v>0.74305555555555558</v>
      </c>
      <c r="D24" s="5">
        <v>4.1666666666666664E-2</v>
      </c>
      <c r="E24" s="15">
        <f t="shared" si="1"/>
        <v>0.36736111111111114</v>
      </c>
      <c r="F24" s="17" t="str">
        <f t="shared" si="2"/>
        <v>1:49</v>
      </c>
      <c r="G24">
        <f t="shared" si="3"/>
        <v>1.8166666666666664</v>
      </c>
      <c r="H24">
        <f t="shared" si="0"/>
        <v>43</v>
      </c>
    </row>
    <row r="25" spans="1:12">
      <c r="A25" s="1">
        <v>45954</v>
      </c>
      <c r="B25" s="3">
        <v>0.30069444444444443</v>
      </c>
      <c r="C25" s="3">
        <v>0.59097222222222223</v>
      </c>
      <c r="D25" s="5">
        <v>4.1666666666666664E-2</v>
      </c>
      <c r="E25" s="15">
        <f t="shared" si="1"/>
        <v>0.24861111111111114</v>
      </c>
      <c r="F25" s="17" t="str">
        <f t="shared" si="2"/>
        <v>-1:02</v>
      </c>
      <c r="G25">
        <f t="shared" si="3"/>
        <v>-1.0333333333333323</v>
      </c>
      <c r="H25">
        <f t="shared" ref="H25:H32" si="6">WEEKNUM(A25,2)</f>
        <v>43</v>
      </c>
    </row>
    <row r="26" spans="1:12">
      <c r="A26" s="1">
        <v>45955</v>
      </c>
      <c r="B26" s="13"/>
      <c r="C26" s="3"/>
      <c r="D26" s="5">
        <v>4.1666666666666664E-2</v>
      </c>
      <c r="E26" s="15">
        <f t="shared" si="1"/>
        <v>-4.1666666666666664E-2</v>
      </c>
      <c r="F26" s="17" t="str">
        <f t="shared" si="2"/>
        <v/>
      </c>
      <c r="G26">
        <f t="shared" si="3"/>
        <v>0</v>
      </c>
      <c r="H26">
        <f t="shared" si="6"/>
        <v>43</v>
      </c>
    </row>
    <row r="27" spans="1:12">
      <c r="A27" s="1">
        <v>45956</v>
      </c>
      <c r="D27" s="5">
        <v>4.1666666666666664E-2</v>
      </c>
      <c r="E27" s="15">
        <f t="shared" si="1"/>
        <v>-4.1666666666666664E-2</v>
      </c>
      <c r="F27" s="17" t="str">
        <f t="shared" si="2"/>
        <v/>
      </c>
      <c r="G27">
        <f t="shared" si="3"/>
        <v>0</v>
      </c>
      <c r="H27">
        <f t="shared" si="6"/>
        <v>43</v>
      </c>
    </row>
    <row r="28" spans="1:12">
      <c r="A28" s="1">
        <v>45957</v>
      </c>
      <c r="B28" s="2">
        <v>0.33124999999999999</v>
      </c>
      <c r="C28" s="2">
        <v>0.71111111111111114</v>
      </c>
      <c r="D28" s="5">
        <v>4.1666666666666664E-2</v>
      </c>
      <c r="E28" s="15">
        <f t="shared" si="1"/>
        <v>0.33819444444444446</v>
      </c>
      <c r="F28" s="17" t="str">
        <f t="shared" si="2"/>
        <v>1:07</v>
      </c>
      <c r="G28">
        <f t="shared" si="3"/>
        <v>1.1166666666666671</v>
      </c>
      <c r="H28">
        <f t="shared" si="6"/>
        <v>44</v>
      </c>
    </row>
    <row r="29" spans="1:12">
      <c r="A29" s="1">
        <v>45958</v>
      </c>
      <c r="B29" s="2">
        <v>0.34652777777777777</v>
      </c>
      <c r="C29" s="2">
        <v>0.72222222222222221</v>
      </c>
      <c r="D29" s="5">
        <v>4.1666666666666664E-2</v>
      </c>
      <c r="E29" s="15">
        <f t="shared" si="1"/>
        <v>0.33402777777777776</v>
      </c>
      <c r="F29" s="17" t="str">
        <f t="shared" si="2"/>
        <v>1:01</v>
      </c>
      <c r="G29">
        <f t="shared" si="3"/>
        <v>1.0166666666666657</v>
      </c>
      <c r="H29">
        <f t="shared" si="6"/>
        <v>44</v>
      </c>
    </row>
    <row r="30" spans="1:12">
      <c r="A30" s="1">
        <v>45959</v>
      </c>
      <c r="B30" s="3">
        <v>0.33402777777777776</v>
      </c>
      <c r="C30" s="3">
        <v>0.71736111111111112</v>
      </c>
      <c r="D30" s="5">
        <v>4.1666666666666664E-2</v>
      </c>
      <c r="E30" s="15">
        <f t="shared" si="1"/>
        <v>0.34166666666666667</v>
      </c>
      <c r="F30" s="17" t="str">
        <f t="shared" si="2"/>
        <v>1:12</v>
      </c>
      <c r="G30">
        <f t="shared" si="3"/>
        <v>1.1999999999999993</v>
      </c>
      <c r="H30">
        <f t="shared" si="6"/>
        <v>44</v>
      </c>
    </row>
    <row r="31" spans="1:12">
      <c r="A31" s="1">
        <v>45960</v>
      </c>
      <c r="B31" s="3">
        <v>0.3347222222222222</v>
      </c>
      <c r="C31" s="3">
        <v>0.7993055555555556</v>
      </c>
      <c r="D31" s="5">
        <v>4.1666666666666664E-2</v>
      </c>
      <c r="E31" s="15">
        <f t="shared" si="1"/>
        <v>0.42291666666666672</v>
      </c>
      <c r="F31" s="17" t="str">
        <f t="shared" si="2"/>
        <v>3:09</v>
      </c>
      <c r="G31">
        <f t="shared" si="3"/>
        <v>3.1500000000000021</v>
      </c>
      <c r="H31">
        <f t="shared" si="6"/>
        <v>44</v>
      </c>
    </row>
    <row r="32" spans="1:12">
      <c r="A32" s="1">
        <v>45961</v>
      </c>
      <c r="B32" s="2">
        <v>0.32500000000000001</v>
      </c>
      <c r="C32" s="2">
        <v>0.54236111111111107</v>
      </c>
      <c r="D32" s="5">
        <v>4.1666666666666664E-2</v>
      </c>
      <c r="E32" s="15">
        <f t="shared" si="1"/>
        <v>0.1756944444444444</v>
      </c>
      <c r="F32" s="17" t="str">
        <f t="shared" si="2"/>
        <v>-2:47</v>
      </c>
      <c r="G32">
        <f t="shared" si="3"/>
        <v>-2.7833333333333341</v>
      </c>
      <c r="H32">
        <f t="shared" si="6"/>
        <v>44</v>
      </c>
    </row>
  </sheetData>
  <conditionalFormatting sqref="F1:F1048576">
    <cfRule type="expression" dxfId="19" priority="2">
      <formula>$G$2&lt;0</formula>
    </cfRule>
    <cfRule type="cellIs" dxfId="18" priority="6" operator="lessThan">
      <formula>0</formula>
    </cfRule>
    <cfRule type="expression" dxfId="17" priority="14">
      <formula>#REF!</formula>
    </cfRule>
  </conditionalFormatting>
  <conditionalFormatting sqref="F3 F5 F7 F9 F11 F13 F15 F17 F19 F21 F23 F25 F27 F29 F31">
    <cfRule type="expression" dxfId="16" priority="1">
      <formula>$G$3&lt;0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F6884-5ABF-4440-9A01-D5B6B7D9CCCF}">
  <dimension ref="A1:N31"/>
  <sheetViews>
    <sheetView workbookViewId="0">
      <pane ySplit="1" topLeftCell="A2" activePane="bottomLeft" state="frozen"/>
      <selection pane="bottomLeft" activeCell="L1" sqref="L1:L1048576"/>
    </sheetView>
  </sheetViews>
  <sheetFormatPr baseColWidth="10" defaultColWidth="9.125" defaultRowHeight="14.25"/>
  <cols>
    <col min="1" max="1" width="10.875" style="1" bestFit="1" customWidth="1"/>
    <col min="2" max="2" width="9.25" style="2" customWidth="1"/>
    <col min="3" max="3" width="11.625" style="2" bestFit="1" customWidth="1"/>
    <col min="4" max="4" width="10.375" style="2" customWidth="1"/>
    <col min="5" max="5" width="12.625" style="15" customWidth="1"/>
    <col min="6" max="6" width="14.25" style="18" bestFit="1" customWidth="1"/>
    <col min="7" max="7" width="9.125" hidden="1" customWidth="1"/>
    <col min="8" max="8" width="9.125" customWidth="1"/>
    <col min="10" max="10" width="17" customWidth="1"/>
    <col min="11" max="11" width="13.75" customWidth="1"/>
    <col min="12" max="12" width="9.125" hidden="1" customWidth="1"/>
  </cols>
  <sheetData>
    <row r="1" spans="1:14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4" ht="15.75">
      <c r="A2" s="1">
        <v>45962</v>
      </c>
      <c r="B2" s="46"/>
      <c r="C2" s="46"/>
      <c r="D2" s="4">
        <v>4.1666666666666664E-2</v>
      </c>
      <c r="E2" s="15" t="str">
        <f>IF(C2&lt;&gt;"",C2 - B2 - D2,"")</f>
        <v/>
      </c>
      <c r="F2" s="17" t="str">
        <f>IF(COUNT(B2, C2)&lt;2, "",  IF( E2 - TIME(7,0,0) &lt; 0, "-" &amp; TEXT(ABS(E2 - TIME(7,0,0)), "h:mm"), TEXT(E2 - TIME(7,0,0), "h:mm") ))</f>
        <v/>
      </c>
      <c r="G2">
        <f>IF(COUNT(B2,C2)&lt;2,  , (E2*24) - 7)</f>
        <v>0</v>
      </c>
      <c r="H2">
        <f t="shared" ref="H2:H31" si="0">WEEKNUM(A2,2)</f>
        <v>44</v>
      </c>
      <c r="J2" s="10" t="s">
        <v>6</v>
      </c>
      <c r="K2" s="8" t="s">
        <v>7</v>
      </c>
      <c r="L2" s="2"/>
    </row>
    <row r="3" spans="1:14" ht="15">
      <c r="A3" s="1">
        <v>45963</v>
      </c>
      <c r="B3" s="46"/>
      <c r="C3" s="46"/>
      <c r="D3" s="5">
        <v>4.1666666666666664E-2</v>
      </c>
      <c r="E3" s="15" t="str">
        <f t="shared" ref="E3:E31" si="1">IF(C3&lt;&gt;"",C3 - B3 - D3,"")</f>
        <v/>
      </c>
      <c r="F3" s="17" t="str">
        <f t="shared" ref="F3:F31" si="2">IF(COUNT(B3, C3)&lt;2, "",  IF( E3 - TIME(7,0,0) &lt; 0, "-" &amp; TEXT(ABS(E3 - TIME(7,0,0)), "h:mm"), TEXT(E3 - TIME(7,0,0), "h:mm") ))</f>
        <v/>
      </c>
      <c r="G3">
        <f t="shared" ref="G3:G31" si="3">IF(COUNT(B3,C3)&lt;2,  , (E3*24) - 7)</f>
        <v>0</v>
      </c>
      <c r="H3">
        <f t="shared" si="0"/>
        <v>44</v>
      </c>
      <c r="J3" s="11">
        <v>44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4" ht="15">
      <c r="A4" s="1">
        <v>45964</v>
      </c>
      <c r="B4" s="46">
        <v>0.33958333333333335</v>
      </c>
      <c r="C4" s="46">
        <v>0.69444444444444442</v>
      </c>
      <c r="D4" s="5">
        <v>4.1666666666666664E-2</v>
      </c>
      <c r="E4" s="15">
        <f t="shared" si="1"/>
        <v>0.31319444444444439</v>
      </c>
      <c r="F4" s="17" t="str">
        <f t="shared" si="2"/>
        <v>0:31</v>
      </c>
      <c r="G4">
        <f t="shared" si="3"/>
        <v>0.51666666666666572</v>
      </c>
      <c r="H4">
        <f t="shared" si="0"/>
        <v>45</v>
      </c>
      <c r="J4" s="11">
        <v>45</v>
      </c>
      <c r="K4" s="9" t="str">
        <f t="shared" ref="K4:K9" si="4">IF(ISBLANK(L4), "", IF(L4&lt;0, "-" &amp; TEXT(ABS(L4)/24, "h:mm"), TEXT(L4/24, "h:mm")))</f>
        <v>0:36</v>
      </c>
      <c r="L4" s="24">
        <f xml:space="preserve"> SUMIF(H:H, J4, G:G)</f>
        <v>0.59999999999999787</v>
      </c>
    </row>
    <row r="5" spans="1:14" ht="15">
      <c r="A5" s="1">
        <v>45965</v>
      </c>
      <c r="B5" s="46">
        <v>0.34513888888888888</v>
      </c>
      <c r="C5" s="46">
        <v>0.69791666666666663</v>
      </c>
      <c r="D5" s="5">
        <v>4.1666666666666664E-2</v>
      </c>
      <c r="E5" s="15">
        <f t="shared" si="1"/>
        <v>0.31111111111111106</v>
      </c>
      <c r="F5" s="17" t="str">
        <f t="shared" si="2"/>
        <v>0:28</v>
      </c>
      <c r="G5">
        <f t="shared" si="3"/>
        <v>0.46666666666666501</v>
      </c>
      <c r="H5">
        <f t="shared" si="0"/>
        <v>45</v>
      </c>
      <c r="J5" s="11">
        <v>46</v>
      </c>
      <c r="K5" s="9" t="str">
        <f t="shared" si="4"/>
        <v>-0:31</v>
      </c>
      <c r="L5" s="24">
        <f xml:space="preserve"> SUMIF(H:H, J5, G:G)</f>
        <v>-0.51666666666666838</v>
      </c>
    </row>
    <row r="6" spans="1:14" ht="15">
      <c r="A6" s="1">
        <v>45966</v>
      </c>
      <c r="B6" s="46">
        <v>0.33611111111111114</v>
      </c>
      <c r="C6" s="46">
        <v>0.70833333333333337</v>
      </c>
      <c r="D6" s="5">
        <v>4.1666666666666664E-2</v>
      </c>
      <c r="E6" s="15">
        <f t="shared" si="1"/>
        <v>0.33055555555555555</v>
      </c>
      <c r="F6" s="17" t="str">
        <f t="shared" si="2"/>
        <v>0:56</v>
      </c>
      <c r="G6">
        <f t="shared" si="3"/>
        <v>0.93333333333333357</v>
      </c>
      <c r="H6">
        <f t="shared" si="0"/>
        <v>45</v>
      </c>
      <c r="J6" s="11">
        <v>47</v>
      </c>
      <c r="K6" s="9" t="str">
        <f t="shared" si="4"/>
        <v>1:58</v>
      </c>
      <c r="L6" s="24">
        <f xml:space="preserve"> SUMIF(H:H, J6, G:G)</f>
        <v>1.9666666666666623</v>
      </c>
    </row>
    <row r="7" spans="1:14" ht="15">
      <c r="A7" s="1">
        <v>45967</v>
      </c>
      <c r="B7" s="46">
        <v>0.34166666666666667</v>
      </c>
      <c r="C7" s="46">
        <v>0.71458333333333335</v>
      </c>
      <c r="D7" s="5">
        <v>4.1666666666666664E-2</v>
      </c>
      <c r="E7" s="15">
        <f t="shared" si="1"/>
        <v>0.33124999999999999</v>
      </c>
      <c r="F7" s="17" t="str">
        <f t="shared" si="2"/>
        <v>0:57</v>
      </c>
      <c r="G7">
        <f t="shared" si="3"/>
        <v>0.94999999999999929</v>
      </c>
      <c r="H7">
        <f t="shared" si="0"/>
        <v>45</v>
      </c>
      <c r="J7" s="11">
        <v>48</v>
      </c>
      <c r="K7" s="9" t="str">
        <f t="shared" si="4"/>
        <v>0:20</v>
      </c>
      <c r="L7" s="24">
        <f xml:space="preserve"> SUMIF(H:H, J7, G:G)</f>
        <v>0.33333333333332682</v>
      </c>
    </row>
    <row r="8" spans="1:14" ht="15">
      <c r="A8" s="1">
        <v>45968</v>
      </c>
      <c r="B8" s="46">
        <v>0.34027777777777779</v>
      </c>
      <c r="C8" s="46">
        <v>0.57916666666666672</v>
      </c>
      <c r="D8" s="5">
        <v>4.1666666666666664E-2</v>
      </c>
      <c r="E8" s="15">
        <f t="shared" si="1"/>
        <v>0.19722222222222227</v>
      </c>
      <c r="F8" s="17" t="str">
        <f t="shared" si="2"/>
        <v>-2:16</v>
      </c>
      <c r="G8">
        <f t="shared" si="3"/>
        <v>-2.2666666666666657</v>
      </c>
      <c r="H8">
        <f t="shared" si="0"/>
        <v>45</v>
      </c>
      <c r="J8" s="11"/>
      <c r="K8" s="9" t="str">
        <f t="shared" si="4"/>
        <v/>
      </c>
      <c r="L8" s="24"/>
    </row>
    <row r="9" spans="1:14" ht="15.75">
      <c r="A9" s="1">
        <v>45969</v>
      </c>
      <c r="B9" s="46"/>
      <c r="C9" s="46"/>
      <c r="D9" s="5">
        <v>4.1666666666666664E-2</v>
      </c>
      <c r="E9" s="15" t="str">
        <f t="shared" si="1"/>
        <v/>
      </c>
      <c r="F9" s="17" t="str">
        <f t="shared" si="2"/>
        <v/>
      </c>
      <c r="G9">
        <f t="shared" si="3"/>
        <v>0</v>
      </c>
      <c r="H9">
        <f t="shared" si="0"/>
        <v>45</v>
      </c>
      <c r="J9" s="40" t="s">
        <v>8</v>
      </c>
      <c r="K9" s="41" t="str">
        <f t="shared" si="4"/>
        <v>2:23</v>
      </c>
      <c r="L9" s="25">
        <f xml:space="preserve"> SUM(L3:L7)</f>
        <v>2.3833333333333186</v>
      </c>
    </row>
    <row r="10" spans="1:14" ht="15.75">
      <c r="A10" s="1">
        <v>45970</v>
      </c>
      <c r="B10" s="46"/>
      <c r="C10" s="46"/>
      <c r="D10" s="5">
        <v>4.1666666666666664E-2</v>
      </c>
      <c r="E10" s="15" t="str">
        <f t="shared" si="1"/>
        <v/>
      </c>
      <c r="F10" s="17" t="str">
        <f t="shared" si="2"/>
        <v/>
      </c>
      <c r="G10">
        <f t="shared" si="3"/>
        <v>0</v>
      </c>
      <c r="H10">
        <f t="shared" si="0"/>
        <v>45</v>
      </c>
      <c r="J10" s="39" t="s">
        <v>9</v>
      </c>
      <c r="K10" s="37" t="str">
        <f ca="1">IF(ISBLANK(L10), "", IF(L10&lt;0, "-" &amp; TEXT(ABS(L10)/24, "[h]:mm"), TEXT(L10/24, "[h]:mm")))</f>
        <v>34:05</v>
      </c>
      <c r="L10" s="18">
        <f ca="1">SUM(L14:L25)</f>
        <v>34.083333333333258</v>
      </c>
    </row>
    <row r="11" spans="1:14" ht="15">
      <c r="A11" s="1">
        <v>45971</v>
      </c>
      <c r="B11" s="46">
        <v>0.33333333333333331</v>
      </c>
      <c r="C11" s="46">
        <v>0.6875</v>
      </c>
      <c r="D11" s="5">
        <v>4.1666666666666664E-2</v>
      </c>
      <c r="E11" s="15">
        <f t="shared" si="1"/>
        <v>0.3125</v>
      </c>
      <c r="F11" s="17" t="str">
        <f t="shared" si="2"/>
        <v>0:30</v>
      </c>
      <c r="G11">
        <f t="shared" si="3"/>
        <v>0.5</v>
      </c>
      <c r="H11">
        <f t="shared" si="0"/>
        <v>46</v>
      </c>
      <c r="J11" s="24"/>
      <c r="K11" s="18"/>
      <c r="L11" s="18"/>
    </row>
    <row r="12" spans="1:14" ht="15">
      <c r="A12" s="1">
        <v>45972</v>
      </c>
      <c r="B12" s="46">
        <v>0.33333333333333331</v>
      </c>
      <c r="C12" s="46">
        <v>0.6875</v>
      </c>
      <c r="D12" s="5">
        <v>4.1666666666666664E-2</v>
      </c>
      <c r="E12" s="15">
        <f t="shared" si="1"/>
        <v>0.3125</v>
      </c>
      <c r="F12" s="17" t="str">
        <f t="shared" si="2"/>
        <v>0:30</v>
      </c>
      <c r="G12">
        <f t="shared" si="3"/>
        <v>0.5</v>
      </c>
      <c r="H12">
        <f t="shared" si="0"/>
        <v>46</v>
      </c>
      <c r="K12" s="18"/>
      <c r="L12" s="18"/>
    </row>
    <row r="13" spans="1:14" ht="15">
      <c r="A13" s="1">
        <v>45973</v>
      </c>
      <c r="B13" s="46">
        <v>0.34166666666666667</v>
      </c>
      <c r="C13" s="46">
        <v>0.68541666666666667</v>
      </c>
      <c r="D13" s="5">
        <v>4.1666666666666664E-2</v>
      </c>
      <c r="E13" s="15">
        <f t="shared" si="1"/>
        <v>0.30208333333333331</v>
      </c>
      <c r="F13" s="17" t="str">
        <f t="shared" si="2"/>
        <v>0:15</v>
      </c>
      <c r="G13">
        <f t="shared" si="3"/>
        <v>0.25</v>
      </c>
      <c r="H13">
        <f t="shared" si="0"/>
        <v>46</v>
      </c>
      <c r="K13" s="18"/>
      <c r="L13" s="18"/>
    </row>
    <row r="14" spans="1:14" ht="15">
      <c r="A14" s="1">
        <v>45974</v>
      </c>
      <c r="B14" s="46">
        <v>0.35347222222222224</v>
      </c>
      <c r="C14" s="46">
        <v>0.69722222222222219</v>
      </c>
      <c r="D14" s="5">
        <v>4.1666666666666664E-2</v>
      </c>
      <c r="E14" s="15">
        <f t="shared" si="1"/>
        <v>0.30208333333333326</v>
      </c>
      <c r="F14" s="17" t="str">
        <f t="shared" si="2"/>
        <v>0:15</v>
      </c>
      <c r="G14">
        <f t="shared" si="3"/>
        <v>0.24999999999999822</v>
      </c>
      <c r="H14">
        <f t="shared" si="0"/>
        <v>46</v>
      </c>
      <c r="J14" s="49" t="s">
        <v>20</v>
      </c>
      <c r="K14" s="9" t="str">
        <f ca="1">IFERROR(IF(ISBLANK(L14), "", IF(L14&lt;0, "-" &amp; TEXT(ABS(L14)/24, "h:mm"), TEXT(L14/24, "h:mm"))),"")</f>
        <v/>
      </c>
      <c r="L14" s="48" t="str" cm="1">
        <f t="array" aca="1" ref="L14" ca="1">IFERROR(INDIRECT("'"&amp;J14&amp;"'!L9"),"")</f>
        <v/>
      </c>
      <c r="M14" s="48"/>
      <c r="N14" s="48"/>
    </row>
    <row r="15" spans="1:14" ht="15">
      <c r="A15" s="1">
        <v>45975</v>
      </c>
      <c r="B15" s="46">
        <v>0.34027777777777779</v>
      </c>
      <c r="C15" s="46">
        <v>0.58958333333333335</v>
      </c>
      <c r="D15" s="5">
        <v>4.1666666666666664E-2</v>
      </c>
      <c r="E15" s="15">
        <f t="shared" si="1"/>
        <v>0.2076388888888889</v>
      </c>
      <c r="F15" s="17" t="str">
        <f t="shared" si="2"/>
        <v>-2:01</v>
      </c>
      <c r="G15">
        <f t="shared" si="3"/>
        <v>-2.0166666666666666</v>
      </c>
      <c r="H15">
        <f t="shared" si="0"/>
        <v>46</v>
      </c>
      <c r="J15" s="49" t="s">
        <v>21</v>
      </c>
      <c r="K15" s="9" t="str">
        <f t="shared" ref="K15:K25" ca="1" si="5">IFERROR(IF(ISBLANK(L15), "", IF(L15&lt;0, "-" &amp; TEXT(ABS(L15)/24, "h:mm"), TEXT(L15/24, "h:mm"))),"")</f>
        <v/>
      </c>
      <c r="L15" s="48" t="str" cm="1">
        <f t="array" aca="1" ref="L15" ca="1">IFERROR(INDIRECT("'"&amp;J15&amp;"'!L9"),"")</f>
        <v/>
      </c>
    </row>
    <row r="16" spans="1:14" ht="15">
      <c r="A16" s="1">
        <v>45976</v>
      </c>
      <c r="B16" s="46"/>
      <c r="C16" s="46"/>
      <c r="D16" s="5">
        <v>4.1666666666666664E-2</v>
      </c>
      <c r="E16" s="15" t="str">
        <f t="shared" si="1"/>
        <v/>
      </c>
      <c r="F16" s="17" t="str">
        <f t="shared" si="2"/>
        <v/>
      </c>
      <c r="G16">
        <f t="shared" si="3"/>
        <v>0</v>
      </c>
      <c r="H16">
        <f t="shared" si="0"/>
        <v>46</v>
      </c>
      <c r="J16" s="49" t="s">
        <v>22</v>
      </c>
      <c r="K16" s="9" t="str">
        <f t="shared" ca="1" si="5"/>
        <v/>
      </c>
      <c r="L16" s="48" t="str" cm="1">
        <f t="array" aca="1" ref="L16" ca="1">IFERROR(INDIRECT("'"&amp;J16&amp;"'!L9"),"")</f>
        <v/>
      </c>
    </row>
    <row r="17" spans="1:12" ht="15">
      <c r="A17" s="1">
        <v>45977</v>
      </c>
      <c r="B17" s="46"/>
      <c r="C17" s="46"/>
      <c r="D17" s="5">
        <v>4.1666666666666664E-2</v>
      </c>
      <c r="E17" s="15" t="str">
        <f t="shared" si="1"/>
        <v/>
      </c>
      <c r="F17" s="17" t="str">
        <f t="shared" si="2"/>
        <v/>
      </c>
      <c r="G17">
        <f t="shared" si="3"/>
        <v>0</v>
      </c>
      <c r="H17">
        <f t="shared" si="0"/>
        <v>46</v>
      </c>
      <c r="J17" s="49" t="s">
        <v>23</v>
      </c>
      <c r="K17" s="9" t="str">
        <f t="shared" ca="1" si="5"/>
        <v>4:58</v>
      </c>
      <c r="L17" s="48" cm="1">
        <f t="array" aca="1" ref="L17" ca="1">IFERROR(INDIRECT("'"&amp;J17&amp;"'!L9"),"")</f>
        <v>4.9666666666666615</v>
      </c>
    </row>
    <row r="18" spans="1:12" ht="15">
      <c r="A18" s="1">
        <v>45978</v>
      </c>
      <c r="B18" s="46">
        <v>0.34027777777777779</v>
      </c>
      <c r="C18" s="46">
        <v>0.69930555555555551</v>
      </c>
      <c r="D18" s="5">
        <v>4.1666666666666664E-2</v>
      </c>
      <c r="E18" s="15">
        <f t="shared" si="1"/>
        <v>0.31736111111111104</v>
      </c>
      <c r="F18" s="17" t="str">
        <f t="shared" si="2"/>
        <v>0:37</v>
      </c>
      <c r="G18">
        <f t="shared" si="3"/>
        <v>0.61666666666666536</v>
      </c>
      <c r="H18">
        <f t="shared" si="0"/>
        <v>47</v>
      </c>
      <c r="J18" s="49" t="s">
        <v>24</v>
      </c>
      <c r="K18" s="9" t="str">
        <f t="shared" ca="1" si="5"/>
        <v>5:27</v>
      </c>
      <c r="L18" s="48" cm="1">
        <f t="array" aca="1" ref="L18" ca="1">IFERROR(INDIRECT("'"&amp;J18&amp;"'!L9"),"")</f>
        <v>5.4499999999999966</v>
      </c>
    </row>
    <row r="19" spans="1:12" ht="15">
      <c r="A19" s="1">
        <v>45979</v>
      </c>
      <c r="B19" s="46">
        <v>0.34305555555555556</v>
      </c>
      <c r="C19" s="46">
        <v>0.72569444444444442</v>
      </c>
      <c r="D19" s="5">
        <v>4.1666666666666664E-2</v>
      </c>
      <c r="E19" s="15">
        <f t="shared" si="1"/>
        <v>0.34097222222222218</v>
      </c>
      <c r="F19" s="17" t="str">
        <f t="shared" si="2"/>
        <v>1:11</v>
      </c>
      <c r="G19">
        <f t="shared" si="3"/>
        <v>1.1833333333333318</v>
      </c>
      <c r="H19">
        <f t="shared" si="0"/>
        <v>47</v>
      </c>
      <c r="J19" s="49" t="s">
        <v>25</v>
      </c>
      <c r="K19" s="9" t="str">
        <f t="shared" ca="1" si="5"/>
        <v>-6:37</v>
      </c>
      <c r="L19" s="48" cm="1">
        <f t="array" aca="1" ref="L19" ca="1">IFERROR(INDIRECT("'"&amp;J19&amp;"'!L9"),"")</f>
        <v>-6.616666666666676</v>
      </c>
    </row>
    <row r="20" spans="1:12" ht="15">
      <c r="A20" s="1">
        <v>45980</v>
      </c>
      <c r="B20" s="46">
        <v>0.34166666666666667</v>
      </c>
      <c r="C20" s="46">
        <v>0.7104166666666667</v>
      </c>
      <c r="D20" s="5">
        <v>4.1666666666666664E-2</v>
      </c>
      <c r="E20" s="15">
        <f t="shared" si="1"/>
        <v>0.32708333333333334</v>
      </c>
      <c r="F20" s="17" t="str">
        <f t="shared" si="2"/>
        <v>0:51</v>
      </c>
      <c r="G20">
        <f t="shared" si="3"/>
        <v>0.84999999999999964</v>
      </c>
      <c r="H20">
        <f t="shared" si="0"/>
        <v>47</v>
      </c>
      <c r="J20" s="49" t="s">
        <v>26</v>
      </c>
      <c r="K20" s="9" t="str">
        <f t="shared" ca="1" si="5"/>
        <v>0:00</v>
      </c>
      <c r="L20" s="48" cm="1">
        <f t="array" aca="1" ref="L20" ca="1">IFERROR(INDIRECT("'"&amp;J20&amp;"'!L9"),"")</f>
        <v>0</v>
      </c>
    </row>
    <row r="21" spans="1:12" ht="15">
      <c r="A21" s="1">
        <v>45981</v>
      </c>
      <c r="B21" s="46">
        <v>0.33402777777777776</v>
      </c>
      <c r="C21" s="46">
        <v>0.71736111111111112</v>
      </c>
      <c r="D21" s="5">
        <v>4.1666666666666664E-2</v>
      </c>
      <c r="E21" s="15">
        <f t="shared" si="1"/>
        <v>0.34166666666666667</v>
      </c>
      <c r="F21" s="17" t="str">
        <f t="shared" si="2"/>
        <v>1:12</v>
      </c>
      <c r="G21">
        <f t="shared" si="3"/>
        <v>1.1999999999999993</v>
      </c>
      <c r="H21">
        <f t="shared" si="0"/>
        <v>47</v>
      </c>
      <c r="J21" s="49" t="s">
        <v>27</v>
      </c>
      <c r="K21" s="9" t="str">
        <f t="shared" ca="1" si="5"/>
        <v>7:26</v>
      </c>
      <c r="L21" s="48" cm="1">
        <f t="array" aca="1" ref="L21" ca="1">IFERROR(INDIRECT("'"&amp;J21&amp;"'!L9"),"")</f>
        <v>7.4333333333333247</v>
      </c>
    </row>
    <row r="22" spans="1:12" ht="15">
      <c r="A22" s="1">
        <v>45982</v>
      </c>
      <c r="B22" s="46">
        <v>0.33888888888888891</v>
      </c>
      <c r="C22" s="46">
        <v>0.59375</v>
      </c>
      <c r="D22" s="5">
        <v>4.1666666666666664E-2</v>
      </c>
      <c r="E22" s="15">
        <f t="shared" si="1"/>
        <v>0.21319444444444444</v>
      </c>
      <c r="F22" s="17" t="str">
        <f t="shared" si="2"/>
        <v>-1:53</v>
      </c>
      <c r="G22">
        <f t="shared" si="3"/>
        <v>-1.8833333333333337</v>
      </c>
      <c r="H22">
        <f t="shared" si="0"/>
        <v>47</v>
      </c>
      <c r="J22" s="49" t="s">
        <v>28</v>
      </c>
      <c r="K22" s="9" t="str">
        <f t="shared" ca="1" si="5"/>
        <v>6:32</v>
      </c>
      <c r="L22" s="48" cm="1">
        <f t="array" aca="1" ref="L22" ca="1">IFERROR(INDIRECT("'"&amp;J22&amp;"'!L9"),"")</f>
        <v>6.5333333333333199</v>
      </c>
    </row>
    <row r="23" spans="1:12" ht="15">
      <c r="A23" s="1">
        <v>45983</v>
      </c>
      <c r="B23" s="46"/>
      <c r="C23" s="46"/>
      <c r="D23" s="5">
        <v>4.1666666666666664E-2</v>
      </c>
      <c r="E23" s="15" t="str">
        <f t="shared" si="1"/>
        <v/>
      </c>
      <c r="F23" s="17" t="str">
        <f t="shared" si="2"/>
        <v/>
      </c>
      <c r="G23">
        <f t="shared" si="3"/>
        <v>0</v>
      </c>
      <c r="H23">
        <f t="shared" si="0"/>
        <v>47</v>
      </c>
      <c r="J23" s="49" t="s">
        <v>29</v>
      </c>
      <c r="K23" s="9" t="str">
        <f t="shared" ca="1" si="5"/>
        <v>9:41</v>
      </c>
      <c r="L23" s="48" cm="1">
        <f t="array" aca="1" ref="L23" ca="1">IFERROR(INDIRECT("'"&amp;J23&amp;"'!L9"),"")</f>
        <v>9.6833333333333265</v>
      </c>
    </row>
    <row r="24" spans="1:12" ht="15">
      <c r="A24" s="1">
        <v>45984</v>
      </c>
      <c r="B24" s="46"/>
      <c r="C24" s="46"/>
      <c r="D24" s="5">
        <v>4.1666666666666664E-2</v>
      </c>
      <c r="E24" s="15" t="str">
        <f t="shared" si="1"/>
        <v/>
      </c>
      <c r="F24" s="17" t="str">
        <f t="shared" si="2"/>
        <v/>
      </c>
      <c r="G24">
        <f t="shared" si="3"/>
        <v>0</v>
      </c>
      <c r="H24">
        <f t="shared" si="0"/>
        <v>47</v>
      </c>
      <c r="J24" s="49" t="s">
        <v>30</v>
      </c>
      <c r="K24" s="9" t="str">
        <f t="shared" ca="1" si="5"/>
        <v>2:23</v>
      </c>
      <c r="L24" s="48" cm="1">
        <f t="array" aca="1" ref="L24" ca="1">IFERROR(INDIRECT("'"&amp;J24&amp;"'!L9"),"")</f>
        <v>2.3833333333333186</v>
      </c>
    </row>
    <row r="25" spans="1:12" ht="15">
      <c r="A25" s="1">
        <v>45985</v>
      </c>
      <c r="B25" s="46">
        <v>0.34444444444444444</v>
      </c>
      <c r="C25" s="46">
        <v>0.72152777777777777</v>
      </c>
      <c r="D25" s="5">
        <v>4.1666666666666664E-2</v>
      </c>
      <c r="E25" s="15">
        <f t="shared" si="1"/>
        <v>0.33541666666666664</v>
      </c>
      <c r="F25" s="17" t="str">
        <f t="shared" si="2"/>
        <v>1:03</v>
      </c>
      <c r="G25">
        <f t="shared" si="3"/>
        <v>1.0499999999999989</v>
      </c>
      <c r="H25">
        <f t="shared" si="0"/>
        <v>48</v>
      </c>
      <c r="J25" s="49" t="s">
        <v>31</v>
      </c>
      <c r="K25" s="9" t="str">
        <f t="shared" ca="1" si="5"/>
        <v>4:15</v>
      </c>
      <c r="L25" s="48" cm="1">
        <f t="array" aca="1" ref="L25" ca="1">IFERROR(INDIRECT("'"&amp;J25&amp;"'!L9"),"")</f>
        <v>4.2499999999999822</v>
      </c>
    </row>
    <row r="26" spans="1:12" ht="15">
      <c r="A26" s="1">
        <v>45986</v>
      </c>
      <c r="B26" s="46">
        <v>0.33333333333333331</v>
      </c>
      <c r="C26" s="46">
        <v>0.66666666666666663</v>
      </c>
      <c r="D26" s="5">
        <v>4.1666666666666664E-2</v>
      </c>
      <c r="E26" s="15">
        <f t="shared" si="1"/>
        <v>0.29166666666666663</v>
      </c>
      <c r="F26" s="17" t="str">
        <f t="shared" si="2"/>
        <v>-0:00</v>
      </c>
      <c r="G26">
        <f t="shared" si="3"/>
        <v>-8.8817841970012523E-16</v>
      </c>
      <c r="H26">
        <f t="shared" si="0"/>
        <v>48</v>
      </c>
    </row>
    <row r="27" spans="1:12" ht="15">
      <c r="A27" s="1">
        <v>45987</v>
      </c>
      <c r="B27" s="46">
        <v>0.33680555555555558</v>
      </c>
      <c r="C27" s="46">
        <v>0.69374999999999998</v>
      </c>
      <c r="D27" s="5">
        <v>4.1666666666666664E-2</v>
      </c>
      <c r="E27" s="15">
        <f t="shared" si="1"/>
        <v>0.31527777777777771</v>
      </c>
      <c r="F27" s="17" t="str">
        <f t="shared" si="2"/>
        <v>0:34</v>
      </c>
      <c r="G27">
        <f t="shared" si="3"/>
        <v>0.56666666666666465</v>
      </c>
      <c r="H27">
        <f t="shared" si="0"/>
        <v>48</v>
      </c>
    </row>
    <row r="28" spans="1:12" ht="15">
      <c r="A28" s="1">
        <v>45988</v>
      </c>
      <c r="B28" s="46">
        <v>0.34027777777777779</v>
      </c>
      <c r="C28" s="46">
        <v>0.70277777777777772</v>
      </c>
      <c r="D28" s="5">
        <v>4.1666666666666664E-2</v>
      </c>
      <c r="E28" s="15">
        <f t="shared" si="1"/>
        <v>0.32083333333333325</v>
      </c>
      <c r="F28" s="17" t="str">
        <f t="shared" si="2"/>
        <v>0:42</v>
      </c>
      <c r="G28">
        <f t="shared" si="3"/>
        <v>0.69999999999999751</v>
      </c>
      <c r="H28">
        <f t="shared" si="0"/>
        <v>48</v>
      </c>
    </row>
    <row r="29" spans="1:12" ht="15">
      <c r="A29" s="1">
        <v>45989</v>
      </c>
      <c r="B29" s="46">
        <v>0.33958333333333335</v>
      </c>
      <c r="C29" s="46">
        <v>0.59027777777777779</v>
      </c>
      <c r="D29" s="5">
        <v>4.1666666666666664E-2</v>
      </c>
      <c r="E29" s="15">
        <f t="shared" si="1"/>
        <v>0.20902777777777778</v>
      </c>
      <c r="F29" s="17" t="str">
        <f t="shared" si="2"/>
        <v>-1:59</v>
      </c>
      <c r="G29">
        <f t="shared" si="3"/>
        <v>-1.9833333333333334</v>
      </c>
      <c r="H29">
        <f t="shared" si="0"/>
        <v>48</v>
      </c>
    </row>
    <row r="30" spans="1:12" ht="15">
      <c r="A30" s="1">
        <v>45990</v>
      </c>
      <c r="B30" s="46"/>
      <c r="C30" s="46"/>
      <c r="D30" s="5">
        <v>4.1666666666666664E-2</v>
      </c>
      <c r="E30" s="15" t="str">
        <f t="shared" si="1"/>
        <v/>
      </c>
      <c r="F30" s="17" t="str">
        <f t="shared" si="2"/>
        <v/>
      </c>
      <c r="G30">
        <f t="shared" si="3"/>
        <v>0</v>
      </c>
      <c r="H30">
        <f t="shared" si="0"/>
        <v>48</v>
      </c>
    </row>
    <row r="31" spans="1:12" ht="15">
      <c r="A31" s="1">
        <v>45991</v>
      </c>
      <c r="B31" s="46"/>
      <c r="C31" s="46"/>
      <c r="D31" s="5">
        <v>4.1666666666666664E-2</v>
      </c>
      <c r="E31" s="15" t="str">
        <f t="shared" si="1"/>
        <v/>
      </c>
      <c r="F31" s="17" t="str">
        <f t="shared" si="2"/>
        <v/>
      </c>
      <c r="G31">
        <f t="shared" si="3"/>
        <v>0</v>
      </c>
      <c r="H31">
        <f t="shared" si="0"/>
        <v>48</v>
      </c>
    </row>
  </sheetData>
  <phoneticPr fontId="8" type="noConversion"/>
  <conditionalFormatting sqref="F1:F1048576">
    <cfRule type="expression" dxfId="15" priority="2">
      <formula>$G$2&lt;0</formula>
    </cfRule>
    <cfRule type="cellIs" dxfId="14" priority="6" operator="lessThan">
      <formula>0</formula>
    </cfRule>
    <cfRule type="expression" dxfId="13" priority="15">
      <formula>#REF!</formula>
    </cfRule>
  </conditionalFormatting>
  <conditionalFormatting sqref="F3 F5 F7 F9 F11 F13 F15 F17 F19 F21 F23 F25 F27 F29 F31">
    <cfRule type="expression" dxfId="12" priority="1">
      <formula>$G$3&lt;0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57EDA-795F-47BC-A693-4339E9579E2D}">
  <dimension ref="A1:L34"/>
  <sheetViews>
    <sheetView workbookViewId="0">
      <pane ySplit="1" topLeftCell="A2" activePane="bottomLeft" state="frozen"/>
      <selection pane="bottomLeft" activeCell="B2" sqref="B2"/>
    </sheetView>
  </sheetViews>
  <sheetFormatPr baseColWidth="10" defaultColWidth="9.125" defaultRowHeight="14.25"/>
  <cols>
    <col min="1" max="1" width="10.875" style="1" bestFit="1" customWidth="1"/>
    <col min="2" max="2" width="9" style="2" customWidth="1"/>
    <col min="3" max="3" width="11.625" style="2" bestFit="1" customWidth="1"/>
    <col min="4" max="4" width="6.875" style="2" customWidth="1"/>
    <col min="5" max="5" width="12.25" style="15" customWidth="1"/>
    <col min="6" max="6" width="14.25" style="18" bestFit="1" customWidth="1"/>
    <col min="7" max="7" width="9.125" hidden="1" customWidth="1"/>
    <col min="8" max="8" width="9.125" customWidth="1"/>
    <col min="10" max="10" width="14.75" customWidth="1"/>
    <col min="11" max="11" width="13.375" customWidth="1"/>
    <col min="12" max="12" width="9.125" hidden="1" customWidth="1"/>
  </cols>
  <sheetData>
    <row r="1" spans="1:12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2" ht="15">
      <c r="A2" s="1">
        <v>45992</v>
      </c>
      <c r="B2" s="43">
        <v>0.34375</v>
      </c>
      <c r="C2" s="43">
        <v>0.70416666666666672</v>
      </c>
      <c r="D2" s="4">
        <v>4.1666666666666664E-2</v>
      </c>
      <c r="E2" s="15">
        <f>IF(C2&lt;&gt;"",C2 - B2 - D2,"")</f>
        <v>0.31875000000000003</v>
      </c>
      <c r="F2" s="17" t="str">
        <f>IF(COUNT(B2, C2)&lt;2, "",  IF( E2 - TIME(7,0,0) &lt; 0, "-" &amp; TEXT(ABS(E2 - TIME(7,0,0)), "h:mm"), TEXT(E2 - TIME(7,0,0), "h:mm") ))</f>
        <v>0:39</v>
      </c>
      <c r="G2">
        <f>IF(COUNT(B2,C2)&lt;2, , (E2*24) - 7)</f>
        <v>0.65000000000000036</v>
      </c>
      <c r="H2">
        <f>_xlfn.ISOWEEKNUM(A2)</f>
        <v>49</v>
      </c>
      <c r="J2" s="10" t="s">
        <v>6</v>
      </c>
      <c r="K2" s="8" t="s">
        <v>7</v>
      </c>
      <c r="L2" s="2"/>
    </row>
    <row r="3" spans="1:12">
      <c r="A3" s="1">
        <v>45993</v>
      </c>
      <c r="B3" s="43">
        <v>0.33333333333333331</v>
      </c>
      <c r="C3" s="43">
        <v>0.66666666666666663</v>
      </c>
      <c r="D3" s="5">
        <v>4.1666666666666664E-2</v>
      </c>
      <c r="E3" s="15">
        <f t="shared" ref="E3:E32" si="0">IF(C3&lt;&gt;"",C3 - B3 - D3,"")</f>
        <v>0.29166666666666663</v>
      </c>
      <c r="F3" s="17" t="str">
        <f t="shared" ref="F3:F32" si="1">IF(COUNT(B3, C3)&lt;2, "",  IF( E3 - TIME(7,0,0) &lt; 0, "-" &amp; TEXT(ABS(E3 - TIME(7,0,0)), "h:mm"), TEXT(E3 - TIME(7,0,0), "h:mm") ))</f>
        <v>-0:00</v>
      </c>
      <c r="G3">
        <f t="shared" ref="G3:G32" si="2">IF(COUNT(B3,C3)&lt;2, , (E3*24) - 7)</f>
        <v>-8.8817841970012523E-16</v>
      </c>
      <c r="H3">
        <f t="shared" ref="H3:H32" si="3">_xlfn.ISOWEEKNUM(A3)</f>
        <v>49</v>
      </c>
      <c r="J3" s="11">
        <v>49</v>
      </c>
      <c r="K3" s="9" t="str">
        <f>IF(ISBLANK(L3), "", IF(L3&lt;0, "-" &amp; TEXT(ABS(L3)/24, "h:mm"), TEXT(L3/24, "h:mm")))</f>
        <v>0:39</v>
      </c>
      <c r="L3" s="24">
        <f xml:space="preserve"> SUMIF(H:H, J3, G:G)</f>
        <v>0.6499999999999968</v>
      </c>
    </row>
    <row r="4" spans="1:12">
      <c r="A4" s="1">
        <v>45994</v>
      </c>
      <c r="B4" s="43">
        <v>0.33333333333333331</v>
      </c>
      <c r="C4" s="43">
        <v>0.66666666666666663</v>
      </c>
      <c r="D4" s="5">
        <v>4.1666666666666664E-2</v>
      </c>
      <c r="E4" s="15">
        <f t="shared" si="0"/>
        <v>0.29166666666666663</v>
      </c>
      <c r="F4" s="17" t="str">
        <f t="shared" si="1"/>
        <v>-0:00</v>
      </c>
      <c r="G4">
        <f t="shared" si="2"/>
        <v>-8.8817841970012523E-16</v>
      </c>
      <c r="H4">
        <f t="shared" si="3"/>
        <v>49</v>
      </c>
      <c r="J4" s="11">
        <v>50</v>
      </c>
      <c r="K4" s="9" t="str">
        <f t="shared" ref="K4:K9" si="4">IF(ISBLANK(L4), "", IF(L4&lt;0, "-" &amp; TEXT(ABS(L4)/24, "h:mm"), TEXT(L4/24, "h:mm")))</f>
        <v>0:02</v>
      </c>
      <c r="L4" s="24">
        <f xml:space="preserve"> SUMIF(H:H, J4, G:G)</f>
        <v>3.3333333333329662E-2</v>
      </c>
    </row>
    <row r="5" spans="1:12">
      <c r="A5" s="1">
        <v>45995</v>
      </c>
      <c r="B5" s="43">
        <v>0.33333333333333331</v>
      </c>
      <c r="C5" s="43">
        <v>0.66666666666666663</v>
      </c>
      <c r="D5" s="5">
        <v>4.1666666666666664E-2</v>
      </c>
      <c r="E5" s="15">
        <f t="shared" si="0"/>
        <v>0.29166666666666663</v>
      </c>
      <c r="F5" s="17" t="str">
        <f t="shared" si="1"/>
        <v>-0:00</v>
      </c>
      <c r="G5">
        <f t="shared" si="2"/>
        <v>-8.8817841970012523E-16</v>
      </c>
      <c r="H5">
        <f t="shared" si="3"/>
        <v>49</v>
      </c>
      <c r="J5" s="11">
        <v>51</v>
      </c>
      <c r="K5" s="9" t="str">
        <f t="shared" si="4"/>
        <v>0:34</v>
      </c>
      <c r="L5" s="24">
        <f xml:space="preserve"> SUMIF(H:H, J5, G:G)</f>
        <v>0.56666666666665844</v>
      </c>
    </row>
    <row r="6" spans="1:12">
      <c r="A6" s="1">
        <v>45996</v>
      </c>
      <c r="B6" s="44">
        <v>0.33333333333333331</v>
      </c>
      <c r="C6" s="44">
        <v>0.66666666666666663</v>
      </c>
      <c r="D6" s="5">
        <v>4.1666666666666664E-2</v>
      </c>
      <c r="E6" s="15">
        <f t="shared" si="0"/>
        <v>0.29166666666666663</v>
      </c>
      <c r="F6" s="17" t="str">
        <f t="shared" si="1"/>
        <v>-0:00</v>
      </c>
      <c r="G6">
        <f t="shared" si="2"/>
        <v>-8.8817841970012523E-16</v>
      </c>
      <c r="H6">
        <f t="shared" si="3"/>
        <v>49</v>
      </c>
      <c r="J6" s="11">
        <v>52</v>
      </c>
      <c r="K6" s="9" t="str">
        <f t="shared" si="4"/>
        <v>3:00</v>
      </c>
      <c r="L6" s="24">
        <f xml:space="preserve"> SUMIF(H:H, J6, G:G)</f>
        <v>2.9999999999999973</v>
      </c>
    </row>
    <row r="7" spans="1:12">
      <c r="A7" s="1">
        <v>45997</v>
      </c>
      <c r="B7" s="43"/>
      <c r="C7" s="43"/>
      <c r="D7" s="5">
        <v>4.1666666666666664E-2</v>
      </c>
      <c r="E7" s="15" t="str">
        <f t="shared" si="0"/>
        <v/>
      </c>
      <c r="F7" s="17" t="str">
        <f t="shared" si="1"/>
        <v/>
      </c>
      <c r="G7">
        <f t="shared" si="2"/>
        <v>0</v>
      </c>
      <c r="H7">
        <f t="shared" si="3"/>
        <v>49</v>
      </c>
      <c r="J7" s="11">
        <v>1</v>
      </c>
      <c r="K7" s="9" t="str">
        <f t="shared" si="4"/>
        <v>0:00</v>
      </c>
      <c r="L7" s="24">
        <f xml:space="preserve"> SUMIF(H:H, J7, G:G)</f>
        <v>0</v>
      </c>
    </row>
    <row r="8" spans="1:12">
      <c r="A8" s="1">
        <v>45998</v>
      </c>
      <c r="B8" s="43"/>
      <c r="C8" s="43"/>
      <c r="D8" s="5">
        <v>4.1666666666666664E-2</v>
      </c>
      <c r="E8" s="15" t="str">
        <f t="shared" si="0"/>
        <v/>
      </c>
      <c r="F8" s="17" t="str">
        <f t="shared" si="1"/>
        <v/>
      </c>
      <c r="G8">
        <f t="shared" si="2"/>
        <v>0</v>
      </c>
      <c r="H8">
        <f t="shared" si="3"/>
        <v>49</v>
      </c>
      <c r="K8" s="9" t="str">
        <f t="shared" si="4"/>
        <v/>
      </c>
    </row>
    <row r="9" spans="1:12" ht="15">
      <c r="A9" s="1">
        <v>45999</v>
      </c>
      <c r="B9" s="43">
        <v>0.33819444444444446</v>
      </c>
      <c r="C9" s="43">
        <v>0.6958333333333333</v>
      </c>
      <c r="D9" s="5">
        <v>4.1666666666666664E-2</v>
      </c>
      <c r="E9" s="15">
        <f t="shared" si="0"/>
        <v>0.31597222222222215</v>
      </c>
      <c r="F9" s="17" t="str">
        <f t="shared" si="1"/>
        <v>0:35</v>
      </c>
      <c r="G9">
        <f t="shared" si="2"/>
        <v>0.58333333333333215</v>
      </c>
      <c r="H9">
        <f t="shared" si="3"/>
        <v>50</v>
      </c>
      <c r="J9" s="40" t="s">
        <v>8</v>
      </c>
      <c r="K9" s="41" t="str">
        <f t="shared" si="4"/>
        <v>4:15</v>
      </c>
      <c r="L9" s="25">
        <f xml:space="preserve"> SUM(L3:L7)</f>
        <v>4.2499999999999822</v>
      </c>
    </row>
    <row r="10" spans="1:12" ht="15">
      <c r="A10" s="1">
        <v>46000</v>
      </c>
      <c r="B10" s="43">
        <v>0.33263888888888887</v>
      </c>
      <c r="C10" s="43">
        <v>0.69513888888888886</v>
      </c>
      <c r="D10" s="5">
        <v>4.1666666666666664E-2</v>
      </c>
      <c r="E10" s="15">
        <f t="shared" si="0"/>
        <v>0.3208333333333333</v>
      </c>
      <c r="F10" s="17" t="str">
        <f t="shared" si="1"/>
        <v>0:42</v>
      </c>
      <c r="G10">
        <f t="shared" si="2"/>
        <v>0.69999999999999929</v>
      </c>
      <c r="H10">
        <f t="shared" si="3"/>
        <v>50</v>
      </c>
      <c r="J10" s="39" t="s">
        <v>9</v>
      </c>
      <c r="K10" s="37" t="str">
        <f ca="1">IF(ISBLANK(L10), "", IF(L10&lt;0, "-" &amp; TEXT(ABS(L10)/24, "[h]:mm"), TEXT(L10/24, "[h]:mm")))</f>
        <v>34:05</v>
      </c>
      <c r="L10" s="18">
        <f ca="1">SUM(L14:L25)</f>
        <v>34.083333333333258</v>
      </c>
    </row>
    <row r="11" spans="1:12">
      <c r="A11" s="1">
        <v>46001</v>
      </c>
      <c r="B11" s="43">
        <v>0.3298611111111111</v>
      </c>
      <c r="C11" s="43">
        <v>0.70763888888888893</v>
      </c>
      <c r="D11" s="5">
        <v>4.1666666666666664E-2</v>
      </c>
      <c r="E11" s="15">
        <f t="shared" si="0"/>
        <v>0.33611111111111114</v>
      </c>
      <c r="F11" s="17" t="str">
        <f t="shared" si="1"/>
        <v>1:04</v>
      </c>
      <c r="G11">
        <f t="shared" si="2"/>
        <v>1.0666666666666664</v>
      </c>
      <c r="H11">
        <f t="shared" si="3"/>
        <v>50</v>
      </c>
      <c r="J11" s="24"/>
      <c r="K11" s="18"/>
      <c r="L11" s="18"/>
    </row>
    <row r="12" spans="1:12">
      <c r="A12" s="1">
        <v>46002</v>
      </c>
      <c r="B12" s="43">
        <v>0.33888888888888891</v>
      </c>
      <c r="C12" s="43">
        <v>0.69861111111111107</v>
      </c>
      <c r="D12" s="5">
        <v>4.1666666666666664E-2</v>
      </c>
      <c r="E12" s="15">
        <f t="shared" si="0"/>
        <v>0.31805555555555548</v>
      </c>
      <c r="F12" s="17" t="str">
        <f t="shared" si="1"/>
        <v>0:38</v>
      </c>
      <c r="G12">
        <f t="shared" si="2"/>
        <v>0.63333333333333108</v>
      </c>
      <c r="H12">
        <f t="shared" si="3"/>
        <v>50</v>
      </c>
      <c r="K12" s="18"/>
      <c r="L12" s="18"/>
    </row>
    <row r="13" spans="1:12">
      <c r="A13" s="1">
        <v>46003</v>
      </c>
      <c r="B13" s="44">
        <v>0.33819444444444446</v>
      </c>
      <c r="C13" s="44">
        <v>0.54861111111111116</v>
      </c>
      <c r="D13" s="5">
        <v>4.1666666666666664E-2</v>
      </c>
      <c r="E13" s="15">
        <f t="shared" si="0"/>
        <v>0.16875000000000004</v>
      </c>
      <c r="F13" s="17" t="str">
        <f t="shared" si="1"/>
        <v>-2:57</v>
      </c>
      <c r="G13">
        <f t="shared" si="2"/>
        <v>-2.9499999999999993</v>
      </c>
      <c r="H13">
        <f t="shared" si="3"/>
        <v>50</v>
      </c>
      <c r="K13" s="18"/>
      <c r="L13" s="18"/>
    </row>
    <row r="14" spans="1:12">
      <c r="A14" s="1">
        <v>46004</v>
      </c>
      <c r="B14" s="43"/>
      <c r="C14" s="43"/>
      <c r="D14" s="5">
        <v>4.1666666666666664E-2</v>
      </c>
      <c r="E14" s="15" t="str">
        <f t="shared" si="0"/>
        <v/>
      </c>
      <c r="F14" s="17" t="str">
        <f t="shared" si="1"/>
        <v/>
      </c>
      <c r="G14">
        <f t="shared" si="2"/>
        <v>0</v>
      </c>
      <c r="H14">
        <f t="shared" si="3"/>
        <v>50</v>
      </c>
      <c r="J14" s="49" t="s">
        <v>20</v>
      </c>
      <c r="K14" s="9" t="str">
        <f ca="1">IFERROR(IF(ISBLANK(L14), "", IF(L14&lt;0, "-" &amp; TEXT(ABS(L14)/24, "h:mm"), TEXT(L14/24, "h:mm"))),"")</f>
        <v/>
      </c>
      <c r="L14" s="48" t="str" cm="1">
        <f t="array" aca="1" ref="L14" ca="1">IFERROR(INDIRECT("'"&amp;J14&amp;"'!L9"),"")</f>
        <v/>
      </c>
    </row>
    <row r="15" spans="1:12">
      <c r="A15" s="1">
        <v>46005</v>
      </c>
      <c r="B15" s="43"/>
      <c r="C15" s="43"/>
      <c r="D15" s="5">
        <v>4.1666666666666664E-2</v>
      </c>
      <c r="E15" s="15" t="str">
        <f t="shared" si="0"/>
        <v/>
      </c>
      <c r="F15" s="17" t="str">
        <f t="shared" si="1"/>
        <v/>
      </c>
      <c r="G15">
        <f t="shared" si="2"/>
        <v>0</v>
      </c>
      <c r="H15">
        <f t="shared" si="3"/>
        <v>50</v>
      </c>
      <c r="J15" s="49" t="s">
        <v>21</v>
      </c>
      <c r="K15" s="9" t="str">
        <f t="shared" ref="K15:K25" ca="1" si="5">IFERROR(IF(ISBLANK(L15), "", IF(L15&lt;0, "-" &amp; TEXT(ABS(L15)/24, "h:mm"), TEXT(L15/24, "h:mm"))),"")</f>
        <v/>
      </c>
      <c r="L15" s="48" t="str" cm="1">
        <f t="array" aca="1" ref="L15" ca="1">IFERROR(INDIRECT("'"&amp;J15&amp;"'!L9"),"")</f>
        <v/>
      </c>
    </row>
    <row r="16" spans="1:12">
      <c r="A16" s="1">
        <v>46006</v>
      </c>
      <c r="B16" s="43">
        <v>0.34236111111111112</v>
      </c>
      <c r="C16" s="43">
        <v>0.69513888888888886</v>
      </c>
      <c r="D16" s="5">
        <v>4.1666666666666664E-2</v>
      </c>
      <c r="E16" s="15">
        <f t="shared" si="0"/>
        <v>0.31111111111111106</v>
      </c>
      <c r="F16" s="17" t="str">
        <f t="shared" si="1"/>
        <v>0:28</v>
      </c>
      <c r="G16">
        <f t="shared" si="2"/>
        <v>0.46666666666666501</v>
      </c>
      <c r="H16">
        <f t="shared" si="3"/>
        <v>51</v>
      </c>
      <c r="J16" s="49" t="s">
        <v>22</v>
      </c>
      <c r="K16" s="9" t="str">
        <f t="shared" ca="1" si="5"/>
        <v/>
      </c>
      <c r="L16" s="48" t="str" cm="1">
        <f t="array" aca="1" ref="L16" ca="1">IFERROR(INDIRECT("'"&amp;J16&amp;"'!L9"),"")</f>
        <v/>
      </c>
    </row>
    <row r="17" spans="1:12">
      <c r="A17" s="1">
        <v>46007</v>
      </c>
      <c r="B17" s="43">
        <v>0.34097222222222223</v>
      </c>
      <c r="C17" s="43">
        <v>0.69861111111111107</v>
      </c>
      <c r="D17" s="5">
        <v>4.1666666666666664E-2</v>
      </c>
      <c r="E17" s="15">
        <f t="shared" si="0"/>
        <v>0.31597222222222215</v>
      </c>
      <c r="F17" s="17" t="str">
        <f t="shared" si="1"/>
        <v>0:35</v>
      </c>
      <c r="G17">
        <f t="shared" si="2"/>
        <v>0.58333333333333215</v>
      </c>
      <c r="H17">
        <f t="shared" si="3"/>
        <v>51</v>
      </c>
      <c r="J17" s="49" t="s">
        <v>23</v>
      </c>
      <c r="K17" s="9" t="str">
        <f t="shared" ca="1" si="5"/>
        <v>4:58</v>
      </c>
      <c r="L17" s="48" cm="1">
        <f t="array" aca="1" ref="L17" ca="1">IFERROR(INDIRECT("'"&amp;J17&amp;"'!L9"),"")</f>
        <v>4.9666666666666615</v>
      </c>
    </row>
    <row r="18" spans="1:12">
      <c r="A18" s="1">
        <v>46008</v>
      </c>
      <c r="B18" s="43">
        <v>0.33611111111111114</v>
      </c>
      <c r="C18" s="43">
        <v>0.69722222222222219</v>
      </c>
      <c r="D18" s="5">
        <v>4.1666666666666664E-2</v>
      </c>
      <c r="E18" s="15">
        <f t="shared" si="0"/>
        <v>0.31944444444444436</v>
      </c>
      <c r="F18" s="17" t="str">
        <f t="shared" si="1"/>
        <v>0:40</v>
      </c>
      <c r="G18">
        <f t="shared" si="2"/>
        <v>0.6666666666666643</v>
      </c>
      <c r="H18">
        <f t="shared" si="3"/>
        <v>51</v>
      </c>
      <c r="J18" s="49" t="s">
        <v>24</v>
      </c>
      <c r="K18" s="9" t="str">
        <f t="shared" ca="1" si="5"/>
        <v>5:27</v>
      </c>
      <c r="L18" s="48" cm="1">
        <f t="array" aca="1" ref="L18" ca="1">IFERROR(INDIRECT("'"&amp;J18&amp;"'!L9"),"")</f>
        <v>5.4499999999999966</v>
      </c>
    </row>
    <row r="19" spans="1:12">
      <c r="A19" s="1">
        <v>46009</v>
      </c>
      <c r="B19" s="43">
        <v>0.33958333333333335</v>
      </c>
      <c r="C19" s="43">
        <v>0.69930555555555551</v>
      </c>
      <c r="D19" s="5">
        <v>4.1666666666666664E-2</v>
      </c>
      <c r="E19" s="15">
        <f t="shared" si="0"/>
        <v>0.31805555555555548</v>
      </c>
      <c r="F19" s="17" t="str">
        <f t="shared" si="1"/>
        <v>0:38</v>
      </c>
      <c r="G19">
        <f t="shared" si="2"/>
        <v>0.63333333333333108</v>
      </c>
      <c r="H19">
        <f t="shared" si="3"/>
        <v>51</v>
      </c>
      <c r="J19" s="49" t="s">
        <v>25</v>
      </c>
      <c r="K19" s="9" t="str">
        <f t="shared" ca="1" si="5"/>
        <v>-6:37</v>
      </c>
      <c r="L19" s="48" cm="1">
        <f t="array" aca="1" ref="L19" ca="1">IFERROR(INDIRECT("'"&amp;J19&amp;"'!L9"),"")</f>
        <v>-6.616666666666676</v>
      </c>
    </row>
    <row r="20" spans="1:12">
      <c r="A20" s="1">
        <v>46010</v>
      </c>
      <c r="B20" s="44">
        <v>0.33958333333333335</v>
      </c>
      <c r="C20" s="44">
        <v>0.59861111111111109</v>
      </c>
      <c r="D20" s="5">
        <v>4.1666666666666664E-2</v>
      </c>
      <c r="E20" s="15">
        <f t="shared" si="0"/>
        <v>0.21736111111111109</v>
      </c>
      <c r="F20" s="17" t="str">
        <f t="shared" si="1"/>
        <v>-1:47</v>
      </c>
      <c r="G20">
        <f t="shared" si="2"/>
        <v>-1.7833333333333341</v>
      </c>
      <c r="H20">
        <f t="shared" si="3"/>
        <v>51</v>
      </c>
      <c r="J20" s="49" t="s">
        <v>26</v>
      </c>
      <c r="K20" s="9" t="str">
        <f t="shared" ca="1" si="5"/>
        <v>0:00</v>
      </c>
      <c r="L20" s="48" cm="1">
        <f t="array" aca="1" ref="L20" ca="1">IFERROR(INDIRECT("'"&amp;J20&amp;"'!L9"),"")</f>
        <v>0</v>
      </c>
    </row>
    <row r="21" spans="1:12">
      <c r="A21" s="1">
        <v>46011</v>
      </c>
      <c r="B21" s="44"/>
      <c r="C21" s="44"/>
      <c r="D21" s="5">
        <v>4.1666666666666664E-2</v>
      </c>
      <c r="E21" s="15" t="str">
        <f t="shared" si="0"/>
        <v/>
      </c>
      <c r="F21" s="17" t="str">
        <f t="shared" si="1"/>
        <v/>
      </c>
      <c r="G21">
        <f t="shared" si="2"/>
        <v>0</v>
      </c>
      <c r="H21">
        <f t="shared" si="3"/>
        <v>51</v>
      </c>
      <c r="J21" s="49" t="s">
        <v>27</v>
      </c>
      <c r="K21" s="9" t="str">
        <f t="shared" ca="1" si="5"/>
        <v>7:26</v>
      </c>
      <c r="L21" s="48" cm="1">
        <f t="array" aca="1" ref="L21" ca="1">IFERROR(INDIRECT("'"&amp;J21&amp;"'!L9"),"")</f>
        <v>7.4333333333333247</v>
      </c>
    </row>
    <row r="22" spans="1:12">
      <c r="A22" s="1">
        <v>46012</v>
      </c>
      <c r="B22" s="44"/>
      <c r="C22" s="44"/>
      <c r="D22" s="5">
        <v>4.1666666666666664E-2</v>
      </c>
      <c r="E22" s="15" t="str">
        <f t="shared" si="0"/>
        <v/>
      </c>
      <c r="F22" s="17" t="str">
        <f t="shared" si="1"/>
        <v/>
      </c>
      <c r="G22">
        <f t="shared" si="2"/>
        <v>0</v>
      </c>
      <c r="H22">
        <f t="shared" si="3"/>
        <v>51</v>
      </c>
      <c r="J22" s="49" t="s">
        <v>28</v>
      </c>
      <c r="K22" s="9" t="str">
        <f t="shared" ca="1" si="5"/>
        <v>6:32</v>
      </c>
      <c r="L22" s="48" cm="1">
        <f t="array" aca="1" ref="L22" ca="1">IFERROR(INDIRECT("'"&amp;J22&amp;"'!L9"),"")</f>
        <v>6.5333333333333199</v>
      </c>
    </row>
    <row r="23" spans="1:12">
      <c r="A23" s="1">
        <v>46013</v>
      </c>
      <c r="B23" s="43">
        <v>0.33611111111111114</v>
      </c>
      <c r="C23" s="43">
        <v>0.70625000000000004</v>
      </c>
      <c r="D23" s="5">
        <v>4.1666666666666664E-2</v>
      </c>
      <c r="E23" s="15">
        <f t="shared" si="0"/>
        <v>0.32847222222222222</v>
      </c>
      <c r="F23" s="17" t="str">
        <f t="shared" si="1"/>
        <v>0:53</v>
      </c>
      <c r="G23">
        <f t="shared" si="2"/>
        <v>0.88333333333333286</v>
      </c>
      <c r="H23">
        <f t="shared" si="3"/>
        <v>52</v>
      </c>
      <c r="J23" s="49" t="s">
        <v>29</v>
      </c>
      <c r="K23" s="9" t="str">
        <f t="shared" ca="1" si="5"/>
        <v>9:41</v>
      </c>
      <c r="L23" s="48" cm="1">
        <f t="array" aca="1" ref="L23" ca="1">IFERROR(INDIRECT("'"&amp;J23&amp;"'!L9"),"")</f>
        <v>9.6833333333333265</v>
      </c>
    </row>
    <row r="24" spans="1:12">
      <c r="A24" s="1">
        <v>46014</v>
      </c>
      <c r="B24" s="43">
        <v>0.33333333333333331</v>
      </c>
      <c r="C24" s="43">
        <v>0.69097222222222221</v>
      </c>
      <c r="D24" s="5">
        <v>4.1666666666666664E-2</v>
      </c>
      <c r="E24" s="15">
        <f t="shared" si="0"/>
        <v>0.31597222222222221</v>
      </c>
      <c r="F24" s="17" t="str">
        <f t="shared" si="1"/>
        <v>0:35</v>
      </c>
      <c r="G24">
        <f t="shared" si="2"/>
        <v>0.58333333333333304</v>
      </c>
      <c r="H24">
        <f t="shared" si="3"/>
        <v>52</v>
      </c>
      <c r="J24" s="49" t="s">
        <v>30</v>
      </c>
      <c r="K24" s="9" t="str">
        <f t="shared" ca="1" si="5"/>
        <v>2:23</v>
      </c>
      <c r="L24" s="48" cm="1">
        <f t="array" aca="1" ref="L24" ca="1">IFERROR(INDIRECT("'"&amp;J24&amp;"'!L9"),"")</f>
        <v>2.3833333333333186</v>
      </c>
    </row>
    <row r="25" spans="1:12">
      <c r="A25" s="1">
        <v>46015</v>
      </c>
      <c r="B25" s="43">
        <v>0.3215277777777778</v>
      </c>
      <c r="C25" s="43">
        <v>0.69791666666666663</v>
      </c>
      <c r="D25" s="5">
        <v>4.1666666666666664E-2</v>
      </c>
      <c r="E25" s="15">
        <f t="shared" si="0"/>
        <v>0.33472222222222214</v>
      </c>
      <c r="F25" s="17" t="str">
        <f t="shared" si="1"/>
        <v>1:02</v>
      </c>
      <c r="G25">
        <f t="shared" si="2"/>
        <v>1.0333333333333314</v>
      </c>
      <c r="H25">
        <f t="shared" si="3"/>
        <v>52</v>
      </c>
      <c r="J25" s="49" t="s">
        <v>31</v>
      </c>
      <c r="K25" s="9" t="str">
        <f t="shared" ca="1" si="5"/>
        <v>4:15</v>
      </c>
      <c r="L25" s="48" cm="1">
        <f t="array" aca="1" ref="L25" ca="1">IFERROR(INDIRECT("'"&amp;J25&amp;"'!L9"),"")</f>
        <v>4.2499999999999822</v>
      </c>
    </row>
    <row r="26" spans="1:12">
      <c r="A26" s="1">
        <v>46016</v>
      </c>
      <c r="B26" s="45">
        <v>0.33333333333333331</v>
      </c>
      <c r="C26" s="43">
        <v>0.6875</v>
      </c>
      <c r="D26" s="5">
        <v>4.1666666666666664E-2</v>
      </c>
      <c r="E26" s="15">
        <f t="shared" si="0"/>
        <v>0.3125</v>
      </c>
      <c r="F26" s="17" t="str">
        <f t="shared" si="1"/>
        <v>0:30</v>
      </c>
      <c r="G26">
        <f t="shared" si="2"/>
        <v>0.5</v>
      </c>
      <c r="H26">
        <f t="shared" si="3"/>
        <v>52</v>
      </c>
    </row>
    <row r="27" spans="1:12">
      <c r="A27" s="1">
        <v>46017</v>
      </c>
      <c r="B27" s="44"/>
      <c r="C27" s="44"/>
      <c r="D27" s="5">
        <v>4.1666666666666664E-2</v>
      </c>
      <c r="E27" s="15" t="str">
        <f t="shared" si="0"/>
        <v/>
      </c>
      <c r="F27" s="17" t="str">
        <f t="shared" si="1"/>
        <v/>
      </c>
      <c r="G27">
        <f t="shared" si="2"/>
        <v>0</v>
      </c>
      <c r="H27">
        <f t="shared" si="3"/>
        <v>52</v>
      </c>
    </row>
    <row r="28" spans="1:12">
      <c r="A28" s="1">
        <v>46018</v>
      </c>
      <c r="B28" s="44"/>
      <c r="C28" s="44"/>
      <c r="D28" s="5">
        <v>4.1666666666666664E-2</v>
      </c>
      <c r="E28" s="15" t="str">
        <f t="shared" si="0"/>
        <v/>
      </c>
      <c r="F28" s="17" t="str">
        <f t="shared" si="1"/>
        <v/>
      </c>
      <c r="G28">
        <f t="shared" si="2"/>
        <v>0</v>
      </c>
      <c r="H28">
        <f t="shared" si="3"/>
        <v>52</v>
      </c>
    </row>
    <row r="29" spans="1:12">
      <c r="A29" s="1">
        <v>46019</v>
      </c>
      <c r="B29" s="44"/>
      <c r="C29" s="44"/>
      <c r="D29" s="5">
        <v>4.1666666666666664E-2</v>
      </c>
      <c r="E29" s="15" t="str">
        <f t="shared" si="0"/>
        <v/>
      </c>
      <c r="F29" s="17" t="str">
        <f t="shared" si="1"/>
        <v/>
      </c>
      <c r="G29">
        <f t="shared" si="2"/>
        <v>0</v>
      </c>
      <c r="H29">
        <f t="shared" si="3"/>
        <v>52</v>
      </c>
    </row>
    <row r="30" spans="1:12">
      <c r="A30" s="1">
        <v>46020</v>
      </c>
      <c r="B30" s="43"/>
      <c r="C30" s="43"/>
      <c r="D30" s="5">
        <v>4.1666666666666664E-2</v>
      </c>
      <c r="E30" s="15" t="str">
        <f t="shared" si="0"/>
        <v/>
      </c>
      <c r="F30" s="17" t="str">
        <f t="shared" si="1"/>
        <v/>
      </c>
      <c r="G30">
        <f t="shared" si="2"/>
        <v>0</v>
      </c>
      <c r="H30">
        <f t="shared" si="3"/>
        <v>1</v>
      </c>
    </row>
    <row r="31" spans="1:12">
      <c r="A31" s="1">
        <v>46021</v>
      </c>
      <c r="B31" s="43"/>
      <c r="C31" s="43"/>
      <c r="D31" s="5">
        <v>4.1666666666666664E-2</v>
      </c>
      <c r="E31" s="15" t="str">
        <f t="shared" si="0"/>
        <v/>
      </c>
      <c r="F31" s="17" t="str">
        <f t="shared" si="1"/>
        <v/>
      </c>
      <c r="G31">
        <f t="shared" si="2"/>
        <v>0</v>
      </c>
      <c r="H31">
        <f t="shared" si="3"/>
        <v>1</v>
      </c>
    </row>
    <row r="32" spans="1:12">
      <c r="A32" s="1">
        <v>46022</v>
      </c>
      <c r="B32" s="44"/>
      <c r="C32" s="44"/>
      <c r="D32" s="5">
        <v>4.1666666666666664E-2</v>
      </c>
      <c r="E32" s="15" t="str">
        <f t="shared" si="0"/>
        <v/>
      </c>
      <c r="F32" s="17" t="str">
        <f t="shared" si="1"/>
        <v/>
      </c>
      <c r="G32">
        <f t="shared" si="2"/>
        <v>0</v>
      </c>
      <c r="H32">
        <f t="shared" si="3"/>
        <v>1</v>
      </c>
    </row>
    <row r="33" spans="2:6">
      <c r="B33" s="44"/>
      <c r="C33" s="44"/>
      <c r="D33" s="5"/>
      <c r="F33" s="17"/>
    </row>
    <row r="34" spans="2:6">
      <c r="B34" s="44"/>
      <c r="C34" s="44"/>
    </row>
  </sheetData>
  <conditionalFormatting sqref="F1:F1048576">
    <cfRule type="expression" dxfId="11" priority="2">
      <formula>$G$2&lt;0</formula>
    </cfRule>
    <cfRule type="cellIs" dxfId="10" priority="6" operator="lessThan">
      <formula>0</formula>
    </cfRule>
    <cfRule type="expression" dxfId="9" priority="16">
      <formula>#REF!</formula>
    </cfRule>
  </conditionalFormatting>
  <conditionalFormatting sqref="F3 F5 F7 F9 F11 F13 F15 F17 F19 F21 F23 F25:F32">
    <cfRule type="expression" dxfId="8" priority="1">
      <formula>$G$3&lt;0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55541-B52F-4F45-978B-88FA265A135D}">
  <dimension ref="A1:N37"/>
  <sheetViews>
    <sheetView tabSelected="1" workbookViewId="0">
      <selection activeCell="R8" sqref="R8"/>
    </sheetView>
  </sheetViews>
  <sheetFormatPr baseColWidth="10" defaultColWidth="9.125" defaultRowHeight="14.25"/>
  <cols>
    <col min="1" max="1" width="10.875" style="1" bestFit="1" customWidth="1"/>
    <col min="2" max="2" width="18.75" style="2" bestFit="1" customWidth="1"/>
    <col min="3" max="3" width="11.625" style="2" bestFit="1" customWidth="1"/>
    <col min="4" max="4" width="10.375" style="2" customWidth="1"/>
    <col min="5" max="5" width="12.625" style="15" customWidth="1"/>
    <col min="6" max="6" width="14.25" style="18" bestFit="1" customWidth="1"/>
    <col min="7" max="7" width="9.125" hidden="1" customWidth="1"/>
    <col min="10" max="10" width="15.375" customWidth="1"/>
    <col min="11" max="11" width="13.375" customWidth="1"/>
    <col min="12" max="12" width="9.125" hidden="1" customWidth="1"/>
    <col min="13" max="13" width="5.5" style="47" hidden="1" customWidth="1"/>
  </cols>
  <sheetData>
    <row r="1" spans="1:13">
      <c r="A1" s="6" t="s">
        <v>0</v>
      </c>
      <c r="B1" s="7" t="s">
        <v>1</v>
      </c>
      <c r="C1" s="7" t="s">
        <v>2</v>
      </c>
      <c r="D1" s="7" t="s">
        <v>3</v>
      </c>
      <c r="E1" s="14" t="s">
        <v>4</v>
      </c>
      <c r="F1" s="16" t="s">
        <v>5</v>
      </c>
      <c r="H1" t="s">
        <v>6</v>
      </c>
    </row>
    <row r="2" spans="1:13" ht="15.75">
      <c r="A2" s="1">
        <v>46023</v>
      </c>
      <c r="B2" s="46"/>
      <c r="C2" s="46"/>
      <c r="D2" s="4">
        <v>4.1666666666666664E-2</v>
      </c>
      <c r="E2" s="15" t="str">
        <f>IF(C2&lt;&gt;"",C2 - B2 - D2,"")</f>
        <v/>
      </c>
      <c r="F2" s="17" t="str">
        <f>IF(COUNT(B2, C2)&lt;2, "",  IF( E2 - TIME(7,0,0) &lt; 0, "-" &amp; TEXT(ABS(E2 - TIME(7,0,0)), "h:mm"), TEXT(E2 - TIME(7,0,0), "h:mm") ))</f>
        <v/>
      </c>
      <c r="G2">
        <f>IF(COUNT(B2,C2)&lt;2,  , (E2*24) - 7)</f>
        <v>0</v>
      </c>
      <c r="H2">
        <f t="shared" ref="H2:H32" si="0">WEEKNUM(A2,2)</f>
        <v>1</v>
      </c>
      <c r="J2" s="10" t="s">
        <v>6</v>
      </c>
      <c r="K2" s="8" t="s">
        <v>7</v>
      </c>
      <c r="L2" s="2"/>
    </row>
    <row r="3" spans="1:13" ht="15">
      <c r="A3" s="1">
        <v>46024</v>
      </c>
      <c r="B3" s="46"/>
      <c r="C3" s="46"/>
      <c r="D3" s="5">
        <v>4.1666666666666664E-2</v>
      </c>
      <c r="E3" s="15" t="str">
        <f t="shared" ref="E3:E32" si="1">IF(C3&lt;&gt;"",C3 - B3 - D3,"")</f>
        <v/>
      </c>
      <c r="F3" s="17" t="str">
        <f t="shared" ref="F3:F32" si="2">IF(COUNT(B3, C3)&lt;2, "",  IF( E3 - TIME(7,0,0) &lt; 0, "-" &amp; TEXT(ABS(E3 - TIME(7,0,0)), "h:mm"), TEXT(E3 - TIME(7,0,0), "h:mm") ))</f>
        <v/>
      </c>
      <c r="G3">
        <f t="shared" ref="G3:G31" si="3">IF(
  COUNT(B3,C3)&lt;2,
  ,
  (E3*24) - 7
)</f>
        <v>0</v>
      </c>
      <c r="H3">
        <f t="shared" si="0"/>
        <v>1</v>
      </c>
      <c r="J3" s="11">
        <v>1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3" ht="15">
      <c r="A4" s="1">
        <v>46025</v>
      </c>
      <c r="B4" s="46"/>
      <c r="C4" s="46"/>
      <c r="D4" s="5">
        <v>4.1666666666666664E-2</v>
      </c>
      <c r="E4" s="15" t="str">
        <f t="shared" si="1"/>
        <v/>
      </c>
      <c r="F4" s="17" t="str">
        <f t="shared" si="2"/>
        <v/>
      </c>
      <c r="G4">
        <f t="shared" si="3"/>
        <v>0</v>
      </c>
      <c r="H4">
        <f t="shared" si="0"/>
        <v>1</v>
      </c>
      <c r="J4" s="11">
        <v>2</v>
      </c>
      <c r="K4" s="9" t="str">
        <f t="shared" ref="K4:K9" si="4">IF(ISBLANK(L4), "", IF(L4&lt;0, "-" &amp; TEXT(ABS(L4)/24, "h:mm"), TEXT(L4/24, "h:mm")))</f>
        <v>0:00</v>
      </c>
      <c r="L4" s="24">
        <f xml:space="preserve"> SUMIF(H:H, J4, G:G)</f>
        <v>0</v>
      </c>
    </row>
    <row r="5" spans="1:13" ht="15">
      <c r="A5" s="1">
        <v>46026</v>
      </c>
      <c r="B5" s="46"/>
      <c r="C5" s="46"/>
      <c r="D5" s="5">
        <v>4.1666666666666664E-2</v>
      </c>
      <c r="E5" s="15" t="str">
        <f t="shared" si="1"/>
        <v/>
      </c>
      <c r="F5" s="17" t="str">
        <f t="shared" si="2"/>
        <v/>
      </c>
      <c r="G5">
        <f t="shared" si="3"/>
        <v>0</v>
      </c>
      <c r="H5">
        <f t="shared" si="0"/>
        <v>1</v>
      </c>
      <c r="J5" s="11">
        <v>3</v>
      </c>
      <c r="K5" s="9" t="str">
        <f t="shared" si="4"/>
        <v>0:00</v>
      </c>
      <c r="L5" s="24">
        <f xml:space="preserve"> SUMIF(H:H, J5, G:G)</f>
        <v>0</v>
      </c>
    </row>
    <row r="6" spans="1:13" ht="15">
      <c r="A6" s="1">
        <v>46027</v>
      </c>
      <c r="B6" s="46"/>
      <c r="C6" s="46"/>
      <c r="D6" s="5">
        <v>4.1666666666666664E-2</v>
      </c>
      <c r="E6" s="15" t="str">
        <f t="shared" si="1"/>
        <v/>
      </c>
      <c r="F6" s="17" t="str">
        <f t="shared" si="2"/>
        <v/>
      </c>
      <c r="G6">
        <f t="shared" si="3"/>
        <v>0</v>
      </c>
      <c r="H6">
        <f t="shared" si="0"/>
        <v>2</v>
      </c>
      <c r="J6" s="11">
        <v>4</v>
      </c>
      <c r="K6" s="9" t="str">
        <f t="shared" si="4"/>
        <v>0:00</v>
      </c>
      <c r="L6" s="24">
        <f xml:space="preserve"> SUMIF(H:H, J6, G:G)</f>
        <v>0</v>
      </c>
    </row>
    <row r="7" spans="1:13" ht="15">
      <c r="A7" s="1">
        <v>46028</v>
      </c>
      <c r="B7" s="46"/>
      <c r="C7" s="46"/>
      <c r="D7" s="5">
        <v>4.1666666666666664E-2</v>
      </c>
      <c r="E7" s="15" t="str">
        <f t="shared" si="1"/>
        <v/>
      </c>
      <c r="F7" s="17" t="str">
        <f t="shared" si="2"/>
        <v/>
      </c>
      <c r="G7">
        <f t="shared" si="3"/>
        <v>0</v>
      </c>
      <c r="H7">
        <f t="shared" si="0"/>
        <v>2</v>
      </c>
      <c r="J7" s="11">
        <v>5</v>
      </c>
      <c r="K7" s="9" t="str">
        <f t="shared" si="4"/>
        <v>0:00</v>
      </c>
      <c r="L7" s="24">
        <f xml:space="preserve"> SUMIF(H:H, J7, G:G)</f>
        <v>0</v>
      </c>
    </row>
    <row r="8" spans="1:13" ht="15">
      <c r="A8" s="1">
        <v>46029</v>
      </c>
      <c r="B8" s="46"/>
      <c r="C8" s="46"/>
      <c r="D8" s="5">
        <v>4.1666666666666664E-2</v>
      </c>
      <c r="E8" s="15" t="str">
        <f t="shared" si="1"/>
        <v/>
      </c>
      <c r="F8" s="17" t="str">
        <f t="shared" si="2"/>
        <v/>
      </c>
      <c r="G8">
        <f t="shared" si="3"/>
        <v>0</v>
      </c>
      <c r="H8">
        <f t="shared" si="0"/>
        <v>2</v>
      </c>
      <c r="K8" s="9" t="str">
        <f t="shared" si="4"/>
        <v/>
      </c>
    </row>
    <row r="9" spans="1:13" ht="15.75">
      <c r="A9" s="1">
        <v>46030</v>
      </c>
      <c r="B9" s="46"/>
      <c r="C9" s="46"/>
      <c r="D9" s="5">
        <v>4.1666666666666664E-2</v>
      </c>
      <c r="E9" s="15" t="str">
        <f t="shared" si="1"/>
        <v/>
      </c>
      <c r="F9" s="17" t="str">
        <f t="shared" si="2"/>
        <v/>
      </c>
      <c r="G9">
        <f t="shared" si="3"/>
        <v>0</v>
      </c>
      <c r="H9">
        <f t="shared" si="0"/>
        <v>2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3" ht="15.75">
      <c r="A10" s="1">
        <v>46031</v>
      </c>
      <c r="B10" s="46"/>
      <c r="C10" s="46"/>
      <c r="D10" s="5">
        <v>4.1666666666666664E-2</v>
      </c>
      <c r="E10" s="15" t="str">
        <f t="shared" si="1"/>
        <v/>
      </c>
      <c r="F10" s="17" t="str">
        <f t="shared" si="2"/>
        <v/>
      </c>
      <c r="G10">
        <f t="shared" si="3"/>
        <v>0</v>
      </c>
      <c r="H10">
        <f t="shared" si="0"/>
        <v>2</v>
      </c>
      <c r="J10" s="19" t="str">
        <f>"Total année "&amp;M10</f>
        <v>Total année 2025</v>
      </c>
      <c r="K10" s="9" t="str">
        <f ca="1">IF(ISBLANK(L10), "", IF(L10&lt;0, "-" &amp; TEXT(ABS(L10)/24, "[h]:mm"), TEXT(L10/24, "[h]:mm")))</f>
        <v>34:05</v>
      </c>
      <c r="L10" s="18">
        <f ca="1">SUMIF(M14:M37,M10,L14:L37)</f>
        <v>34.083333333333258</v>
      </c>
      <c r="M10" s="47">
        <v>2025</v>
      </c>
    </row>
    <row r="11" spans="1:13" ht="15.75">
      <c r="A11" s="1">
        <v>46032</v>
      </c>
      <c r="B11" s="46"/>
      <c r="C11" s="46"/>
      <c r="D11" s="5">
        <v>4.1666666666666664E-2</v>
      </c>
      <c r="E11" s="15" t="str">
        <f t="shared" si="1"/>
        <v/>
      </c>
      <c r="F11" s="17" t="str">
        <f t="shared" si="2"/>
        <v/>
      </c>
      <c r="G11">
        <f t="shared" si="3"/>
        <v>0</v>
      </c>
      <c r="H11">
        <f t="shared" si="0"/>
        <v>2</v>
      </c>
      <c r="J11" s="19" t="str">
        <f>"Total année "&amp;M11</f>
        <v>Total année 2026</v>
      </c>
      <c r="K11" s="18"/>
      <c r="L11" s="18"/>
      <c r="M11" s="47">
        <v>2026</v>
      </c>
    </row>
    <row r="12" spans="1:13" ht="15">
      <c r="A12" s="1">
        <v>46033</v>
      </c>
      <c r="B12" s="46"/>
      <c r="C12" s="46"/>
      <c r="D12" s="5">
        <v>4.1666666666666664E-2</v>
      </c>
      <c r="E12" s="15" t="str">
        <f t="shared" si="1"/>
        <v/>
      </c>
      <c r="F12" s="17" t="str">
        <f t="shared" si="2"/>
        <v/>
      </c>
      <c r="G12">
        <f t="shared" si="3"/>
        <v>0</v>
      </c>
      <c r="H12">
        <f t="shared" si="0"/>
        <v>2</v>
      </c>
      <c r="K12" s="18"/>
      <c r="L12" s="18"/>
    </row>
    <row r="13" spans="1:13" ht="15">
      <c r="A13" s="1">
        <v>46034</v>
      </c>
      <c r="B13" s="46"/>
      <c r="C13" s="46"/>
      <c r="D13" s="5">
        <v>4.1666666666666664E-2</v>
      </c>
      <c r="E13" s="15" t="str">
        <f t="shared" si="1"/>
        <v/>
      </c>
      <c r="F13" s="17" t="str">
        <f t="shared" si="2"/>
        <v/>
      </c>
      <c r="G13">
        <f t="shared" si="3"/>
        <v>0</v>
      </c>
      <c r="H13">
        <f t="shared" si="0"/>
        <v>3</v>
      </c>
    </row>
    <row r="14" spans="1:13" ht="15">
      <c r="A14" s="1">
        <v>46035</v>
      </c>
      <c r="B14" s="46"/>
      <c r="C14" s="46"/>
      <c r="D14" s="5">
        <v>4.1666666666666664E-2</v>
      </c>
      <c r="E14" s="15" t="str">
        <f t="shared" si="1"/>
        <v/>
      </c>
      <c r="F14" s="17" t="str">
        <f t="shared" si="2"/>
        <v/>
      </c>
      <c r="G14">
        <f t="shared" si="3"/>
        <v>0</v>
      </c>
      <c r="H14">
        <f t="shared" si="0"/>
        <v>3</v>
      </c>
      <c r="J14" s="49" t="s">
        <v>20</v>
      </c>
      <c r="K14" s="9" t="str">
        <f ca="1">IFERROR(IF(ISBLANK(L14), "", IF(L14&lt;0, "-" &amp; TEXT(ABS(L14)/24, "h:mm"), TEXT(L14/24, "h:mm"))),"")</f>
        <v/>
      </c>
      <c r="L14" s="48" t="str" cm="1">
        <f t="array" aca="1" ref="L14" ca="1">IFERROR(IF(INDIRECT("'"&amp;J14&amp;"'!L9")=0,"",INDIRECT("'"&amp;J14&amp;"'!L9")),"")</f>
        <v/>
      </c>
      <c r="M14" s="55" t="str">
        <f>RIGHT(J14,4)</f>
        <v>2025</v>
      </c>
    </row>
    <row r="15" spans="1:13" ht="15">
      <c r="A15" s="1">
        <v>46036</v>
      </c>
      <c r="B15" s="46"/>
      <c r="C15" s="46"/>
      <c r="D15" s="5">
        <v>4.1666666666666664E-2</v>
      </c>
      <c r="E15" s="15" t="str">
        <f t="shared" si="1"/>
        <v/>
      </c>
      <c r="F15" s="17" t="str">
        <f t="shared" si="2"/>
        <v/>
      </c>
      <c r="G15">
        <f t="shared" si="3"/>
        <v>0</v>
      </c>
      <c r="H15">
        <f t="shared" si="0"/>
        <v>3</v>
      </c>
      <c r="J15" s="49" t="s">
        <v>21</v>
      </c>
      <c r="K15" s="9" t="str">
        <f t="shared" ref="K15:K25" ca="1" si="5">IFERROR(IF(ISBLANK(L15), "", IF(L15&lt;0, "-" &amp; TEXT(ABS(L15)/24, "h:mm"), TEXT(L15/24, "h:mm"))),"")</f>
        <v/>
      </c>
      <c r="L15" s="48" t="str" cm="1">
        <f t="array" aca="1" ref="L15" ca="1">IFERROR(IF(INDIRECT("'"&amp;J15&amp;"'!L9")=0,"",INDIRECT("'"&amp;J15&amp;"'!L9")),"")</f>
        <v/>
      </c>
      <c r="M15" s="55" t="str">
        <f t="shared" ref="M15:M37" si="6">RIGHT(J15,4)</f>
        <v>2025</v>
      </c>
    </row>
    <row r="16" spans="1:13" ht="15">
      <c r="A16" s="1">
        <v>46037</v>
      </c>
      <c r="B16" s="46"/>
      <c r="C16" s="46"/>
      <c r="D16" s="5">
        <v>4.1666666666666664E-2</v>
      </c>
      <c r="E16" s="15" t="str">
        <f t="shared" si="1"/>
        <v/>
      </c>
      <c r="F16" s="17" t="str">
        <f t="shared" si="2"/>
        <v/>
      </c>
      <c r="G16">
        <f t="shared" si="3"/>
        <v>0</v>
      </c>
      <c r="H16">
        <f t="shared" si="0"/>
        <v>3</v>
      </c>
      <c r="J16" s="49" t="s">
        <v>22</v>
      </c>
      <c r="K16" s="9" t="str">
        <f t="shared" ca="1" si="5"/>
        <v/>
      </c>
      <c r="L16" s="48" t="str" cm="1">
        <f t="array" aca="1" ref="L16" ca="1">IFERROR(IF(INDIRECT("'"&amp;J16&amp;"'!L9")=0,"",INDIRECT("'"&amp;J16&amp;"'!L9")),"")</f>
        <v/>
      </c>
      <c r="M16" s="55" t="str">
        <f t="shared" si="6"/>
        <v>2025</v>
      </c>
    </row>
    <row r="17" spans="1:14" ht="15">
      <c r="A17" s="1">
        <v>46038</v>
      </c>
      <c r="B17" s="46"/>
      <c r="C17" s="46"/>
      <c r="D17" s="5">
        <v>4.1666666666666664E-2</v>
      </c>
      <c r="E17" s="15" t="str">
        <f t="shared" si="1"/>
        <v/>
      </c>
      <c r="F17" s="17" t="str">
        <f t="shared" si="2"/>
        <v/>
      </c>
      <c r="G17">
        <f t="shared" si="3"/>
        <v>0</v>
      </c>
      <c r="H17">
        <f t="shared" si="0"/>
        <v>3</v>
      </c>
      <c r="J17" s="49" t="s">
        <v>23</v>
      </c>
      <c r="K17" s="9" t="str">
        <f t="shared" ca="1" si="5"/>
        <v>4:58</v>
      </c>
      <c r="L17" s="48" cm="1">
        <f t="array" aca="1" ref="L17" ca="1">IFERROR(IF(INDIRECT("'"&amp;J17&amp;"'!L9")=0,"",INDIRECT("'"&amp;J17&amp;"'!L9")),"")</f>
        <v>4.9666666666666615</v>
      </c>
      <c r="M17" s="55" t="str">
        <f t="shared" si="6"/>
        <v>2025</v>
      </c>
    </row>
    <row r="18" spans="1:14" ht="15">
      <c r="A18" s="1">
        <v>46039</v>
      </c>
      <c r="B18" s="46"/>
      <c r="C18" s="46"/>
      <c r="D18" s="5">
        <v>4.1666666666666664E-2</v>
      </c>
      <c r="E18" s="15" t="str">
        <f t="shared" si="1"/>
        <v/>
      </c>
      <c r="F18" s="17" t="str">
        <f t="shared" si="2"/>
        <v/>
      </c>
      <c r="G18">
        <f t="shared" si="3"/>
        <v>0</v>
      </c>
      <c r="H18">
        <f t="shared" si="0"/>
        <v>3</v>
      </c>
      <c r="J18" s="49" t="s">
        <v>24</v>
      </c>
      <c r="K18" s="9" t="str">
        <f t="shared" ca="1" si="5"/>
        <v>5:27</v>
      </c>
      <c r="L18" s="48" cm="1">
        <f t="array" aca="1" ref="L18" ca="1">IFERROR(IF(INDIRECT("'"&amp;J18&amp;"'!L9")=0,"",INDIRECT("'"&amp;J18&amp;"'!L9")),"")</f>
        <v>5.4499999999999966</v>
      </c>
      <c r="M18" s="55" t="str">
        <f t="shared" si="6"/>
        <v>2025</v>
      </c>
    </row>
    <row r="19" spans="1:14" ht="15">
      <c r="A19" s="1">
        <v>46040</v>
      </c>
      <c r="B19" s="46"/>
      <c r="C19" s="46"/>
      <c r="D19" s="5">
        <v>4.1666666666666664E-2</v>
      </c>
      <c r="E19" s="15" t="str">
        <f t="shared" si="1"/>
        <v/>
      </c>
      <c r="F19" s="17" t="str">
        <f t="shared" si="2"/>
        <v/>
      </c>
      <c r="G19">
        <f t="shared" si="3"/>
        <v>0</v>
      </c>
      <c r="H19">
        <f t="shared" si="0"/>
        <v>3</v>
      </c>
      <c r="J19" s="49" t="s">
        <v>25</v>
      </c>
      <c r="K19" s="9" t="str">
        <f t="shared" ca="1" si="5"/>
        <v>-6:37</v>
      </c>
      <c r="L19" s="48" cm="1">
        <f t="array" aca="1" ref="L19" ca="1">IFERROR(IF(INDIRECT("'"&amp;J19&amp;"'!L9")=0,"",INDIRECT("'"&amp;J19&amp;"'!L9")),"")</f>
        <v>-6.616666666666676</v>
      </c>
      <c r="M19" s="55" t="str">
        <f t="shared" si="6"/>
        <v>2025</v>
      </c>
      <c r="N19" s="54"/>
    </row>
    <row r="20" spans="1:14" ht="15">
      <c r="A20" s="1">
        <v>46041</v>
      </c>
      <c r="B20" s="46"/>
      <c r="C20" s="46"/>
      <c r="D20" s="5">
        <v>4.1666666666666664E-2</v>
      </c>
      <c r="E20" s="15" t="str">
        <f t="shared" si="1"/>
        <v/>
      </c>
      <c r="F20" s="17" t="str">
        <f t="shared" si="2"/>
        <v/>
      </c>
      <c r="G20">
        <f t="shared" si="3"/>
        <v>0</v>
      </c>
      <c r="H20">
        <f t="shared" si="0"/>
        <v>4</v>
      </c>
      <c r="J20" s="49" t="s">
        <v>26</v>
      </c>
      <c r="K20" s="9" t="str">
        <f t="shared" ca="1" si="5"/>
        <v/>
      </c>
      <c r="L20" s="48" t="str" cm="1">
        <f t="array" aca="1" ref="L20" ca="1">IFERROR(IF(INDIRECT("'"&amp;J20&amp;"'!L9")=0,"",INDIRECT("'"&amp;J20&amp;"'!L9")),"")</f>
        <v/>
      </c>
      <c r="M20" s="55" t="str">
        <f t="shared" si="6"/>
        <v>2025</v>
      </c>
    </row>
    <row r="21" spans="1:14" ht="15">
      <c r="A21" s="1">
        <v>46042</v>
      </c>
      <c r="B21" s="46"/>
      <c r="C21" s="46"/>
      <c r="D21" s="5">
        <v>4.1666666666666664E-2</v>
      </c>
      <c r="E21" s="15" t="str">
        <f t="shared" si="1"/>
        <v/>
      </c>
      <c r="F21" s="17" t="str">
        <f t="shared" si="2"/>
        <v/>
      </c>
      <c r="G21">
        <f t="shared" si="3"/>
        <v>0</v>
      </c>
      <c r="H21">
        <f t="shared" si="0"/>
        <v>4</v>
      </c>
      <c r="J21" s="49" t="s">
        <v>27</v>
      </c>
      <c r="K21" s="9" t="str">
        <f t="shared" ca="1" si="5"/>
        <v>7:26</v>
      </c>
      <c r="L21" s="48" cm="1">
        <f t="array" aca="1" ref="L21" ca="1">IFERROR(IF(INDIRECT("'"&amp;J21&amp;"'!L9")=0,"",INDIRECT("'"&amp;J21&amp;"'!L9")),"")</f>
        <v>7.4333333333333247</v>
      </c>
      <c r="M21" s="55" t="str">
        <f t="shared" si="6"/>
        <v>2025</v>
      </c>
    </row>
    <row r="22" spans="1:14" ht="15">
      <c r="A22" s="1">
        <v>46043</v>
      </c>
      <c r="B22" s="46"/>
      <c r="C22" s="46"/>
      <c r="D22" s="5">
        <v>4.1666666666666664E-2</v>
      </c>
      <c r="E22" s="15" t="str">
        <f t="shared" si="1"/>
        <v/>
      </c>
      <c r="F22" s="17" t="str">
        <f t="shared" si="2"/>
        <v/>
      </c>
      <c r="G22">
        <f t="shared" si="3"/>
        <v>0</v>
      </c>
      <c r="H22">
        <f t="shared" si="0"/>
        <v>4</v>
      </c>
      <c r="J22" s="49" t="s">
        <v>28</v>
      </c>
      <c r="K22" s="9" t="str">
        <f t="shared" ca="1" si="5"/>
        <v>6:32</v>
      </c>
      <c r="L22" s="48" cm="1">
        <f t="array" aca="1" ref="L22" ca="1">IFERROR(IF(INDIRECT("'"&amp;J22&amp;"'!L9")=0,"",INDIRECT("'"&amp;J22&amp;"'!L9")),"")</f>
        <v>6.5333333333333199</v>
      </c>
      <c r="M22" s="55" t="str">
        <f t="shared" si="6"/>
        <v>2025</v>
      </c>
    </row>
    <row r="23" spans="1:14" ht="15">
      <c r="A23" s="1">
        <v>46044</v>
      </c>
      <c r="B23" s="46"/>
      <c r="C23" s="46"/>
      <c r="D23" s="5">
        <v>4.1666666666666664E-2</v>
      </c>
      <c r="E23" s="15" t="str">
        <f t="shared" si="1"/>
        <v/>
      </c>
      <c r="F23" s="17" t="str">
        <f t="shared" si="2"/>
        <v/>
      </c>
      <c r="G23">
        <f t="shared" si="3"/>
        <v>0</v>
      </c>
      <c r="H23">
        <f t="shared" si="0"/>
        <v>4</v>
      </c>
      <c r="J23" s="49" t="s">
        <v>29</v>
      </c>
      <c r="K23" s="9" t="str">
        <f t="shared" ca="1" si="5"/>
        <v>9:41</v>
      </c>
      <c r="L23" s="48" cm="1">
        <f t="array" aca="1" ref="L23" ca="1">IFERROR(IF(INDIRECT("'"&amp;J23&amp;"'!L9")=0,"",INDIRECT("'"&amp;J23&amp;"'!L9")),"")</f>
        <v>9.6833333333333265</v>
      </c>
      <c r="M23" s="55" t="str">
        <f t="shared" si="6"/>
        <v>2025</v>
      </c>
    </row>
    <row r="24" spans="1:14" ht="15">
      <c r="A24" s="1">
        <v>46045</v>
      </c>
      <c r="B24" s="46"/>
      <c r="C24" s="46"/>
      <c r="D24" s="5">
        <v>4.1666666666666664E-2</v>
      </c>
      <c r="E24" s="15" t="str">
        <f t="shared" si="1"/>
        <v/>
      </c>
      <c r="F24" s="17" t="str">
        <f t="shared" si="2"/>
        <v/>
      </c>
      <c r="G24">
        <f t="shared" si="3"/>
        <v>0</v>
      </c>
      <c r="H24">
        <f t="shared" si="0"/>
        <v>4</v>
      </c>
      <c r="J24" s="49" t="s">
        <v>30</v>
      </c>
      <c r="K24" s="9" t="str">
        <f t="shared" ca="1" si="5"/>
        <v>2:23</v>
      </c>
      <c r="L24" s="48" cm="1">
        <f t="array" aca="1" ref="L24" ca="1">IFERROR(IF(INDIRECT("'"&amp;J24&amp;"'!L9")=0,"",INDIRECT("'"&amp;J24&amp;"'!L9")),"")</f>
        <v>2.3833333333333186</v>
      </c>
      <c r="M24" s="55" t="str">
        <f t="shared" si="6"/>
        <v>2025</v>
      </c>
    </row>
    <row r="25" spans="1:14" ht="15">
      <c r="A25" s="1">
        <v>46046</v>
      </c>
      <c r="B25" s="46"/>
      <c r="C25" s="46"/>
      <c r="D25" s="5">
        <v>4.1666666666666664E-2</v>
      </c>
      <c r="E25" s="15" t="str">
        <f t="shared" si="1"/>
        <v/>
      </c>
      <c r="F25" s="17" t="str">
        <f t="shared" si="2"/>
        <v/>
      </c>
      <c r="G25">
        <f t="shared" si="3"/>
        <v>0</v>
      </c>
      <c r="H25">
        <f t="shared" si="0"/>
        <v>4</v>
      </c>
      <c r="J25" s="49" t="s">
        <v>31</v>
      </c>
      <c r="K25" s="9" t="str">
        <f t="shared" ca="1" si="5"/>
        <v>4:15</v>
      </c>
      <c r="L25" s="48" cm="1">
        <f t="array" aca="1" ref="L25" ca="1">IFERROR(IF(INDIRECT("'"&amp;J25&amp;"'!L9")=0,"",INDIRECT("'"&amp;J25&amp;"'!L9")),"")</f>
        <v>4.2499999999999822</v>
      </c>
      <c r="M25" s="55" t="str">
        <f t="shared" si="6"/>
        <v>2025</v>
      </c>
    </row>
    <row r="26" spans="1:14" ht="15">
      <c r="A26" s="1">
        <v>46047</v>
      </c>
      <c r="B26" s="46"/>
      <c r="C26" s="46"/>
      <c r="D26" s="5">
        <v>4.1666666666666664E-2</v>
      </c>
      <c r="E26" s="15" t="str">
        <f t="shared" si="1"/>
        <v/>
      </c>
      <c r="F26" s="17" t="str">
        <f t="shared" si="2"/>
        <v/>
      </c>
      <c r="G26">
        <f t="shared" si="3"/>
        <v>0</v>
      </c>
      <c r="H26">
        <f t="shared" si="0"/>
        <v>4</v>
      </c>
      <c r="J26" s="49" t="s">
        <v>32</v>
      </c>
      <c r="K26" s="9" t="str">
        <f t="shared" ref="K26:K37" ca="1" si="7">IFERROR(IF(ISBLANK(L26), "", IF(L26&lt;0, "-" &amp; TEXT(ABS(L26)/24, "h:mm"), TEXT(L26/24, "h:mm"))),"")</f>
        <v/>
      </c>
      <c r="L26" s="48" t="str" cm="1">
        <f t="array" aca="1" ref="L26" ca="1">IFERROR(IF(INDIRECT("'"&amp;J26&amp;"'!L9")=0,"",INDIRECT("'"&amp;J26&amp;"'!L9")),"")</f>
        <v/>
      </c>
      <c r="M26" s="55" t="str">
        <f t="shared" si="6"/>
        <v>2026</v>
      </c>
    </row>
    <row r="27" spans="1:14" ht="15">
      <c r="A27" s="1">
        <v>46048</v>
      </c>
      <c r="B27" s="46"/>
      <c r="C27" s="46"/>
      <c r="D27" s="5">
        <v>4.1666666666666664E-2</v>
      </c>
      <c r="E27" s="15" t="str">
        <f t="shared" si="1"/>
        <v/>
      </c>
      <c r="F27" s="17" t="str">
        <f t="shared" si="2"/>
        <v/>
      </c>
      <c r="G27">
        <f t="shared" si="3"/>
        <v>0</v>
      </c>
      <c r="H27">
        <f t="shared" si="0"/>
        <v>5</v>
      </c>
      <c r="J27" s="49" t="s">
        <v>33</v>
      </c>
      <c r="K27" s="9" t="str">
        <f t="shared" ca="1" si="7"/>
        <v/>
      </c>
      <c r="L27" s="48" t="str" cm="1">
        <f t="array" aca="1" ref="L27" ca="1">IFERROR(IF(INDIRECT("'"&amp;J27&amp;"'!L9")=0,"",INDIRECT("'"&amp;J27&amp;"'!L9")),"")</f>
        <v/>
      </c>
      <c r="M27" s="55" t="str">
        <f t="shared" si="6"/>
        <v>2026</v>
      </c>
    </row>
    <row r="28" spans="1:14" ht="15">
      <c r="A28" s="1">
        <v>46049</v>
      </c>
      <c r="B28" s="46"/>
      <c r="C28" s="46"/>
      <c r="D28" s="5">
        <v>4.1666666666666664E-2</v>
      </c>
      <c r="E28" s="15" t="str">
        <f t="shared" si="1"/>
        <v/>
      </c>
      <c r="F28" s="17" t="str">
        <f t="shared" si="2"/>
        <v/>
      </c>
      <c r="G28">
        <f t="shared" si="3"/>
        <v>0</v>
      </c>
      <c r="H28">
        <f t="shared" si="0"/>
        <v>5</v>
      </c>
      <c r="J28" s="49" t="s">
        <v>34</v>
      </c>
      <c r="K28" s="9" t="str">
        <f t="shared" ca="1" si="7"/>
        <v/>
      </c>
      <c r="L28" s="48" t="str" cm="1">
        <f t="array" aca="1" ref="L28" ca="1">IFERROR(IF(INDIRECT("'"&amp;J28&amp;"'!L9")=0,"",INDIRECT("'"&amp;J28&amp;"'!L9")),"")</f>
        <v/>
      </c>
      <c r="M28" s="55" t="str">
        <f t="shared" si="6"/>
        <v>2026</v>
      </c>
    </row>
    <row r="29" spans="1:14" ht="15">
      <c r="A29" s="1">
        <v>46050</v>
      </c>
      <c r="B29" s="46"/>
      <c r="C29" s="46"/>
      <c r="D29" s="5">
        <v>4.1666666666666664E-2</v>
      </c>
      <c r="E29" s="15" t="str">
        <f t="shared" si="1"/>
        <v/>
      </c>
      <c r="F29" s="17" t="str">
        <f t="shared" si="2"/>
        <v/>
      </c>
      <c r="G29">
        <f t="shared" si="3"/>
        <v>0</v>
      </c>
      <c r="H29">
        <f t="shared" si="0"/>
        <v>5</v>
      </c>
      <c r="J29" s="49" t="s">
        <v>35</v>
      </c>
      <c r="K29" s="9" t="str">
        <f t="shared" ca="1" si="7"/>
        <v/>
      </c>
      <c r="L29" s="48" t="str" cm="1">
        <f t="array" aca="1" ref="L29" ca="1">IFERROR(IF(INDIRECT("'"&amp;J29&amp;"'!L9")=0,"",INDIRECT("'"&amp;J29&amp;"'!L9")),"")</f>
        <v/>
      </c>
      <c r="M29" s="55" t="str">
        <f t="shared" si="6"/>
        <v>2026</v>
      </c>
    </row>
    <row r="30" spans="1:14" ht="15">
      <c r="A30" s="1">
        <v>46051</v>
      </c>
      <c r="B30" s="46"/>
      <c r="C30" s="46"/>
      <c r="D30" s="5">
        <v>4.1666666666666664E-2</v>
      </c>
      <c r="E30" s="15" t="str">
        <f t="shared" si="1"/>
        <v/>
      </c>
      <c r="F30" s="17" t="str">
        <f t="shared" si="2"/>
        <v/>
      </c>
      <c r="G30">
        <f t="shared" si="3"/>
        <v>0</v>
      </c>
      <c r="H30">
        <f t="shared" si="0"/>
        <v>5</v>
      </c>
      <c r="J30" s="49" t="s">
        <v>36</v>
      </c>
      <c r="K30" s="9" t="str">
        <f t="shared" ca="1" si="7"/>
        <v/>
      </c>
      <c r="L30" s="48" t="str" cm="1">
        <f t="array" aca="1" ref="L30" ca="1">IFERROR(IF(INDIRECT("'"&amp;J30&amp;"'!L9")=0,"",INDIRECT("'"&amp;J30&amp;"'!L9")),"")</f>
        <v/>
      </c>
      <c r="M30" s="55" t="str">
        <f t="shared" si="6"/>
        <v>2026</v>
      </c>
    </row>
    <row r="31" spans="1:14" ht="15">
      <c r="A31" s="1">
        <v>46052</v>
      </c>
      <c r="B31" s="46"/>
      <c r="C31" s="46"/>
      <c r="D31" s="5">
        <v>4.1666666666666664E-2</v>
      </c>
      <c r="E31" s="15" t="str">
        <f t="shared" si="1"/>
        <v/>
      </c>
      <c r="F31" s="17" t="str">
        <f t="shared" si="2"/>
        <v/>
      </c>
      <c r="G31">
        <f t="shared" si="3"/>
        <v>0</v>
      </c>
      <c r="H31">
        <f t="shared" si="0"/>
        <v>5</v>
      </c>
      <c r="J31" s="49" t="s">
        <v>37</v>
      </c>
      <c r="K31" s="9" t="str">
        <f t="shared" ca="1" si="7"/>
        <v/>
      </c>
      <c r="L31" s="48" t="str" cm="1">
        <f t="array" aca="1" ref="L31" ca="1">IFERROR(IF(INDIRECT("'"&amp;J31&amp;"'!L9")=0,"",INDIRECT("'"&amp;J31&amp;"'!L9")),"")</f>
        <v/>
      </c>
      <c r="M31" s="55" t="str">
        <f t="shared" si="6"/>
        <v>2026</v>
      </c>
    </row>
    <row r="32" spans="1:14" ht="15">
      <c r="A32" s="1">
        <v>46053</v>
      </c>
      <c r="B32" s="46"/>
      <c r="C32" s="46"/>
      <c r="D32" s="5">
        <v>4.1666666666666664E-2</v>
      </c>
      <c r="E32" s="15" t="str">
        <f t="shared" si="1"/>
        <v/>
      </c>
      <c r="F32" s="17" t="str">
        <f t="shared" si="2"/>
        <v/>
      </c>
      <c r="H32">
        <f t="shared" si="0"/>
        <v>5</v>
      </c>
      <c r="J32" s="49" t="s">
        <v>38</v>
      </c>
      <c r="K32" s="9" t="str">
        <f t="shared" ca="1" si="7"/>
        <v/>
      </c>
      <c r="L32" s="48" t="str" cm="1">
        <f t="array" aca="1" ref="L32" ca="1">IFERROR(IF(INDIRECT("'"&amp;J32&amp;"'!L9")=0,"",INDIRECT("'"&amp;J32&amp;"'!L9")),"")</f>
        <v/>
      </c>
      <c r="M32" s="55" t="str">
        <f t="shared" si="6"/>
        <v>2026</v>
      </c>
    </row>
    <row r="33" spans="10:13">
      <c r="J33" s="49" t="s">
        <v>39</v>
      </c>
      <c r="K33" s="9" t="str">
        <f t="shared" ca="1" si="7"/>
        <v/>
      </c>
      <c r="L33" s="48" t="str" cm="1">
        <f t="array" aca="1" ref="L33" ca="1">IFERROR(IF(INDIRECT("'"&amp;J33&amp;"'!L9")=0,"",INDIRECT("'"&amp;J33&amp;"'!L9")),"")</f>
        <v/>
      </c>
      <c r="M33" s="55" t="str">
        <f t="shared" si="6"/>
        <v>2026</v>
      </c>
    </row>
    <row r="34" spans="10:13">
      <c r="J34" s="49" t="s">
        <v>40</v>
      </c>
      <c r="K34" s="9" t="str">
        <f t="shared" ca="1" si="7"/>
        <v/>
      </c>
      <c r="L34" s="48" t="str" cm="1">
        <f t="array" aca="1" ref="L34" ca="1">IFERROR(IF(INDIRECT("'"&amp;J34&amp;"'!L9")=0,"",INDIRECT("'"&amp;J34&amp;"'!L9")),"")</f>
        <v/>
      </c>
      <c r="M34" s="55" t="str">
        <f t="shared" si="6"/>
        <v>2026</v>
      </c>
    </row>
    <row r="35" spans="10:13">
      <c r="J35" s="49" t="s">
        <v>41</v>
      </c>
      <c r="K35" s="9" t="str">
        <f t="shared" ca="1" si="7"/>
        <v/>
      </c>
      <c r="L35" s="48" t="str" cm="1">
        <f t="array" aca="1" ref="L35" ca="1">IFERROR(IF(INDIRECT("'"&amp;J35&amp;"'!L9")=0,"",INDIRECT("'"&amp;J35&amp;"'!L9")),"")</f>
        <v/>
      </c>
      <c r="M35" s="55" t="str">
        <f t="shared" si="6"/>
        <v>2026</v>
      </c>
    </row>
    <row r="36" spans="10:13">
      <c r="J36" s="49" t="s">
        <v>42</v>
      </c>
      <c r="K36" s="9" t="str">
        <f t="shared" ca="1" si="7"/>
        <v/>
      </c>
      <c r="L36" s="48" t="str" cm="1">
        <f t="array" aca="1" ref="L36" ca="1">IFERROR(IF(INDIRECT("'"&amp;J36&amp;"'!L9")=0,"",INDIRECT("'"&amp;J36&amp;"'!L9")),"")</f>
        <v/>
      </c>
      <c r="M36" s="55" t="str">
        <f t="shared" si="6"/>
        <v>2026</v>
      </c>
    </row>
    <row r="37" spans="10:13">
      <c r="J37" s="49" t="s">
        <v>43</v>
      </c>
      <c r="K37" s="9" t="str">
        <f t="shared" ca="1" si="7"/>
        <v/>
      </c>
      <c r="L37" s="48" t="str" cm="1">
        <f t="array" aca="1" ref="L37" ca="1">IFERROR(IF(INDIRECT("'"&amp;J37&amp;"'!L9")=0,"",INDIRECT("'"&amp;J37&amp;"'!L9")),"")</f>
        <v/>
      </c>
      <c r="M37" s="55" t="str">
        <f t="shared" si="6"/>
        <v>2026</v>
      </c>
    </row>
  </sheetData>
  <phoneticPr fontId="8" type="noConversion"/>
  <conditionalFormatting sqref="F1:F1048576">
    <cfRule type="expression" dxfId="7" priority="2">
      <formula>$G$2&lt;0</formula>
    </cfRule>
    <cfRule type="cellIs" dxfId="6" priority="3" operator="lessThan">
      <formula>0</formula>
    </cfRule>
    <cfRule type="expression" dxfId="5" priority="4">
      <formula>#REF!</formula>
    </cfRule>
  </conditionalFormatting>
  <conditionalFormatting sqref="F3 F5 F7 F9 F11 F13 F15 F17 F19 F21 F23 F25:F32">
    <cfRule type="expression" dxfId="4" priority="1">
      <formula>$G$3&lt;0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9CCB5-7E18-45B1-AC38-FAAED82F35B3}">
  <dimension ref="A1:M37"/>
  <sheetViews>
    <sheetView workbookViewId="0">
      <selection activeCell="N12" sqref="N12"/>
    </sheetView>
  </sheetViews>
  <sheetFormatPr baseColWidth="10" defaultColWidth="9.125" defaultRowHeight="14.25"/>
  <cols>
    <col min="1" max="1" width="10.875" style="1" bestFit="1" customWidth="1"/>
    <col min="2" max="2" width="9.375" style="2" customWidth="1"/>
    <col min="3" max="3" width="11.625" style="2" bestFit="1" customWidth="1"/>
    <col min="4" max="4" width="10.375" style="2" customWidth="1"/>
    <col min="5" max="5" width="12.625" style="15" customWidth="1"/>
    <col min="6" max="6" width="14.25" style="18" bestFit="1" customWidth="1"/>
    <col min="7" max="7" width="9.125" hidden="1" customWidth="1"/>
    <col min="8" max="8" width="9.125" style="47"/>
    <col min="10" max="10" width="16.75" customWidth="1"/>
    <col min="11" max="11" width="13.375" customWidth="1"/>
    <col min="12" max="12" width="9.125" hidden="1" customWidth="1"/>
    <col min="13" max="13" width="0" hidden="1" customWidth="1"/>
  </cols>
  <sheetData>
    <row r="1" spans="1:13">
      <c r="A1" s="50" t="s">
        <v>0</v>
      </c>
      <c r="B1" s="51" t="s">
        <v>1</v>
      </c>
      <c r="C1" s="51" t="s">
        <v>2</v>
      </c>
      <c r="D1" s="51" t="s">
        <v>3</v>
      </c>
      <c r="E1" s="52" t="s">
        <v>4</v>
      </c>
      <c r="F1" s="53" t="s">
        <v>5</v>
      </c>
      <c r="G1" s="47"/>
      <c r="H1" s="47" t="s">
        <v>6</v>
      </c>
    </row>
    <row r="2" spans="1:13" ht="15.75">
      <c r="A2" s="1">
        <v>46054</v>
      </c>
      <c r="B2" s="46"/>
      <c r="C2" s="46"/>
      <c r="D2" s="4">
        <v>4.1666666666666664E-2</v>
      </c>
      <c r="E2" s="15" t="str">
        <f>IF(C2&lt;&gt;"",C2 - B2 - D2,"")</f>
        <v/>
      </c>
      <c r="F2" s="17" t="str">
        <f>IF(COUNT(B2, C2)&lt;2, "",  IF( E2 - TIME(7,0,0) &lt; 0, "-" &amp; TEXT(ABS(E2 - TIME(7,0,0)), "h:mm"), TEXT(E2 - TIME(7,0,0), "h:mm") ))</f>
        <v/>
      </c>
      <c r="G2">
        <f>IF(COUNT(B2,C2)&lt;2, , (E2*24) - 7)</f>
        <v>0</v>
      </c>
      <c r="H2" s="47">
        <f t="shared" ref="H2:H29" si="0">WEEKNUM(A2,2)</f>
        <v>5</v>
      </c>
      <c r="J2" s="10" t="s">
        <v>6</v>
      </c>
      <c r="K2" s="8" t="s">
        <v>7</v>
      </c>
      <c r="L2" s="2"/>
    </row>
    <row r="3" spans="1:13" ht="15">
      <c r="A3" s="1">
        <v>46055</v>
      </c>
      <c r="B3" s="46"/>
      <c r="C3" s="46"/>
      <c r="D3" s="5">
        <v>4.1666666666666664E-2</v>
      </c>
      <c r="E3" s="15" t="str">
        <f t="shared" ref="E3:E29" si="1">IF(C3&lt;&gt;"",C3 - B3 - D3,"")</f>
        <v/>
      </c>
      <c r="F3" s="17" t="str">
        <f t="shared" ref="F3:F29" si="2">IF(COUNT(B3, C3)&lt;2, "",  IF( E3 - TIME(7,0,0) &lt; 0, "-" &amp; TEXT(ABS(E3 - TIME(7,0,0)), "h:mm"), TEXT(E3 - TIME(7,0,0), "h:mm") ))</f>
        <v/>
      </c>
      <c r="G3">
        <f t="shared" ref="G3:G29" si="3">IF(COUNT(B3,C3)&lt;2, , (E3*24) - 7)</f>
        <v>0</v>
      </c>
      <c r="H3" s="47">
        <f t="shared" si="0"/>
        <v>6</v>
      </c>
      <c r="J3" s="11">
        <v>5</v>
      </c>
      <c r="K3" s="9" t="str">
        <f>IF(ISBLANK(L3), "", IF(L3&lt;0, "-" &amp; TEXT(ABS(L3)/24, "h:mm"), TEXT(L3/24, "h:mm")))</f>
        <v>0:00</v>
      </c>
      <c r="L3" s="24">
        <f xml:space="preserve"> SUMIF(H:H, J3, G:G)</f>
        <v>0</v>
      </c>
    </row>
    <row r="4" spans="1:13" ht="15">
      <c r="A4" s="1">
        <v>46056</v>
      </c>
      <c r="B4" s="46"/>
      <c r="C4" s="46"/>
      <c r="D4" s="5">
        <v>4.1666666666666664E-2</v>
      </c>
      <c r="E4" s="15" t="str">
        <f t="shared" si="1"/>
        <v/>
      </c>
      <c r="F4" s="17" t="str">
        <f t="shared" si="2"/>
        <v/>
      </c>
      <c r="G4">
        <f t="shared" si="3"/>
        <v>0</v>
      </c>
      <c r="H4" s="47">
        <f t="shared" si="0"/>
        <v>6</v>
      </c>
      <c r="J4" s="11">
        <v>6</v>
      </c>
      <c r="K4" s="9" t="str">
        <f t="shared" ref="K4:K9" si="4">IF(ISBLANK(L4), "", IF(L4&lt;0, "-" &amp; TEXT(ABS(L4)/24, "h:mm"), TEXT(L4/24, "h:mm")))</f>
        <v>0:00</v>
      </c>
      <c r="L4" s="24">
        <f xml:space="preserve"> SUMIF(H:H, J4, G:G)</f>
        <v>0</v>
      </c>
    </row>
    <row r="5" spans="1:13" ht="15">
      <c r="A5" s="1">
        <v>46057</v>
      </c>
      <c r="B5" s="46"/>
      <c r="C5" s="46"/>
      <c r="D5" s="5">
        <v>4.1666666666666664E-2</v>
      </c>
      <c r="E5" s="15" t="str">
        <f t="shared" si="1"/>
        <v/>
      </c>
      <c r="F5" s="17" t="str">
        <f t="shared" si="2"/>
        <v/>
      </c>
      <c r="G5">
        <f t="shared" si="3"/>
        <v>0</v>
      </c>
      <c r="H5" s="47">
        <f t="shared" si="0"/>
        <v>6</v>
      </c>
      <c r="J5" s="11">
        <v>7</v>
      </c>
      <c r="K5" s="9" t="str">
        <f t="shared" si="4"/>
        <v>0:00</v>
      </c>
      <c r="L5" s="24">
        <f xml:space="preserve"> SUMIF(H:H, J5, G:G)</f>
        <v>0</v>
      </c>
    </row>
    <row r="6" spans="1:13" ht="15">
      <c r="A6" s="1">
        <v>46058</v>
      </c>
      <c r="B6" s="46"/>
      <c r="C6" s="46"/>
      <c r="D6" s="5">
        <v>4.1666666666666664E-2</v>
      </c>
      <c r="E6" s="15" t="str">
        <f t="shared" si="1"/>
        <v/>
      </c>
      <c r="F6" s="17" t="str">
        <f t="shared" si="2"/>
        <v/>
      </c>
      <c r="G6">
        <f t="shared" si="3"/>
        <v>0</v>
      </c>
      <c r="H6" s="47">
        <f t="shared" si="0"/>
        <v>6</v>
      </c>
      <c r="J6" s="11">
        <v>8</v>
      </c>
      <c r="K6" s="9" t="str">
        <f t="shared" si="4"/>
        <v>0:00</v>
      </c>
      <c r="L6" s="24">
        <f xml:space="preserve"> SUMIF(H:H, J6, G:G)</f>
        <v>0</v>
      </c>
    </row>
    <row r="7" spans="1:13" ht="15">
      <c r="A7" s="1">
        <v>46059</v>
      </c>
      <c r="B7" s="46"/>
      <c r="C7" s="46"/>
      <c r="D7" s="5">
        <v>4.1666666666666664E-2</v>
      </c>
      <c r="E7" s="15" t="str">
        <f t="shared" si="1"/>
        <v/>
      </c>
      <c r="F7" s="17" t="str">
        <f t="shared" si="2"/>
        <v/>
      </c>
      <c r="G7">
        <f t="shared" si="3"/>
        <v>0</v>
      </c>
      <c r="H7" s="47">
        <f t="shared" si="0"/>
        <v>6</v>
      </c>
      <c r="J7" s="11">
        <v>9</v>
      </c>
      <c r="K7" s="9" t="str">
        <f t="shared" si="4"/>
        <v>0:00</v>
      </c>
      <c r="L7" s="24">
        <f xml:space="preserve"> SUMIF(H:H, J7, G:G)</f>
        <v>0</v>
      </c>
    </row>
    <row r="8" spans="1:13" ht="15">
      <c r="A8" s="1">
        <v>46060</v>
      </c>
      <c r="B8" s="46"/>
      <c r="C8" s="46"/>
      <c r="D8" s="5">
        <v>4.1666666666666664E-2</v>
      </c>
      <c r="E8" s="15" t="str">
        <f t="shared" si="1"/>
        <v/>
      </c>
      <c r="F8" s="17" t="str">
        <f t="shared" si="2"/>
        <v/>
      </c>
      <c r="G8">
        <f t="shared" si="3"/>
        <v>0</v>
      </c>
      <c r="H8" s="47">
        <f t="shared" si="0"/>
        <v>6</v>
      </c>
      <c r="K8" s="9" t="str">
        <f t="shared" si="4"/>
        <v/>
      </c>
    </row>
    <row r="9" spans="1:13" ht="15.75">
      <c r="A9" s="1">
        <v>46061</v>
      </c>
      <c r="B9" s="46"/>
      <c r="C9" s="46"/>
      <c r="D9" s="5">
        <v>4.1666666666666664E-2</v>
      </c>
      <c r="E9" s="15" t="str">
        <f t="shared" si="1"/>
        <v/>
      </c>
      <c r="F9" s="17" t="str">
        <f t="shared" si="2"/>
        <v/>
      </c>
      <c r="G9">
        <f t="shared" si="3"/>
        <v>0</v>
      </c>
      <c r="H9" s="47">
        <f t="shared" si="0"/>
        <v>6</v>
      </c>
      <c r="J9" s="26" t="s">
        <v>8</v>
      </c>
      <c r="K9" s="12" t="str">
        <f t="shared" si="4"/>
        <v>0:00</v>
      </c>
      <c r="L9" s="25">
        <f xml:space="preserve"> SUM(L3:L7)</f>
        <v>0</v>
      </c>
    </row>
    <row r="10" spans="1:13" ht="15.75">
      <c r="A10" s="1">
        <v>46062</v>
      </c>
      <c r="B10" s="46"/>
      <c r="C10" s="46"/>
      <c r="D10" s="5">
        <v>4.1666666666666664E-2</v>
      </c>
      <c r="E10" s="15" t="str">
        <f t="shared" si="1"/>
        <v/>
      </c>
      <c r="F10" s="17" t="str">
        <f t="shared" si="2"/>
        <v/>
      </c>
      <c r="G10">
        <f t="shared" si="3"/>
        <v>0</v>
      </c>
      <c r="H10" s="47">
        <f t="shared" si="0"/>
        <v>7</v>
      </c>
      <c r="J10" s="19" t="str">
        <f>"Total année "&amp;M10</f>
        <v>Total année 2026</v>
      </c>
      <c r="K10" s="9" t="str">
        <f ca="1">IF(ISBLANK(L10), "", IF(L10&lt;0, "-" &amp; TEXT(ABS(L10)/24, "[h]:mm"), TEXT(L10/24, "[h]:mm")))</f>
        <v>0:00</v>
      </c>
      <c r="L10" s="18">
        <f ca="1">SUM(L14:L25)</f>
        <v>0</v>
      </c>
      <c r="M10">
        <v>2026</v>
      </c>
    </row>
    <row r="11" spans="1:13" ht="15">
      <c r="A11" s="1">
        <v>46063</v>
      </c>
      <c r="B11" s="46"/>
      <c r="C11" s="46"/>
      <c r="D11" s="5">
        <v>4.1666666666666664E-2</v>
      </c>
      <c r="E11" s="15" t="str">
        <f t="shared" si="1"/>
        <v/>
      </c>
      <c r="F11" s="17" t="str">
        <f t="shared" si="2"/>
        <v/>
      </c>
      <c r="G11">
        <f t="shared" si="3"/>
        <v>0</v>
      </c>
      <c r="H11" s="47">
        <f t="shared" si="0"/>
        <v>7</v>
      </c>
      <c r="J11" s="24"/>
      <c r="K11" s="18"/>
      <c r="L11" s="18"/>
    </row>
    <row r="12" spans="1:13" ht="15">
      <c r="A12" s="1">
        <v>46064</v>
      </c>
      <c r="B12" s="46"/>
      <c r="C12" s="46"/>
      <c r="D12" s="5">
        <v>4.1666666666666664E-2</v>
      </c>
      <c r="E12" s="15" t="str">
        <f t="shared" si="1"/>
        <v/>
      </c>
      <c r="F12" s="17" t="str">
        <f t="shared" si="2"/>
        <v/>
      </c>
      <c r="G12">
        <f t="shared" si="3"/>
        <v>0</v>
      </c>
      <c r="H12" s="47">
        <f t="shared" si="0"/>
        <v>7</v>
      </c>
      <c r="K12" s="18"/>
      <c r="L12" s="18"/>
    </row>
    <row r="13" spans="1:13" ht="15">
      <c r="A13" s="1">
        <v>46065</v>
      </c>
      <c r="B13" s="46"/>
      <c r="C13" s="46"/>
      <c r="D13" s="5">
        <v>4.1666666666666664E-2</v>
      </c>
      <c r="E13" s="15" t="str">
        <f t="shared" si="1"/>
        <v/>
      </c>
      <c r="F13" s="17" t="str">
        <f t="shared" si="2"/>
        <v/>
      </c>
      <c r="G13">
        <f t="shared" si="3"/>
        <v>0</v>
      </c>
      <c r="H13" s="47">
        <f t="shared" si="0"/>
        <v>7</v>
      </c>
      <c r="K13" s="18"/>
      <c r="L13" s="18"/>
    </row>
    <row r="14" spans="1:13" ht="15">
      <c r="A14" s="1">
        <v>46066</v>
      </c>
      <c r="B14" s="46"/>
      <c r="C14" s="46"/>
      <c r="D14" s="5">
        <v>4.1666666666666664E-2</v>
      </c>
      <c r="E14" s="15" t="str">
        <f t="shared" si="1"/>
        <v/>
      </c>
      <c r="F14" s="17" t="str">
        <f t="shared" si="2"/>
        <v/>
      </c>
      <c r="G14">
        <f t="shared" si="3"/>
        <v>0</v>
      </c>
      <c r="H14" s="47">
        <f t="shared" si="0"/>
        <v>7</v>
      </c>
      <c r="J14" s="49" t="s">
        <v>32</v>
      </c>
      <c r="K14" s="9" t="str">
        <f ca="1">IFERROR(IF(ISBLANK(L14), "", IF(L14&lt;0, "-" &amp; TEXT(ABS(L14)/24, "h:mm"), TEXT(L14/24, "h:mm"))),"")</f>
        <v/>
      </c>
      <c r="L14" s="48" t="str" cm="1">
        <f t="array" aca="1" ref="L14" ca="1">IFERROR(IF(INDIRECT("'"&amp;J14&amp;"'!L9")=0,"",INDIRECT("'"&amp;J14&amp;"'!L9")),"")</f>
        <v/>
      </c>
      <c r="M14" s="55" t="str">
        <f>RIGHT(J14,4)</f>
        <v>2026</v>
      </c>
    </row>
    <row r="15" spans="1:13" ht="15">
      <c r="A15" s="1">
        <v>46067</v>
      </c>
      <c r="B15" s="46"/>
      <c r="C15" s="46"/>
      <c r="D15" s="5">
        <v>4.1666666666666664E-2</v>
      </c>
      <c r="E15" s="15" t="str">
        <f t="shared" si="1"/>
        <v/>
      </c>
      <c r="F15" s="17" t="str">
        <f t="shared" si="2"/>
        <v/>
      </c>
      <c r="G15">
        <f t="shared" si="3"/>
        <v>0</v>
      </c>
      <c r="H15" s="47">
        <f t="shared" si="0"/>
        <v>7</v>
      </c>
      <c r="J15" s="49" t="s">
        <v>33</v>
      </c>
      <c r="K15" s="9" t="str">
        <f t="shared" ref="K15:K25" ca="1" si="5">IFERROR(IF(ISBLANK(L15), "", IF(L15&lt;0, "-" &amp; TEXT(ABS(L15)/24, "h:mm"), TEXT(L15/24, "h:mm"))),"")</f>
        <v/>
      </c>
      <c r="L15" s="48" t="str" cm="1">
        <f t="array" aca="1" ref="L15" ca="1">IFERROR(IF(INDIRECT("'"&amp;J15&amp;"'!L9")=0,"",INDIRECT("'"&amp;J15&amp;"'!L9")),"")</f>
        <v/>
      </c>
      <c r="M15" s="55" t="str">
        <f t="shared" ref="M15:M37" si="6">RIGHT(J15,4)</f>
        <v>2026</v>
      </c>
    </row>
    <row r="16" spans="1:13" ht="15">
      <c r="A16" s="1">
        <v>46068</v>
      </c>
      <c r="B16" s="46"/>
      <c r="C16" s="46"/>
      <c r="D16" s="5">
        <v>4.1666666666666664E-2</v>
      </c>
      <c r="E16" s="15" t="str">
        <f t="shared" si="1"/>
        <v/>
      </c>
      <c r="F16" s="17" t="str">
        <f t="shared" si="2"/>
        <v/>
      </c>
      <c r="G16">
        <f t="shared" si="3"/>
        <v>0</v>
      </c>
      <c r="H16" s="47">
        <f t="shared" si="0"/>
        <v>7</v>
      </c>
      <c r="J16" s="49" t="s">
        <v>34</v>
      </c>
      <c r="K16" s="9" t="str">
        <f t="shared" ca="1" si="5"/>
        <v/>
      </c>
      <c r="L16" s="48" t="str" cm="1">
        <f t="array" aca="1" ref="L16" ca="1">IFERROR(IF(INDIRECT("'"&amp;J16&amp;"'!L9")=0,"",INDIRECT("'"&amp;J16&amp;"'!L9")),"")</f>
        <v/>
      </c>
      <c r="M16" s="55" t="str">
        <f t="shared" si="6"/>
        <v>2026</v>
      </c>
    </row>
    <row r="17" spans="1:13" ht="15">
      <c r="A17" s="1">
        <v>46069</v>
      </c>
      <c r="B17" s="46"/>
      <c r="C17" s="46"/>
      <c r="D17" s="5">
        <v>4.1666666666666664E-2</v>
      </c>
      <c r="E17" s="15" t="str">
        <f t="shared" si="1"/>
        <v/>
      </c>
      <c r="F17" s="17" t="str">
        <f t="shared" si="2"/>
        <v/>
      </c>
      <c r="G17">
        <f t="shared" si="3"/>
        <v>0</v>
      </c>
      <c r="H17" s="47">
        <f t="shared" si="0"/>
        <v>8</v>
      </c>
      <c r="J17" s="49" t="s">
        <v>35</v>
      </c>
      <c r="K17" s="9" t="str">
        <f t="shared" ca="1" si="5"/>
        <v/>
      </c>
      <c r="L17" s="48" t="str" cm="1">
        <f t="array" aca="1" ref="L17" ca="1">IFERROR(IF(INDIRECT("'"&amp;J17&amp;"'!L9")=0,"",INDIRECT("'"&amp;J17&amp;"'!L9")),"")</f>
        <v/>
      </c>
      <c r="M17" s="55" t="str">
        <f t="shared" si="6"/>
        <v>2026</v>
      </c>
    </row>
    <row r="18" spans="1:13" ht="15">
      <c r="A18" s="1">
        <v>46070</v>
      </c>
      <c r="B18" s="46"/>
      <c r="C18" s="46"/>
      <c r="D18" s="5">
        <v>4.1666666666666664E-2</v>
      </c>
      <c r="E18" s="15" t="str">
        <f t="shared" si="1"/>
        <v/>
      </c>
      <c r="F18" s="17" t="str">
        <f t="shared" si="2"/>
        <v/>
      </c>
      <c r="G18">
        <f t="shared" si="3"/>
        <v>0</v>
      </c>
      <c r="H18" s="47">
        <f t="shared" si="0"/>
        <v>8</v>
      </c>
      <c r="J18" s="49" t="s">
        <v>36</v>
      </c>
      <c r="K18" s="9" t="str">
        <f t="shared" ca="1" si="5"/>
        <v/>
      </c>
      <c r="L18" s="48" t="str" cm="1">
        <f t="array" aca="1" ref="L18" ca="1">IFERROR(IF(INDIRECT("'"&amp;J18&amp;"'!L9")=0,"",INDIRECT("'"&amp;J18&amp;"'!L9")),"")</f>
        <v/>
      </c>
      <c r="M18" s="55" t="str">
        <f t="shared" si="6"/>
        <v>2026</v>
      </c>
    </row>
    <row r="19" spans="1:13" ht="15">
      <c r="A19" s="1">
        <v>46071</v>
      </c>
      <c r="B19" s="46"/>
      <c r="C19" s="46"/>
      <c r="D19" s="5">
        <v>4.1666666666666664E-2</v>
      </c>
      <c r="E19" s="15" t="str">
        <f t="shared" si="1"/>
        <v/>
      </c>
      <c r="F19" s="17" t="str">
        <f t="shared" si="2"/>
        <v/>
      </c>
      <c r="G19">
        <f t="shared" si="3"/>
        <v>0</v>
      </c>
      <c r="H19" s="47">
        <f t="shared" si="0"/>
        <v>8</v>
      </c>
      <c r="J19" s="49" t="s">
        <v>37</v>
      </c>
      <c r="K19" s="9" t="str">
        <f t="shared" ca="1" si="5"/>
        <v/>
      </c>
      <c r="L19" s="48" t="str" cm="1">
        <f t="array" aca="1" ref="L19" ca="1">IFERROR(IF(INDIRECT("'"&amp;J19&amp;"'!L9")=0,"",INDIRECT("'"&amp;J19&amp;"'!L9")),"")</f>
        <v/>
      </c>
      <c r="M19" s="55" t="str">
        <f t="shared" si="6"/>
        <v>2026</v>
      </c>
    </row>
    <row r="20" spans="1:13" ht="15">
      <c r="A20" s="1">
        <v>46072</v>
      </c>
      <c r="B20" s="46"/>
      <c r="C20" s="46"/>
      <c r="D20" s="5">
        <v>4.1666666666666664E-2</v>
      </c>
      <c r="E20" s="15" t="str">
        <f t="shared" si="1"/>
        <v/>
      </c>
      <c r="F20" s="17" t="str">
        <f t="shared" si="2"/>
        <v/>
      </c>
      <c r="G20">
        <f t="shared" si="3"/>
        <v>0</v>
      </c>
      <c r="H20" s="47">
        <f t="shared" si="0"/>
        <v>8</v>
      </c>
      <c r="J20" s="49" t="s">
        <v>38</v>
      </c>
      <c r="K20" s="9" t="str">
        <f t="shared" ca="1" si="5"/>
        <v/>
      </c>
      <c r="L20" s="48" t="str" cm="1">
        <f t="array" aca="1" ref="L20" ca="1">IFERROR(IF(INDIRECT("'"&amp;J20&amp;"'!L9")=0,"",INDIRECT("'"&amp;J20&amp;"'!L9")),"")</f>
        <v/>
      </c>
      <c r="M20" s="55" t="str">
        <f t="shared" si="6"/>
        <v>2026</v>
      </c>
    </row>
    <row r="21" spans="1:13" ht="15">
      <c r="A21" s="1">
        <v>46073</v>
      </c>
      <c r="B21" s="46"/>
      <c r="C21" s="46"/>
      <c r="D21" s="5">
        <v>4.1666666666666664E-2</v>
      </c>
      <c r="E21" s="15" t="str">
        <f t="shared" si="1"/>
        <v/>
      </c>
      <c r="F21" s="17" t="str">
        <f t="shared" si="2"/>
        <v/>
      </c>
      <c r="G21">
        <f t="shared" si="3"/>
        <v>0</v>
      </c>
      <c r="H21" s="47">
        <f t="shared" si="0"/>
        <v>8</v>
      </c>
      <c r="J21" s="49" t="s">
        <v>39</v>
      </c>
      <c r="K21" s="9" t="str">
        <f t="shared" ca="1" si="5"/>
        <v/>
      </c>
      <c r="L21" s="48" t="str" cm="1">
        <f t="array" aca="1" ref="L21" ca="1">IFERROR(IF(INDIRECT("'"&amp;J21&amp;"'!L9")=0,"",INDIRECT("'"&amp;J21&amp;"'!L9")),"")</f>
        <v/>
      </c>
      <c r="M21" s="55" t="str">
        <f t="shared" si="6"/>
        <v>2026</v>
      </c>
    </row>
    <row r="22" spans="1:13" ht="15">
      <c r="A22" s="1">
        <v>46074</v>
      </c>
      <c r="B22" s="46"/>
      <c r="C22" s="46"/>
      <c r="D22" s="5">
        <v>4.1666666666666664E-2</v>
      </c>
      <c r="E22" s="15" t="str">
        <f t="shared" si="1"/>
        <v/>
      </c>
      <c r="F22" s="17" t="str">
        <f t="shared" si="2"/>
        <v/>
      </c>
      <c r="G22">
        <f t="shared" si="3"/>
        <v>0</v>
      </c>
      <c r="H22" s="47">
        <f t="shared" si="0"/>
        <v>8</v>
      </c>
      <c r="J22" s="49" t="s">
        <v>40</v>
      </c>
      <c r="K22" s="9" t="str">
        <f t="shared" ca="1" si="5"/>
        <v/>
      </c>
      <c r="L22" s="48" t="str" cm="1">
        <f t="array" aca="1" ref="L22" ca="1">IFERROR(IF(INDIRECT("'"&amp;J22&amp;"'!L9")=0,"",INDIRECT("'"&amp;J22&amp;"'!L9")),"")</f>
        <v/>
      </c>
      <c r="M22" s="55" t="str">
        <f t="shared" si="6"/>
        <v>2026</v>
      </c>
    </row>
    <row r="23" spans="1:13" ht="15">
      <c r="A23" s="1">
        <v>46075</v>
      </c>
      <c r="B23" s="46"/>
      <c r="C23" s="46"/>
      <c r="D23" s="5">
        <v>4.1666666666666664E-2</v>
      </c>
      <c r="E23" s="15" t="str">
        <f t="shared" si="1"/>
        <v/>
      </c>
      <c r="F23" s="17" t="str">
        <f t="shared" si="2"/>
        <v/>
      </c>
      <c r="G23">
        <f t="shared" si="3"/>
        <v>0</v>
      </c>
      <c r="H23" s="47">
        <f t="shared" si="0"/>
        <v>8</v>
      </c>
      <c r="J23" s="49" t="s">
        <v>41</v>
      </c>
      <c r="K23" s="9" t="str">
        <f t="shared" ca="1" si="5"/>
        <v/>
      </c>
      <c r="L23" s="48" t="str" cm="1">
        <f t="array" aca="1" ref="L23" ca="1">IFERROR(IF(INDIRECT("'"&amp;J23&amp;"'!L9")=0,"",INDIRECT("'"&amp;J23&amp;"'!L9")),"")</f>
        <v/>
      </c>
      <c r="M23" s="55" t="str">
        <f t="shared" si="6"/>
        <v>2026</v>
      </c>
    </row>
    <row r="24" spans="1:13" ht="15">
      <c r="A24" s="1">
        <v>46076</v>
      </c>
      <c r="B24" s="46"/>
      <c r="C24" s="46"/>
      <c r="D24" s="5">
        <v>4.1666666666666664E-2</v>
      </c>
      <c r="E24" s="15" t="str">
        <f t="shared" si="1"/>
        <v/>
      </c>
      <c r="F24" s="17" t="str">
        <f t="shared" si="2"/>
        <v/>
      </c>
      <c r="G24">
        <f t="shared" si="3"/>
        <v>0</v>
      </c>
      <c r="H24" s="47">
        <f t="shared" si="0"/>
        <v>9</v>
      </c>
      <c r="J24" s="49" t="s">
        <v>42</v>
      </c>
      <c r="K24" s="9" t="str">
        <f t="shared" ca="1" si="5"/>
        <v/>
      </c>
      <c r="L24" s="48" t="str" cm="1">
        <f t="array" aca="1" ref="L24" ca="1">IFERROR(IF(INDIRECT("'"&amp;J24&amp;"'!L9")=0,"",INDIRECT("'"&amp;J24&amp;"'!L9")),"")</f>
        <v/>
      </c>
      <c r="M24" s="55" t="str">
        <f t="shared" si="6"/>
        <v>2026</v>
      </c>
    </row>
    <row r="25" spans="1:13" ht="15">
      <c r="A25" s="1">
        <v>46077</v>
      </c>
      <c r="B25" s="46"/>
      <c r="C25" s="46"/>
      <c r="D25" s="5">
        <v>4.1666666666666664E-2</v>
      </c>
      <c r="E25" s="15" t="str">
        <f t="shared" si="1"/>
        <v/>
      </c>
      <c r="F25" s="17" t="str">
        <f t="shared" si="2"/>
        <v/>
      </c>
      <c r="G25">
        <f t="shared" si="3"/>
        <v>0</v>
      </c>
      <c r="H25" s="47">
        <f t="shared" si="0"/>
        <v>9</v>
      </c>
      <c r="J25" s="49" t="s">
        <v>43</v>
      </c>
      <c r="K25" s="9" t="str">
        <f t="shared" ca="1" si="5"/>
        <v/>
      </c>
      <c r="L25" s="48" t="str" cm="1">
        <f t="array" aca="1" ref="L25" ca="1">IFERROR(IF(INDIRECT("'"&amp;J25&amp;"'!L9")=0,"",INDIRECT("'"&amp;J25&amp;"'!L9")),"")</f>
        <v/>
      </c>
      <c r="M25" s="55" t="str">
        <f t="shared" si="6"/>
        <v>2026</v>
      </c>
    </row>
    <row r="26" spans="1:13" ht="15">
      <c r="A26" s="1">
        <v>46078</v>
      </c>
      <c r="B26" s="46"/>
      <c r="C26" s="46"/>
      <c r="D26" s="5">
        <v>4.1666666666666664E-2</v>
      </c>
      <c r="E26" s="15" t="str">
        <f t="shared" si="1"/>
        <v/>
      </c>
      <c r="F26" s="17" t="str">
        <f t="shared" si="2"/>
        <v/>
      </c>
      <c r="G26">
        <f t="shared" si="3"/>
        <v>0</v>
      </c>
      <c r="H26" s="47">
        <f t="shared" si="0"/>
        <v>9</v>
      </c>
      <c r="M26" s="55" t="str">
        <f t="shared" si="6"/>
        <v/>
      </c>
    </row>
    <row r="27" spans="1:13" ht="15">
      <c r="A27" s="1">
        <v>46079</v>
      </c>
      <c r="B27" s="46"/>
      <c r="C27" s="46"/>
      <c r="D27" s="5">
        <v>4.1666666666666664E-2</v>
      </c>
      <c r="E27" s="15" t="str">
        <f t="shared" si="1"/>
        <v/>
      </c>
      <c r="F27" s="17" t="str">
        <f t="shared" si="2"/>
        <v/>
      </c>
      <c r="G27">
        <f>IFERROR(IF(COUNT(B27,C27)&lt;2, , (E27*24) - 7),"")</f>
        <v>0</v>
      </c>
      <c r="H27" s="47">
        <f t="shared" si="0"/>
        <v>9</v>
      </c>
      <c r="M27" s="55" t="str">
        <f t="shared" si="6"/>
        <v/>
      </c>
    </row>
    <row r="28" spans="1:13" ht="15">
      <c r="A28" s="1">
        <v>46080</v>
      </c>
      <c r="B28" s="46"/>
      <c r="C28" s="46"/>
      <c r="D28" s="5">
        <v>4.1666666666666664E-2</v>
      </c>
      <c r="E28" s="15" t="str">
        <f t="shared" si="1"/>
        <v/>
      </c>
      <c r="F28" s="17" t="str">
        <f t="shared" si="2"/>
        <v/>
      </c>
      <c r="G28">
        <f t="shared" si="3"/>
        <v>0</v>
      </c>
      <c r="H28" s="47">
        <f t="shared" si="0"/>
        <v>9</v>
      </c>
      <c r="M28" s="55" t="str">
        <f t="shared" si="6"/>
        <v/>
      </c>
    </row>
    <row r="29" spans="1:13" ht="15">
      <c r="A29" s="1">
        <v>46081</v>
      </c>
      <c r="B29" s="46"/>
      <c r="C29" s="46"/>
      <c r="D29" s="5">
        <v>4.1666666666666664E-2</v>
      </c>
      <c r="E29" s="15" t="str">
        <f t="shared" si="1"/>
        <v/>
      </c>
      <c r="F29" s="17" t="str">
        <f t="shared" si="2"/>
        <v/>
      </c>
      <c r="G29">
        <f t="shared" si="3"/>
        <v>0</v>
      </c>
      <c r="H29" s="47">
        <f t="shared" si="0"/>
        <v>9</v>
      </c>
      <c r="M29" s="55" t="str">
        <f t="shared" si="6"/>
        <v/>
      </c>
    </row>
    <row r="30" spans="1:13" ht="15">
      <c r="B30" s="46"/>
      <c r="C30" s="46"/>
      <c r="M30" s="55" t="str">
        <f t="shared" si="6"/>
        <v/>
      </c>
    </row>
    <row r="31" spans="1:13">
      <c r="M31" s="55" t="str">
        <f t="shared" si="6"/>
        <v/>
      </c>
    </row>
    <row r="32" spans="1:13">
      <c r="M32" s="55" t="str">
        <f t="shared" si="6"/>
        <v/>
      </c>
    </row>
    <row r="33" spans="13:13">
      <c r="M33" s="55" t="str">
        <f t="shared" si="6"/>
        <v/>
      </c>
    </row>
    <row r="34" spans="13:13">
      <c r="M34" s="55" t="str">
        <f t="shared" si="6"/>
        <v/>
      </c>
    </row>
    <row r="35" spans="13:13">
      <c r="M35" s="55" t="str">
        <f t="shared" si="6"/>
        <v/>
      </c>
    </row>
    <row r="36" spans="13:13">
      <c r="M36" s="55" t="str">
        <f t="shared" si="6"/>
        <v/>
      </c>
    </row>
    <row r="37" spans="13:13">
      <c r="M37" s="55" t="str">
        <f t="shared" si="6"/>
        <v/>
      </c>
    </row>
  </sheetData>
  <conditionalFormatting sqref="F1:F1048576">
    <cfRule type="expression" dxfId="3" priority="2">
      <formula>$G$2&lt;0</formula>
    </cfRule>
    <cfRule type="cellIs" dxfId="2" priority="3" operator="lessThan">
      <formula>0</formula>
    </cfRule>
    <cfRule type="expression" dxfId="1" priority="4">
      <formula>#REF!</formula>
    </cfRule>
  </conditionalFormatting>
  <conditionalFormatting sqref="F3 F5 F7 F9 F11 F13 F15 F17 F19 F21 F23 F25:F29">
    <cfRule type="expression" dxfId="0" priority="1">
      <formula>$G$3&lt;0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Avril-2025</vt:lpstr>
      <vt:lpstr>Mai-2025</vt:lpstr>
      <vt:lpstr>Juin-2025</vt:lpstr>
      <vt:lpstr>Juillet-2025</vt:lpstr>
      <vt:lpstr>Aout-2025</vt:lpstr>
      <vt:lpstr>Septembre-2025</vt:lpstr>
      <vt:lpstr>Octobre-2025</vt:lpstr>
      <vt:lpstr>Novembre-2025</vt:lpstr>
      <vt:lpstr>Decembre-2025</vt:lpstr>
      <vt:lpstr>Janvier-2026</vt:lpstr>
      <vt:lpstr>Fevrier-2026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Mathilde EMERAUD</dc:creator>
  <cp:keywords/>
  <dc:description/>
  <cp:lastModifiedBy>François</cp:lastModifiedBy>
  <cp:revision/>
  <dcterms:created xsi:type="dcterms:W3CDTF">2025-05-15T19:08:32Z</dcterms:created>
  <dcterms:modified xsi:type="dcterms:W3CDTF">2026-01-08T10:03:18Z</dcterms:modified>
  <cp:category/>
  <cp:contentStatus/>
</cp:coreProperties>
</file>