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893C286B-2D7F-4BA0-9D04-0EA86D2685D9}" xr6:coauthVersionLast="47" xr6:coauthVersionMax="47" xr10:uidLastSave="{00000000-0000-0000-0000-000000000000}"/>
  <bookViews>
    <workbookView xWindow="-120" yWindow="-120" windowWidth="29040" windowHeight="15840" tabRatio="787" xr2:uid="{00000000-000D-0000-FFFF-FFFF00000000}"/>
  </bookViews>
  <sheets>
    <sheet name="Jass" sheetId="21" r:id="rId1"/>
    <sheet name="Feuil2" sheetId="19" r:id="rId2"/>
  </sheets>
  <definedNames>
    <definedName name="_xlnm.Print_Titles" localSheetId="0">Jass!$W:$W,Jass!$3:$3</definedName>
    <definedName name="_xlnm.Print_Area" localSheetId="0">Jass!$A$3:$P$88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50" i="21" l="1"/>
  <c r="R58" i="21"/>
  <c r="K12" i="21"/>
  <c r="Q4" i="21"/>
  <c r="L2" i="21" s="1"/>
  <c r="K49" i="21"/>
  <c r="Q5" i="21"/>
  <c r="M2" i="21" s="1"/>
  <c r="Q8" i="21"/>
  <c r="P2" i="21" s="1"/>
  <c r="Q7" i="21"/>
  <c r="O2" i="21" s="1"/>
  <c r="Q6" i="21"/>
  <c r="K103" i="21"/>
  <c r="K102" i="21"/>
  <c r="K101" i="21"/>
  <c r="K100" i="21"/>
  <c r="K99" i="21"/>
  <c r="K98" i="21"/>
  <c r="K97" i="21"/>
  <c r="K96" i="21"/>
  <c r="K95" i="21"/>
  <c r="K94" i="21"/>
  <c r="K93" i="21"/>
  <c r="K92" i="21"/>
  <c r="K91" i="21"/>
  <c r="K90" i="21"/>
  <c r="K88" i="21"/>
  <c r="K28" i="21"/>
  <c r="K36" i="21"/>
  <c r="K71" i="21"/>
  <c r="K10" i="21"/>
  <c r="K65" i="21"/>
  <c r="K61" i="21"/>
  <c r="K84" i="21"/>
  <c r="K66" i="21"/>
  <c r="K32" i="21"/>
  <c r="K46" i="21"/>
  <c r="K53" i="21"/>
  <c r="K78" i="21"/>
  <c r="K64" i="21"/>
  <c r="K42" i="21"/>
  <c r="K18" i="21"/>
  <c r="K60" i="21"/>
  <c r="K55" i="21"/>
  <c r="K17" i="21"/>
  <c r="K43" i="21"/>
  <c r="K26" i="21"/>
  <c r="K68" i="21"/>
  <c r="K87" i="21"/>
  <c r="K5" i="21"/>
  <c r="K34" i="21"/>
  <c r="K40" i="21"/>
  <c r="K86" i="21"/>
  <c r="K29" i="21"/>
  <c r="K74" i="21"/>
  <c r="K59" i="21"/>
  <c r="K38" i="21"/>
  <c r="K83" i="21"/>
  <c r="R57" i="21"/>
  <c r="K47" i="21"/>
  <c r="R56" i="21"/>
  <c r="K22" i="21"/>
  <c r="R55" i="21"/>
  <c r="K9" i="21"/>
  <c r="R54" i="21"/>
  <c r="K27" i="21"/>
  <c r="R53" i="21"/>
  <c r="K16" i="21"/>
  <c r="R52" i="21"/>
  <c r="K62" i="21"/>
  <c r="R51" i="21"/>
  <c r="K51" i="21"/>
  <c r="R49" i="21"/>
  <c r="K8" i="21"/>
  <c r="R48" i="21"/>
  <c r="K79" i="21"/>
  <c r="R47" i="21"/>
  <c r="K81" i="21"/>
  <c r="R46" i="21"/>
  <c r="K19" i="21"/>
  <c r="R45" i="21"/>
  <c r="K52" i="21"/>
  <c r="R44" i="21"/>
  <c r="K31" i="21"/>
  <c r="R43" i="21"/>
  <c r="K50" i="21"/>
  <c r="R42" i="21"/>
  <c r="R41" i="21"/>
  <c r="K13" i="21"/>
  <c r="R40" i="21"/>
  <c r="K67" i="21"/>
  <c r="R39" i="21"/>
  <c r="K44" i="21"/>
  <c r="R38" i="21"/>
  <c r="K54" i="21"/>
  <c r="R37" i="21"/>
  <c r="K20" i="21"/>
  <c r="R36" i="21"/>
  <c r="K77" i="21"/>
  <c r="R35" i="21"/>
  <c r="K75" i="21"/>
  <c r="R34" i="21"/>
  <c r="K80" i="21"/>
  <c r="R33" i="21"/>
  <c r="K6" i="21"/>
  <c r="R32" i="21"/>
  <c r="K63" i="21"/>
  <c r="R31" i="21"/>
  <c r="K21" i="21"/>
  <c r="R30" i="21"/>
  <c r="K76" i="21"/>
  <c r="R29" i="21"/>
  <c r="K14" i="21"/>
  <c r="R28" i="21"/>
  <c r="K24" i="21"/>
  <c r="R27" i="21"/>
  <c r="K57" i="21"/>
  <c r="R26" i="21"/>
  <c r="K82" i="21"/>
  <c r="R25" i="21"/>
  <c r="K70" i="21"/>
  <c r="R24" i="21"/>
  <c r="K48" i="21"/>
  <c r="R23" i="21"/>
  <c r="K7" i="21"/>
  <c r="R22" i="21"/>
  <c r="K39" i="21"/>
  <c r="R21" i="21"/>
  <c r="K15" i="21"/>
  <c r="R20" i="21"/>
  <c r="K41" i="21"/>
  <c r="R19" i="21"/>
  <c r="K72" i="21"/>
  <c r="R18" i="21"/>
  <c r="K4" i="21"/>
  <c r="R17" i="21"/>
  <c r="K23" i="21"/>
  <c r="R16" i="21"/>
  <c r="K30" i="21"/>
  <c r="R15" i="21"/>
  <c r="K25" i="21"/>
  <c r="R14" i="21"/>
  <c r="K73" i="21"/>
  <c r="R13" i="21"/>
  <c r="K11" i="21"/>
  <c r="R12" i="21"/>
  <c r="K58" i="21"/>
  <c r="R11" i="21"/>
  <c r="K56" i="21"/>
  <c r="R10" i="21"/>
  <c r="K89" i="21"/>
  <c r="R9" i="21"/>
  <c r="K37" i="21"/>
  <c r="K33" i="21"/>
  <c r="K69" i="21"/>
  <c r="K35" i="21"/>
  <c r="K85" i="21"/>
  <c r="K45" i="21"/>
  <c r="N2" i="21" l="1" a="1"/>
  <c r="N2" i="2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<sst xmlns="http://schemas.openxmlformats.org/spreadsheetml/2006/main" count="356" uniqueCount="278">
  <si>
    <t>Rang</t>
  </si>
  <si>
    <t>total</t>
  </si>
  <si>
    <t>jeu 1</t>
  </si>
  <si>
    <t>Jeu 2</t>
  </si>
  <si>
    <t>jeu 3</t>
  </si>
  <si>
    <t>jeu 4</t>
  </si>
  <si>
    <t>jeu 5</t>
  </si>
  <si>
    <t>Serge</t>
  </si>
  <si>
    <t>Zanetta</t>
  </si>
  <si>
    <t>Jean-Claude</t>
  </si>
  <si>
    <t>Lapaire</t>
  </si>
  <si>
    <t>Gérard</t>
  </si>
  <si>
    <t>Cervellino</t>
  </si>
  <si>
    <t>Lorenzo</t>
  </si>
  <si>
    <t>Kobel</t>
  </si>
  <si>
    <t>Allemann</t>
  </si>
  <si>
    <t>Paul</t>
  </si>
  <si>
    <t>Erwin</t>
  </si>
  <si>
    <t>Ernest</t>
  </si>
  <si>
    <t>Hannelore</t>
  </si>
  <si>
    <t>Gerber</t>
  </si>
  <si>
    <t>Erika</t>
  </si>
  <si>
    <t>Pascal</t>
  </si>
  <si>
    <t>Zeller</t>
  </si>
  <si>
    <t>Ueli</t>
  </si>
  <si>
    <t>Fazzino</t>
  </si>
  <si>
    <t>Fringeli</t>
  </si>
  <si>
    <t>Tschirren</t>
  </si>
  <si>
    <t>Heinniger</t>
  </si>
  <si>
    <t>Peter</t>
  </si>
  <si>
    <t>Ackermann</t>
  </si>
  <si>
    <t>Marcel</t>
  </si>
  <si>
    <t>Marlyse</t>
  </si>
  <si>
    <t>Kohler</t>
  </si>
  <si>
    <t>Grun</t>
  </si>
  <si>
    <t>Madeleine</t>
  </si>
  <si>
    <t>Daniel</t>
  </si>
  <si>
    <t>Bernard</t>
  </si>
  <si>
    <t>Studer</t>
  </si>
  <si>
    <t xml:space="preserve"> </t>
  </si>
  <si>
    <t>Monique</t>
  </si>
  <si>
    <t>Pierre</t>
  </si>
  <si>
    <t>Germiquet</t>
  </si>
  <si>
    <t>Dorian</t>
  </si>
  <si>
    <t>Houmard</t>
  </si>
  <si>
    <t>Samuel</t>
  </si>
  <si>
    <t>Bigler</t>
  </si>
  <si>
    <t>Jean-Paul</t>
  </si>
  <si>
    <t>Suzanne</t>
  </si>
  <si>
    <t>Christian</t>
  </si>
  <si>
    <t>René</t>
  </si>
  <si>
    <t>Dubois</t>
  </si>
  <si>
    <t>Jacques</t>
  </si>
  <si>
    <t>Edith</t>
  </si>
  <si>
    <t>Odiet</t>
  </si>
  <si>
    <t>Olivier</t>
  </si>
  <si>
    <t>Moser</t>
  </si>
  <si>
    <t>Born</t>
  </si>
  <si>
    <t>Vital</t>
  </si>
  <si>
    <t>Steiner</t>
  </si>
  <si>
    <t>Remy</t>
  </si>
  <si>
    <t>Alain</t>
  </si>
  <si>
    <t>Heinz</t>
  </si>
  <si>
    <t>Zingg</t>
  </si>
  <si>
    <t>Arnold</t>
  </si>
  <si>
    <t>Yolande</t>
  </si>
  <si>
    <t>Claude</t>
  </si>
  <si>
    <t>Affolter</t>
  </si>
  <si>
    <t>Nicole</t>
  </si>
  <si>
    <t>Christine</t>
  </si>
  <si>
    <t>N°</t>
  </si>
  <si>
    <t>Eichelberger</t>
  </si>
  <si>
    <t>Schnegg</t>
  </si>
  <si>
    <t>Robert</t>
  </si>
  <si>
    <t>Ast</t>
  </si>
  <si>
    <t>Nelly</t>
  </si>
  <si>
    <t>Sonia</t>
  </si>
  <si>
    <t>Didier</t>
  </si>
  <si>
    <t>Charles</t>
  </si>
  <si>
    <t>Ricci</t>
  </si>
  <si>
    <t>Sandrino</t>
  </si>
  <si>
    <t>Martin</t>
  </si>
  <si>
    <t>Willy</t>
  </si>
  <si>
    <t>Broquet</t>
  </si>
  <si>
    <t>Joseph</t>
  </si>
  <si>
    <t>Rais</t>
  </si>
  <si>
    <t>Michel</t>
  </si>
  <si>
    <t>Rüegsegger</t>
  </si>
  <si>
    <t>Kurt</t>
  </si>
  <si>
    <t>Kleeb</t>
  </si>
  <si>
    <t>Rolf</t>
  </si>
  <si>
    <t>Kummer</t>
  </si>
  <si>
    <t>Maillard</t>
  </si>
  <si>
    <t>Liechti</t>
  </si>
  <si>
    <t>Fredy</t>
  </si>
  <si>
    <t>Habegger</t>
  </si>
  <si>
    <t>Marie-Jo</t>
  </si>
  <si>
    <t>Allimann</t>
  </si>
  <si>
    <t>Gigandet</t>
  </si>
  <si>
    <t>Camille</t>
  </si>
  <si>
    <t>Myriam</t>
  </si>
  <si>
    <t>Stalder</t>
  </si>
  <si>
    <t>Pierre-Alain</t>
  </si>
  <si>
    <t>Riat</t>
  </si>
  <si>
    <t>Gérald</t>
  </si>
  <si>
    <t>Roland</t>
  </si>
  <si>
    <t>Queloz</t>
  </si>
  <si>
    <t>Rose-Marie</t>
  </si>
  <si>
    <t>Romain</t>
  </si>
  <si>
    <t>Marchand</t>
  </si>
  <si>
    <t>Catherine</t>
  </si>
  <si>
    <t>Denis</t>
  </si>
  <si>
    <t>Roth</t>
  </si>
  <si>
    <t>Minder</t>
  </si>
  <si>
    <t>Bleuer</t>
  </si>
  <si>
    <t>Franco</t>
  </si>
  <si>
    <t>Dominique</t>
  </si>
  <si>
    <t>Agnès</t>
  </si>
  <si>
    <t>Jean</t>
  </si>
  <si>
    <t>Anne-Marie</t>
  </si>
  <si>
    <t>Torreggiani</t>
  </si>
  <si>
    <t>Jolidon</t>
  </si>
  <si>
    <t>Bühler</t>
  </si>
  <si>
    <t>Toni</t>
  </si>
  <si>
    <t>Max</t>
  </si>
  <si>
    <t>Cussigh</t>
  </si>
  <si>
    <t>Fuhrer</t>
  </si>
  <si>
    <t>Franz</t>
  </si>
  <si>
    <t>Charpié</t>
  </si>
  <si>
    <t>Bergonzo</t>
  </si>
  <si>
    <t>Roger</t>
  </si>
  <si>
    <t>Christiane</t>
  </si>
  <si>
    <t>Mertenat</t>
  </si>
  <si>
    <t>Paulette</t>
  </si>
  <si>
    <t>Christen</t>
  </si>
  <si>
    <t>Unternährer</t>
  </si>
  <si>
    <t>Philippe</t>
  </si>
  <si>
    <t>Guy</t>
  </si>
  <si>
    <t>Pierre-André</t>
  </si>
  <si>
    <t>Marie-Rose</t>
  </si>
  <si>
    <t>Emile</t>
  </si>
  <si>
    <t>Frédy</t>
  </si>
  <si>
    <t>Grossniklaus</t>
  </si>
  <si>
    <t>Gigon</t>
  </si>
  <si>
    <t>Yvonne</t>
  </si>
  <si>
    <t>David</t>
  </si>
  <si>
    <t>Zehr</t>
  </si>
  <si>
    <t>Doris</t>
  </si>
  <si>
    <t>Norbert</t>
  </si>
  <si>
    <t>Eicher</t>
  </si>
  <si>
    <t>Gredel</t>
  </si>
  <si>
    <t>Mireille</t>
  </si>
  <si>
    <t>Mickael</t>
  </si>
  <si>
    <t>Fleury</t>
  </si>
  <si>
    <t>Anny</t>
  </si>
  <si>
    <t>Laurence</t>
  </si>
  <si>
    <t>Nicolas</t>
  </si>
  <si>
    <t>Hans</t>
  </si>
  <si>
    <t>Jean-François</t>
  </si>
  <si>
    <t>Meyer</t>
  </si>
  <si>
    <t>Delphine</t>
  </si>
  <si>
    <t>Castella</t>
  </si>
  <si>
    <t>Jean-Luc</t>
  </si>
  <si>
    <t>Voyame</t>
  </si>
  <si>
    <t>Urs</t>
  </si>
  <si>
    <t>Davy</t>
  </si>
  <si>
    <t>Meister</t>
  </si>
  <si>
    <t>Aline</t>
  </si>
  <si>
    <t>Raphael</t>
  </si>
  <si>
    <t>Hebeisen</t>
  </si>
  <si>
    <t>Spani</t>
  </si>
  <si>
    <t>Mario</t>
  </si>
  <si>
    <t>Gsteiger</t>
  </si>
  <si>
    <t>Esseiva</t>
  </si>
  <si>
    <t>Bourquard</t>
  </si>
  <si>
    <t>Ferrari</t>
  </si>
  <si>
    <t>Renfer</t>
  </si>
  <si>
    <t>Véronique</t>
  </si>
  <si>
    <t>Froidevaux</t>
  </si>
  <si>
    <t>Gasser</t>
  </si>
  <si>
    <t>Adrien</t>
  </si>
  <si>
    <t>Ema</t>
  </si>
  <si>
    <t>Hodel</t>
  </si>
  <si>
    <t>Lopez</t>
  </si>
  <si>
    <t>Josiane</t>
  </si>
  <si>
    <t>Marika</t>
  </si>
  <si>
    <t>Martine</t>
  </si>
  <si>
    <t>Simone</t>
  </si>
  <si>
    <t>Adelheid</t>
  </si>
  <si>
    <t>Raymond</t>
  </si>
  <si>
    <t>Burri</t>
  </si>
  <si>
    <t>Rime</t>
  </si>
  <si>
    <t>Mathilde</t>
  </si>
  <si>
    <t>Imfanger</t>
  </si>
  <si>
    <t>Thomas</t>
  </si>
  <si>
    <t>Carole</t>
  </si>
  <si>
    <t>Anni</t>
  </si>
  <si>
    <t>Hugi</t>
  </si>
  <si>
    <t>Kiener</t>
  </si>
  <si>
    <t>Rudolph</t>
  </si>
  <si>
    <t>Hêche</t>
  </si>
  <si>
    <t>Schnyder</t>
  </si>
  <si>
    <t>Sophie</t>
  </si>
  <si>
    <t>Fuchs</t>
  </si>
  <si>
    <t>Armand</t>
  </si>
  <si>
    <t>Elodie</t>
  </si>
  <si>
    <t>Perriard</t>
  </si>
  <si>
    <t>Cattin</t>
  </si>
  <si>
    <t>Etienne</t>
  </si>
  <si>
    <t>Valério</t>
  </si>
  <si>
    <t>Migy</t>
  </si>
  <si>
    <t>Doyon</t>
  </si>
  <si>
    <t>Kottelat</t>
  </si>
  <si>
    <t>Amstutz</t>
  </si>
  <si>
    <t>Crevoiserat</t>
  </si>
  <si>
    <t>José</t>
  </si>
  <si>
    <t>Geiser</t>
  </si>
  <si>
    <t>Vuillemin</t>
  </si>
  <si>
    <t>Lucie</t>
  </si>
  <si>
    <t>Marc-Daniel</t>
  </si>
  <si>
    <t>Mel</t>
  </si>
  <si>
    <t>Neuneu</t>
  </si>
  <si>
    <t>Patrice</t>
  </si>
  <si>
    <t>Delevaux</t>
  </si>
  <si>
    <t>Gurba</t>
  </si>
  <si>
    <t>Wullschleger</t>
  </si>
  <si>
    <t>Germain</t>
  </si>
  <si>
    <t>Lovis</t>
  </si>
  <si>
    <t>Béatrice</t>
  </si>
  <si>
    <t>Moullet</t>
  </si>
  <si>
    <t>Zihlmann</t>
  </si>
  <si>
    <t>Leufer</t>
  </si>
  <si>
    <t>Bobilier</t>
  </si>
  <si>
    <t>Stebler</t>
  </si>
  <si>
    <t>Wenger</t>
  </si>
  <si>
    <t>Sébastien</t>
  </si>
  <si>
    <t>Barthe</t>
  </si>
  <si>
    <t>Mischler</t>
  </si>
  <si>
    <t>Frelechoz</t>
  </si>
  <si>
    <t>Marie-Thérèse</t>
  </si>
  <si>
    <t>Virginie</t>
  </si>
  <si>
    <t>Bazdin</t>
  </si>
  <si>
    <t>Bader</t>
  </si>
  <si>
    <t>Marie-Louise</t>
  </si>
  <si>
    <t xml:space="preserve">Lachat </t>
  </si>
  <si>
    <t>Erard</t>
  </si>
  <si>
    <t>Donzé</t>
  </si>
  <si>
    <t>Gil</t>
  </si>
  <si>
    <t>Filipini</t>
  </si>
  <si>
    <t>Girardin</t>
  </si>
  <si>
    <t>Joséphine</t>
  </si>
  <si>
    <t>Ganguin</t>
  </si>
  <si>
    <t>Mathieu</t>
  </si>
  <si>
    <t>Maude</t>
  </si>
  <si>
    <t>Disler</t>
  </si>
  <si>
    <t>Colonne2</t>
  </si>
  <si>
    <t>Colonne3</t>
  </si>
  <si>
    <t>Colonne6</t>
  </si>
  <si>
    <t>Nom 2</t>
  </si>
  <si>
    <t>Prénom 2</t>
  </si>
  <si>
    <t>Nom 1</t>
  </si>
  <si>
    <t>Prénom 1</t>
  </si>
  <si>
    <t>Baume</t>
  </si>
  <si>
    <t>Dylan</t>
  </si>
  <si>
    <t>Mandy</t>
  </si>
  <si>
    <t>Lorenzini</t>
  </si>
  <si>
    <t>Muller</t>
  </si>
  <si>
    <t>Choffat</t>
  </si>
  <si>
    <t>Colette</t>
  </si>
  <si>
    <t>Kamermann</t>
  </si>
  <si>
    <t>Sandra</t>
  </si>
  <si>
    <t>Gerard</t>
  </si>
  <si>
    <t>Primo</t>
  </si>
  <si>
    <t>Forrer</t>
  </si>
  <si>
    <t>Kunz</t>
  </si>
  <si>
    <t>Villemin</t>
  </si>
  <si>
    <t>Schluep</t>
  </si>
  <si>
    <t>Szabo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</si>
</sst>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0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9"/>
      <name val="Arial"/>
      <family val="2"/>
    </font>
    <font>
      <b/>
      <sz val="10.5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color indexed="8"/>
      <name val="Arial"/>
      <family val="2"/>
    </font>
    <font>
      <b/>
      <sz val="9"/>
      <name val="Arial"/>
      <family val="2"/>
    </font>
    <font>
      <sz val="14"/>
      <name val="Arial"/>
      <family val="2"/>
    </font>
    <font>
      <sz val="10"/>
      <name val="Arial"/>
      <family val="2"/>
    </font>
    <font>
      <sz val="14"/>
      <name val="Eras Demi ITC"/>
      <family val="2"/>
    </font>
    <font>
      <sz val="14"/>
      <color indexed="8"/>
      <name val="Franklin Gothic Medium"/>
      <family val="2"/>
    </font>
    <font>
      <b/>
      <sz val="11"/>
      <color theme="0"/>
      <name val="Arial"/>
      <family val="2"/>
    </font>
    <font>
      <b/>
      <sz val="10"/>
      <color rgb="FF000000"/>
      <name val="Arial"/>
      <family val="2"/>
    </font>
    <font>
      <b/>
      <sz val="10"/>
      <color rgb="FFFF0000"/>
      <name val="Arial"/>
      <family val="2"/>
    </font>
    <font>
      <b/>
      <i/>
      <sz val="10"/>
      <color rgb="FF0000FF"/>
      <name val="Arial"/>
      <family val="2"/>
    </font>
    <font>
      <b/>
      <i/>
      <sz val="10"/>
      <color rgb="FFFF00FF"/>
      <name val="Arial"/>
      <family val="2"/>
    </font>
    <font>
      <sz val="10"/>
      <color rgb="FF000000"/>
      <name val="Arial"/>
      <family val="2"/>
    </font>
    <font>
      <sz val="12"/>
      <name val="Eras Demi ITC"/>
      <family val="2"/>
    </font>
    <font>
      <sz val="12"/>
      <color indexed="8"/>
      <name val="Franklin Gothic Medium"/>
      <family val="2"/>
    </font>
    <font>
      <b/>
      <sz val="12"/>
      <color indexed="16"/>
      <name val="Arial"/>
      <family val="2"/>
    </font>
    <font>
      <sz val="12"/>
      <color indexed="13"/>
      <name val="Arial"/>
      <family val="2"/>
    </font>
    <font>
      <sz val="12"/>
      <name val="Franklin Gothic Medium"/>
      <family val="2"/>
    </font>
    <font>
      <b/>
      <sz val="12"/>
      <name val="Arial"/>
      <family val="2"/>
    </font>
    <font>
      <sz val="12"/>
      <color indexed="53"/>
      <name val="Arial"/>
      <family val="2"/>
    </font>
    <font>
      <sz val="12"/>
      <color indexed="8"/>
      <name val="Arial"/>
      <family val="2"/>
    </font>
    <font>
      <sz val="12"/>
      <color indexed="6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1" fillId="0" borderId="0"/>
    <xf numFmtId="0" fontId="2" fillId="0" borderId="0"/>
    <xf numFmtId="0" fontId="1" fillId="0" borderId="0"/>
  </cellStyleXfs>
  <cellXfs count="42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 vertical="center"/>
    </xf>
    <xf numFmtId="0" fontId="11" fillId="0" borderId="0" xfId="1"/>
    <xf numFmtId="0" fontId="5" fillId="0" borderId="0" xfId="1" applyFont="1" applyAlignment="1">
      <alignment horizontal="center" vertical="center"/>
    </xf>
    <xf numFmtId="0" fontId="6" fillId="0" borderId="0" xfId="1" applyFont="1"/>
    <xf numFmtId="0" fontId="7" fillId="0" borderId="0" xfId="1" applyFont="1"/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4" fillId="0" borderId="0" xfId="1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1" applyFont="1" applyAlignment="1" applyProtection="1">
      <alignment horizontal="center" vertical="center"/>
      <protection locked="0"/>
    </xf>
    <xf numFmtId="0" fontId="10" fillId="0" borderId="0" xfId="1" applyFont="1" applyProtection="1">
      <protection locked="0"/>
    </xf>
    <xf numFmtId="0" fontId="12" fillId="0" borderId="0" xfId="1" applyFont="1" applyAlignment="1" applyProtection="1">
      <alignment horizontal="center" vertical="center"/>
      <protection locked="0"/>
    </xf>
    <xf numFmtId="0" fontId="10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center" vertical="center"/>
    </xf>
    <xf numFmtId="0" fontId="12" fillId="0" borderId="0" xfId="1" applyFont="1" applyAlignment="1" applyProtection="1">
      <alignment horizontal="center"/>
      <protection locked="0"/>
    </xf>
    <xf numFmtId="0" fontId="3" fillId="0" borderId="0" xfId="1" applyFont="1" applyAlignment="1" applyProtection="1">
      <alignment horizontal="center"/>
      <protection locked="0"/>
    </xf>
    <xf numFmtId="49" fontId="7" fillId="0" borderId="0" xfId="1" applyNumberFormat="1" applyFont="1" applyAlignment="1">
      <alignment vertical="center"/>
    </xf>
    <xf numFmtId="0" fontId="20" fillId="0" borderId="0" xfId="1" applyFont="1" applyAlignment="1" applyProtection="1">
      <alignment horizontal="center"/>
      <protection locked="0"/>
    </xf>
    <xf numFmtId="0" fontId="3" fillId="0" borderId="0" xfId="1" applyFont="1" applyProtection="1">
      <protection locked="0"/>
    </xf>
    <xf numFmtId="0" fontId="21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22" fillId="0" borderId="0" xfId="1" applyFont="1"/>
    <xf numFmtId="0" fontId="3" fillId="0" borderId="0" xfId="0" applyFont="1" applyProtection="1">
      <protection locked="0"/>
    </xf>
    <xf numFmtId="0" fontId="3" fillId="0" borderId="0" xfId="1" applyFont="1" applyAlignment="1" applyProtection="1">
      <alignment horizontal="center" vertical="center"/>
      <protection locked="0"/>
    </xf>
    <xf numFmtId="0" fontId="21" fillId="0" borderId="0" xfId="1" applyFont="1" applyAlignment="1">
      <alignment horizontal="center" vertical="center"/>
    </xf>
    <xf numFmtId="0" fontId="23" fillId="0" borderId="0" xfId="1" applyFont="1" applyProtection="1">
      <protection locked="0"/>
    </xf>
    <xf numFmtId="0" fontId="23" fillId="0" borderId="0" xfId="1" applyFont="1"/>
    <xf numFmtId="0" fontId="24" fillId="0" borderId="0" xfId="1" applyFont="1" applyAlignment="1">
      <alignment horizontal="center"/>
    </xf>
    <xf numFmtId="0" fontId="3" fillId="0" borderId="0" xfId="0" applyFont="1"/>
    <xf numFmtId="0" fontId="25" fillId="0" borderId="0" xfId="1" applyFont="1" applyProtection="1">
      <protection locked="0"/>
    </xf>
    <xf numFmtId="0" fontId="26" fillId="0" borderId="0" xfId="1" applyFont="1"/>
    <xf numFmtId="0" fontId="3" fillId="2" borderId="0" xfId="1" applyFont="1" applyFill="1" applyProtection="1">
      <protection locked="0"/>
    </xf>
    <xf numFmtId="0" fontId="27" fillId="0" borderId="0" xfId="1" applyFont="1"/>
    <xf numFmtId="0" fontId="28" fillId="0" borderId="0" xfId="1" applyFont="1"/>
  </cellXfs>
  <cellStyles count="4">
    <cellStyle name="Excel Built-in Normal" xfId="1" xr:uid="{00000000-0005-0000-0000-000000000000}"/>
    <cellStyle name="Normal" xfId="0" builtinId="0"/>
    <cellStyle name="Normal 2" xfId="2" xr:uid="{00000000-0005-0000-0000-000002000000}"/>
    <cellStyle name="Normal 3" xfId="3" xr:uid="{F4F90551-A722-4AB5-9DE6-86EE40B7546D}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Franklin Gothic Medium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ras Demi ITC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</font>
      <fill>
        <patternFill>
          <bgColor rgb="FF66FF33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</font>
      <fill>
        <patternFill>
          <bgColor rgb="FF66FF33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</font>
      <fill>
        <patternFill>
          <bgColor rgb="FF66FF33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</font>
      <fill>
        <patternFill>
          <bgColor rgb="FF66FF33"/>
        </patternFill>
      </fill>
    </dxf>
    <dxf>
      <font>
        <b/>
        <i val="0"/>
        <color theme="1"/>
      </font>
      <fill>
        <patternFill>
          <bgColor rgb="FF66FF33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E6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47625</xdr:rowOff>
        </xdr:from>
        <xdr:to>
          <xdr:col>4</xdr:col>
          <xdr:colOff>895350</xdr:colOff>
          <xdr:row>2</xdr:row>
          <xdr:rowOff>0</xdr:rowOff>
        </xdr:to>
        <xdr:sp macro="" textlink="">
          <xdr:nvSpPr>
            <xdr:cNvPr id="25601" name="Button 1" hidden="1">
              <a:extLst>
                <a:ext uri="{63B3BB69-23CF-44E3-9099-C40C66FF867C}">
                  <a14:compatExt spid="_x0000_s25601"/>
                </a:ext>
                <a:ext uri="{FF2B5EF4-FFF2-40B4-BE49-F238E27FC236}">
                  <a16:creationId xmlns:a16="http://schemas.microsoft.com/office/drawing/2014/main" id="{00000000-0008-0000-0000-000001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TRIER CLASSEMENT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971550</xdr:colOff>
          <xdr:row>0</xdr:row>
          <xdr:rowOff>66675</xdr:rowOff>
        </xdr:from>
        <xdr:to>
          <xdr:col>5</xdr:col>
          <xdr:colOff>438150</xdr:colOff>
          <xdr:row>2</xdr:row>
          <xdr:rowOff>0</xdr:rowOff>
        </xdr:to>
        <xdr:sp macro="" textlink="">
          <xdr:nvSpPr>
            <xdr:cNvPr id="25602" name="Button 2" hidden="1">
              <a:extLst>
                <a:ext uri="{63B3BB69-23CF-44E3-9099-C40C66FF867C}">
                  <a14:compatExt spid="_x0000_s25602"/>
                </a:ext>
                <a:ext uri="{FF2B5EF4-FFF2-40B4-BE49-F238E27FC236}">
                  <a16:creationId xmlns:a16="http://schemas.microsoft.com/office/drawing/2014/main" id="{00000000-0008-0000-0000-000002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Trier n°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495300</xdr:colOff>
          <xdr:row>0</xdr:row>
          <xdr:rowOff>66675</xdr:rowOff>
        </xdr:from>
        <xdr:to>
          <xdr:col>7</xdr:col>
          <xdr:colOff>314325</xdr:colOff>
          <xdr:row>2</xdr:row>
          <xdr:rowOff>0</xdr:rowOff>
        </xdr:to>
        <xdr:sp macro="" textlink="">
          <xdr:nvSpPr>
            <xdr:cNvPr id="25603" name="Button 3" hidden="1">
              <a:extLst>
                <a:ext uri="{63B3BB69-23CF-44E3-9099-C40C66FF867C}">
                  <a14:compatExt spid="_x0000_s25603"/>
                </a:ext>
                <a:ext uri="{FF2B5EF4-FFF2-40B4-BE49-F238E27FC236}">
                  <a16:creationId xmlns:a16="http://schemas.microsoft.com/office/drawing/2014/main" id="{00000000-0008-0000-0000-000003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Trier Alpha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390525</xdr:colOff>
          <xdr:row>1</xdr:row>
          <xdr:rowOff>9525</xdr:rowOff>
        </xdr:from>
        <xdr:to>
          <xdr:col>8</xdr:col>
          <xdr:colOff>76200</xdr:colOff>
          <xdr:row>2</xdr:row>
          <xdr:rowOff>0</xdr:rowOff>
        </xdr:to>
        <xdr:sp macro="" textlink="">
          <xdr:nvSpPr>
            <xdr:cNvPr id="25604" name="Button 4" hidden="1">
              <a:extLst>
                <a:ext uri="{63B3BB69-23CF-44E3-9099-C40C66FF867C}">
                  <a14:compatExt spid="_x0000_s25604"/>
                </a:ext>
                <a:ext uri="{FF2B5EF4-FFF2-40B4-BE49-F238E27FC236}">
                  <a16:creationId xmlns:a16="http://schemas.microsoft.com/office/drawing/2014/main" id="{00000000-0008-0000-0000-000004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Trier Alpha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438150</xdr:colOff>
          <xdr:row>0</xdr:row>
          <xdr:rowOff>0</xdr:rowOff>
        </xdr:from>
        <xdr:to>
          <xdr:col>10</xdr:col>
          <xdr:colOff>123825</xdr:colOff>
          <xdr:row>1</xdr:row>
          <xdr:rowOff>295275</xdr:rowOff>
        </xdr:to>
        <xdr:sp macro="" textlink="">
          <xdr:nvSpPr>
            <xdr:cNvPr id="25606" name="CommandButton1" hidden="1">
              <a:extLst>
                <a:ext uri="{63B3BB69-23CF-44E3-9099-C40C66FF867C}">
                  <a14:compatExt spid="_x0000_s25606"/>
                </a:ext>
                <a:ext uri="{FF2B5EF4-FFF2-40B4-BE49-F238E27FC236}">
                  <a16:creationId xmlns:a16="http://schemas.microsoft.com/office/drawing/2014/main" id="{00000000-0008-0000-0000-000006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0</xdr:row>
          <xdr:rowOff>57150</xdr:rowOff>
        </xdr:from>
        <xdr:to>
          <xdr:col>21</xdr:col>
          <xdr:colOff>409575</xdr:colOff>
          <xdr:row>2</xdr:row>
          <xdr:rowOff>9525</xdr:rowOff>
        </xdr:to>
        <xdr:sp macro="" textlink="">
          <xdr:nvSpPr>
            <xdr:cNvPr id="25615" name="CommandButton6" hidden="1">
              <a:extLst>
                <a:ext uri="{63B3BB69-23CF-44E3-9099-C40C66FF867C}">
                  <a14:compatExt spid="_x0000_s25615"/>
                </a:ext>
                <a:ext uri="{FF2B5EF4-FFF2-40B4-BE49-F238E27FC236}">
                  <a16:creationId xmlns:a16="http://schemas.microsoft.com/office/drawing/2014/main" id="{00000000-0008-0000-0000-00000F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600075</xdr:colOff>
          <xdr:row>0</xdr:row>
          <xdr:rowOff>57150</xdr:rowOff>
        </xdr:from>
        <xdr:to>
          <xdr:col>23</xdr:col>
          <xdr:colOff>28575</xdr:colOff>
          <xdr:row>2</xdr:row>
          <xdr:rowOff>9525</xdr:rowOff>
        </xdr:to>
        <xdr:sp macro="" textlink="">
          <xdr:nvSpPr>
            <xdr:cNvPr id="25616" name="CommandButton7" hidden="1">
              <a:extLst>
                <a:ext uri="{63B3BB69-23CF-44E3-9099-C40C66FF867C}">
                  <a14:compatExt spid="_x0000_s25616"/>
                </a:ext>
                <a:ext uri="{FF2B5EF4-FFF2-40B4-BE49-F238E27FC236}">
                  <a16:creationId xmlns:a16="http://schemas.microsoft.com/office/drawing/2014/main" id="{00000000-0008-0000-0000-000010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114300</xdr:colOff>
          <xdr:row>0</xdr:row>
          <xdr:rowOff>57150</xdr:rowOff>
        </xdr:from>
        <xdr:to>
          <xdr:col>25</xdr:col>
          <xdr:colOff>76200</xdr:colOff>
          <xdr:row>1</xdr:row>
          <xdr:rowOff>295275</xdr:rowOff>
        </xdr:to>
        <xdr:sp macro="" textlink="">
          <xdr:nvSpPr>
            <xdr:cNvPr id="25621" name="Button 21" hidden="1">
              <a:extLst>
                <a:ext uri="{63B3BB69-23CF-44E3-9099-C40C66FF867C}">
                  <a14:compatExt spid="_x0000_s25621"/>
                </a:ext>
                <a:ext uri="{FF2B5EF4-FFF2-40B4-BE49-F238E27FC236}">
                  <a16:creationId xmlns:a16="http://schemas.microsoft.com/office/drawing/2014/main" id="{00000000-0008-0000-0000-000015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Formulaire de saisie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625EEB0-ADDD-488C-8857-EB02C773D629}" name="Tableau1" displayName="Tableau1" ref="C3:P89" totalsRowShown="0" headerRowDxfId="15" dataDxfId="14" headerRowCellStyle="Excel Built-in Normal" dataCellStyle="Excel Built-in Normal">
  <tableColumns count="14">
    <tableColumn id="3" xr3:uid="{29957CDF-80F3-48C8-8EFF-1E917261CD74}" name="N°" dataDxfId="13" dataCellStyle="Excel Built-in Normal"/>
    <tableColumn id="4" xr3:uid="{CDC44003-0E9F-468A-BF20-5686E22749D5}" name="Colonne2" dataDxfId="12" dataCellStyle="Excel Built-in Normal"/>
    <tableColumn id="5" xr3:uid="{25E6BAB2-FF2C-4ACC-A97F-C9093D7FAB95}" name="Nom 1" dataDxfId="11" dataCellStyle="Excel Built-in Normal"/>
    <tableColumn id="6" xr3:uid="{EF7CB80E-2D98-4765-9D86-1F057AB5F347}" name="Prénom 1" dataDxfId="10" dataCellStyle="Excel Built-in Normal"/>
    <tableColumn id="7" xr3:uid="{17734ECD-6ABD-48F0-9CE1-DD69DB50374C}" name="Colonne3" dataDxfId="9" dataCellStyle="Excel Built-in Normal"/>
    <tableColumn id="8" xr3:uid="{D79C1055-F76B-467D-BF3F-DDD6DF03015B}" name="Nom 2" dataDxfId="8" dataCellStyle="Excel Built-in Normal"/>
    <tableColumn id="9" xr3:uid="{1B757AC0-E08B-481A-BEBB-87716D9295BA}" name="Prénom 2" dataDxfId="7" dataCellStyle="Excel Built-in Normal"/>
    <tableColumn id="10" xr3:uid="{8BB8ED0C-84BB-411F-BEF1-58AFCFFD4A1C}" name="Colonne6" dataDxfId="6" dataCellStyle="Excel Built-in Normal"/>
    <tableColumn id="11" xr3:uid="{3C75943A-4271-46A2-8C71-A7CED8FFC712}" name="total" dataDxfId="5" dataCellStyle="Excel Built-in Normal">
      <calculatedColumnFormula>SUM(L4:P4)</calculatedColumnFormula>
    </tableColumn>
    <tableColumn id="12" xr3:uid="{2BC78F95-948B-40E0-B464-CB7382D4208E}" name="jeu 1" dataDxfId="4" dataCellStyle="Excel Built-in Normal"/>
    <tableColumn id="13" xr3:uid="{E964544D-4409-4720-85DF-81A5FA1D5DD5}" name="Jeu 2" dataDxfId="3" dataCellStyle="Excel Built-in Normal"/>
    <tableColumn id="14" xr3:uid="{1BB571EF-7FBE-47E1-A090-76B7EDBFA01E}" name="jeu 3" dataDxfId="2" dataCellStyle="Excel Built-in Normal"/>
    <tableColumn id="15" xr3:uid="{0C1D5EEC-8A2C-4C05-A75E-538BC2AA50F0}" name="jeu 4" dataDxfId="1" dataCellStyle="Excel Built-in Normal"/>
    <tableColumn id="16" xr3:uid="{7FC3F243-B5C3-4E6F-8384-C6930B92CED9}" name="jeu 5" dataDxfId="0" dataCellStyle="Excel Built-in Normal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trlProp" Target="../ctrlProps/ctrlProp4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5" Type="http://schemas.openxmlformats.org/officeDocument/2006/relationships/image" Target="../media/image1.emf"/><Relationship Id="rId15" Type="http://schemas.openxmlformats.org/officeDocument/2006/relationships/table" Target="../tables/table1.xml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6">
    <tabColor rgb="FF0000FF"/>
    <pageSetUpPr fitToPage="1"/>
  </sheetPr>
  <dimension ref="A1:V103"/>
  <sheetViews>
    <sheetView showZeros="0" tabSelected="1" zoomScaleNormal="100" workbookViewId="0">
      <pane ySplit="3" topLeftCell="A19" activePane="bottomLeft" state="frozen"/>
      <selection pane="bottomLeft" activeCell="N23" sqref="N23"/>
    </sheetView>
  </sheetViews>
  <sheetFormatPr baseColWidth="10" defaultRowHeight="15" customHeight="1" x14ac:dyDescent="0.2"/>
  <cols>
    <col min="1" max="1" width="8.28515625" style="2" customWidth="1"/>
    <col min="2" max="2" width="1" style="1" hidden="1" customWidth="1"/>
    <col min="3" max="3" width="7.42578125" style="2" customWidth="1"/>
    <col min="4" max="4" width="1.140625" style="1" hidden="1" customWidth="1"/>
    <col min="5" max="5" width="18.85546875" style="1" customWidth="1"/>
    <col min="6" max="6" width="19.7109375" style="1" customWidth="1"/>
    <col min="7" max="7" width="12.85546875" style="1" hidden="1" customWidth="1"/>
    <col min="8" max="8" width="22.5703125" style="1" customWidth="1"/>
    <col min="9" max="9" width="20.28515625" style="1" customWidth="1"/>
    <col min="10" max="10" width="12.85546875" style="3" hidden="1" customWidth="1"/>
    <col min="11" max="11" width="10.5703125" style="1" customWidth="1"/>
    <col min="12" max="16" width="9.5703125" style="12" customWidth="1"/>
    <col min="17" max="17" width="11.5703125" style="1" hidden="1" customWidth="1"/>
    <col min="18" max="18" width="13.7109375" style="1" hidden="1" customWidth="1"/>
    <col min="19" max="19" width="7.7109375" style="1" hidden="1" customWidth="1"/>
    <col min="20" max="20" width="6.140625" style="1" customWidth="1"/>
    <col min="21" max="16384" width="11.42578125" style="1"/>
  </cols>
  <sheetData>
    <row r="1" spans="1:19" ht="6.6" customHeight="1" x14ac:dyDescent="0.2">
      <c r="F1"/>
      <c r="M1" s="13"/>
      <c r="Q1"/>
    </row>
    <row r="2" spans="1:19" ht="24.4" customHeight="1" x14ac:dyDescent="0.25">
      <c r="A2" s="4"/>
      <c r="C2" s="4"/>
      <c r="D2" s="5"/>
      <c r="E2" s="6"/>
      <c r="F2" s="6"/>
      <c r="G2" s="6"/>
      <c r="H2" s="6"/>
      <c r="I2" s="6"/>
      <c r="J2" s="5"/>
      <c r="K2" s="7"/>
      <c r="L2" s="9">
        <f>IF(OR(Q4=R7,Q4=R8,Q4=R9,Q4=R10,Q4=R11,Q4=R12,Q4=R13,Q4=R14,Q4=R15,Q4=R16,Q4=R17,Q4=R18,Q4=R19,Q4=R20,Q4=R21,Q4=R22,Q4=R23,Q4=R24,Q4=R25,Q4=R26,Q4=R27,Q4=R28,Q4=R29,Q4=R30,Q4=R31,Q4=R32,Q4=R33,Q4=R34,Q4=R35),"VRAI",IF(OR(Q4=R36,Q4=R37,Q4=R38,Q4=R39,Q4=R40,Q4=R41,Q4=R42,Q4=R43,Q4=R44,Q4=R45,Q4=R46,Q4=R47,Q4=R48,Q4=R49,Q4=R50,Q4=R51,Q4=R52,Q4=R53,Q4=R54,Q4=R55,Q4=R56,Q4=R57,Q4=R58),"VRAI",))</f>
        <v>0</v>
      </c>
      <c r="M2" s="10">
        <f>IF(OR(Q5=R7,Q5=R8,Q5=R9,Q5=R10,Q5=R11,Q5=R12,Q5=R13,Q5=R14,Q5=R15,Q5=R16,Q5=R17,Q5=R18,Q5=R19,Q5=R20,Q5=R21,Q5=R22,Q5=R23,Q5=R24,Q5=R25,Q5=R26,Q5=R27,Q5=R28,Q5=R29,Q5=R30,Q5=R31,Q5=R32,Q5=R33,Q5=R34,Q5=R35),"VRAI",IF(OR(Q5=R36,Q5=R37,Q5=R38,Q5=R39,Q5=R40,Q5=R41,Q5=R42,Q5=R43,Q5=R44,Q5=R45,Q5=R46,Q5=R47,Q5=R48,Q5=R49,Q5=R50,Q5=R51,Q5=R52,Q5=R53,Q5=R54,Q5=R55,Q5=R56,Q5=R57),"VRAI",))</f>
        <v>0</v>
      </c>
      <c r="N2" s="10" cm="1">
        <f t="array" ref="N2">IF(OR(Q6=R7,Q6=R8,Q6=R9,Q6=R10,Q6=R11,Q6=R12,Q6=R13,Q6=R14,Q6=R15,Q6=R16,Q6=R17,Q6=R18,Q6=R19,Q6=R20,Q6=R21,Q6=R22,Q6=R23,Q6=R24,Q6=R25,Q6=R26,Q6=R27,Q6=R28,Q6=R29,Q6=R30,Q6=R31,Q6=R32,Q6=R33,Q6=R34,Q6=R35),"VRAI",IF(OR(Q6=R36,Q6=R37,Q6=R38,Q6=R39,Q6=R40,Q6=R41,Q6=R42,Q6=R43,Q6=R44,Q6=R45,Q6=R46,Q6=R47,Q6=R48,Q6=R49,Q6=R50,Q6=Q6:R51=R52,Q6=R53,Q6=R54,Q6=R55,Q6=R56,Q6=R57),"VRAI",))</f>
        <v>0</v>
      </c>
      <c r="O2" s="10">
        <f>IF(OR(Q7=R7,Q7=R8,Q7=R9,Q7=R10,Q7=R11,Q7=R12,Q7=R13,Q7=R14,Q7=R15,Q7=R16,Q7=R17,Q7=R18,Q7=R19,Q7=R20,Q7=R21,Q7=R22,Q7=R23,Q7=R24,Q7=R25,Q7=R26,Q7=R27,Q7=R28,Q7=R29,Q7=R30,Q7=R31,Q7=R32,Q7=R33,Q7=R34,Q7=R35),"VRAI",IF(OR(Q7=R36,Q7=R37,Q7=R38,Q7=R39,Q7=R40,Q7=R41,Q7=R42,Q7=R43,Q7=R44,Q7=R45,Q7=R46,Q7=R47,Q7=R48,Q7=R49,Q7=R50,Q7=R51,Q7=R52,Q7=R53,Q7=R54,Q7=R55,Q7=R56,Q7=R57),"VRAI",))</f>
        <v>0</v>
      </c>
      <c r="P2" s="10">
        <f>IF(OR(Q8=R7,Q8=R8,Q8=R9,Q8=R10,Q8=R11,Q8=R12,Q8=R13,Q8=R14,Q8=R15,Q8=R16,Q8=R17,Q8=R18,Q8=R19,Q8=R20,Q8=R21,Q8=R22,Q8=R23,Q8=R24,Q8=R25,Q8=R26,Q8=R27,Q8=R28,Q8=R29,Q8=R30,Q8=R31,Q8=R32,Q8=R33,Q8=R34,Q8=R35),"VRAI",IF(OR(Q8=R36,Q8=R37,Q8=R38,Q8=R39,Q8=R40,Q8=R41,Q8=R42,Q8=R43,Q8=R44,Q8=R45,Q8=R46,Q8=R47,Q8=R48,Q8=R49,Q8=R50,Q8=R51,Q8=R52,Q8=R53,Q8=R54,Q8=R55,Q8=R56,Q8=R57),"VRAI",))</f>
        <v>0</v>
      </c>
    </row>
    <row r="3" spans="1:19" ht="19.5" customHeight="1" x14ac:dyDescent="0.2">
      <c r="A3" s="4" t="s">
        <v>0</v>
      </c>
      <c r="B3" s="18"/>
      <c r="C3" s="4" t="s">
        <v>70</v>
      </c>
      <c r="D3" s="19" t="s">
        <v>255</v>
      </c>
      <c r="E3" s="20" t="s">
        <v>260</v>
      </c>
      <c r="F3" s="20" t="s">
        <v>261</v>
      </c>
      <c r="G3" s="20" t="s">
        <v>256</v>
      </c>
      <c r="H3" s="24" t="s">
        <v>258</v>
      </c>
      <c r="I3" s="20" t="s">
        <v>259</v>
      </c>
      <c r="J3" s="19" t="s">
        <v>257</v>
      </c>
      <c r="K3" s="8" t="s">
        <v>1</v>
      </c>
      <c r="L3" s="21" t="s">
        <v>2</v>
      </c>
      <c r="M3" s="21" t="s">
        <v>3</v>
      </c>
      <c r="N3" s="21" t="s">
        <v>4</v>
      </c>
      <c r="O3" s="21" t="s">
        <v>5</v>
      </c>
      <c r="P3" s="21" t="s">
        <v>6</v>
      </c>
      <c r="R3"/>
    </row>
    <row r="4" spans="1:19" ht="20.100000000000001" customHeight="1" x14ac:dyDescent="0.3">
      <c r="A4" s="23"/>
      <c r="B4" s="23"/>
      <c r="C4" s="25">
        <v>1</v>
      </c>
      <c r="D4" s="26"/>
      <c r="E4" s="26" t="s">
        <v>275</v>
      </c>
      <c r="F4" s="26" t="s">
        <v>69</v>
      </c>
      <c r="G4" s="26"/>
      <c r="H4" s="26" t="s">
        <v>275</v>
      </c>
      <c r="I4" s="26" t="s">
        <v>137</v>
      </c>
      <c r="J4" s="1"/>
      <c r="K4" s="27">
        <f t="shared" ref="K4:K46" si="0">SUM(L4:P4)</f>
        <v>4459</v>
      </c>
      <c r="L4" s="23">
        <v>1065</v>
      </c>
      <c r="M4" s="23">
        <v>763</v>
      </c>
      <c r="N4" s="23">
        <v>932</v>
      </c>
      <c r="O4" s="23">
        <v>791</v>
      </c>
      <c r="P4" s="23">
        <v>908</v>
      </c>
      <c r="Q4" s="28">
        <f>SUM(L4:L103)</f>
        <v>81035</v>
      </c>
    </row>
    <row r="5" spans="1:19" ht="20.100000000000001" customHeight="1" x14ac:dyDescent="0.3">
      <c r="A5" s="23"/>
      <c r="B5" s="23"/>
      <c r="C5" s="25">
        <v>2</v>
      </c>
      <c r="D5" s="26"/>
      <c r="E5" s="26" t="s">
        <v>179</v>
      </c>
      <c r="F5" s="26" t="s">
        <v>180</v>
      </c>
      <c r="G5" s="26"/>
      <c r="H5" s="26" t="s">
        <v>179</v>
      </c>
      <c r="I5" s="26" t="s">
        <v>108</v>
      </c>
      <c r="J5" s="1"/>
      <c r="K5" s="27">
        <f t="shared" si="0"/>
        <v>4925</v>
      </c>
      <c r="L5" s="23">
        <v>905</v>
      </c>
      <c r="M5" s="23">
        <v>1121</v>
      </c>
      <c r="N5" s="23">
        <v>1021</v>
      </c>
      <c r="O5" s="23">
        <v>1112</v>
      </c>
      <c r="P5" s="23">
        <v>766</v>
      </c>
      <c r="Q5" s="28">
        <f>SUM(M4:M103)</f>
        <v>81073</v>
      </c>
    </row>
    <row r="6" spans="1:19" ht="20.100000000000001" customHeight="1" x14ac:dyDescent="0.3">
      <c r="A6" s="23"/>
      <c r="B6" s="23"/>
      <c r="C6" s="25">
        <v>3</v>
      </c>
      <c r="D6" s="26"/>
      <c r="E6" s="26" t="s">
        <v>237</v>
      </c>
      <c r="F6" s="26" t="s">
        <v>61</v>
      </c>
      <c r="G6" s="26"/>
      <c r="H6" s="26" t="s">
        <v>174</v>
      </c>
      <c r="I6" s="26" t="s">
        <v>119</v>
      </c>
      <c r="J6" s="1"/>
      <c r="K6" s="27">
        <f t="shared" si="0"/>
        <v>4826</v>
      </c>
      <c r="L6" s="23">
        <v>1083</v>
      </c>
      <c r="M6" s="23">
        <v>877</v>
      </c>
      <c r="N6" s="23">
        <v>968</v>
      </c>
      <c r="O6" s="23">
        <v>885</v>
      </c>
      <c r="P6" s="23">
        <v>1013</v>
      </c>
      <c r="Q6" s="28">
        <f>SUM(N4:N103)</f>
        <v>81170</v>
      </c>
    </row>
    <row r="7" spans="1:19" ht="20.100000000000001" customHeight="1" x14ac:dyDescent="0.3">
      <c r="A7" s="23"/>
      <c r="B7" s="23"/>
      <c r="C7" s="25">
        <v>4</v>
      </c>
      <c r="D7" s="26"/>
      <c r="E7" s="26" t="s">
        <v>245</v>
      </c>
      <c r="F7" s="26" t="s">
        <v>9</v>
      </c>
      <c r="G7" s="26"/>
      <c r="H7" s="26"/>
      <c r="I7" s="26" t="s">
        <v>151</v>
      </c>
      <c r="J7" s="1"/>
      <c r="K7" s="27">
        <f t="shared" si="0"/>
        <v>4925</v>
      </c>
      <c r="L7" s="23">
        <v>905</v>
      </c>
      <c r="M7" s="23">
        <v>1121</v>
      </c>
      <c r="N7" s="23">
        <v>1021</v>
      </c>
      <c r="O7" s="23">
        <v>1112</v>
      </c>
      <c r="P7" s="23">
        <v>766</v>
      </c>
      <c r="Q7" s="28">
        <f>SUM(O4:O103)</f>
        <v>81190</v>
      </c>
      <c r="R7" s="1">
        <v>0</v>
      </c>
      <c r="S7" s="29"/>
    </row>
    <row r="8" spans="1:19" ht="20.100000000000001" customHeight="1" x14ac:dyDescent="0.3">
      <c r="A8" s="23"/>
      <c r="B8" s="23"/>
      <c r="C8" s="25">
        <v>5</v>
      </c>
      <c r="D8" s="26"/>
      <c r="E8" s="30" t="s">
        <v>126</v>
      </c>
      <c r="F8" s="30" t="s">
        <v>127</v>
      </c>
      <c r="G8" s="30"/>
      <c r="H8" s="30" t="s">
        <v>193</v>
      </c>
      <c r="I8" s="30" t="s">
        <v>194</v>
      </c>
      <c r="J8" s="1"/>
      <c r="K8" s="27">
        <f t="shared" si="0"/>
        <v>4572</v>
      </c>
      <c r="L8" s="23">
        <v>881</v>
      </c>
      <c r="M8" s="23">
        <v>1022</v>
      </c>
      <c r="N8" s="23">
        <v>1035</v>
      </c>
      <c r="O8" s="23">
        <v>704</v>
      </c>
      <c r="P8" s="23">
        <v>930</v>
      </c>
      <c r="Q8" s="28">
        <f>SUM(P4:P103)</f>
        <v>80984</v>
      </c>
      <c r="R8" s="1">
        <v>1884</v>
      </c>
      <c r="S8" s="29"/>
    </row>
    <row r="9" spans="1:19" ht="20.100000000000001" customHeight="1" x14ac:dyDescent="0.3">
      <c r="A9" s="23"/>
      <c r="B9" s="23"/>
      <c r="C9" s="25">
        <v>6</v>
      </c>
      <c r="D9" s="26"/>
      <c r="E9" s="30" t="s">
        <v>15</v>
      </c>
      <c r="F9" s="30" t="s">
        <v>136</v>
      </c>
      <c r="G9" s="30"/>
      <c r="H9" s="30" t="s">
        <v>135</v>
      </c>
      <c r="I9" s="30" t="s">
        <v>16</v>
      </c>
      <c r="J9" s="1"/>
      <c r="K9" s="27">
        <f t="shared" si="0"/>
        <v>4860</v>
      </c>
      <c r="L9" s="23">
        <v>1003</v>
      </c>
      <c r="M9" s="23">
        <v>1007</v>
      </c>
      <c r="N9" s="23">
        <v>952</v>
      </c>
      <c r="O9" s="23">
        <v>845</v>
      </c>
      <c r="P9" s="23">
        <v>1053</v>
      </c>
      <c r="R9" s="1">
        <f>R8*2</f>
        <v>3768</v>
      </c>
      <c r="S9" s="29"/>
    </row>
    <row r="10" spans="1:19" ht="20.100000000000001" customHeight="1" x14ac:dyDescent="0.25">
      <c r="A10" s="23"/>
      <c r="B10" s="31"/>
      <c r="C10" s="25">
        <v>7</v>
      </c>
      <c r="D10" s="26"/>
      <c r="E10" s="26" t="s">
        <v>254</v>
      </c>
      <c r="F10" s="26"/>
      <c r="G10" s="26"/>
      <c r="H10" s="26" t="s">
        <v>274</v>
      </c>
      <c r="I10" s="26" t="s">
        <v>88</v>
      </c>
      <c r="J10" s="18"/>
      <c r="K10" s="32">
        <f t="shared" si="0"/>
        <v>3817</v>
      </c>
      <c r="L10" s="31">
        <v>765</v>
      </c>
      <c r="M10" s="31">
        <v>824</v>
      </c>
      <c r="N10" s="31">
        <v>708</v>
      </c>
      <c r="O10" s="31">
        <v>716</v>
      </c>
      <c r="P10" s="31">
        <v>804</v>
      </c>
      <c r="Q10" s="28"/>
      <c r="R10" s="1">
        <f>R8*3</f>
        <v>5652</v>
      </c>
      <c r="S10" s="29"/>
    </row>
    <row r="11" spans="1:19" ht="20.100000000000001" customHeight="1" x14ac:dyDescent="0.3">
      <c r="A11" s="23"/>
      <c r="B11" s="23"/>
      <c r="C11" s="25">
        <v>8</v>
      </c>
      <c r="D11" s="33"/>
      <c r="E11" s="30" t="s">
        <v>14</v>
      </c>
      <c r="F11" s="30" t="s">
        <v>19</v>
      </c>
      <c r="G11" s="30"/>
      <c r="H11" s="30" t="s">
        <v>233</v>
      </c>
      <c r="I11" s="30" t="s">
        <v>21</v>
      </c>
      <c r="J11" s="34"/>
      <c r="K11" s="35">
        <f t="shared" si="0"/>
        <v>4923</v>
      </c>
      <c r="L11" s="23">
        <v>1119</v>
      </c>
      <c r="M11" s="23">
        <v>862</v>
      </c>
      <c r="N11" s="23">
        <v>916</v>
      </c>
      <c r="O11" s="23">
        <v>1093</v>
      </c>
      <c r="P11" s="23">
        <v>933</v>
      </c>
      <c r="R11" s="1">
        <f>R8*4</f>
        <v>7536</v>
      </c>
      <c r="S11" s="29"/>
    </row>
    <row r="12" spans="1:19" ht="20.100000000000001" customHeight="1" x14ac:dyDescent="0.3">
      <c r="A12" s="23"/>
      <c r="B12" s="23"/>
      <c r="C12" s="25">
        <v>9</v>
      </c>
      <c r="D12" s="26"/>
      <c r="E12" s="26"/>
      <c r="F12" s="26" t="s">
        <v>220</v>
      </c>
      <c r="G12" s="26"/>
      <c r="H12" s="26"/>
      <c r="I12" s="26" t="s">
        <v>221</v>
      </c>
      <c r="J12" s="1"/>
      <c r="K12" s="27">
        <f t="shared" si="0"/>
        <v>4772</v>
      </c>
      <c r="L12" s="23">
        <v>849</v>
      </c>
      <c r="M12" s="23">
        <v>924</v>
      </c>
      <c r="N12" s="23">
        <v>1155</v>
      </c>
      <c r="O12" s="23">
        <v>981</v>
      </c>
      <c r="P12" s="23">
        <v>863</v>
      </c>
      <c r="R12" s="1">
        <f>R8*5</f>
        <v>9420</v>
      </c>
      <c r="S12" s="36"/>
    </row>
    <row r="13" spans="1:19" ht="20.100000000000001" customHeight="1" x14ac:dyDescent="0.3">
      <c r="A13" s="23"/>
      <c r="B13" s="23"/>
      <c r="C13" s="25">
        <v>10</v>
      </c>
      <c r="D13" s="26"/>
      <c r="E13" s="26" t="s">
        <v>101</v>
      </c>
      <c r="F13" s="26" t="s">
        <v>123</v>
      </c>
      <c r="G13" s="26"/>
      <c r="H13" s="26" t="s">
        <v>216</v>
      </c>
      <c r="I13" s="26" t="s">
        <v>136</v>
      </c>
      <c r="J13" s="1"/>
      <c r="K13" s="27">
        <f t="shared" si="0"/>
        <v>4919</v>
      </c>
      <c r="L13" s="23">
        <v>1035</v>
      </c>
      <c r="M13" s="23">
        <v>1060</v>
      </c>
      <c r="N13" s="23">
        <v>849</v>
      </c>
      <c r="O13" s="23">
        <v>999</v>
      </c>
      <c r="P13" s="23">
        <v>976</v>
      </c>
      <c r="R13" s="1">
        <f>R8*6</f>
        <v>11304</v>
      </c>
      <c r="S13" s="36"/>
    </row>
    <row r="14" spans="1:19" ht="20.100000000000001" customHeight="1" x14ac:dyDescent="0.3">
      <c r="A14" s="23"/>
      <c r="B14" s="23"/>
      <c r="C14" s="25">
        <v>11</v>
      </c>
      <c r="D14" s="26"/>
      <c r="E14" s="26" t="s">
        <v>59</v>
      </c>
      <c r="F14" s="26" t="s">
        <v>60</v>
      </c>
      <c r="G14" s="26"/>
      <c r="H14" s="26" t="s">
        <v>59</v>
      </c>
      <c r="I14" s="26" t="s">
        <v>21</v>
      </c>
      <c r="J14" s="1"/>
      <c r="K14" s="27">
        <f t="shared" si="0"/>
        <v>4899</v>
      </c>
      <c r="L14" s="23">
        <v>1130</v>
      </c>
      <c r="M14" s="23">
        <v>854</v>
      </c>
      <c r="N14" s="23">
        <v>1003</v>
      </c>
      <c r="O14" s="23">
        <v>1051</v>
      </c>
      <c r="P14" s="23">
        <v>861</v>
      </c>
      <c r="R14" s="1">
        <f>R8*7</f>
        <v>13188</v>
      </c>
      <c r="S14" s="36"/>
    </row>
    <row r="15" spans="1:19" ht="20.100000000000001" customHeight="1" x14ac:dyDescent="0.3">
      <c r="A15" s="23"/>
      <c r="B15" s="23"/>
      <c r="C15" s="25">
        <v>12</v>
      </c>
      <c r="D15" s="26"/>
      <c r="E15" s="26" t="s">
        <v>231</v>
      </c>
      <c r="F15" s="26" t="s">
        <v>21</v>
      </c>
      <c r="G15" s="26"/>
      <c r="H15" s="26" t="s">
        <v>15</v>
      </c>
      <c r="I15" s="26" t="s">
        <v>164</v>
      </c>
      <c r="J15" s="1"/>
      <c r="K15" s="27">
        <f t="shared" si="0"/>
        <v>4941</v>
      </c>
      <c r="L15" s="23">
        <v>754</v>
      </c>
      <c r="M15" s="23">
        <v>960</v>
      </c>
      <c r="N15" s="23">
        <v>1176</v>
      </c>
      <c r="O15" s="23">
        <v>1180</v>
      </c>
      <c r="P15" s="23">
        <v>871</v>
      </c>
      <c r="Q15" s="28"/>
      <c r="R15" s="1">
        <f>R8*8</f>
        <v>15072</v>
      </c>
      <c r="S15" s="36"/>
    </row>
    <row r="16" spans="1:19" ht="20.100000000000001" customHeight="1" x14ac:dyDescent="0.3">
      <c r="A16" s="23"/>
      <c r="B16" s="23"/>
      <c r="C16" s="25">
        <v>13</v>
      </c>
      <c r="D16" s="37"/>
      <c r="E16" s="26" t="s">
        <v>57</v>
      </c>
      <c r="F16" s="26" t="s">
        <v>48</v>
      </c>
      <c r="G16" s="26"/>
      <c r="H16" s="26" t="s">
        <v>89</v>
      </c>
      <c r="I16" s="26" t="s">
        <v>90</v>
      </c>
      <c r="J16" s="1"/>
      <c r="K16" s="27">
        <f t="shared" si="0"/>
        <v>4909</v>
      </c>
      <c r="L16" s="23">
        <v>929</v>
      </c>
      <c r="M16" s="23">
        <v>1098</v>
      </c>
      <c r="N16" s="23">
        <v>957</v>
      </c>
      <c r="O16" s="23">
        <v>929</v>
      </c>
      <c r="P16" s="23">
        <v>996</v>
      </c>
      <c r="R16" s="1">
        <f>R8*9</f>
        <v>16956</v>
      </c>
      <c r="S16" s="36"/>
    </row>
    <row r="17" spans="1:22" ht="20.100000000000001" customHeight="1" x14ac:dyDescent="0.3">
      <c r="A17" s="23"/>
      <c r="B17" s="23"/>
      <c r="C17" s="25">
        <v>14</v>
      </c>
      <c r="D17" s="26"/>
      <c r="E17" s="26" t="s">
        <v>163</v>
      </c>
      <c r="F17" s="26" t="s">
        <v>7</v>
      </c>
      <c r="G17" s="26"/>
      <c r="H17" s="26" t="s">
        <v>163</v>
      </c>
      <c r="I17" s="26" t="s">
        <v>204</v>
      </c>
      <c r="J17" s="1"/>
      <c r="K17" s="27">
        <f t="shared" si="0"/>
        <v>4836</v>
      </c>
      <c r="L17" s="23">
        <v>955</v>
      </c>
      <c r="M17" s="23">
        <v>1030</v>
      </c>
      <c r="N17" s="23">
        <v>729</v>
      </c>
      <c r="O17" s="23">
        <v>1168</v>
      </c>
      <c r="P17" s="23">
        <v>954</v>
      </c>
      <c r="R17" s="1">
        <f>R8*10</f>
        <v>18840</v>
      </c>
      <c r="S17" s="36"/>
      <c r="T17" s="38"/>
      <c r="V17" s="36"/>
    </row>
    <row r="18" spans="1:22" ht="20.100000000000001" customHeight="1" x14ac:dyDescent="0.3">
      <c r="A18" s="23"/>
      <c r="B18" s="23"/>
      <c r="C18" s="25">
        <v>15</v>
      </c>
      <c r="D18" s="26"/>
      <c r="E18" s="26" t="s">
        <v>95</v>
      </c>
      <c r="F18" s="26" t="s">
        <v>145</v>
      </c>
      <c r="G18" s="26"/>
      <c r="H18" s="26" t="s">
        <v>223</v>
      </c>
      <c r="I18" s="26" t="s">
        <v>145</v>
      </c>
      <c r="J18" s="1"/>
      <c r="K18" s="27">
        <f t="shared" si="0"/>
        <v>4754</v>
      </c>
      <c r="L18" s="23">
        <v>846</v>
      </c>
      <c r="M18" s="23">
        <v>1094</v>
      </c>
      <c r="N18" s="23">
        <v>970</v>
      </c>
      <c r="O18" s="23">
        <v>915</v>
      </c>
      <c r="P18" s="23">
        <v>929</v>
      </c>
      <c r="Q18" s="28"/>
      <c r="R18" s="1">
        <f>R8*11</f>
        <v>20724</v>
      </c>
      <c r="S18" s="36"/>
      <c r="T18" s="38"/>
    </row>
    <row r="19" spans="1:22" ht="20.100000000000001" customHeight="1" x14ac:dyDescent="0.3">
      <c r="A19" s="23"/>
      <c r="B19" s="23"/>
      <c r="C19" s="25">
        <v>16</v>
      </c>
      <c r="D19" s="26"/>
      <c r="E19" s="26" t="s">
        <v>129</v>
      </c>
      <c r="F19" s="26" t="s">
        <v>188</v>
      </c>
      <c r="G19" s="26"/>
      <c r="H19" s="26" t="s">
        <v>71</v>
      </c>
      <c r="I19" s="26" t="s">
        <v>32</v>
      </c>
      <c r="J19" s="1"/>
      <c r="K19" s="27">
        <f t="shared" si="0"/>
        <v>4688</v>
      </c>
      <c r="L19" s="23">
        <v>1038</v>
      </c>
      <c r="M19" s="23">
        <v>786</v>
      </c>
      <c r="N19" s="23">
        <v>881</v>
      </c>
      <c r="O19" s="23">
        <v>903</v>
      </c>
      <c r="P19" s="23">
        <v>1080</v>
      </c>
      <c r="R19" s="1">
        <f>R8*12</f>
        <v>22608</v>
      </c>
      <c r="S19" s="36"/>
      <c r="T19" s="38"/>
    </row>
    <row r="20" spans="1:22" ht="20.100000000000001" customHeight="1" x14ac:dyDescent="0.3">
      <c r="A20" s="23"/>
      <c r="B20" s="23"/>
      <c r="C20" s="25">
        <v>17</v>
      </c>
      <c r="D20" s="33"/>
      <c r="E20" s="26" t="s">
        <v>79</v>
      </c>
      <c r="F20" s="26" t="s">
        <v>80</v>
      </c>
      <c r="G20" s="26"/>
      <c r="H20" s="26" t="s">
        <v>109</v>
      </c>
      <c r="I20" s="26" t="s">
        <v>152</v>
      </c>
      <c r="J20" s="34"/>
      <c r="K20" s="35">
        <f t="shared" si="0"/>
        <v>4454</v>
      </c>
      <c r="L20" s="23">
        <v>938</v>
      </c>
      <c r="M20" s="23">
        <v>804</v>
      </c>
      <c r="N20" s="23">
        <v>931</v>
      </c>
      <c r="O20" s="23">
        <v>954</v>
      </c>
      <c r="P20" s="23">
        <v>827</v>
      </c>
      <c r="R20" s="1">
        <f>R8*13</f>
        <v>24492</v>
      </c>
      <c r="S20" s="36"/>
      <c r="T20" s="38"/>
    </row>
    <row r="21" spans="1:22" ht="20.100000000000001" customHeight="1" x14ac:dyDescent="0.3">
      <c r="A21" s="23"/>
      <c r="B21" s="23"/>
      <c r="C21" s="25">
        <v>18</v>
      </c>
      <c r="D21" s="26"/>
      <c r="E21" s="26" t="s">
        <v>238</v>
      </c>
      <c r="F21" s="26" t="s">
        <v>165</v>
      </c>
      <c r="G21" s="26"/>
      <c r="H21" s="26" t="s">
        <v>153</v>
      </c>
      <c r="I21" s="30" t="s">
        <v>239</v>
      </c>
      <c r="J21" s="1"/>
      <c r="K21" s="27">
        <f t="shared" si="0"/>
        <v>4517</v>
      </c>
      <c r="L21" s="23">
        <v>946</v>
      </c>
      <c r="M21" s="23">
        <v>790</v>
      </c>
      <c r="N21" s="23">
        <v>927</v>
      </c>
      <c r="O21" s="23">
        <v>833</v>
      </c>
      <c r="P21" s="23">
        <v>1021</v>
      </c>
      <c r="Q21" s="28"/>
      <c r="R21" s="1">
        <f>R8*14</f>
        <v>26376</v>
      </c>
      <c r="S21" s="36"/>
      <c r="T21" s="38"/>
    </row>
    <row r="22" spans="1:22" ht="20.100000000000001" customHeight="1" x14ac:dyDescent="0.3">
      <c r="A22" s="23"/>
      <c r="B22" s="23"/>
      <c r="C22" s="25">
        <v>19</v>
      </c>
      <c r="D22" s="26"/>
      <c r="E22" s="30" t="s">
        <v>134</v>
      </c>
      <c r="F22" s="30" t="s">
        <v>139</v>
      </c>
      <c r="G22" s="30"/>
      <c r="H22" s="30"/>
      <c r="I22" s="30" t="s">
        <v>147</v>
      </c>
      <c r="J22" s="1"/>
      <c r="K22" s="27">
        <f t="shared" si="0"/>
        <v>4789</v>
      </c>
      <c r="L22" s="23">
        <v>820</v>
      </c>
      <c r="M22" s="23">
        <v>1178</v>
      </c>
      <c r="N22" s="23">
        <v>844</v>
      </c>
      <c r="O22" s="23">
        <v>887</v>
      </c>
      <c r="P22" s="23">
        <v>1060</v>
      </c>
      <c r="R22" s="1">
        <f>R8*15</f>
        <v>28260</v>
      </c>
      <c r="S22" s="36"/>
      <c r="T22" s="38"/>
    </row>
    <row r="23" spans="1:22" ht="20.100000000000001" customHeight="1" x14ac:dyDescent="0.3">
      <c r="A23" s="23"/>
      <c r="B23" s="23"/>
      <c r="C23" s="25">
        <v>20</v>
      </c>
      <c r="D23" s="26"/>
      <c r="E23" s="26" t="s">
        <v>15</v>
      </c>
      <c r="F23" s="26" t="s">
        <v>17</v>
      </c>
      <c r="G23" s="39"/>
      <c r="H23" s="26" t="s">
        <v>198</v>
      </c>
      <c r="I23" s="26" t="s">
        <v>199</v>
      </c>
      <c r="J23" s="1"/>
      <c r="K23" s="27">
        <f t="shared" si="0"/>
        <v>4911</v>
      </c>
      <c r="L23" s="23">
        <v>981</v>
      </c>
      <c r="M23" s="23">
        <v>964</v>
      </c>
      <c r="N23" s="23">
        <v>934</v>
      </c>
      <c r="O23" s="23">
        <v>994</v>
      </c>
      <c r="P23" s="23">
        <v>1038</v>
      </c>
      <c r="R23" s="36">
        <f>R8*16</f>
        <v>30144</v>
      </c>
      <c r="S23" s="36"/>
      <c r="T23" s="38"/>
    </row>
    <row r="24" spans="1:22" ht="20.100000000000001" customHeight="1" x14ac:dyDescent="0.3">
      <c r="A24" s="23"/>
      <c r="B24" s="23"/>
      <c r="C24" s="25">
        <v>21</v>
      </c>
      <c r="D24" s="26"/>
      <c r="E24" s="26" t="s">
        <v>27</v>
      </c>
      <c r="F24" s="26" t="s">
        <v>154</v>
      </c>
      <c r="G24" s="26"/>
      <c r="H24" s="26" t="s">
        <v>26</v>
      </c>
      <c r="I24" s="26" t="s">
        <v>181</v>
      </c>
      <c r="J24" s="1"/>
      <c r="K24" s="27">
        <f t="shared" si="0"/>
        <v>4592</v>
      </c>
      <c r="L24" s="23">
        <v>1017</v>
      </c>
      <c r="M24" s="23">
        <v>911</v>
      </c>
      <c r="N24" s="23">
        <v>841</v>
      </c>
      <c r="O24" s="23">
        <v>861</v>
      </c>
      <c r="P24" s="23">
        <v>962</v>
      </c>
      <c r="R24" s="36">
        <f>R8*17</f>
        <v>32028</v>
      </c>
      <c r="T24" s="38"/>
    </row>
    <row r="25" spans="1:22" ht="20.100000000000001" customHeight="1" x14ac:dyDescent="0.3">
      <c r="A25" s="23"/>
      <c r="B25" s="23"/>
      <c r="C25" s="25">
        <v>22</v>
      </c>
      <c r="D25" s="26"/>
      <c r="E25" s="30" t="s">
        <v>166</v>
      </c>
      <c r="F25" s="30" t="s">
        <v>155</v>
      </c>
      <c r="G25" s="30"/>
      <c r="H25" s="30" t="s">
        <v>214</v>
      </c>
      <c r="I25" s="30" t="s">
        <v>76</v>
      </c>
      <c r="J25" s="1"/>
      <c r="K25" s="27">
        <f t="shared" si="0"/>
        <v>4383</v>
      </c>
      <c r="L25" s="23">
        <v>867</v>
      </c>
      <c r="M25" s="23">
        <v>706</v>
      </c>
      <c r="N25" s="23">
        <v>953</v>
      </c>
      <c r="O25" s="23">
        <v>969</v>
      </c>
      <c r="P25" s="23">
        <v>888</v>
      </c>
      <c r="R25" s="36">
        <f>R8*18</f>
        <v>33912</v>
      </c>
      <c r="S25" s="40"/>
      <c r="T25" s="38"/>
    </row>
    <row r="26" spans="1:22" ht="20.100000000000001" customHeight="1" x14ac:dyDescent="0.3">
      <c r="A26" s="23"/>
      <c r="B26" s="23"/>
      <c r="C26" s="25">
        <v>23</v>
      </c>
      <c r="D26" s="26"/>
      <c r="E26" s="30" t="s">
        <v>26</v>
      </c>
      <c r="F26" s="30" t="s">
        <v>47</v>
      </c>
      <c r="G26" s="30"/>
      <c r="H26" s="30" t="s">
        <v>8</v>
      </c>
      <c r="I26" s="30" t="s">
        <v>37</v>
      </c>
      <c r="J26" s="1"/>
      <c r="K26" s="27">
        <f t="shared" si="0"/>
        <v>4619</v>
      </c>
      <c r="L26" s="23">
        <v>979</v>
      </c>
      <c r="M26" s="23">
        <v>769</v>
      </c>
      <c r="N26" s="23">
        <v>823</v>
      </c>
      <c r="O26" s="23">
        <v>1083</v>
      </c>
      <c r="P26" s="23">
        <v>965</v>
      </c>
      <c r="R26" s="36">
        <f>R8*19</f>
        <v>35796</v>
      </c>
      <c r="T26" s="38"/>
    </row>
    <row r="27" spans="1:22" ht="20.100000000000001" customHeight="1" x14ac:dyDescent="0.3">
      <c r="A27" s="23"/>
      <c r="B27" s="23"/>
      <c r="C27" s="25">
        <v>24</v>
      </c>
      <c r="D27" s="26"/>
      <c r="E27" s="30" t="s">
        <v>28</v>
      </c>
      <c r="F27" s="30" t="s">
        <v>29</v>
      </c>
      <c r="G27" s="30"/>
      <c r="H27" s="30" t="s">
        <v>30</v>
      </c>
      <c r="I27" s="30" t="s">
        <v>31</v>
      </c>
      <c r="J27" s="1"/>
      <c r="K27" s="27">
        <f t="shared" si="0"/>
        <v>4803</v>
      </c>
      <c r="L27" s="23">
        <v>905</v>
      </c>
      <c r="M27" s="23">
        <v>973</v>
      </c>
      <c r="N27" s="23">
        <v>1040</v>
      </c>
      <c r="O27" s="23">
        <v>930</v>
      </c>
      <c r="P27" s="23">
        <v>955</v>
      </c>
      <c r="R27" s="1">
        <f>R8*20</f>
        <v>37680</v>
      </c>
      <c r="S27" s="36"/>
      <c r="T27" s="38"/>
    </row>
    <row r="28" spans="1:22" ht="20.100000000000001" customHeight="1" x14ac:dyDescent="0.25">
      <c r="A28" s="23"/>
      <c r="B28" s="31"/>
      <c r="C28" s="25">
        <v>25</v>
      </c>
      <c r="D28" s="26"/>
      <c r="E28" s="26" t="s">
        <v>267</v>
      </c>
      <c r="F28" s="26" t="s">
        <v>268</v>
      </c>
      <c r="G28" s="26"/>
      <c r="H28" s="26" t="s">
        <v>269</v>
      </c>
      <c r="I28" s="26" t="s">
        <v>270</v>
      </c>
      <c r="J28" s="18"/>
      <c r="K28" s="32">
        <f t="shared" si="0"/>
        <v>5068</v>
      </c>
      <c r="L28" s="31">
        <v>949</v>
      </c>
      <c r="M28" s="31">
        <v>1022</v>
      </c>
      <c r="N28" s="31">
        <v>1043</v>
      </c>
      <c r="O28" s="31">
        <v>997</v>
      </c>
      <c r="P28" s="31">
        <v>1057</v>
      </c>
      <c r="R28" s="1">
        <f>R8*21</f>
        <v>39564</v>
      </c>
      <c r="S28" s="36"/>
      <c r="T28" s="41"/>
    </row>
    <row r="29" spans="1:22" ht="20.100000000000001" customHeight="1" x14ac:dyDescent="0.3">
      <c r="A29" s="23"/>
      <c r="B29" s="23"/>
      <c r="C29" s="25">
        <v>26</v>
      </c>
      <c r="D29" s="26"/>
      <c r="E29" s="26" t="s">
        <v>203</v>
      </c>
      <c r="F29" s="26" t="s">
        <v>105</v>
      </c>
      <c r="G29" s="26"/>
      <c r="H29" s="26" t="s">
        <v>213</v>
      </c>
      <c r="I29" s="26" t="s">
        <v>141</v>
      </c>
      <c r="J29" s="1"/>
      <c r="K29" s="27">
        <f t="shared" si="0"/>
        <v>5068</v>
      </c>
      <c r="L29" s="23">
        <v>949</v>
      </c>
      <c r="M29" s="23">
        <v>1022</v>
      </c>
      <c r="N29" s="23">
        <v>1043</v>
      </c>
      <c r="O29" s="23">
        <v>997</v>
      </c>
      <c r="P29" s="23">
        <v>1057</v>
      </c>
      <c r="Q29" s="28"/>
      <c r="R29" s="1">
        <f>R8*22</f>
        <v>41448</v>
      </c>
      <c r="T29" s="38" t="s">
        <v>39</v>
      </c>
    </row>
    <row r="30" spans="1:22" ht="20.100000000000001" customHeight="1" x14ac:dyDescent="0.3">
      <c r="A30" s="23"/>
      <c r="B30" s="23"/>
      <c r="C30" s="25">
        <v>27</v>
      </c>
      <c r="D30" s="26"/>
      <c r="E30" s="26" t="s">
        <v>85</v>
      </c>
      <c r="F30" s="26" t="s">
        <v>187</v>
      </c>
      <c r="G30" s="26"/>
      <c r="H30" s="26" t="s">
        <v>85</v>
      </c>
      <c r="I30" s="26" t="s">
        <v>226</v>
      </c>
      <c r="J30" s="1"/>
      <c r="K30" s="27">
        <f t="shared" si="0"/>
        <v>4881</v>
      </c>
      <c r="L30" s="23">
        <v>1006</v>
      </c>
      <c r="M30" s="23">
        <v>1047</v>
      </c>
      <c r="N30" s="23">
        <v>789</v>
      </c>
      <c r="O30" s="23">
        <v>1084</v>
      </c>
      <c r="P30" s="23">
        <v>955</v>
      </c>
      <c r="R30" s="1">
        <f>R8*23</f>
        <v>43332</v>
      </c>
      <c r="T30" s="1" t="s">
        <v>39</v>
      </c>
    </row>
    <row r="31" spans="1:22" ht="20.100000000000001" customHeight="1" x14ac:dyDescent="0.3">
      <c r="A31" s="23"/>
      <c r="B31" s="23"/>
      <c r="C31" s="25">
        <v>28</v>
      </c>
      <c r="D31" s="26"/>
      <c r="E31" s="26" t="s">
        <v>246</v>
      </c>
      <c r="F31" s="26" t="s">
        <v>247</v>
      </c>
      <c r="G31" s="26"/>
      <c r="H31" s="26" t="s">
        <v>248</v>
      </c>
      <c r="I31" s="26" t="s">
        <v>171</v>
      </c>
      <c r="J31" s="1"/>
      <c r="K31" s="27">
        <f t="shared" si="0"/>
        <v>4708</v>
      </c>
      <c r="L31" s="23">
        <v>878</v>
      </c>
      <c r="M31" s="23">
        <v>922</v>
      </c>
      <c r="N31" s="23">
        <v>1061</v>
      </c>
      <c r="O31" s="23">
        <v>1023</v>
      </c>
      <c r="P31" s="23">
        <v>824</v>
      </c>
      <c r="Q31" s="28"/>
      <c r="R31" s="1">
        <f>R8*24</f>
        <v>45216</v>
      </c>
    </row>
    <row r="32" spans="1:22" ht="20.100000000000001" customHeight="1" x14ac:dyDescent="0.3">
      <c r="A32" s="23"/>
      <c r="B32" s="23"/>
      <c r="C32" s="25">
        <v>29</v>
      </c>
      <c r="D32" s="26"/>
      <c r="E32" s="26" t="s">
        <v>113</v>
      </c>
      <c r="F32" s="26" t="s">
        <v>75</v>
      </c>
      <c r="G32" s="26"/>
      <c r="H32" s="26" t="s">
        <v>114</v>
      </c>
      <c r="I32" s="26" t="s">
        <v>141</v>
      </c>
      <c r="J32" s="1"/>
      <c r="K32" s="27">
        <f t="shared" si="0"/>
        <v>4867</v>
      </c>
      <c r="L32" s="23">
        <v>1040</v>
      </c>
      <c r="M32" s="23">
        <v>1155</v>
      </c>
      <c r="N32" s="23">
        <v>764</v>
      </c>
      <c r="O32" s="23">
        <v>1051</v>
      </c>
      <c r="P32" s="23">
        <v>857</v>
      </c>
      <c r="R32" s="1">
        <f>R8*25</f>
        <v>47100</v>
      </c>
    </row>
    <row r="33" spans="1:20" ht="20.100000000000001" customHeight="1" x14ac:dyDescent="0.3">
      <c r="A33" s="23"/>
      <c r="B33" s="23"/>
      <c r="C33" s="25">
        <v>30</v>
      </c>
      <c r="D33" s="26"/>
      <c r="E33" s="26" t="s">
        <v>42</v>
      </c>
      <c r="F33" s="26" t="s">
        <v>222</v>
      </c>
      <c r="G33" s="26"/>
      <c r="H33" s="30" t="s">
        <v>42</v>
      </c>
      <c r="I33" s="30" t="s">
        <v>43</v>
      </c>
      <c r="J33" s="1"/>
      <c r="K33" s="27">
        <f t="shared" si="0"/>
        <v>4385</v>
      </c>
      <c r="L33" s="23">
        <v>844</v>
      </c>
      <c r="M33" s="23">
        <v>837</v>
      </c>
      <c r="N33" s="23">
        <v>981</v>
      </c>
      <c r="O33" s="23">
        <v>801</v>
      </c>
      <c r="P33" s="23">
        <v>922</v>
      </c>
      <c r="R33" s="1">
        <f>R8*26</f>
        <v>48984</v>
      </c>
    </row>
    <row r="34" spans="1:20" ht="20.100000000000001" customHeight="1" x14ac:dyDescent="0.3">
      <c r="A34" s="23"/>
      <c r="B34" s="23"/>
      <c r="C34" s="25">
        <v>31</v>
      </c>
      <c r="D34" s="26"/>
      <c r="E34" s="26" t="s">
        <v>176</v>
      </c>
      <c r="F34" s="26" t="s">
        <v>49</v>
      </c>
      <c r="G34" s="26"/>
      <c r="H34" s="26" t="s">
        <v>20</v>
      </c>
      <c r="I34" s="26" t="s">
        <v>49</v>
      </c>
      <c r="J34" s="1"/>
      <c r="K34" s="27">
        <f t="shared" si="0"/>
        <v>4334</v>
      </c>
      <c r="L34" s="23">
        <v>782</v>
      </c>
      <c r="M34" s="23">
        <v>918</v>
      </c>
      <c r="N34" s="23">
        <v>973</v>
      </c>
      <c r="O34" s="23">
        <v>815</v>
      </c>
      <c r="P34" s="23">
        <v>846</v>
      </c>
      <c r="R34" s="1">
        <f>R8*27</f>
        <v>50868</v>
      </c>
    </row>
    <row r="35" spans="1:20" ht="20.100000000000001" customHeight="1" x14ac:dyDescent="0.3">
      <c r="A35" s="23"/>
      <c r="B35" s="23"/>
      <c r="C35" s="25">
        <v>32</v>
      </c>
      <c r="D35" s="26"/>
      <c r="E35" s="26" t="s">
        <v>232</v>
      </c>
      <c r="F35" s="26" t="s">
        <v>9</v>
      </c>
      <c r="G35" s="26"/>
      <c r="H35" s="26" t="s">
        <v>34</v>
      </c>
      <c r="I35" s="26" t="s">
        <v>35</v>
      </c>
      <c r="J35" s="1"/>
      <c r="K35" s="27">
        <f t="shared" si="0"/>
        <v>4902</v>
      </c>
      <c r="L35" s="23">
        <v>1102</v>
      </c>
      <c r="M35" s="23">
        <v>729</v>
      </c>
      <c r="N35" s="23">
        <v>1095</v>
      </c>
      <c r="O35" s="23">
        <v>1057</v>
      </c>
      <c r="P35" s="23">
        <v>919</v>
      </c>
      <c r="Q35" s="28"/>
      <c r="R35" s="1">
        <f>R8*28</f>
        <v>52752</v>
      </c>
    </row>
    <row r="36" spans="1:20" ht="20.100000000000001" customHeight="1" x14ac:dyDescent="0.3">
      <c r="A36" s="23"/>
      <c r="B36" s="31"/>
      <c r="C36" s="25">
        <v>33</v>
      </c>
      <c r="D36" s="26"/>
      <c r="E36" s="26" t="s">
        <v>113</v>
      </c>
      <c r="F36" s="26" t="s">
        <v>168</v>
      </c>
      <c r="G36" s="26"/>
      <c r="H36" s="26" t="s">
        <v>113</v>
      </c>
      <c r="I36" s="26" t="s">
        <v>218</v>
      </c>
      <c r="J36" s="1"/>
      <c r="K36" s="27">
        <f t="shared" si="0"/>
        <v>4603</v>
      </c>
      <c r="L36" s="23">
        <v>884</v>
      </c>
      <c r="M36" s="23">
        <v>1172</v>
      </c>
      <c r="N36" s="23">
        <v>807</v>
      </c>
      <c r="O36" s="23">
        <v>890</v>
      </c>
      <c r="P36" s="23">
        <v>850</v>
      </c>
      <c r="R36" s="1">
        <f>R8*29</f>
        <v>54636</v>
      </c>
    </row>
    <row r="37" spans="1:20" ht="20.100000000000001" customHeight="1" x14ac:dyDescent="0.3">
      <c r="A37" s="23"/>
      <c r="B37" s="23"/>
      <c r="C37" s="25">
        <v>34</v>
      </c>
      <c r="D37" s="26"/>
      <c r="E37" s="30" t="s">
        <v>149</v>
      </c>
      <c r="F37" s="30" t="s">
        <v>50</v>
      </c>
      <c r="G37" s="30"/>
      <c r="H37" s="30" t="s">
        <v>211</v>
      </c>
      <c r="I37" s="30" t="s">
        <v>86</v>
      </c>
      <c r="J37" s="1"/>
      <c r="K37" s="27">
        <f t="shared" si="0"/>
        <v>4665</v>
      </c>
      <c r="L37" s="23">
        <v>1000</v>
      </c>
      <c r="M37" s="23">
        <v>966</v>
      </c>
      <c r="N37" s="23">
        <v>1120</v>
      </c>
      <c r="O37" s="23">
        <v>800</v>
      </c>
      <c r="P37" s="23">
        <v>779</v>
      </c>
      <c r="R37" s="1">
        <f>R8*30</f>
        <v>56520</v>
      </c>
    </row>
    <row r="38" spans="1:20" ht="20.100000000000001" customHeight="1" x14ac:dyDescent="0.3">
      <c r="A38" s="23"/>
      <c r="B38" s="23"/>
      <c r="C38" s="25">
        <v>35</v>
      </c>
      <c r="D38" s="26"/>
      <c r="E38" s="30" t="s">
        <v>103</v>
      </c>
      <c r="F38" s="30" t="s">
        <v>104</v>
      </c>
      <c r="G38" s="30"/>
      <c r="H38" s="30" t="s">
        <v>74</v>
      </c>
      <c r="I38" s="30" t="s">
        <v>36</v>
      </c>
      <c r="J38" s="1"/>
      <c r="K38" s="27">
        <f t="shared" si="0"/>
        <v>4982</v>
      </c>
      <c r="L38" s="23">
        <v>1066</v>
      </c>
      <c r="M38" s="23">
        <v>859</v>
      </c>
      <c r="N38" s="23">
        <v>1002</v>
      </c>
      <c r="O38" s="23">
        <v>944</v>
      </c>
      <c r="P38" s="23">
        <v>1111</v>
      </c>
      <c r="R38" s="1">
        <f>R8*31</f>
        <v>58404</v>
      </c>
    </row>
    <row r="39" spans="1:20" ht="20.100000000000001" customHeight="1" x14ac:dyDescent="0.3">
      <c r="A39" s="23"/>
      <c r="B39" s="23"/>
      <c r="C39" s="25">
        <v>36</v>
      </c>
      <c r="D39" s="26"/>
      <c r="E39" s="26" t="s">
        <v>251</v>
      </c>
      <c r="F39" s="26" t="s">
        <v>252</v>
      </c>
      <c r="G39" s="26"/>
      <c r="H39" s="26" t="s">
        <v>113</v>
      </c>
      <c r="I39" s="26" t="s">
        <v>253</v>
      </c>
      <c r="J39" s="1"/>
      <c r="K39" s="27">
        <f t="shared" si="0"/>
        <v>4203</v>
      </c>
      <c r="L39" s="23">
        <v>818</v>
      </c>
      <c r="M39" s="23">
        <v>712</v>
      </c>
      <c r="N39" s="23">
        <v>911</v>
      </c>
      <c r="O39" s="23">
        <v>833</v>
      </c>
      <c r="P39" s="23">
        <v>929</v>
      </c>
      <c r="R39" s="1">
        <f>R8*32</f>
        <v>60288</v>
      </c>
    </row>
    <row r="40" spans="1:20" ht="20.100000000000001" customHeight="1" x14ac:dyDescent="0.3">
      <c r="A40" s="23"/>
      <c r="B40" s="23"/>
      <c r="C40" s="25">
        <v>37</v>
      </c>
      <c r="D40" s="26"/>
      <c r="E40" s="30" t="s">
        <v>241</v>
      </c>
      <c r="F40" s="30" t="s">
        <v>184</v>
      </c>
      <c r="G40" s="30"/>
      <c r="H40" s="30" t="s">
        <v>242</v>
      </c>
      <c r="I40" s="30" t="s">
        <v>243</v>
      </c>
      <c r="J40" s="1"/>
      <c r="K40" s="27">
        <f t="shared" si="0"/>
        <v>5042</v>
      </c>
      <c r="L40" s="23">
        <v>967</v>
      </c>
      <c r="M40" s="23">
        <v>920</v>
      </c>
      <c r="N40" s="23">
        <v>1179</v>
      </c>
      <c r="O40" s="23">
        <v>894</v>
      </c>
      <c r="P40" s="23">
        <v>1082</v>
      </c>
      <c r="R40" s="1">
        <f>R8*33</f>
        <v>62172</v>
      </c>
    </row>
    <row r="41" spans="1:20" ht="20.100000000000001" customHeight="1" x14ac:dyDescent="0.3">
      <c r="A41" s="23"/>
      <c r="B41" s="23"/>
      <c r="C41" s="25">
        <v>38</v>
      </c>
      <c r="D41" s="26"/>
      <c r="E41" s="30" t="s">
        <v>30</v>
      </c>
      <c r="F41" s="30" t="s">
        <v>31</v>
      </c>
      <c r="G41" s="30"/>
      <c r="H41" s="30" t="s">
        <v>30</v>
      </c>
      <c r="I41" s="30" t="s">
        <v>117</v>
      </c>
      <c r="J41" s="1"/>
      <c r="K41" s="27">
        <f t="shared" si="0"/>
        <v>5115</v>
      </c>
      <c r="L41" s="23">
        <v>917</v>
      </c>
      <c r="M41" s="23">
        <v>1025</v>
      </c>
      <c r="N41" s="23">
        <v>1077</v>
      </c>
      <c r="O41" s="23">
        <v>1069</v>
      </c>
      <c r="P41" s="23">
        <v>1027</v>
      </c>
      <c r="R41" s="1">
        <f>R8*34</f>
        <v>64056</v>
      </c>
    </row>
    <row r="42" spans="1:20" ht="20.100000000000001" customHeight="1" x14ac:dyDescent="0.3">
      <c r="A42" s="23"/>
      <c r="B42" s="23"/>
      <c r="C42" s="25">
        <v>39</v>
      </c>
      <c r="D42" s="33"/>
      <c r="E42" s="26" t="s">
        <v>109</v>
      </c>
      <c r="F42" s="26" t="s">
        <v>136</v>
      </c>
      <c r="G42" s="26"/>
      <c r="H42" s="26" t="s">
        <v>109</v>
      </c>
      <c r="I42" s="26" t="s">
        <v>64</v>
      </c>
      <c r="J42" s="34"/>
      <c r="K42" s="35">
        <f t="shared" si="0"/>
        <v>4843</v>
      </c>
      <c r="L42" s="23">
        <v>903</v>
      </c>
      <c r="M42" s="23">
        <v>819</v>
      </c>
      <c r="N42" s="23">
        <v>1088</v>
      </c>
      <c r="O42" s="23">
        <v>965</v>
      </c>
      <c r="P42" s="23">
        <v>1068</v>
      </c>
      <c r="R42" s="1">
        <f>R8*35</f>
        <v>65940</v>
      </c>
      <c r="T42" s="36"/>
    </row>
    <row r="43" spans="1:20" ht="20.100000000000001" customHeight="1" x14ac:dyDescent="0.3">
      <c r="A43" s="23"/>
      <c r="B43" s="23"/>
      <c r="C43" s="25">
        <v>40</v>
      </c>
      <c r="D43" s="26"/>
      <c r="E43" s="26" t="s">
        <v>190</v>
      </c>
      <c r="F43" s="26" t="s">
        <v>186</v>
      </c>
      <c r="G43" s="26"/>
      <c r="H43" s="26" t="s">
        <v>191</v>
      </c>
      <c r="I43" s="26" t="s">
        <v>192</v>
      </c>
      <c r="J43" s="1"/>
      <c r="K43" s="27">
        <f t="shared" si="0"/>
        <v>4927</v>
      </c>
      <c r="L43" s="23">
        <v>981</v>
      </c>
      <c r="M43" s="23">
        <v>964</v>
      </c>
      <c r="N43" s="23">
        <v>950</v>
      </c>
      <c r="O43" s="23">
        <v>994</v>
      </c>
      <c r="P43" s="23">
        <v>1038</v>
      </c>
      <c r="R43" s="1">
        <f>R8*36</f>
        <v>67824</v>
      </c>
    </row>
    <row r="44" spans="1:20" ht="20.100000000000001" customHeight="1" x14ac:dyDescent="0.3">
      <c r="A44" s="23"/>
      <c r="B44" s="23"/>
      <c r="C44" s="25">
        <v>41</v>
      </c>
      <c r="D44" s="26"/>
      <c r="E44" s="30" t="s">
        <v>208</v>
      </c>
      <c r="F44" s="30" t="s">
        <v>49</v>
      </c>
      <c r="G44" s="30"/>
      <c r="H44" s="30" t="s">
        <v>150</v>
      </c>
      <c r="I44" s="30" t="s">
        <v>37</v>
      </c>
      <c r="J44" s="1"/>
      <c r="K44" s="27">
        <f t="shared" si="0"/>
        <v>5063</v>
      </c>
      <c r="L44" s="23">
        <v>1137</v>
      </c>
      <c r="M44" s="23">
        <v>1093</v>
      </c>
      <c r="N44" s="23">
        <v>986</v>
      </c>
      <c r="O44" s="23">
        <v>907</v>
      </c>
      <c r="P44" s="23">
        <v>940</v>
      </c>
      <c r="Q44" s="28"/>
      <c r="R44" s="1">
        <f>R8*37</f>
        <v>69708</v>
      </c>
    </row>
    <row r="45" spans="1:20" ht="20.100000000000001" customHeight="1" x14ac:dyDescent="0.3">
      <c r="A45" s="23"/>
      <c r="B45" s="23"/>
      <c r="C45" s="25">
        <v>42</v>
      </c>
      <c r="D45" s="26"/>
      <c r="E45" s="26" t="s">
        <v>51</v>
      </c>
      <c r="F45" s="26" t="s">
        <v>52</v>
      </c>
      <c r="G45" s="26"/>
      <c r="H45" s="26" t="s">
        <v>51</v>
      </c>
      <c r="I45" s="26" t="s">
        <v>53</v>
      </c>
      <c r="J45" s="1"/>
      <c r="K45" s="27">
        <f t="shared" si="0"/>
        <v>4491</v>
      </c>
      <c r="L45" s="23">
        <v>747</v>
      </c>
      <c r="M45" s="23">
        <v>1065</v>
      </c>
      <c r="N45" s="23">
        <v>705</v>
      </c>
      <c r="O45" s="23">
        <v>940</v>
      </c>
      <c r="P45" s="23">
        <v>1034</v>
      </c>
      <c r="R45" s="1">
        <f>R8*38</f>
        <v>71592</v>
      </c>
      <c r="S45" s="36"/>
    </row>
    <row r="46" spans="1:20" ht="20.100000000000001" customHeight="1" x14ac:dyDescent="0.3">
      <c r="A46" s="23"/>
      <c r="B46" s="23"/>
      <c r="C46" s="25">
        <v>43</v>
      </c>
      <c r="D46" s="26"/>
      <c r="E46" s="26" t="s">
        <v>175</v>
      </c>
      <c r="F46" s="26" t="s">
        <v>158</v>
      </c>
      <c r="G46" s="26"/>
      <c r="H46" s="26" t="s">
        <v>103</v>
      </c>
      <c r="I46" s="26" t="s">
        <v>111</v>
      </c>
      <c r="J46" s="1"/>
      <c r="K46" s="27">
        <f t="shared" si="0"/>
        <v>4675</v>
      </c>
      <c r="L46" s="23">
        <v>1051</v>
      </c>
      <c r="M46" s="23">
        <v>959</v>
      </c>
      <c r="N46" s="23">
        <v>837</v>
      </c>
      <c r="O46" s="23">
        <v>993</v>
      </c>
      <c r="P46" s="23">
        <v>835</v>
      </c>
      <c r="R46" s="1">
        <f>R8*39</f>
        <v>73476</v>
      </c>
    </row>
    <row r="47" spans="1:20" ht="20.100000000000001" customHeight="1" x14ac:dyDescent="0.3">
      <c r="A47" s="23"/>
      <c r="B47" s="23"/>
      <c r="C47" s="25">
        <v>44</v>
      </c>
      <c r="D47" s="26"/>
      <c r="E47" s="26" t="s">
        <v>143</v>
      </c>
      <c r="F47" s="26" t="s">
        <v>138</v>
      </c>
      <c r="G47" s="26"/>
      <c r="H47" s="26" t="s">
        <v>178</v>
      </c>
      <c r="I47" s="26" t="s">
        <v>116</v>
      </c>
      <c r="J47" s="1"/>
      <c r="K47" s="27">
        <f t="shared" ref="K47:K67" si="1">SUM(L47:P47)</f>
        <v>4183</v>
      </c>
      <c r="L47" s="23">
        <v>833</v>
      </c>
      <c r="M47" s="23">
        <v>791</v>
      </c>
      <c r="N47" s="23">
        <v>796</v>
      </c>
      <c r="O47" s="23">
        <v>990</v>
      </c>
      <c r="P47" s="23">
        <v>773</v>
      </c>
      <c r="R47" s="1">
        <f>R8*40</f>
        <v>75360</v>
      </c>
    </row>
    <row r="48" spans="1:20" ht="20.100000000000001" customHeight="1" x14ac:dyDescent="0.3">
      <c r="A48" s="23"/>
      <c r="B48" s="23"/>
      <c r="C48" s="25">
        <v>45</v>
      </c>
      <c r="D48" s="26"/>
      <c r="E48" s="26" t="s">
        <v>72</v>
      </c>
      <c r="F48" s="26" t="s">
        <v>41</v>
      </c>
      <c r="G48" s="26"/>
      <c r="H48" s="26" t="s">
        <v>72</v>
      </c>
      <c r="I48" s="26" t="s">
        <v>205</v>
      </c>
      <c r="J48" s="1"/>
      <c r="K48" s="27">
        <f t="shared" si="1"/>
        <v>4921</v>
      </c>
      <c r="L48" s="23">
        <v>873</v>
      </c>
      <c r="M48" s="23">
        <v>927</v>
      </c>
      <c r="N48" s="23">
        <v>1003</v>
      </c>
      <c r="O48" s="23">
        <v>1040</v>
      </c>
      <c r="P48" s="23">
        <v>1078</v>
      </c>
      <c r="R48" s="1">
        <f>R8*41</f>
        <v>77244</v>
      </c>
      <c r="S48" s="36"/>
    </row>
    <row r="49" spans="1:18" ht="20.100000000000001" customHeight="1" x14ac:dyDescent="0.3">
      <c r="A49" s="23"/>
      <c r="B49" s="23"/>
      <c r="C49" s="25">
        <v>46</v>
      </c>
      <c r="D49" s="26"/>
      <c r="E49" s="26" t="s">
        <v>173</v>
      </c>
      <c r="F49" s="26" t="s">
        <v>148</v>
      </c>
      <c r="G49" s="26"/>
      <c r="H49" s="26" t="s">
        <v>91</v>
      </c>
      <c r="I49" s="26" t="s">
        <v>271</v>
      </c>
      <c r="J49" s="1"/>
      <c r="K49" s="27">
        <f t="shared" si="1"/>
        <v>4555</v>
      </c>
      <c r="L49" s="23">
        <v>1011</v>
      </c>
      <c r="M49" s="23">
        <v>925</v>
      </c>
      <c r="N49" s="23">
        <v>898</v>
      </c>
      <c r="O49" s="23">
        <v>919</v>
      </c>
      <c r="P49" s="23">
        <v>802</v>
      </c>
      <c r="Q49" s="28"/>
      <c r="R49" s="1">
        <f>R8*42</f>
        <v>79128</v>
      </c>
    </row>
    <row r="50" spans="1:18" ht="20.100000000000001" customHeight="1" x14ac:dyDescent="0.3">
      <c r="A50" s="23"/>
      <c r="B50" s="23"/>
      <c r="C50" s="25">
        <v>47</v>
      </c>
      <c r="D50" s="26"/>
      <c r="E50" s="26" t="s">
        <v>262</v>
      </c>
      <c r="F50" s="26" t="s">
        <v>263</v>
      </c>
      <c r="G50" s="26"/>
      <c r="H50" s="26" t="s">
        <v>262</v>
      </c>
      <c r="I50" s="26" t="s">
        <v>264</v>
      </c>
      <c r="J50" s="1"/>
      <c r="K50" s="27">
        <f t="shared" si="1"/>
        <v>4791</v>
      </c>
      <c r="L50" s="23">
        <v>1054</v>
      </c>
      <c r="M50" s="23">
        <v>1099</v>
      </c>
      <c r="N50" s="23">
        <v>983</v>
      </c>
      <c r="O50" s="23">
        <v>799</v>
      </c>
      <c r="P50" s="23">
        <v>856</v>
      </c>
      <c r="R50" s="1">
        <f>R8*43</f>
        <v>81012</v>
      </c>
    </row>
    <row r="51" spans="1:18" ht="20.100000000000001" customHeight="1" x14ac:dyDescent="0.3">
      <c r="A51" s="23"/>
      <c r="B51" s="23"/>
      <c r="C51" s="25">
        <v>48</v>
      </c>
      <c r="D51" s="26"/>
      <c r="E51" s="30" t="s">
        <v>54</v>
      </c>
      <c r="F51" s="30" t="s">
        <v>55</v>
      </c>
      <c r="G51" s="30"/>
      <c r="H51" s="30" t="s">
        <v>142</v>
      </c>
      <c r="I51" s="30" t="s">
        <v>195</v>
      </c>
      <c r="J51" s="1"/>
      <c r="K51" s="27">
        <f t="shared" si="1"/>
        <v>4627</v>
      </c>
      <c r="L51" s="23">
        <v>830</v>
      </c>
      <c r="M51" s="23">
        <v>957</v>
      </c>
      <c r="N51" s="23">
        <v>1047</v>
      </c>
      <c r="O51" s="23">
        <v>977</v>
      </c>
      <c r="P51" s="23">
        <v>816</v>
      </c>
      <c r="R51" s="1">
        <f>R8*44</f>
        <v>82896</v>
      </c>
    </row>
    <row r="52" spans="1:18" ht="20.100000000000001" customHeight="1" x14ac:dyDescent="0.3">
      <c r="A52" s="23"/>
      <c r="B52" s="23"/>
      <c r="C52" s="25">
        <v>49</v>
      </c>
      <c r="D52" s="26"/>
      <c r="E52" s="26" t="s">
        <v>63</v>
      </c>
      <c r="F52" s="26" t="s">
        <v>156</v>
      </c>
      <c r="G52" s="26"/>
      <c r="H52" s="26" t="s">
        <v>125</v>
      </c>
      <c r="I52" s="26" t="s">
        <v>124</v>
      </c>
      <c r="J52" s="1"/>
      <c r="K52" s="27">
        <f t="shared" si="1"/>
        <v>4524</v>
      </c>
      <c r="L52" s="23">
        <v>965</v>
      </c>
      <c r="M52" s="23">
        <v>869</v>
      </c>
      <c r="N52" s="23">
        <v>938</v>
      </c>
      <c r="O52" s="23">
        <v>797</v>
      </c>
      <c r="P52" s="23">
        <v>955</v>
      </c>
      <c r="R52" s="1">
        <f>R8*45</f>
        <v>84780</v>
      </c>
    </row>
    <row r="53" spans="1:18" ht="20.100000000000001" customHeight="1" x14ac:dyDescent="0.3">
      <c r="A53" s="23"/>
      <c r="B53" s="23"/>
      <c r="C53" s="25">
        <v>50</v>
      </c>
      <c r="D53" s="26"/>
      <c r="E53" s="26" t="s">
        <v>169</v>
      </c>
      <c r="F53" s="30" t="s">
        <v>157</v>
      </c>
      <c r="G53" s="26"/>
      <c r="H53" s="30" t="s">
        <v>169</v>
      </c>
      <c r="I53" s="30" t="s">
        <v>65</v>
      </c>
      <c r="J53" s="1"/>
      <c r="K53" s="27">
        <f t="shared" si="1"/>
        <v>4420</v>
      </c>
      <c r="L53" s="23">
        <v>919</v>
      </c>
      <c r="M53" s="23">
        <v>785</v>
      </c>
      <c r="N53" s="23">
        <v>881</v>
      </c>
      <c r="O53" s="23">
        <v>891</v>
      </c>
      <c r="P53" s="23">
        <v>944</v>
      </c>
      <c r="R53" s="1">
        <f>R8*46</f>
        <v>86664</v>
      </c>
    </row>
    <row r="54" spans="1:18" ht="20.100000000000001" customHeight="1" x14ac:dyDescent="0.3">
      <c r="A54" s="23"/>
      <c r="B54" s="23"/>
      <c r="C54" s="25">
        <v>51</v>
      </c>
      <c r="D54" s="26"/>
      <c r="E54" s="26" t="s">
        <v>170</v>
      </c>
      <c r="F54" s="26" t="s">
        <v>118</v>
      </c>
      <c r="G54" s="26"/>
      <c r="H54" s="26" t="s">
        <v>227</v>
      </c>
      <c r="I54" s="26" t="s">
        <v>40</v>
      </c>
      <c r="J54" s="1"/>
      <c r="K54" s="27">
        <f t="shared" si="1"/>
        <v>4440</v>
      </c>
      <c r="L54" s="23">
        <v>862</v>
      </c>
      <c r="M54" s="23">
        <v>785</v>
      </c>
      <c r="N54" s="23">
        <v>811</v>
      </c>
      <c r="O54" s="23">
        <v>1061</v>
      </c>
      <c r="P54" s="23">
        <v>921</v>
      </c>
      <c r="R54" s="1">
        <f>R8*47</f>
        <v>88548</v>
      </c>
    </row>
    <row r="55" spans="1:18" ht="20.100000000000001" customHeight="1" x14ac:dyDescent="0.3">
      <c r="A55" s="23"/>
      <c r="B55" s="23"/>
      <c r="C55" s="25">
        <v>52</v>
      </c>
      <c r="D55" s="26"/>
      <c r="E55" s="30" t="s">
        <v>217</v>
      </c>
      <c r="F55" s="30" t="s">
        <v>36</v>
      </c>
      <c r="G55" s="30"/>
      <c r="H55" s="30" t="s">
        <v>230</v>
      </c>
      <c r="I55" s="30" t="s">
        <v>189</v>
      </c>
      <c r="J55" s="1"/>
      <c r="K55" s="27">
        <f t="shared" si="1"/>
        <v>4831</v>
      </c>
      <c r="L55" s="23">
        <v>1022</v>
      </c>
      <c r="M55" s="23">
        <v>1015</v>
      </c>
      <c r="N55" s="23">
        <v>901</v>
      </c>
      <c r="O55" s="23">
        <v>844</v>
      </c>
      <c r="P55" s="23">
        <v>1049</v>
      </c>
      <c r="R55" s="1">
        <f>R8*48</f>
        <v>90432</v>
      </c>
    </row>
    <row r="56" spans="1:18" ht="20.100000000000001" customHeight="1" x14ac:dyDescent="0.3">
      <c r="A56" s="23"/>
      <c r="B56" s="23"/>
      <c r="C56" s="25">
        <v>53</v>
      </c>
      <c r="D56" s="33"/>
      <c r="E56" s="26" t="s">
        <v>56</v>
      </c>
      <c r="F56" s="26" t="s">
        <v>177</v>
      </c>
      <c r="G56" s="26"/>
      <c r="H56" s="26" t="s">
        <v>56</v>
      </c>
      <c r="I56" s="26" t="s">
        <v>73</v>
      </c>
      <c r="J56" s="34"/>
      <c r="K56" s="35">
        <f t="shared" si="1"/>
        <v>4789</v>
      </c>
      <c r="L56" s="23">
        <v>946</v>
      </c>
      <c r="M56" s="23">
        <v>945</v>
      </c>
      <c r="N56" s="23">
        <v>1048</v>
      </c>
      <c r="O56" s="23">
        <v>943</v>
      </c>
      <c r="P56" s="23">
        <v>907</v>
      </c>
      <c r="R56" s="1">
        <f>R8*49</f>
        <v>92316</v>
      </c>
    </row>
    <row r="57" spans="1:18" ht="20.100000000000001" customHeight="1" x14ac:dyDescent="0.3">
      <c r="A57" s="23"/>
      <c r="B57" s="23"/>
      <c r="C57" s="25">
        <v>54</v>
      </c>
      <c r="D57" s="26"/>
      <c r="E57" s="30" t="s">
        <v>217</v>
      </c>
      <c r="F57" s="30" t="s">
        <v>66</v>
      </c>
      <c r="G57" s="30"/>
      <c r="H57" s="30" t="s">
        <v>244</v>
      </c>
      <c r="I57" s="30" t="s">
        <v>77</v>
      </c>
      <c r="J57" s="1"/>
      <c r="K57" s="27">
        <f t="shared" si="1"/>
        <v>4874</v>
      </c>
      <c r="L57" s="23">
        <v>938</v>
      </c>
      <c r="M57" s="23">
        <v>1099</v>
      </c>
      <c r="N57" s="23">
        <v>946</v>
      </c>
      <c r="O57" s="23">
        <v>1085</v>
      </c>
      <c r="P57" s="23">
        <v>806</v>
      </c>
      <c r="R57" s="1">
        <f>R8*50</f>
        <v>94200</v>
      </c>
    </row>
    <row r="58" spans="1:18" ht="20.100000000000001" customHeight="1" x14ac:dyDescent="0.3">
      <c r="A58" s="23"/>
      <c r="B58" s="23"/>
      <c r="C58" s="25">
        <v>55</v>
      </c>
      <c r="D58" s="26"/>
      <c r="E58" s="26" t="s">
        <v>72</v>
      </c>
      <c r="F58" s="26" t="s">
        <v>162</v>
      </c>
      <c r="G58" s="26"/>
      <c r="H58" s="26" t="s">
        <v>59</v>
      </c>
      <c r="I58" s="26" t="s">
        <v>215</v>
      </c>
      <c r="J58" s="1"/>
      <c r="K58" s="27">
        <f t="shared" si="1"/>
        <v>5064</v>
      </c>
      <c r="L58" s="23">
        <v>893</v>
      </c>
      <c r="M58" s="23">
        <v>1045</v>
      </c>
      <c r="N58" s="23">
        <v>1069</v>
      </c>
      <c r="O58" s="23">
        <v>867</v>
      </c>
      <c r="P58" s="23">
        <v>1190</v>
      </c>
      <c r="R58" s="1">
        <f>R8*51</f>
        <v>96084</v>
      </c>
    </row>
    <row r="59" spans="1:18" ht="20.100000000000001" customHeight="1" x14ac:dyDescent="0.3">
      <c r="A59" s="23"/>
      <c r="B59" s="23"/>
      <c r="C59" s="25">
        <v>56</v>
      </c>
      <c r="D59" s="26"/>
      <c r="E59" s="30" t="s">
        <v>206</v>
      </c>
      <c r="F59" s="30" t="s">
        <v>86</v>
      </c>
      <c r="G59" s="30"/>
      <c r="H59" s="30" t="s">
        <v>229</v>
      </c>
      <c r="I59" s="30" t="s">
        <v>137</v>
      </c>
      <c r="J59" s="1"/>
      <c r="K59" s="27">
        <f t="shared" si="1"/>
        <v>5064</v>
      </c>
      <c r="L59" s="23">
        <v>893</v>
      </c>
      <c r="M59" s="23">
        <v>1045</v>
      </c>
      <c r="N59" s="23">
        <v>1069</v>
      </c>
      <c r="O59" s="23">
        <v>867</v>
      </c>
      <c r="P59" s="23">
        <v>1190</v>
      </c>
    </row>
    <row r="60" spans="1:18" ht="20.100000000000001" customHeight="1" x14ac:dyDescent="0.3">
      <c r="A60" s="23"/>
      <c r="B60" s="23"/>
      <c r="C60" s="25">
        <v>57</v>
      </c>
      <c r="D60" s="26"/>
      <c r="E60" s="30" t="s">
        <v>112</v>
      </c>
      <c r="F60" s="30" t="s">
        <v>196</v>
      </c>
      <c r="G60" s="30"/>
      <c r="H60" s="30" t="s">
        <v>112</v>
      </c>
      <c r="I60" s="30" t="s">
        <v>62</v>
      </c>
      <c r="J60" s="1"/>
      <c r="K60" s="27">
        <f t="shared" si="1"/>
        <v>4414</v>
      </c>
      <c r="L60" s="23">
        <v>763</v>
      </c>
      <c r="M60" s="23">
        <v>699</v>
      </c>
      <c r="N60" s="23">
        <v>980</v>
      </c>
      <c r="O60" s="23">
        <v>961</v>
      </c>
      <c r="P60" s="23">
        <v>1011</v>
      </c>
      <c r="Q60" s="28"/>
    </row>
    <row r="61" spans="1:18" ht="20.100000000000001" customHeight="1" x14ac:dyDescent="0.25">
      <c r="A61" s="23"/>
      <c r="B61" s="31"/>
      <c r="C61" s="25">
        <v>58</v>
      </c>
      <c r="D61" s="26"/>
      <c r="E61" s="26" t="s">
        <v>134</v>
      </c>
      <c r="F61" s="26" t="s">
        <v>131</v>
      </c>
      <c r="G61" s="26"/>
      <c r="H61" s="26" t="s">
        <v>134</v>
      </c>
      <c r="I61" s="26" t="s">
        <v>52</v>
      </c>
      <c r="J61" s="18"/>
      <c r="K61" s="32">
        <f t="shared" si="1"/>
        <v>4463</v>
      </c>
      <c r="L61" s="31">
        <v>1121</v>
      </c>
      <c r="M61" s="31">
        <v>754</v>
      </c>
      <c r="N61" s="31">
        <v>836</v>
      </c>
      <c r="O61" s="31">
        <v>823</v>
      </c>
      <c r="P61" s="31">
        <v>929</v>
      </c>
    </row>
    <row r="62" spans="1:18" ht="20.100000000000001" customHeight="1" x14ac:dyDescent="0.3">
      <c r="A62" s="23"/>
      <c r="B62" s="23"/>
      <c r="C62" s="25">
        <v>59</v>
      </c>
      <c r="D62" s="37"/>
      <c r="E62" s="30" t="s">
        <v>97</v>
      </c>
      <c r="F62" s="30" t="s">
        <v>49</v>
      </c>
      <c r="G62" s="30"/>
      <c r="H62" s="30" t="s">
        <v>101</v>
      </c>
      <c r="I62" s="30" t="s">
        <v>102</v>
      </c>
      <c r="J62" s="1"/>
      <c r="K62" s="27">
        <f t="shared" si="1"/>
        <v>3910</v>
      </c>
      <c r="L62" s="23">
        <v>687</v>
      </c>
      <c r="M62" s="23">
        <v>843</v>
      </c>
      <c r="N62" s="23">
        <v>944</v>
      </c>
      <c r="O62" s="23">
        <v>692</v>
      </c>
      <c r="P62" s="23">
        <v>744</v>
      </c>
    </row>
    <row r="63" spans="1:18" ht="20.100000000000001" customHeight="1" x14ac:dyDescent="0.3">
      <c r="A63" s="23"/>
      <c r="B63" s="23"/>
      <c r="C63" s="25">
        <v>60</v>
      </c>
      <c r="D63" s="26"/>
      <c r="E63" s="26" t="s">
        <v>143</v>
      </c>
      <c r="F63" s="26" t="s">
        <v>18</v>
      </c>
      <c r="G63" s="26"/>
      <c r="H63" s="26" t="s">
        <v>121</v>
      </c>
      <c r="I63" s="26" t="s">
        <v>17</v>
      </c>
      <c r="J63" s="1"/>
      <c r="K63" s="27">
        <f t="shared" si="1"/>
        <v>5101</v>
      </c>
      <c r="L63" s="23">
        <v>1197</v>
      </c>
      <c r="M63" s="23">
        <v>1185</v>
      </c>
      <c r="N63" s="23">
        <v>815</v>
      </c>
      <c r="O63" s="23">
        <v>941</v>
      </c>
      <c r="P63" s="23">
        <v>963</v>
      </c>
    </row>
    <row r="64" spans="1:18" ht="20.100000000000001" customHeight="1" x14ac:dyDescent="0.3">
      <c r="A64" s="23"/>
      <c r="B64" s="23"/>
      <c r="C64" s="25">
        <v>61</v>
      </c>
      <c r="D64" s="26"/>
      <c r="E64" s="30" t="s">
        <v>224</v>
      </c>
      <c r="F64" s="30" t="s">
        <v>111</v>
      </c>
      <c r="G64" s="30"/>
      <c r="H64" s="30" t="s">
        <v>273</v>
      </c>
      <c r="I64" s="30" t="s">
        <v>272</v>
      </c>
      <c r="J64" s="1"/>
      <c r="K64" s="27">
        <f t="shared" si="1"/>
        <v>4808</v>
      </c>
      <c r="L64" s="23">
        <v>963</v>
      </c>
      <c r="M64" s="23">
        <v>1051</v>
      </c>
      <c r="N64" s="23">
        <v>951</v>
      </c>
      <c r="O64" s="23">
        <v>971</v>
      </c>
      <c r="P64" s="23">
        <v>872</v>
      </c>
    </row>
    <row r="65" spans="1:17" ht="20.100000000000001" customHeight="1" x14ac:dyDescent="0.25">
      <c r="A65" s="23"/>
      <c r="B65" s="31"/>
      <c r="C65" s="25">
        <v>62</v>
      </c>
      <c r="D65" s="26"/>
      <c r="E65" s="26" t="s">
        <v>146</v>
      </c>
      <c r="F65" s="26" t="s">
        <v>9</v>
      </c>
      <c r="G65" s="26"/>
      <c r="H65" s="26" t="s">
        <v>146</v>
      </c>
      <c r="I65" s="26" t="s">
        <v>144</v>
      </c>
      <c r="J65" s="18"/>
      <c r="K65" s="32">
        <f t="shared" si="1"/>
        <v>4860</v>
      </c>
      <c r="L65" s="31">
        <v>921</v>
      </c>
      <c r="M65" s="31">
        <v>1041</v>
      </c>
      <c r="N65" s="31">
        <v>904</v>
      </c>
      <c r="O65" s="31">
        <v>1017</v>
      </c>
      <c r="P65" s="31">
        <v>977</v>
      </c>
    </row>
    <row r="66" spans="1:17" ht="20.100000000000001" customHeight="1" x14ac:dyDescent="0.3">
      <c r="A66" s="23"/>
      <c r="B66" s="23"/>
      <c r="C66" s="25">
        <v>63</v>
      </c>
      <c r="D66" s="26"/>
      <c r="E66" s="30" t="s">
        <v>38</v>
      </c>
      <c r="F66" s="30" t="s">
        <v>37</v>
      </c>
      <c r="G66" s="30"/>
      <c r="H66" s="30" t="s">
        <v>38</v>
      </c>
      <c r="I66" s="30" t="s">
        <v>96</v>
      </c>
      <c r="J66" s="1"/>
      <c r="K66" s="27">
        <f t="shared" si="1"/>
        <v>4486</v>
      </c>
      <c r="L66" s="23">
        <v>897</v>
      </c>
      <c r="M66" s="23">
        <v>829</v>
      </c>
      <c r="N66" s="23">
        <v>937</v>
      </c>
      <c r="O66" s="23">
        <v>895</v>
      </c>
      <c r="P66" s="23">
        <v>928</v>
      </c>
    </row>
    <row r="67" spans="1:17" ht="20.100000000000001" customHeight="1" x14ac:dyDescent="0.3">
      <c r="A67" s="23"/>
      <c r="B67" s="23"/>
      <c r="C67" s="25">
        <v>64</v>
      </c>
      <c r="D67" s="26"/>
      <c r="E67" s="30" t="s">
        <v>276</v>
      </c>
      <c r="F67" s="30" t="s">
        <v>130</v>
      </c>
      <c r="G67" s="30"/>
      <c r="H67" s="30" t="s">
        <v>277</v>
      </c>
      <c r="I67" s="30" t="s">
        <v>185</v>
      </c>
      <c r="J67" s="1"/>
      <c r="K67" s="27">
        <f t="shared" si="1"/>
        <v>4377</v>
      </c>
      <c r="L67" s="23">
        <v>987</v>
      </c>
      <c r="M67" s="23">
        <v>833</v>
      </c>
      <c r="N67" s="23">
        <v>940</v>
      </c>
      <c r="O67" s="23">
        <v>923</v>
      </c>
      <c r="P67" s="23">
        <v>694</v>
      </c>
    </row>
    <row r="68" spans="1:17" ht="20.100000000000001" customHeight="1" x14ac:dyDescent="0.3">
      <c r="A68" s="23"/>
      <c r="B68" s="23"/>
      <c r="C68" s="25">
        <v>65</v>
      </c>
      <c r="D68" s="26"/>
      <c r="E68" s="30" t="s">
        <v>159</v>
      </c>
      <c r="F68" s="30" t="s">
        <v>110</v>
      </c>
      <c r="G68" s="30"/>
      <c r="H68" s="30" t="s">
        <v>212</v>
      </c>
      <c r="I68" s="30" t="s">
        <v>228</v>
      </c>
      <c r="J68" s="1"/>
      <c r="K68" s="27">
        <f t="shared" ref="K68:K99" si="2">SUM(L68:P68)</f>
        <v>4813</v>
      </c>
      <c r="L68" s="23">
        <v>1050</v>
      </c>
      <c r="M68" s="23">
        <v>970</v>
      </c>
      <c r="N68" s="23">
        <v>957</v>
      </c>
      <c r="O68" s="23">
        <v>1027</v>
      </c>
      <c r="P68" s="23">
        <v>809</v>
      </c>
    </row>
    <row r="69" spans="1:17" ht="20.100000000000001" customHeight="1" x14ac:dyDescent="0.3">
      <c r="A69" s="23"/>
      <c r="B69" s="23"/>
      <c r="C69" s="25">
        <v>66</v>
      </c>
      <c r="D69" s="26"/>
      <c r="E69" s="30" t="s">
        <v>23</v>
      </c>
      <c r="F69" s="30" t="s">
        <v>24</v>
      </c>
      <c r="G69" s="30"/>
      <c r="H69" s="30" t="s">
        <v>122</v>
      </c>
      <c r="I69" s="30" t="s">
        <v>22</v>
      </c>
      <c r="J69" s="1"/>
      <c r="K69" s="27">
        <f t="shared" si="2"/>
        <v>4887</v>
      </c>
      <c r="L69" s="23">
        <v>834</v>
      </c>
      <c r="M69" s="23">
        <v>1055</v>
      </c>
      <c r="N69" s="23">
        <v>933</v>
      </c>
      <c r="O69" s="23">
        <v>1192</v>
      </c>
      <c r="P69" s="23">
        <v>873</v>
      </c>
    </row>
    <row r="70" spans="1:17" ht="20.100000000000001" customHeight="1" x14ac:dyDescent="0.3">
      <c r="A70" s="23"/>
      <c r="B70" s="23"/>
      <c r="C70" s="25">
        <v>67</v>
      </c>
      <c r="D70" s="33"/>
      <c r="E70" s="30" t="s">
        <v>201</v>
      </c>
      <c r="F70" s="30" t="s">
        <v>202</v>
      </c>
      <c r="G70" s="30"/>
      <c r="H70" s="30" t="s">
        <v>200</v>
      </c>
      <c r="I70" s="30" t="s">
        <v>167</v>
      </c>
      <c r="J70" s="34"/>
      <c r="K70" s="35">
        <f t="shared" si="2"/>
        <v>4193</v>
      </c>
      <c r="L70" s="23">
        <v>958</v>
      </c>
      <c r="M70" s="23">
        <v>819</v>
      </c>
      <c r="N70" s="23">
        <v>704</v>
      </c>
      <c r="O70" s="23">
        <v>849</v>
      </c>
      <c r="P70" s="23">
        <v>863</v>
      </c>
    </row>
    <row r="71" spans="1:17" ht="20.100000000000001" customHeight="1" x14ac:dyDescent="0.3">
      <c r="A71" s="23"/>
      <c r="B71" s="31"/>
      <c r="C71" s="25">
        <v>68</v>
      </c>
      <c r="D71" s="26"/>
      <c r="E71" s="26" t="s">
        <v>216</v>
      </c>
      <c r="F71" s="26" t="s">
        <v>219</v>
      </c>
      <c r="G71" s="26"/>
      <c r="H71" s="26" t="s">
        <v>265</v>
      </c>
      <c r="I71" s="26" t="s">
        <v>13</v>
      </c>
      <c r="J71" s="1"/>
      <c r="K71" s="27">
        <f t="shared" si="2"/>
        <v>4840</v>
      </c>
      <c r="L71" s="23">
        <v>926</v>
      </c>
      <c r="M71" s="23">
        <v>914</v>
      </c>
      <c r="N71" s="23">
        <v>947</v>
      </c>
      <c r="O71" s="23">
        <v>913</v>
      </c>
      <c r="P71" s="23">
        <v>1140</v>
      </c>
    </row>
    <row r="72" spans="1:17" ht="20.100000000000001" customHeight="1" x14ac:dyDescent="0.3">
      <c r="A72" s="23"/>
      <c r="B72" s="23"/>
      <c r="C72" s="25">
        <v>69</v>
      </c>
      <c r="D72" s="26"/>
      <c r="E72" s="30" t="s">
        <v>182</v>
      </c>
      <c r="F72" s="30" t="s">
        <v>141</v>
      </c>
      <c r="G72" s="30"/>
      <c r="H72" s="30" t="s">
        <v>183</v>
      </c>
      <c r="I72" s="30" t="s">
        <v>209</v>
      </c>
      <c r="J72" s="1"/>
      <c r="K72" s="27">
        <f t="shared" si="2"/>
        <v>4366</v>
      </c>
      <c r="L72" s="23">
        <v>972</v>
      </c>
      <c r="M72" s="23">
        <v>864</v>
      </c>
      <c r="N72" s="23">
        <v>888</v>
      </c>
      <c r="O72" s="23">
        <v>629</v>
      </c>
      <c r="P72" s="23">
        <v>1013</v>
      </c>
    </row>
    <row r="73" spans="1:17" ht="20.100000000000001" customHeight="1" x14ac:dyDescent="0.3">
      <c r="A73" s="23"/>
      <c r="B73" s="23"/>
      <c r="C73" s="25">
        <v>70</v>
      </c>
      <c r="D73" s="26"/>
      <c r="E73" s="30" t="s">
        <v>236</v>
      </c>
      <c r="F73" s="30" t="s">
        <v>86</v>
      </c>
      <c r="G73" s="30"/>
      <c r="H73" s="30" t="s">
        <v>197</v>
      </c>
      <c r="I73" s="30" t="s">
        <v>82</v>
      </c>
      <c r="J73" s="1"/>
      <c r="K73" s="27">
        <f t="shared" si="2"/>
        <v>4905</v>
      </c>
      <c r="L73" s="23">
        <v>912</v>
      </c>
      <c r="M73" s="23">
        <v>1065</v>
      </c>
      <c r="N73" s="23">
        <v>927</v>
      </c>
      <c r="O73" s="23">
        <v>989</v>
      </c>
      <c r="P73" s="23">
        <v>1012</v>
      </c>
      <c r="Q73" s="28"/>
    </row>
    <row r="74" spans="1:17" ht="20.100000000000001" customHeight="1" x14ac:dyDescent="0.3">
      <c r="A74" s="23"/>
      <c r="B74" s="23"/>
      <c r="C74" s="25">
        <v>71</v>
      </c>
      <c r="D74" s="26"/>
      <c r="E74" s="30" t="s">
        <v>87</v>
      </c>
      <c r="F74" s="30" t="s">
        <v>81</v>
      </c>
      <c r="G74" s="30"/>
      <c r="H74" s="30" t="s">
        <v>225</v>
      </c>
      <c r="I74" s="30" t="s">
        <v>164</v>
      </c>
      <c r="J74" s="1"/>
      <c r="K74" s="27">
        <f t="shared" si="2"/>
        <v>4938</v>
      </c>
      <c r="L74" s="23">
        <v>925</v>
      </c>
      <c r="M74" s="23">
        <v>1059</v>
      </c>
      <c r="N74" s="23">
        <v>750</v>
      </c>
      <c r="O74" s="23">
        <v>1000</v>
      </c>
      <c r="P74" s="23">
        <v>1204</v>
      </c>
    </row>
    <row r="75" spans="1:17" ht="20.100000000000001" customHeight="1" x14ac:dyDescent="0.3">
      <c r="A75" s="23"/>
      <c r="B75" s="23"/>
      <c r="C75" s="25">
        <v>72</v>
      </c>
      <c r="D75" s="26"/>
      <c r="E75" s="30" t="s">
        <v>93</v>
      </c>
      <c r="F75" s="30" t="s">
        <v>94</v>
      </c>
      <c r="G75" s="30"/>
      <c r="H75" s="30" t="s">
        <v>93</v>
      </c>
      <c r="I75" s="30" t="s">
        <v>78</v>
      </c>
      <c r="J75" s="1"/>
      <c r="K75" s="27">
        <f t="shared" si="2"/>
        <v>4972</v>
      </c>
      <c r="L75" s="23">
        <v>959</v>
      </c>
      <c r="M75" s="23">
        <v>1020</v>
      </c>
      <c r="N75" s="23">
        <v>1180</v>
      </c>
      <c r="O75" s="23">
        <v>857</v>
      </c>
      <c r="P75" s="23">
        <v>956</v>
      </c>
      <c r="Q75" s="28"/>
    </row>
    <row r="76" spans="1:17" ht="20.100000000000001" customHeight="1" x14ac:dyDescent="0.3">
      <c r="A76" s="23"/>
      <c r="B76" s="23"/>
      <c r="C76" s="25">
        <v>73</v>
      </c>
      <c r="D76" s="26"/>
      <c r="E76" s="30" t="s">
        <v>98</v>
      </c>
      <c r="F76" s="30" t="s">
        <v>99</v>
      </c>
      <c r="G76" s="30"/>
      <c r="H76" s="30" t="s">
        <v>42</v>
      </c>
      <c r="I76" s="30" t="s">
        <v>58</v>
      </c>
      <c r="J76" s="1"/>
      <c r="K76" s="27">
        <f t="shared" si="2"/>
        <v>4057</v>
      </c>
      <c r="L76" s="23">
        <v>785</v>
      </c>
      <c r="M76" s="23">
        <v>890</v>
      </c>
      <c r="N76" s="23">
        <v>811</v>
      </c>
      <c r="O76" s="23">
        <v>678</v>
      </c>
      <c r="P76" s="23">
        <v>893</v>
      </c>
    </row>
    <row r="77" spans="1:17" ht="20.100000000000001" customHeight="1" x14ac:dyDescent="0.3">
      <c r="A77" s="23"/>
      <c r="B77" s="23"/>
      <c r="C77" s="25">
        <v>74</v>
      </c>
      <c r="D77" s="26"/>
      <c r="E77" s="26" t="s">
        <v>106</v>
      </c>
      <c r="F77" s="26" t="s">
        <v>107</v>
      </c>
      <c r="G77" s="26"/>
      <c r="H77" s="26" t="s">
        <v>85</v>
      </c>
      <c r="I77" s="26" t="s">
        <v>36</v>
      </c>
      <c r="J77" s="1"/>
      <c r="K77" s="27">
        <f t="shared" si="2"/>
        <v>5030</v>
      </c>
      <c r="L77" s="23">
        <v>1099</v>
      </c>
      <c r="M77" s="23">
        <v>825</v>
      </c>
      <c r="N77" s="23">
        <v>996</v>
      </c>
      <c r="O77" s="23">
        <v>1035</v>
      </c>
      <c r="P77" s="23">
        <v>1075</v>
      </c>
    </row>
    <row r="78" spans="1:17" ht="20.100000000000001" customHeight="1" x14ac:dyDescent="0.3">
      <c r="A78" s="23"/>
      <c r="B78" s="23"/>
      <c r="C78" s="25">
        <v>75</v>
      </c>
      <c r="D78" s="26"/>
      <c r="E78" s="26" t="s">
        <v>207</v>
      </c>
      <c r="F78" s="26" t="s">
        <v>100</v>
      </c>
      <c r="G78" s="26"/>
      <c r="H78" s="26" t="s">
        <v>227</v>
      </c>
      <c r="I78" s="26" t="s">
        <v>240</v>
      </c>
      <c r="J78" s="1"/>
      <c r="K78" s="27">
        <f t="shared" si="2"/>
        <v>3964</v>
      </c>
      <c r="L78" s="23">
        <v>861</v>
      </c>
      <c r="M78" s="23">
        <v>538</v>
      </c>
      <c r="N78" s="23">
        <v>975</v>
      </c>
      <c r="O78" s="23">
        <v>931</v>
      </c>
      <c r="P78" s="23">
        <v>659</v>
      </c>
    </row>
    <row r="79" spans="1:17" ht="20.100000000000001" customHeight="1" x14ac:dyDescent="0.3">
      <c r="A79" s="23"/>
      <c r="B79" s="23"/>
      <c r="C79" s="25">
        <v>76</v>
      </c>
      <c r="D79" s="26"/>
      <c r="E79" s="30" t="s">
        <v>249</v>
      </c>
      <c r="F79" s="30" t="s">
        <v>250</v>
      </c>
      <c r="G79" s="30"/>
      <c r="H79" s="30" t="s">
        <v>143</v>
      </c>
      <c r="I79" s="30" t="s">
        <v>86</v>
      </c>
      <c r="J79" s="1"/>
      <c r="K79" s="27">
        <f t="shared" si="2"/>
        <v>5427</v>
      </c>
      <c r="L79" s="23">
        <v>1023</v>
      </c>
      <c r="M79" s="23">
        <v>994</v>
      </c>
      <c r="N79" s="23">
        <v>1134</v>
      </c>
      <c r="O79" s="23">
        <v>1255</v>
      </c>
      <c r="P79" s="23">
        <v>1021</v>
      </c>
    </row>
    <row r="80" spans="1:17" ht="20.100000000000001" customHeight="1" x14ac:dyDescent="0.3">
      <c r="A80" s="23"/>
      <c r="B80" s="23"/>
      <c r="C80" s="25">
        <v>77</v>
      </c>
      <c r="D80" s="33"/>
      <c r="E80" s="30" t="s">
        <v>25</v>
      </c>
      <c r="F80" s="30" t="s">
        <v>116</v>
      </c>
      <c r="G80" s="30"/>
      <c r="H80" s="30" t="s">
        <v>120</v>
      </c>
      <c r="I80" s="30" t="s">
        <v>115</v>
      </c>
      <c r="J80" s="34"/>
      <c r="K80" s="35">
        <f t="shared" si="2"/>
        <v>4790</v>
      </c>
      <c r="L80" s="23">
        <v>865</v>
      </c>
      <c r="M80" s="23">
        <v>1026</v>
      </c>
      <c r="N80" s="23">
        <v>1000</v>
      </c>
      <c r="O80" s="23">
        <v>899</v>
      </c>
      <c r="P80" s="23">
        <v>1000</v>
      </c>
      <c r="Q80" s="28"/>
    </row>
    <row r="81" spans="1:16" ht="20.100000000000001" customHeight="1" x14ac:dyDescent="0.3">
      <c r="A81" s="23"/>
      <c r="B81" s="23"/>
      <c r="C81" s="25">
        <v>78</v>
      </c>
      <c r="D81" s="26"/>
      <c r="E81" s="26" t="s">
        <v>46</v>
      </c>
      <c r="F81" s="26" t="s">
        <v>31</v>
      </c>
      <c r="G81" s="26"/>
      <c r="H81" s="26" t="s">
        <v>44</v>
      </c>
      <c r="I81" s="26" t="s">
        <v>45</v>
      </c>
      <c r="J81" s="1"/>
      <c r="K81" s="27">
        <f t="shared" si="2"/>
        <v>5193</v>
      </c>
      <c r="L81" s="23">
        <v>1019</v>
      </c>
      <c r="M81" s="23">
        <v>1346</v>
      </c>
      <c r="N81" s="23">
        <v>1073</v>
      </c>
      <c r="O81" s="23">
        <v>884</v>
      </c>
      <c r="P81" s="23">
        <v>871</v>
      </c>
    </row>
    <row r="82" spans="1:16" ht="20.100000000000001" customHeight="1" x14ac:dyDescent="0.3">
      <c r="A82" s="23"/>
      <c r="B82" s="23"/>
      <c r="C82" s="25">
        <v>79</v>
      </c>
      <c r="D82" s="26"/>
      <c r="E82" s="26" t="s">
        <v>172</v>
      </c>
      <c r="F82" s="26" t="s">
        <v>68</v>
      </c>
      <c r="G82" s="26"/>
      <c r="H82" s="26" t="s">
        <v>161</v>
      </c>
      <c r="I82" s="26" t="s">
        <v>160</v>
      </c>
      <c r="J82" s="1"/>
      <c r="K82" s="27">
        <f t="shared" si="2"/>
        <v>4685</v>
      </c>
      <c r="L82" s="23">
        <v>840</v>
      </c>
      <c r="M82" s="23">
        <v>927</v>
      </c>
      <c r="N82" s="23">
        <v>957</v>
      </c>
      <c r="O82" s="23">
        <v>1000</v>
      </c>
      <c r="P82" s="23">
        <v>961</v>
      </c>
    </row>
    <row r="83" spans="1:16" ht="20.100000000000001" customHeight="1" x14ac:dyDescent="0.3">
      <c r="A83" s="23"/>
      <c r="B83" s="23"/>
      <c r="C83" s="25">
        <v>80</v>
      </c>
      <c r="D83" s="26"/>
      <c r="E83" s="30" t="s">
        <v>33</v>
      </c>
      <c r="F83" s="30" t="s">
        <v>48</v>
      </c>
      <c r="G83" s="30"/>
      <c r="H83" s="30" t="s">
        <v>33</v>
      </c>
      <c r="I83" s="30" t="s">
        <v>49</v>
      </c>
      <c r="J83" s="1"/>
      <c r="K83" s="27">
        <f t="shared" si="2"/>
        <v>4697</v>
      </c>
      <c r="L83" s="23">
        <v>1044</v>
      </c>
      <c r="M83" s="23">
        <v>858</v>
      </c>
      <c r="N83" s="23">
        <v>909</v>
      </c>
      <c r="O83" s="23">
        <v>1206</v>
      </c>
      <c r="P83" s="23">
        <v>680</v>
      </c>
    </row>
    <row r="84" spans="1:16" ht="20.100000000000001" customHeight="1" x14ac:dyDescent="0.25">
      <c r="A84" s="23"/>
      <c r="B84" s="31"/>
      <c r="C84" s="25">
        <v>81</v>
      </c>
      <c r="D84" s="26"/>
      <c r="E84" s="26" t="s">
        <v>33</v>
      </c>
      <c r="F84" s="26" t="s">
        <v>140</v>
      </c>
      <c r="G84" s="26"/>
      <c r="H84" s="26" t="s">
        <v>128</v>
      </c>
      <c r="I84" s="26" t="s">
        <v>16</v>
      </c>
      <c r="J84" s="18"/>
      <c r="K84" s="32">
        <f t="shared" si="2"/>
        <v>5015</v>
      </c>
      <c r="L84" s="31">
        <v>868</v>
      </c>
      <c r="M84" s="31">
        <v>1068</v>
      </c>
      <c r="N84" s="31">
        <v>1000</v>
      </c>
      <c r="O84" s="31">
        <v>961</v>
      </c>
      <c r="P84" s="31">
        <v>1118</v>
      </c>
    </row>
    <row r="85" spans="1:16" ht="20.100000000000001" customHeight="1" x14ac:dyDescent="0.3">
      <c r="A85" s="23"/>
      <c r="B85" s="23"/>
      <c r="C85" s="25">
        <v>82</v>
      </c>
      <c r="D85" s="26"/>
      <c r="E85" s="30" t="s">
        <v>83</v>
      </c>
      <c r="F85" s="30" t="s">
        <v>84</v>
      </c>
      <c r="G85" s="30"/>
      <c r="H85" s="30" t="s">
        <v>132</v>
      </c>
      <c r="I85" s="30" t="s">
        <v>133</v>
      </c>
      <c r="J85" s="1"/>
      <c r="K85" s="27">
        <f t="shared" si="2"/>
        <v>4801</v>
      </c>
      <c r="L85" s="23">
        <v>1016</v>
      </c>
      <c r="M85" s="23">
        <v>957</v>
      </c>
      <c r="N85" s="23">
        <v>884</v>
      </c>
      <c r="O85" s="23">
        <v>953</v>
      </c>
      <c r="P85" s="23">
        <v>991</v>
      </c>
    </row>
    <row r="86" spans="1:16" ht="20.100000000000001" customHeight="1" x14ac:dyDescent="0.3">
      <c r="A86" s="23"/>
      <c r="B86" s="23"/>
      <c r="C86" s="25">
        <v>83</v>
      </c>
      <c r="D86" s="26"/>
      <c r="E86" s="26" t="s">
        <v>234</v>
      </c>
      <c r="F86" s="26" t="s">
        <v>235</v>
      </c>
      <c r="G86" s="26"/>
      <c r="H86" s="26" t="s">
        <v>266</v>
      </c>
      <c r="I86" s="26" t="s">
        <v>118</v>
      </c>
      <c r="J86" s="1"/>
      <c r="K86" s="27">
        <f t="shared" si="2"/>
        <v>4341</v>
      </c>
      <c r="L86" s="23">
        <v>941</v>
      </c>
      <c r="M86" s="23">
        <v>1000</v>
      </c>
      <c r="N86" s="23">
        <v>797</v>
      </c>
      <c r="O86" s="23">
        <v>772</v>
      </c>
      <c r="P86" s="23">
        <v>831</v>
      </c>
    </row>
    <row r="87" spans="1:16" ht="20.100000000000001" customHeight="1" x14ac:dyDescent="0.3">
      <c r="A87" s="23"/>
      <c r="B87" s="23"/>
      <c r="C87" s="25">
        <v>84</v>
      </c>
      <c r="D87" s="26"/>
      <c r="E87" s="30" t="s">
        <v>10</v>
      </c>
      <c r="F87" s="30" t="s">
        <v>11</v>
      </c>
      <c r="G87" s="30"/>
      <c r="H87" s="30" t="s">
        <v>12</v>
      </c>
      <c r="I87" s="30" t="s">
        <v>13</v>
      </c>
      <c r="J87" s="1"/>
      <c r="K87" s="27">
        <f t="shared" si="2"/>
        <v>4896</v>
      </c>
      <c r="L87" s="23">
        <v>943</v>
      </c>
      <c r="M87" s="23">
        <v>816</v>
      </c>
      <c r="N87" s="23">
        <v>927</v>
      </c>
      <c r="O87" s="23">
        <v>985</v>
      </c>
      <c r="P87" s="23">
        <v>1225</v>
      </c>
    </row>
    <row r="88" spans="1:16" ht="20.100000000000001" customHeight="1" x14ac:dyDescent="0.25">
      <c r="A88" s="23"/>
      <c r="B88" s="31"/>
      <c r="C88" s="25">
        <v>85</v>
      </c>
      <c r="D88" s="26"/>
      <c r="E88" s="26" t="s">
        <v>67</v>
      </c>
      <c r="F88" s="26" t="s">
        <v>86</v>
      </c>
      <c r="G88" s="26"/>
      <c r="H88" s="26" t="s">
        <v>67</v>
      </c>
      <c r="I88" s="26" t="s">
        <v>9</v>
      </c>
      <c r="J88" s="18"/>
      <c r="K88" s="32">
        <f t="shared" si="2"/>
        <v>4805</v>
      </c>
      <c r="L88" s="31">
        <v>1000</v>
      </c>
      <c r="M88" s="31">
        <v>952</v>
      </c>
      <c r="N88" s="31">
        <v>863</v>
      </c>
      <c r="O88" s="31">
        <v>1039</v>
      </c>
      <c r="P88" s="31">
        <v>951</v>
      </c>
    </row>
    <row r="89" spans="1:16" ht="20.100000000000001" customHeight="1" x14ac:dyDescent="0.25">
      <c r="A89" s="23"/>
      <c r="B89" s="23"/>
      <c r="C89" s="25">
        <v>86</v>
      </c>
      <c r="D89" s="26"/>
      <c r="E89" s="26" t="s">
        <v>92</v>
      </c>
      <c r="F89" s="26" t="s">
        <v>65</v>
      </c>
      <c r="G89" s="26"/>
      <c r="H89" s="26" t="s">
        <v>210</v>
      </c>
      <c r="I89" s="26" t="s">
        <v>119</v>
      </c>
      <c r="J89" s="18"/>
      <c r="K89" s="32">
        <f t="shared" si="2"/>
        <v>4420</v>
      </c>
      <c r="L89" s="31">
        <v>884</v>
      </c>
      <c r="M89" s="31">
        <v>884</v>
      </c>
      <c r="N89" s="31">
        <v>884</v>
      </c>
      <c r="O89" s="31">
        <v>884</v>
      </c>
      <c r="P89" s="31">
        <v>884</v>
      </c>
    </row>
    <row r="90" spans="1:16" ht="20.100000000000001" customHeight="1" x14ac:dyDescent="0.3">
      <c r="A90" s="14"/>
      <c r="B90" s="14"/>
      <c r="C90" s="22"/>
      <c r="D90" s="15"/>
      <c r="E90" s="15"/>
      <c r="F90" s="15"/>
      <c r="G90" s="15"/>
      <c r="H90" s="15"/>
      <c r="I90" s="15"/>
      <c r="J90" s="17"/>
      <c r="K90" s="11">
        <f t="shared" si="2"/>
        <v>0</v>
      </c>
      <c r="L90" s="14"/>
      <c r="M90" s="14"/>
      <c r="N90" s="14"/>
      <c r="O90" s="14"/>
      <c r="P90" s="14"/>
    </row>
    <row r="91" spans="1:16" ht="20.100000000000001" customHeight="1" x14ac:dyDescent="0.3">
      <c r="A91" s="14"/>
      <c r="B91" s="14"/>
      <c r="C91" s="22"/>
      <c r="D91" s="15"/>
      <c r="E91" s="15"/>
      <c r="F91" s="15"/>
      <c r="G91" s="15"/>
      <c r="H91" s="15"/>
      <c r="I91" s="15"/>
      <c r="J91" s="17"/>
      <c r="K91" s="11">
        <f t="shared" si="2"/>
        <v>0</v>
      </c>
      <c r="L91" s="14"/>
      <c r="M91" s="14"/>
      <c r="N91" s="14"/>
      <c r="O91" s="14"/>
      <c r="P91" s="14"/>
    </row>
    <row r="92" spans="1:16" ht="20.100000000000001" customHeight="1" x14ac:dyDescent="0.3">
      <c r="A92" s="14"/>
      <c r="B92" s="14"/>
      <c r="C92" s="22"/>
      <c r="D92" s="15"/>
      <c r="E92" s="15"/>
      <c r="F92" s="15"/>
      <c r="G92" s="15"/>
      <c r="H92" s="15"/>
      <c r="I92" s="15"/>
      <c r="J92" s="17"/>
      <c r="K92" s="11">
        <f t="shared" si="2"/>
        <v>0</v>
      </c>
      <c r="L92" s="14"/>
      <c r="M92" s="14"/>
      <c r="N92" s="14"/>
      <c r="O92" s="14"/>
      <c r="P92" s="14"/>
    </row>
    <row r="93" spans="1:16" ht="20.100000000000001" customHeight="1" x14ac:dyDescent="0.3">
      <c r="A93" s="14"/>
      <c r="B93" s="14"/>
      <c r="C93" s="22"/>
      <c r="D93" s="15"/>
      <c r="E93" s="15"/>
      <c r="F93" s="15"/>
      <c r="G93" s="15"/>
      <c r="H93" s="15"/>
      <c r="I93" s="15"/>
      <c r="J93" s="17"/>
      <c r="K93" s="11">
        <f t="shared" si="2"/>
        <v>0</v>
      </c>
      <c r="L93" s="14"/>
      <c r="M93" s="14"/>
      <c r="N93" s="14"/>
      <c r="O93" s="14"/>
      <c r="P93" s="14"/>
    </row>
    <row r="94" spans="1:16" ht="20.100000000000001" customHeight="1" x14ac:dyDescent="0.3">
      <c r="A94" s="14"/>
      <c r="B94" s="14"/>
      <c r="C94" s="22"/>
      <c r="D94" s="15"/>
      <c r="E94" s="15"/>
      <c r="F94" s="15"/>
      <c r="G94" s="15"/>
      <c r="H94" s="15"/>
      <c r="I94" s="15"/>
      <c r="J94" s="17"/>
      <c r="K94" s="11">
        <f t="shared" si="2"/>
        <v>0</v>
      </c>
      <c r="L94" s="14"/>
      <c r="M94" s="14"/>
      <c r="N94" s="14"/>
      <c r="O94" s="14"/>
      <c r="P94" s="14"/>
    </row>
    <row r="95" spans="1:16" ht="20.100000000000001" customHeight="1" x14ac:dyDescent="0.3">
      <c r="A95" s="14"/>
      <c r="B95" s="14"/>
      <c r="C95" s="22"/>
      <c r="D95" s="15"/>
      <c r="E95" s="15"/>
      <c r="F95" s="15"/>
      <c r="G95" s="15"/>
      <c r="H95" s="15"/>
      <c r="I95" s="15"/>
      <c r="J95" s="17"/>
      <c r="K95" s="11">
        <f t="shared" si="2"/>
        <v>0</v>
      </c>
      <c r="L95" s="14"/>
      <c r="M95" s="14"/>
      <c r="N95" s="14"/>
      <c r="O95" s="14"/>
      <c r="P95" s="14"/>
    </row>
    <row r="96" spans="1:16" ht="20.100000000000001" customHeight="1" x14ac:dyDescent="0.3">
      <c r="A96" s="14"/>
      <c r="B96" s="14"/>
      <c r="C96" s="22"/>
      <c r="D96" s="15"/>
      <c r="E96" s="15"/>
      <c r="F96" s="15"/>
      <c r="G96" s="15"/>
      <c r="H96" s="15"/>
      <c r="I96" s="15"/>
      <c r="J96" s="17"/>
      <c r="K96" s="11">
        <f t="shared" si="2"/>
        <v>0</v>
      </c>
      <c r="L96" s="14"/>
      <c r="M96" s="14"/>
      <c r="N96" s="14"/>
      <c r="O96" s="14"/>
      <c r="P96" s="14"/>
    </row>
    <row r="97" spans="1:16" ht="20.100000000000001" customHeight="1" x14ac:dyDescent="0.25">
      <c r="A97" s="14"/>
      <c r="B97" s="14"/>
      <c r="C97" s="16"/>
      <c r="D97" s="15"/>
      <c r="E97" s="15"/>
      <c r="F97" s="15"/>
      <c r="G97" s="15"/>
      <c r="H97" s="15"/>
      <c r="I97" s="15"/>
      <c r="J97" s="17"/>
      <c r="K97" s="11">
        <f t="shared" si="2"/>
        <v>0</v>
      </c>
      <c r="L97" s="14"/>
      <c r="M97" s="14"/>
      <c r="N97" s="14"/>
      <c r="O97" s="14"/>
      <c r="P97" s="14"/>
    </row>
    <row r="98" spans="1:16" ht="20.100000000000001" customHeight="1" x14ac:dyDescent="0.25">
      <c r="A98" s="14"/>
      <c r="B98" s="14"/>
      <c r="C98" s="16"/>
      <c r="D98" s="15"/>
      <c r="E98" s="15"/>
      <c r="F98" s="15"/>
      <c r="G98" s="15"/>
      <c r="H98" s="15"/>
      <c r="I98" s="15"/>
      <c r="J98" s="17"/>
      <c r="K98" s="11">
        <f t="shared" si="2"/>
        <v>0</v>
      </c>
      <c r="L98" s="14"/>
      <c r="M98" s="14"/>
      <c r="N98" s="14"/>
      <c r="O98" s="14"/>
      <c r="P98" s="14"/>
    </row>
    <row r="99" spans="1:16" ht="20.100000000000001" customHeight="1" x14ac:dyDescent="0.25">
      <c r="A99" s="14"/>
      <c r="B99" s="14">
        <v>96</v>
      </c>
      <c r="C99" s="16"/>
      <c r="D99" s="15"/>
      <c r="E99" s="15"/>
      <c r="F99" s="15"/>
      <c r="G99" s="15"/>
      <c r="H99" s="15"/>
      <c r="I99" s="15"/>
      <c r="J99" s="17"/>
      <c r="K99" s="11">
        <f t="shared" si="2"/>
        <v>0</v>
      </c>
      <c r="L99" s="14"/>
      <c r="M99" s="14"/>
      <c r="N99" s="14"/>
      <c r="O99" s="14"/>
      <c r="P99" s="14"/>
    </row>
    <row r="100" spans="1:16" ht="20.100000000000001" customHeight="1" x14ac:dyDescent="0.25">
      <c r="A100" s="14"/>
      <c r="B100" s="14"/>
      <c r="C100" s="16"/>
      <c r="D100" s="15"/>
      <c r="E100" s="15"/>
      <c r="F100" s="15"/>
      <c r="G100" s="15"/>
      <c r="H100" s="15"/>
      <c r="I100" s="15"/>
      <c r="J100" s="17"/>
      <c r="K100" s="11">
        <f t="shared" ref="K100:K103" si="3">SUM(L100:P100)</f>
        <v>0</v>
      </c>
      <c r="L100" s="14"/>
      <c r="M100" s="14"/>
      <c r="N100" s="14"/>
      <c r="O100" s="14"/>
      <c r="P100" s="14"/>
    </row>
    <row r="101" spans="1:16" ht="20.100000000000001" customHeight="1" x14ac:dyDescent="0.25">
      <c r="A101" s="14"/>
      <c r="B101" s="14"/>
      <c r="C101" s="16"/>
      <c r="D101" s="15"/>
      <c r="E101" s="15"/>
      <c r="F101" s="15"/>
      <c r="G101" s="15"/>
      <c r="H101" s="15"/>
      <c r="I101" s="15"/>
      <c r="J101" s="17"/>
      <c r="K101" s="11">
        <f t="shared" si="3"/>
        <v>0</v>
      </c>
      <c r="L101" s="14"/>
      <c r="M101" s="14"/>
      <c r="N101" s="14"/>
      <c r="O101" s="14"/>
      <c r="P101" s="14"/>
    </row>
    <row r="102" spans="1:16" ht="20.100000000000001" customHeight="1" x14ac:dyDescent="0.25">
      <c r="A102" s="14"/>
      <c r="B102" s="14"/>
      <c r="C102" s="16"/>
      <c r="D102" s="15"/>
      <c r="E102" s="15"/>
      <c r="F102" s="15"/>
      <c r="G102" s="15"/>
      <c r="H102" s="15"/>
      <c r="I102" s="15"/>
      <c r="J102" s="17"/>
      <c r="K102" s="11">
        <f t="shared" si="3"/>
        <v>0</v>
      </c>
      <c r="L102" s="14"/>
      <c r="M102" s="14"/>
      <c r="N102" s="14"/>
      <c r="O102" s="14"/>
      <c r="P102" s="14"/>
    </row>
    <row r="103" spans="1:16" ht="20.100000000000001" customHeight="1" x14ac:dyDescent="0.25">
      <c r="A103" s="14"/>
      <c r="B103" s="14"/>
      <c r="C103" s="16"/>
      <c r="D103" s="15"/>
      <c r="E103" s="15"/>
      <c r="F103" s="15"/>
      <c r="G103" s="15"/>
      <c r="H103" s="15"/>
      <c r="I103" s="15"/>
      <c r="J103" s="17"/>
      <c r="K103" s="11">
        <f t="shared" si="3"/>
        <v>0</v>
      </c>
      <c r="L103" s="14"/>
      <c r="M103" s="14"/>
      <c r="N103" s="14"/>
      <c r="O103" s="14"/>
      <c r="P103" s="14"/>
    </row>
  </sheetData>
  <sortState xmlns:xlrd2="http://schemas.microsoft.com/office/spreadsheetml/2017/richdata2" ref="A4:P46">
    <sortCondition descending="1" ref="A4:A46"/>
  </sortState>
  <conditionalFormatting sqref="L2">
    <cfRule type="cellIs" dxfId="25" priority="1" stopIfTrue="1" operator="notEqual">
      <formula>"VRAI"</formula>
    </cfRule>
    <cfRule type="cellIs" dxfId="24" priority="10" stopIfTrue="1" operator="equal">
      <formula>"VRAI"</formula>
    </cfRule>
  </conditionalFormatting>
  <conditionalFormatting sqref="M2">
    <cfRule type="cellIs" dxfId="23" priority="8" stopIfTrue="1" operator="equal">
      <formula>"VRAI"</formula>
    </cfRule>
    <cfRule type="cellIs" dxfId="22" priority="9" stopIfTrue="1" operator="notEqual">
      <formula>"VRAI"</formula>
    </cfRule>
  </conditionalFormatting>
  <conditionalFormatting sqref="N2">
    <cfRule type="cellIs" dxfId="21" priority="6" stopIfTrue="1" operator="notEqual">
      <formula>"VRAI"</formula>
    </cfRule>
    <cfRule type="cellIs" dxfId="20" priority="7" stopIfTrue="1" operator="equal">
      <formula>"VRAI"</formula>
    </cfRule>
  </conditionalFormatting>
  <conditionalFormatting sqref="O2">
    <cfRule type="cellIs" dxfId="19" priority="4" stopIfTrue="1" operator="notEqual">
      <formula>"VRAI"</formula>
    </cfRule>
    <cfRule type="cellIs" dxfId="18" priority="5" stopIfTrue="1" operator="equal">
      <formula>"VRAI"</formula>
    </cfRule>
  </conditionalFormatting>
  <conditionalFormatting sqref="P2">
    <cfRule type="cellIs" dxfId="17" priority="2" stopIfTrue="1" operator="notEqual">
      <formula>"VRAI"</formula>
    </cfRule>
    <cfRule type="cellIs" dxfId="16" priority="3" stopIfTrue="1" operator="equal">
      <formula>"VRAI"</formula>
    </cfRule>
  </conditionalFormatting>
  <printOptions horizontalCentered="1"/>
  <pageMargins left="0.23622047244094491" right="0.23622047244094491" top="0.47244094488188981" bottom="0.23622047244094491" header="0.15748031496062992" footer="0.11811023622047245"/>
  <pageSetup paperSize="9" scale="59" fitToHeight="0" orientation="portrait" useFirstPageNumber="1" horizontalDpi="4294967293" verticalDpi="300" r:id="rId1"/>
  <headerFooter alignWithMargins="0">
    <oddHeader>&amp;C&amp;"Arial,Gras"&amp;22&amp;UClassement jass de la Binz 16 mai 2025</oddHeader>
  </headerFooter>
  <rowBreaks count="1" manualBreakCount="1">
    <brk id="48" max="16383" man="1"/>
  </rowBreaks>
  <drawing r:id="rId2"/>
  <legacyDrawing r:id="rId3"/>
  <controls>
    <mc:AlternateContent xmlns:mc="http://schemas.openxmlformats.org/markup-compatibility/2006">
      <mc:Choice Requires="x14">
        <control shapeId="25606" r:id="rId4" name="CommandButton1">
          <controlPr defaultSize="0" autoLine="0" r:id="rId5">
            <anchor moveWithCells="1">
              <from>
                <xdr:col>8</xdr:col>
                <xdr:colOff>438150</xdr:colOff>
                <xdr:row>0</xdr:row>
                <xdr:rowOff>0</xdr:rowOff>
              </from>
              <to>
                <xdr:col>10</xdr:col>
                <xdr:colOff>123825</xdr:colOff>
                <xdr:row>1</xdr:row>
                <xdr:rowOff>295275</xdr:rowOff>
              </to>
            </anchor>
          </controlPr>
        </control>
      </mc:Choice>
      <mc:Fallback>
        <control shapeId="25606" r:id="rId4" name="CommandButton1"/>
      </mc:Fallback>
    </mc:AlternateContent>
    <mc:AlternateContent xmlns:mc="http://schemas.openxmlformats.org/markup-compatibility/2006">
      <mc:Choice Requires="x14">
        <control shapeId="25615" r:id="rId6" name="CommandButton6">
          <controlPr defaultSize="0" autoLine="0" r:id="rId7">
            <anchor moveWithCells="1">
              <from>
                <xdr:col>19</xdr:col>
                <xdr:colOff>200025</xdr:colOff>
                <xdr:row>0</xdr:row>
                <xdr:rowOff>57150</xdr:rowOff>
              </from>
              <to>
                <xdr:col>21</xdr:col>
                <xdr:colOff>409575</xdr:colOff>
                <xdr:row>2</xdr:row>
                <xdr:rowOff>9525</xdr:rowOff>
              </to>
            </anchor>
          </controlPr>
        </control>
      </mc:Choice>
      <mc:Fallback>
        <control shapeId="25615" r:id="rId6" name="CommandButton6"/>
      </mc:Fallback>
    </mc:AlternateContent>
    <mc:AlternateContent xmlns:mc="http://schemas.openxmlformats.org/markup-compatibility/2006">
      <mc:Choice Requires="x14">
        <control shapeId="25616" r:id="rId8" name="CommandButton7">
          <controlPr defaultSize="0" autoLine="0" r:id="rId9">
            <anchor moveWithCells="1">
              <from>
                <xdr:col>21</xdr:col>
                <xdr:colOff>600075</xdr:colOff>
                <xdr:row>0</xdr:row>
                <xdr:rowOff>57150</xdr:rowOff>
              </from>
              <to>
                <xdr:col>23</xdr:col>
                <xdr:colOff>28575</xdr:colOff>
                <xdr:row>2</xdr:row>
                <xdr:rowOff>9525</xdr:rowOff>
              </to>
            </anchor>
          </controlPr>
        </control>
      </mc:Choice>
      <mc:Fallback>
        <control shapeId="25616" r:id="rId8" name="CommandButton7"/>
      </mc:Fallback>
    </mc:AlternateContent>
    <mc:AlternateContent xmlns:mc="http://schemas.openxmlformats.org/markup-compatibility/2006">
      <mc:Choice Requires="x14">
        <control shapeId="25601" r:id="rId10" name="Button 1">
          <controlPr defaultSize="0" print="0" autoFill="0" autoPict="0" macro="[0]!Macro4">
            <anchor moveWithCells="1" sizeWithCells="1">
              <from>
                <xdr:col>0</xdr:col>
                <xdr:colOff>28575</xdr:colOff>
                <xdr:row>0</xdr:row>
                <xdr:rowOff>47625</xdr:rowOff>
              </from>
              <to>
                <xdr:col>4</xdr:col>
                <xdr:colOff>895350</xdr:colOff>
                <xdr:row>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5602" r:id="rId11" name="Button 2">
          <controlPr defaultSize="0" print="0" autoFill="0" autoPict="0" macro="[0]!Macro1">
            <anchor moveWithCells="1" sizeWithCells="1">
              <from>
                <xdr:col>4</xdr:col>
                <xdr:colOff>971550</xdr:colOff>
                <xdr:row>0</xdr:row>
                <xdr:rowOff>66675</xdr:rowOff>
              </from>
              <to>
                <xdr:col>5</xdr:col>
                <xdr:colOff>438150</xdr:colOff>
                <xdr:row>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5603" r:id="rId12" name="Button 3">
          <controlPr defaultSize="0" print="0" autoFill="0" autoPict="0" macro="[0]!Macro6">
            <anchor moveWithCells="1" sizeWithCells="1">
              <from>
                <xdr:col>5</xdr:col>
                <xdr:colOff>495300</xdr:colOff>
                <xdr:row>0</xdr:row>
                <xdr:rowOff>66675</xdr:rowOff>
              </from>
              <to>
                <xdr:col>7</xdr:col>
                <xdr:colOff>314325</xdr:colOff>
                <xdr:row>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5604" r:id="rId13" name="Button 4">
          <controlPr defaultSize="0" print="0" autoFill="0" autoPict="0" macro="[0]!Macro2">
            <anchor moveWithCells="1" sizeWithCells="1">
              <from>
                <xdr:col>7</xdr:col>
                <xdr:colOff>390525</xdr:colOff>
                <xdr:row>1</xdr:row>
                <xdr:rowOff>9525</xdr:rowOff>
              </from>
              <to>
                <xdr:col>8</xdr:col>
                <xdr:colOff>76200</xdr:colOff>
                <xdr:row>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5621" r:id="rId14" name="Button 21">
          <controlPr defaultSize="0" print="0" autoFill="0" autoPict="0" macro="[0]!Module9.affichage_formulaire">
            <anchor moveWithCells="1" sizeWithCells="1">
              <from>
                <xdr:col>23</xdr:col>
                <xdr:colOff>114300</xdr:colOff>
                <xdr:row>0</xdr:row>
                <xdr:rowOff>57150</xdr:rowOff>
              </from>
              <to>
                <xdr:col>25</xdr:col>
                <xdr:colOff>76200</xdr:colOff>
                <xdr:row>1</xdr:row>
                <xdr:rowOff>295275</xdr:rowOff>
              </to>
            </anchor>
          </controlPr>
        </control>
      </mc:Choice>
    </mc:AlternateContent>
  </controls>
  <tableParts count="1">
    <tablePart r:id="rId1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4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9FBF54A-AD8C-410D-B71E-63D2FAD9023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Jass</vt:lpstr>
      <vt:lpstr>Feuil2</vt:lpstr>
      <vt:lpstr>Jass!Impression_des_titres</vt:lpstr>
      <vt:lpstr>Jass!Zone_d_impression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François</cp:lastModifiedBy>
  <cp:lastPrinted>2025-05-16T23:16:14Z</cp:lastPrinted>
  <dcterms:created xsi:type="dcterms:W3CDTF">2016-08-29T11:21:04Z</dcterms:created>
  <dcterms:modified xsi:type="dcterms:W3CDTF">2025-08-23T03:37:16Z</dcterms:modified>
</cp:coreProperties>
</file>