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C875C15-9B49-4119-8B3F-87BFDA4833AD}" xr6:coauthVersionLast="47" xr6:coauthVersionMax="47" xr10:uidLastSave="{00000000-0000-0000-0000-000000000000}"/>
  <bookViews>
    <workbookView xWindow="-120" yWindow="-120" windowWidth="29040" windowHeight="15840" tabRatio="755" activeTab="1" xr2:uid="{00000000-000D-0000-FFFF-FFFF00000000}"/>
  </bookViews>
  <sheets>
    <sheet name="Cours" sheetId="6" r:id="rId1"/>
    <sheet name="Hebdomadaire" sheetId="7" r:id="rId2"/>
    <sheet name="Mensuel" sheetId="8" r:id="rId3"/>
    <sheet name="ICS" sheetId="11" r:id="rId4"/>
    <sheet name="Parametres" sheetId="10" state="hidden" r:id="rId5"/>
    <sheet name="JFP" sheetId="9" state="hidden" r:id="rId6"/>
  </sheets>
  <functionGroups builtInGroupCount="19"/>
  <definedNames>
    <definedName name="fichierICS">ICS!$A$2</definedName>
    <definedName name="masemaine">Hebdomadaire!$B$7:$H$7</definedName>
    <definedName name="rangsemaine">Parametres!$B$1:$G$1</definedName>
    <definedName name="semaine">Hebdomadaire!$C$2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6" l="1"/>
  <c r="D4" i="6"/>
  <c r="E4" i="6"/>
  <c r="F4" i="6"/>
  <c r="G4" i="6"/>
  <c r="H4" i="6"/>
  <c r="C3" i="6"/>
  <c r="D3" i="6"/>
  <c r="E3" i="6"/>
  <c r="F3" i="6"/>
  <c r="G3" i="6"/>
  <c r="H3" i="6"/>
  <c r="C2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D2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7" i="8"/>
  <c r="C18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7" i="8"/>
  <c r="D18" i="8" s="1"/>
  <c r="C24" i="8"/>
  <c r="C25" i="8" s="1"/>
  <c r="B17" i="8"/>
  <c r="C7" i="7"/>
  <c r="B6" i="7"/>
  <c r="C31" i="8" l="1"/>
  <c r="C32" i="8" s="1"/>
  <c r="D24" i="8"/>
  <c r="D25" i="8" s="1"/>
  <c r="B24" i="8"/>
  <c r="E17" i="8"/>
  <c r="E18" i="8" s="1"/>
  <c r="F12" i="8"/>
  <c r="F13" i="8" s="1"/>
  <c r="G9" i="8"/>
  <c r="G10" i="8" s="1"/>
  <c r="H6" i="8"/>
  <c r="H7" i="8" s="1"/>
  <c r="D7" i="7"/>
  <c r="I6" i="8" l="1"/>
  <c r="I7" i="8" s="1"/>
  <c r="E24" i="8"/>
  <c r="E25" i="8" s="1"/>
  <c r="H9" i="8"/>
  <c r="H10" i="8" s="1"/>
  <c r="G12" i="8"/>
  <c r="G13" i="8" s="1"/>
  <c r="F17" i="8"/>
  <c r="F18" i="8" s="1"/>
  <c r="B31" i="8"/>
  <c r="D31" i="8"/>
  <c r="D32" i="8" s="1"/>
  <c r="E7" i="7"/>
  <c r="G17" i="8" l="1"/>
  <c r="G18" i="8" s="1"/>
  <c r="E31" i="8"/>
  <c r="E32" i="8" s="1"/>
  <c r="H12" i="8"/>
  <c r="H13" i="8" s="1"/>
  <c r="I9" i="8"/>
  <c r="I10" i="8" s="1"/>
  <c r="F24" i="8"/>
  <c r="F25" i="8" s="1"/>
  <c r="F7" i="7"/>
  <c r="H17" i="8" l="1"/>
  <c r="H18" i="8" s="1"/>
  <c r="F31" i="8"/>
  <c r="F32" i="8" s="1"/>
  <c r="G24" i="8"/>
  <c r="G25" i="8" s="1"/>
  <c r="I12" i="8"/>
  <c r="I13" i="8" s="1"/>
  <c r="G7" i="7"/>
  <c r="H24" i="8" l="1"/>
  <c r="H25" i="8" s="1"/>
  <c r="G31" i="8"/>
  <c r="G32" i="8" s="1"/>
  <c r="I17" i="8"/>
  <c r="I18" i="8" s="1"/>
  <c r="H7" i="7"/>
  <c r="I24" i="8" l="1"/>
  <c r="I25" i="8" s="1"/>
  <c r="H31" i="8"/>
  <c r="H32" i="8" s="1"/>
  <c r="H6" i="7"/>
  <c r="I31" i="8" l="1"/>
  <c r="I32" i="8" s="1"/>
</calcChain>
</file>

<file path=xl/sharedStrings.xml><?xml version="1.0" encoding="utf-8"?>
<sst xmlns="http://schemas.openxmlformats.org/spreadsheetml/2006/main" count="126" uniqueCount="94">
  <si>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</si>
  <si>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</si>
  <si>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</si>
  <si>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</si>
  <si>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</si>
  <si>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</si>
  <si>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</si>
  <si>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</si>
  <si>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</si>
  <si>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</si>
  <si>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</si>
  <si>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</si>
  <si>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</si>
  <si>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</si>
  <si>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</si>
  <si>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</si>
  <si>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</si>
  <si>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</si>
  <si>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</si>
  <si>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</si>
  <si>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</si>
  <si>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</si>
  <si>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</si>
  <si>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</si>
  <si>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</si>
  <si>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</si>
  <si>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</si>
  <si>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</si>
  <si>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</si>
  <si>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</si>
  <si>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</si>
  <si>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</si>
  <si>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</si>
  <si>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</si>
  <si>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</si>
  <si>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</si>
  <si>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</si>
  <si>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J0 Chimie Séance 1</t>
  </si>
  <si>
    <t>J0 Biologie Cell. Séance 1</t>
  </si>
  <si>
    <t>J0 Physique Séance 1</t>
  </si>
  <si>
    <t>J0 Biochimie Séance 1</t>
  </si>
  <si>
    <t>J0 Biologie Cell. Séance 2</t>
  </si>
  <si>
    <t>J0 Physique Séance 2</t>
  </si>
  <si>
    <t>J0 Biochimie Séance 2</t>
  </si>
  <si>
    <t>J0 Chimie Séance 2</t>
  </si>
  <si>
    <t>J2 Chimie Séance 1</t>
  </si>
  <si>
    <t>J2 Biologie Cell. Séance 1</t>
  </si>
  <si>
    <t>J2 Physique Séance 1</t>
  </si>
  <si>
    <t>J2 Biochimie Séance 1</t>
  </si>
  <si>
    <t>J2 Biologie Cell. Séance 2</t>
  </si>
  <si>
    <t>J2 Physique Séance 2</t>
  </si>
  <si>
    <t>J2 Biochimie Séance 2</t>
  </si>
  <si>
    <t>J2 Chimie Séance 2</t>
  </si>
  <si>
    <t>J2</t>
  </si>
  <si>
    <t>J6</t>
  </si>
  <si>
    <t>J10</t>
  </si>
  <si>
    <t>J15</t>
  </si>
  <si>
    <t>J30</t>
  </si>
  <si>
    <t>J60</t>
  </si>
  <si>
    <t>J6 Chimie Séance 1</t>
  </si>
  <si>
    <t>J6 Biologie Cell. Séance 1</t>
  </si>
  <si>
    <t>J6 Physique Séance 1</t>
  </si>
  <si>
    <t>J6 Biochimie Séance 1</t>
  </si>
  <si>
    <t>J6 Biologie Cell. Séance 2</t>
  </si>
  <si>
    <t>J6 Physique Séance 2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</si>
  <si>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</si>
  <si>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</si>
  <si>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</si>
  <si>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</si>
  <si>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</si>
  <si>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</si>
  <si>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</si>
  <si>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</si>
  <si>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</si>
  <si>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</si>
  <si>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</si>
  <si>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</si>
  <si>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J15 Physique Séance 1</t>
  </si>
  <si>
    <t>J15 Biochimie Séance 1</t>
  </si>
  <si>
    <t>J15 Biologie Cell. Séance 2</t>
  </si>
  <si>
    <t>J15 Physique Séance 2</t>
  </si>
  <si>
    <t>J15 Biochimie Séance 2</t>
  </si>
  <si>
    <t>J15 Chimie Séance 2</t>
  </si>
  <si>
    <t>C:\Users\Michel\Dropbox\MethodeJ.ics</t>
  </si>
  <si>
    <t>Nom du fichier ics de sauvegarde :</t>
  </si>
  <si>
    <t>Sauvegarde automatique à la fermeture ?</t>
  </si>
  <si>
    <t>Non</t>
  </si>
  <si>
    <t>essai</t>
  </si>
  <si>
    <t>math</t>
  </si>
  <si>
    <t>informatique</t>
  </si>
  <si>
    <t>J0 math</t>
  </si>
  <si>
    <t>J6 informatique</t>
  </si>
  <si>
    <t>J2 math</t>
  </si>
  <si>
    <t>J10 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</si>
</sst>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2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0"/>
      <color rgb="FF262626"/>
      <name val="Cambria"/>
      <family val="1"/>
    </font>
    <font>
      <b/>
      <sz val="10"/>
      <color rgb="FF0070C0"/>
      <name val="Cambria"/>
      <family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67E7E3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3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1" fillId="7" borderId="0" xfId="0" applyFont="1" applyFill="1" applyBorder="1" applyAlignment="1">
      <alignment horizontal="center"/>
    </xf>
    <xf numFmtId="167" fontId="20" fillId="0" borderId="0" xfId="0" applyNumberFormat="1" applyFont="1" applyBorder="1" applyAlignment="1">
      <alignment horizontal="center"/>
    </xf>
    <xf numFmtId="167" fontId="22" fillId="0" borderId="0" xfId="0" applyNumberFormat="1" applyFont="1" applyBorder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3" fillId="0" borderId="0" xfId="0" applyFont="1" applyFill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Border="1" applyAlignment="1">
      <alignment horizontal="center" vertical="top" textRotation="90"/>
    </xf>
    <xf numFmtId="168" fontId="15" fillId="0" borderId="0" xfId="0" applyNumberFormat="1" applyFont="1" applyBorder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6" fillId="0" borderId="0" xfId="0" applyFont="1">
      <alignment vertical="center"/>
    </xf>
    <xf numFmtId="166" fontId="27" fillId="0" borderId="7" xfId="0" applyNumberFormat="1" applyFont="1" applyFill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ill="1">
      <alignment vertical="center"/>
    </xf>
    <xf numFmtId="0" fontId="0" fillId="10" borderId="0" xfId="0" applyFill="1">
      <alignment vertical="center"/>
    </xf>
    <xf numFmtId="0" fontId="0" fillId="11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0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9" borderId="7" xfId="0" applyFont="1" applyFill="1" applyBorder="1" applyProtection="1">
      <alignment vertical="center"/>
      <protection locked="0"/>
    </xf>
    <xf numFmtId="0" fontId="31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14" fontId="0" fillId="0" borderId="0" xfId="0" applyNumberFormat="1" applyFill="1" applyAlignment="1">
      <alignment horizontal="right" vertical="center"/>
    </xf>
    <xf numFmtId="0" fontId="0" fillId="12" borderId="0" xfId="0" applyFill="1" applyAlignment="1">
      <alignment horizontal="left" vertical="center" indent="1"/>
    </xf>
    <xf numFmtId="0" fontId="0" fillId="13" borderId="0" xfId="0" applyFill="1">
      <alignment vertical="center"/>
    </xf>
    <xf numFmtId="0" fontId="0" fillId="9" borderId="0" xfId="0" applyFill="1" applyAlignment="1">
      <alignment horizontal="left" vertical="center" indent="1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0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29"/>
</file>

<file path=xl/ctrlProps/ctrlProp2.xml><?xml version="1.0" encoding="utf-8"?>
<formControlPr xmlns="http://schemas.microsoft.com/office/spreadsheetml/2009/9/main" objectType="Spin" dx="16" fmlaLink="$C$2" max="3000" min="1904" page="10" val="2019"/>
</file>

<file path=xl/ctrlProps/ctrlProp3.xml><?xml version="1.0" encoding="utf-8"?>
<formControlPr xmlns="http://schemas.microsoft.com/office/spreadsheetml/2009/9/main" objectType="Spin" dx="16" fmlaLink="$E$2" max="12" min="1" page="10" val="1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47625</xdr:rowOff>
        </xdr:from>
        <xdr:to>
          <xdr:col>2</xdr:col>
          <xdr:colOff>76200</xdr:colOff>
          <xdr:row>8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H4" totalsRowShown="0" headerRowDxfId="16">
  <autoFilter ref="A1:H4" xr:uid="{00000000-0009-0000-0100-000001000000}"/>
  <tableColumns count="8">
    <tableColumn id="1" xr3:uid="{00000000-0010-0000-0000-000001000000}" name="Nom du cours" dataDxfId="15"/>
    <tableColumn id="2" xr3:uid="{00000000-0010-0000-0000-000002000000}" name="J0" dataDxfId="14"/>
    <tableColumn id="3" xr3:uid="{00000000-0010-0000-0000-000003000000}" name="J2" dataDxfId="13">
      <calculatedColumnFormula>Devoirs[[#This Row],[J0]]+2</calculatedColumnFormula>
    </tableColumn>
    <tableColumn id="4" xr3:uid="{00000000-0010-0000-0000-000004000000}" name="J6" dataDxfId="12">
      <calculatedColumnFormula>Devoirs[[#This Row],[J0]]+6</calculatedColumnFormula>
    </tableColumn>
    <tableColumn id="5" xr3:uid="{00000000-0010-0000-0000-000005000000}" name="J10" dataDxfId="11">
      <calculatedColumnFormula>Devoirs[[#This Row],[J0]]+10</calculatedColumnFormula>
    </tableColumn>
    <tableColumn id="6" xr3:uid="{00000000-0010-0000-0000-000006000000}" name="J15" dataDxfId="10">
      <calculatedColumnFormula>Devoirs[[#This Row],[J0]]+15</calculatedColumnFormula>
    </tableColumn>
    <tableColumn id="8" xr3:uid="{00000000-0010-0000-0000-000008000000}" name="J30" dataDxfId="9">
      <calculatedColumnFormula>Devoirs[[#This Row],[J0]]+30</calculatedColumnFormula>
    </tableColumn>
    <tableColumn id="9" xr3:uid="{00000000-0010-0000-0000-000009000000}" name="J60" dataDxfId="8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7">
  <autoFilter ref="B1:C33" xr:uid="{00000000-0009-0000-0100-000002000000}"/>
  <tableColumns count="2">
    <tableColumn id="1" xr3:uid="{00000000-0010-0000-0100-000001000000}" name="DATE_JFP" dataDxfId="6"/>
    <tableColumn id="2" xr3:uid="{00000000-0010-0000-0100-000002000000}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4"/>
  <sheetViews>
    <sheetView showGridLines="0" zoomScaleNormal="100" workbookViewId="0">
      <selection activeCell="A11" sqref="A11"/>
    </sheetView>
  </sheetViews>
  <sheetFormatPr baseColWidth="10" defaultColWidth="9.140625" defaultRowHeight="18" customHeight="1" x14ac:dyDescent="0.2"/>
  <cols>
    <col min="1" max="1" width="32.140625" customWidth="1"/>
    <col min="2" max="2" width="12" bestFit="1" customWidth="1"/>
    <col min="3" max="3" width="11.7109375" bestFit="1" customWidth="1"/>
    <col min="4" max="4" width="12" bestFit="1" customWidth="1"/>
    <col min="5" max="8" width="11.7109375" bestFit="1" customWidth="1"/>
  </cols>
  <sheetData>
    <row r="1" spans="1:8" ht="18" customHeight="1" x14ac:dyDescent="0.2">
      <c r="A1" s="4" t="s">
        <v>0</v>
      </c>
      <c r="B1" s="4" t="s">
        <v>1</v>
      </c>
      <c r="C1" s="4" t="s">
        <v>53</v>
      </c>
      <c r="D1" s="4" t="s">
        <v>54</v>
      </c>
      <c r="E1" s="4" t="s">
        <v>55</v>
      </c>
      <c r="F1" s="4" t="s">
        <v>56</v>
      </c>
      <c r="G1" s="4" t="s">
        <v>57</v>
      </c>
      <c r="H1" s="4" t="s">
        <v>58</v>
      </c>
    </row>
    <row r="2" spans="1:8" ht="18" customHeight="1" x14ac:dyDescent="0.2">
      <c r="A2" s="46" t="s">
        <v>87</v>
      </c>
      <c r="B2" s="40">
        <v>45867</v>
      </c>
      <c r="C2" s="40">
        <f>Devoirs[[#This Row],[J0]]+2</f>
        <v>45869</v>
      </c>
      <c r="D2" s="40">
        <f>Devoirs[[#This Row],[J0]]+6</f>
        <v>45873</v>
      </c>
      <c r="E2" s="40">
        <f>Devoirs[[#This Row],[J0]]+10</f>
        <v>45877</v>
      </c>
      <c r="F2" s="40">
        <f>Devoirs[[#This Row],[J0]]+15</f>
        <v>45882</v>
      </c>
      <c r="G2" s="40">
        <f>Devoirs[[#This Row],[J0]]+30</f>
        <v>45897</v>
      </c>
      <c r="H2" s="40">
        <f>Devoirs[[#This Row],[J0]]+60</f>
        <v>45927</v>
      </c>
    </row>
    <row r="3" spans="1:8" ht="18" customHeight="1" x14ac:dyDescent="0.2">
      <c r="A3" s="60" t="s">
        <v>88</v>
      </c>
      <c r="B3" s="40">
        <v>45853</v>
      </c>
      <c r="C3" s="40">
        <f>Devoirs[[#This Row],[J0]]+2</f>
        <v>45855</v>
      </c>
      <c r="D3" s="40">
        <f>Devoirs[[#This Row],[J0]]+6</f>
        <v>45859</v>
      </c>
      <c r="E3" s="40">
        <f>Devoirs[[#This Row],[J0]]+10</f>
        <v>45863</v>
      </c>
      <c r="F3" s="40">
        <f>Devoirs[[#This Row],[J0]]+15</f>
        <v>45868</v>
      </c>
      <c r="G3" s="59">
        <f>Devoirs[[#This Row],[J0]]+30</f>
        <v>45883</v>
      </c>
      <c r="H3" s="40">
        <f>Devoirs[[#This Row],[J0]]+60</f>
        <v>45913</v>
      </c>
    </row>
    <row r="4" spans="1:8" ht="18" customHeight="1" x14ac:dyDescent="0.2">
      <c r="A4" s="62" t="s">
        <v>89</v>
      </c>
      <c r="B4" s="40">
        <v>45848</v>
      </c>
      <c r="C4" s="40">
        <f>Devoirs[[#This Row],[J0]]+2</f>
        <v>45850</v>
      </c>
      <c r="D4" s="40">
        <f>Devoirs[[#This Row],[J0]]+6</f>
        <v>45854</v>
      </c>
      <c r="E4" s="40">
        <f>Devoirs[[#This Row],[J0]]+10</f>
        <v>45858</v>
      </c>
      <c r="F4" s="40">
        <f>Devoirs[[#This Row],[J0]]+15</f>
        <v>45863</v>
      </c>
      <c r="G4" s="59">
        <f>Devoirs[[#This Row],[J0]]+30</f>
        <v>45878</v>
      </c>
      <c r="H4" s="40">
        <f>Devoirs[[#This Row],[J0]]+60</f>
        <v>45908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17"/>
  <sheetViews>
    <sheetView tabSelected="1" workbookViewId="0">
      <selection activeCell="C2" sqref="C2"/>
    </sheetView>
  </sheetViews>
  <sheetFormatPr baseColWidth="10" defaultColWidth="9.140625" defaultRowHeight="12.75" x14ac:dyDescent="0.2"/>
  <cols>
    <col min="1" max="1" width="2.28515625" style="9" customWidth="1"/>
    <col min="2" max="8" width="19.28515625" customWidth="1"/>
    <col min="9" max="9" width="11.42578125" customWidth="1"/>
  </cols>
  <sheetData>
    <row r="1" spans="1:8" ht="13.5" thickBot="1" x14ac:dyDescent="0.25">
      <c r="A1" s="9" t="s">
        <v>10</v>
      </c>
    </row>
    <row r="2" spans="1:8" s="7" customFormat="1" ht="24" thickTop="1" thickBot="1" x14ac:dyDescent="0.25">
      <c r="A2" s="10" t="s">
        <v>10</v>
      </c>
      <c r="B2" s="5">
        <v>2025</v>
      </c>
      <c r="C2" s="6">
        <v>29</v>
      </c>
      <c r="D2"/>
    </row>
    <row r="3" spans="1:8" ht="13.5" thickTop="1" x14ac:dyDescent="0.2">
      <c r="A3" s="9" t="s">
        <v>10</v>
      </c>
    </row>
    <row r="4" spans="1:8" ht="38.25" thickBot="1" x14ac:dyDescent="0.25">
      <c r="A4" s="9" t="s">
        <v>10</v>
      </c>
      <c r="B4" s="56" t="s">
        <v>9</v>
      </c>
      <c r="C4" s="56"/>
      <c r="D4" s="56"/>
      <c r="E4" s="56"/>
      <c r="F4" s="56"/>
      <c r="G4" s="56"/>
      <c r="H4" s="56"/>
    </row>
    <row r="5" spans="1:8" ht="15" thickTop="1" x14ac:dyDescent="0.2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4" customFormat="1" ht="15.75" x14ac:dyDescent="0.2">
      <c r="A6" s="41" t="s">
        <v>10</v>
      </c>
      <c r="B6" s="42">
        <f>B7</f>
        <v>45852</v>
      </c>
      <c r="C6" s="43"/>
      <c r="D6" s="43"/>
      <c r="E6" s="43"/>
      <c r="F6" s="43"/>
      <c r="G6" s="43"/>
      <c r="H6" s="42">
        <f>H7</f>
        <v>45858</v>
      </c>
    </row>
    <row r="7" spans="1:8" ht="27" x14ac:dyDescent="0.2">
      <c r="A7" s="9" t="s">
        <v>10</v>
      </c>
      <c r="B7" s="8">
        <f>(C2-1)*7+IF(WEEKDAY(DATE(B2,1,1),2)&gt;4,7,0)+DATE(B2,1,1)-WEEKDAY(DATE(B2,1,1),2)+1</f>
        <v>45852</v>
      </c>
      <c r="C7" s="8">
        <f>B7+1</f>
        <v>45853</v>
      </c>
      <c r="D7" s="8">
        <f t="shared" ref="D7:H7" si="0">C7+1</f>
        <v>45854</v>
      </c>
      <c r="E7" s="8">
        <f t="shared" si="0"/>
        <v>45855</v>
      </c>
      <c r="F7" s="8">
        <f t="shared" si="0"/>
        <v>45856</v>
      </c>
      <c r="G7" s="8">
        <f t="shared" si="0"/>
        <v>45857</v>
      </c>
      <c r="H7" s="8">
        <f t="shared" si="0"/>
        <v>45858</v>
      </c>
    </row>
    <row r="8" spans="1:8" x14ac:dyDescent="0.2">
      <c r="A8">
        <v>1</v>
      </c>
      <c r="C8" s="61" t="s">
        <v>90</v>
      </c>
      <c r="D8" s="47" t="s">
        <v>91</v>
      </c>
      <c r="E8" s="61" t="s">
        <v>92</v>
      </c>
      <c r="H8" s="47" t="s">
        <v>93</v>
      </c>
    </row>
    <row r="9" spans="1:8" x14ac:dyDescent="0.2">
      <c r="A9"/>
    </row>
    <row r="10" spans="1:8" x14ac:dyDescent="0.2">
      <c r="A10"/>
    </row>
    <row r="11" spans="1:8" x14ac:dyDescent="0.2">
      <c r="A11"/>
    </row>
    <row r="12" spans="1:8" x14ac:dyDescent="0.2">
      <c r="A12"/>
    </row>
    <row r="13" spans="1:8" x14ac:dyDescent="0.2">
      <c r="A13"/>
    </row>
    <row r="14" spans="1:8" x14ac:dyDescent="0.2">
      <c r="A14"/>
    </row>
    <row r="15" spans="1:8" x14ac:dyDescent="0.2">
      <c r="A15"/>
    </row>
    <row r="16" spans="1:8" x14ac:dyDescent="0.2">
      <c r="A16"/>
    </row>
    <row r="17" spans="1:1" x14ac:dyDescent="0.2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35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style="30" customWidth="1"/>
    <col min="2" max="2" width="4.140625" style="37" bestFit="1" customWidth="1"/>
    <col min="3" max="7" width="20.5703125" customWidth="1"/>
    <col min="8" max="8" width="22.5703125" customWidth="1"/>
    <col min="9" max="9" width="20.5703125" customWidth="1"/>
    <col min="10" max="10" width="1.7109375" customWidth="1"/>
  </cols>
  <sheetData>
    <row r="1" spans="1:9" ht="13.5" thickBot="1" x14ac:dyDescent="0.25"/>
    <row r="2" spans="1:9" s="7" customFormat="1" ht="24" thickTop="1" thickBot="1" x14ac:dyDescent="0.25">
      <c r="A2" s="31"/>
      <c r="B2" s="38"/>
      <c r="C2" s="11">
        <v>2019</v>
      </c>
      <c r="D2" s="12" t="str">
        <f>UPPER(CHOOSE(E2,"Janvier","Février","Mars","Avril","Mai","Juin","Juillet","Août","Septembre","Octobre","Novembre","Décembre"))</f>
        <v>NOVEMBRE</v>
      </c>
      <c r="E2" s="13">
        <v>11</v>
      </c>
    </row>
    <row r="3" spans="1:9" ht="13.5" thickTop="1" x14ac:dyDescent="0.2"/>
    <row r="4" spans="1:9" ht="38.25" thickBot="1" x14ac:dyDescent="0.25">
      <c r="C4" s="57" t="s">
        <v>11</v>
      </c>
      <c r="D4" s="58"/>
      <c r="E4" s="58"/>
      <c r="F4" s="58"/>
      <c r="G4" s="58"/>
      <c r="H4" s="58"/>
      <c r="I4" s="58"/>
    </row>
    <row r="5" spans="1:9" ht="15.75" thickTop="1" thickBot="1" x14ac:dyDescent="0.25">
      <c r="B5" s="30"/>
      <c r="C5" s="14" t="s">
        <v>3</v>
      </c>
      <c r="D5" s="15" t="s">
        <v>4</v>
      </c>
      <c r="E5" s="15" t="s">
        <v>5</v>
      </c>
      <c r="F5" s="15" t="s">
        <v>6</v>
      </c>
      <c r="G5" s="15" t="s">
        <v>7</v>
      </c>
      <c r="H5" s="16" t="s">
        <v>8</v>
      </c>
      <c r="I5" s="14" t="s">
        <v>2</v>
      </c>
    </row>
    <row r="6" spans="1:9" ht="30" thickTop="1" x14ac:dyDescent="0.2">
      <c r="B6" s="39">
        <f>1+INT(MIN(MOD(C6-DATE(YEAR(C6)+{-1;0;1},1,5)+WEEKDAY(DATE(YEAR(C6)+{-1;0;1},1,3)),734))/7)</f>
        <v>44</v>
      </c>
      <c r="C6" s="21">
        <f>DATE(C2,E2,1)-WEEKDAY(DATE(C2,E2,1),2)+1</f>
        <v>43766</v>
      </c>
      <c r="D6" s="22">
        <f t="shared" ref="D6:I6" si="0">C6+1</f>
        <v>43767</v>
      </c>
      <c r="E6" s="22">
        <f t="shared" si="0"/>
        <v>43768</v>
      </c>
      <c r="F6" s="22">
        <f t="shared" si="0"/>
        <v>43769</v>
      </c>
      <c r="G6" s="22">
        <f t="shared" si="0"/>
        <v>43770</v>
      </c>
      <c r="H6" s="22">
        <f t="shared" si="0"/>
        <v>43771</v>
      </c>
      <c r="I6" s="22">
        <f t="shared" si="0"/>
        <v>43772</v>
      </c>
    </row>
    <row r="7" spans="1:9" s="17" customFormat="1" ht="12.6" customHeight="1" x14ac:dyDescent="0.2">
      <c r="A7" s="32"/>
      <c r="B7" s="32"/>
      <c r="C7" s="23" t="str">
        <f>IFERROR(VLOOKUP(C6,JF_P[],2,0),"")</f>
        <v/>
      </c>
      <c r="D7" s="24" t="str">
        <f>IFERROR(VLOOKUP(D6,JF_P[],2,0),"")</f>
        <v/>
      </c>
      <c r="E7" s="24" t="str">
        <f>IFERROR(VLOOKUP(E6,JF_P[],2,0),"")</f>
        <v/>
      </c>
      <c r="F7" s="24" t="str">
        <f>IFERROR(VLOOKUP(F6,JF_P[],2,0),"")</f>
        <v/>
      </c>
      <c r="G7" s="24" t="str">
        <f>IFERROR(VLOOKUP(G6,JF_P[],2,0),"")</f>
        <v>Toussaint</v>
      </c>
      <c r="H7" s="24" t="str">
        <f>IFERROR(VLOOKUP(H6,JF_P[],2,0),"")</f>
        <v/>
      </c>
      <c r="I7" s="24" t="str">
        <f>IFERROR(VLOOKUP(I6,JF_P[],2,0),"")</f>
        <v/>
      </c>
    </row>
    <row r="8" spans="1:9" s="20" customFormat="1" ht="13.5" thickBot="1" x14ac:dyDescent="0.25">
      <c r="A8" s="30"/>
      <c r="B8" s="30"/>
      <c r="C8" s="18"/>
      <c r="D8" s="19"/>
      <c r="E8" s="19"/>
      <c r="F8" s="19"/>
      <c r="G8" s="19"/>
      <c r="H8" s="19"/>
      <c r="I8" s="19"/>
    </row>
    <row r="9" spans="1:9" ht="30" thickTop="1" x14ac:dyDescent="0.2">
      <c r="B9" s="39">
        <f>1+INT(MIN(MOD(C9-DATE(YEAR(C9)+{-1;0;1},1,5)+WEEKDAY(DATE(YEAR(C9)+{-1;0;1},1,3)),734))/7)</f>
        <v>45</v>
      </c>
      <c r="C9" s="21">
        <f>C6+7</f>
        <v>43773</v>
      </c>
      <c r="D9" s="22">
        <f t="shared" ref="D9:I9" si="1">C9+1</f>
        <v>43774</v>
      </c>
      <c r="E9" s="22">
        <f t="shared" si="1"/>
        <v>43775</v>
      </c>
      <c r="F9" s="22">
        <f t="shared" si="1"/>
        <v>43776</v>
      </c>
      <c r="G9" s="22">
        <f t="shared" si="1"/>
        <v>43777</v>
      </c>
      <c r="H9" s="22">
        <f t="shared" si="1"/>
        <v>43778</v>
      </c>
      <c r="I9" s="22">
        <f t="shared" si="1"/>
        <v>43779</v>
      </c>
    </row>
    <row r="10" spans="1:9" s="20" customFormat="1" ht="12.6" customHeight="1" x14ac:dyDescent="0.2">
      <c r="A10" s="30"/>
      <c r="B10" s="30"/>
      <c r="C10" s="23" t="str">
        <f>IFERROR(VLOOKUP(C9,JF_P[],2,0),"")</f>
        <v/>
      </c>
      <c r="D10" s="24" t="str">
        <f>IFERROR(VLOOKUP(D9,JF_P[],2,0),"")</f>
        <v/>
      </c>
      <c r="E10" s="24" t="str">
        <f>IFERROR(VLOOKUP(E9,JF_P[],2,0),"")</f>
        <v/>
      </c>
      <c r="F10" s="24" t="str">
        <f>IFERROR(VLOOKUP(F9,JF_P[],2,0),"")</f>
        <v/>
      </c>
      <c r="G10" s="24" t="str">
        <f>IFERROR(VLOOKUP(G9,JF_P[],2,0),"")</f>
        <v/>
      </c>
      <c r="H10" s="24" t="str">
        <f>IFERROR(VLOOKUP(H9,JF_P[],2,0),"")</f>
        <v/>
      </c>
      <c r="I10" s="24" t="str">
        <f>IFERROR(VLOOKUP(I9,JF_P[],2,0),"")</f>
        <v/>
      </c>
    </row>
    <row r="11" spans="1:9" s="20" customFormat="1" ht="13.5" thickBot="1" x14ac:dyDescent="0.25">
      <c r="A11" s="30"/>
      <c r="B11" s="30"/>
      <c r="C11"/>
      <c r="D11"/>
      <c r="E11"/>
      <c r="F11"/>
      <c r="G11"/>
      <c r="H11"/>
      <c r="I11"/>
    </row>
    <row r="12" spans="1:9" ht="30" thickTop="1" x14ac:dyDescent="0.2">
      <c r="B12" s="39">
        <f>1+INT(MIN(MOD(C12-DATE(YEAR(C12)+{-1;0;1},1,5)+WEEKDAY(DATE(YEAR(C12)+{-1;0;1},1,3)),734))/7)</f>
        <v>46</v>
      </c>
      <c r="C12" s="21">
        <f>C9+7</f>
        <v>43780</v>
      </c>
      <c r="D12" s="22">
        <f t="shared" ref="D12:I12" si="2">C12+1</f>
        <v>43781</v>
      </c>
      <c r="E12" s="22">
        <f t="shared" si="2"/>
        <v>43782</v>
      </c>
      <c r="F12" s="22">
        <f t="shared" si="2"/>
        <v>43783</v>
      </c>
      <c r="G12" s="22">
        <f t="shared" si="2"/>
        <v>43784</v>
      </c>
      <c r="H12" s="22">
        <f t="shared" si="2"/>
        <v>43785</v>
      </c>
      <c r="I12" s="22">
        <f t="shared" si="2"/>
        <v>43786</v>
      </c>
    </row>
    <row r="13" spans="1:9" s="17" customFormat="1" ht="12.6" customHeight="1" x14ac:dyDescent="0.2">
      <c r="A13" s="32"/>
      <c r="B13" s="32"/>
      <c r="C13" s="23" t="str">
        <f>IFERROR(VLOOKUP(C12,JF_P[],2,0),"")</f>
        <v>Armistice</v>
      </c>
      <c r="D13" s="24" t="str">
        <f>IFERROR(VLOOKUP(D12,JF_P[],2,0),"")</f>
        <v/>
      </c>
      <c r="E13" s="24" t="str">
        <f>IFERROR(VLOOKUP(E12,JF_P[],2,0),"")</f>
        <v/>
      </c>
      <c r="F13" s="24" t="str">
        <f>IFERROR(VLOOKUP(F12,JF_P[],2,0),"")</f>
        <v/>
      </c>
      <c r="G13" s="24" t="str">
        <f>IFERROR(VLOOKUP(G12,JF_P[],2,0),"")</f>
        <v/>
      </c>
      <c r="H13" s="24" t="str">
        <f>IFERROR(VLOOKUP(H12,JF_P[],2,0),"")</f>
        <v/>
      </c>
      <c r="I13" s="24" t="str">
        <f>IFERROR(VLOOKUP(I12,JF_P[],2,0),"")</f>
        <v/>
      </c>
    </row>
    <row r="14" spans="1:9" s="20" customFormat="1" x14ac:dyDescent="0.2">
      <c r="A14" s="30"/>
      <c r="B14" s="30"/>
      <c r="C14" s="18"/>
      <c r="D14" s="19"/>
      <c r="E14" s="19"/>
      <c r="F14" s="19"/>
      <c r="G14" s="19"/>
      <c r="H14" s="50" t="s">
        <v>37</v>
      </c>
      <c r="I14" s="52" t="s">
        <v>39</v>
      </c>
    </row>
    <row r="15" spans="1:9" s="20" customFormat="1" x14ac:dyDescent="0.2">
      <c r="A15" s="30"/>
      <c r="B15" s="30"/>
      <c r="C15" s="18"/>
      <c r="D15" s="19"/>
      <c r="E15" s="19"/>
      <c r="F15" s="19"/>
      <c r="G15" s="19"/>
      <c r="H15" s="51" t="s">
        <v>38</v>
      </c>
      <c r="I15" s="53" t="s">
        <v>40</v>
      </c>
    </row>
    <row r="16" spans="1:9" s="20" customFormat="1" ht="13.5" thickBot="1" x14ac:dyDescent="0.25">
      <c r="A16" s="30"/>
      <c r="B16" s="30"/>
      <c r="C16" s="18"/>
      <c r="D16" s="19"/>
      <c r="E16" s="19"/>
      <c r="F16" s="19"/>
      <c r="G16" s="19"/>
      <c r="H16" s="19"/>
      <c r="I16" s="19"/>
    </row>
    <row r="17" spans="1:9" ht="30" thickTop="1" x14ac:dyDescent="0.2">
      <c r="B17" s="39">
        <f>1+INT(MIN(MOD(C17-DATE(YEAR(C17)+{-1;0;1},1,5)+WEEKDAY(DATE(YEAR(C17)+{-1;0;1},1,3)),734))/7)</f>
        <v>47</v>
      </c>
      <c r="C17" s="21">
        <f>C12+7</f>
        <v>43787</v>
      </c>
      <c r="D17" s="22">
        <f t="shared" ref="D17:I17" si="3">C17+1</f>
        <v>43788</v>
      </c>
      <c r="E17" s="22">
        <f t="shared" si="3"/>
        <v>43789</v>
      </c>
      <c r="F17" s="22">
        <f t="shared" si="3"/>
        <v>43790</v>
      </c>
      <c r="G17" s="22">
        <f t="shared" si="3"/>
        <v>43791</v>
      </c>
      <c r="H17" s="22">
        <f t="shared" si="3"/>
        <v>43792</v>
      </c>
      <c r="I17" s="22">
        <f t="shared" si="3"/>
        <v>43793</v>
      </c>
    </row>
    <row r="18" spans="1:9" s="20" customFormat="1" ht="12.6" customHeight="1" x14ac:dyDescent="0.2">
      <c r="A18" s="30"/>
      <c r="B18" s="30"/>
      <c r="C18" s="23" t="str">
        <f>IFERROR(VLOOKUP(C17,JF_P[],2,0),"")</f>
        <v/>
      </c>
      <c r="D18" s="24" t="str">
        <f>IFERROR(VLOOKUP(D17,JF_P[],2,0),"")</f>
        <v/>
      </c>
      <c r="E18" s="24" t="str">
        <f>IFERROR(VLOOKUP(E17,JF_P[],2,0),"")</f>
        <v/>
      </c>
      <c r="F18" s="24" t="str">
        <f>IFERROR(VLOOKUP(F17,JF_P[],2,0),"")</f>
        <v/>
      </c>
      <c r="G18" s="24" t="str">
        <f>IFERROR(VLOOKUP(G17,JF_P[],2,0),"")</f>
        <v/>
      </c>
      <c r="H18" s="24" t="str">
        <f>IFERROR(VLOOKUP(H17,JF_P[],2,0),"")</f>
        <v/>
      </c>
      <c r="I18" s="24" t="str">
        <f>IFERROR(VLOOKUP(I17,JF_P[],2,0),"")</f>
        <v/>
      </c>
    </row>
    <row r="19" spans="1:9" s="20" customFormat="1" x14ac:dyDescent="0.2">
      <c r="A19" s="30"/>
      <c r="B19" s="30"/>
      <c r="C19" s="45" t="s">
        <v>45</v>
      </c>
      <c r="D19" s="49" t="s">
        <v>47</v>
      </c>
      <c r="E19" s="48" t="s">
        <v>49</v>
      </c>
      <c r="F19" s="47" t="s">
        <v>43</v>
      </c>
      <c r="G19" s="45" t="s">
        <v>59</v>
      </c>
      <c r="H19" s="49" t="s">
        <v>61</v>
      </c>
      <c r="I19" s="48" t="s">
        <v>63</v>
      </c>
    </row>
    <row r="20" spans="1:9" s="20" customFormat="1" x14ac:dyDescent="0.2">
      <c r="A20" s="30"/>
      <c r="B20" s="30"/>
      <c r="C20" s="48" t="s">
        <v>46</v>
      </c>
      <c r="D20" s="47" t="s">
        <v>48</v>
      </c>
      <c r="E20" s="49" t="s">
        <v>50</v>
      </c>
      <c r="F20" s="45" t="s">
        <v>44</v>
      </c>
      <c r="G20" s="48" t="s">
        <v>60</v>
      </c>
      <c r="H20" s="47" t="s">
        <v>62</v>
      </c>
      <c r="I20" s="49" t="s">
        <v>64</v>
      </c>
    </row>
    <row r="21" spans="1:9" s="20" customFormat="1" x14ac:dyDescent="0.2">
      <c r="A21" s="30"/>
      <c r="B21" s="30"/>
      <c r="C21" s="48" t="s">
        <v>41</v>
      </c>
      <c r="D21"/>
      <c r="E21"/>
      <c r="F21"/>
      <c r="G21"/>
      <c r="H21" s="47" t="s">
        <v>51</v>
      </c>
      <c r="I21"/>
    </row>
    <row r="22" spans="1:9" s="20" customFormat="1" x14ac:dyDescent="0.2">
      <c r="A22" s="30"/>
      <c r="B22" s="30"/>
      <c r="C22" s="49" t="s">
        <v>42</v>
      </c>
      <c r="D22"/>
      <c r="E22"/>
      <c r="F22"/>
      <c r="G22"/>
      <c r="H22" s="45" t="s">
        <v>52</v>
      </c>
      <c r="I22"/>
    </row>
    <row r="23" spans="1:9" s="20" customFormat="1" ht="13.5" thickBot="1" x14ac:dyDescent="0.25">
      <c r="A23" s="30"/>
      <c r="B23" s="30"/>
      <c r="C23"/>
      <c r="D23"/>
      <c r="E23"/>
      <c r="F23"/>
      <c r="G23"/>
      <c r="H23"/>
      <c r="I23"/>
    </row>
    <row r="24" spans="1:9" ht="30" thickTop="1" x14ac:dyDescent="0.2">
      <c r="B24" s="39">
        <f>1+INT(MIN(MOD(C24-DATE(YEAR(C24)+{-1;0;1},1,5)+WEEKDAY(DATE(YEAR(C24)+{-1;0;1},1,3)),734))/7)</f>
        <v>48</v>
      </c>
      <c r="C24" s="21">
        <f>C17+7</f>
        <v>43794</v>
      </c>
      <c r="D24" s="22">
        <f t="shared" ref="D24:I24" si="4">C24+1</f>
        <v>43795</v>
      </c>
      <c r="E24" s="22">
        <f t="shared" si="4"/>
        <v>43796</v>
      </c>
      <c r="F24" s="22">
        <f t="shared" si="4"/>
        <v>43797</v>
      </c>
      <c r="G24" s="22">
        <f t="shared" si="4"/>
        <v>43798</v>
      </c>
      <c r="H24" s="22">
        <f t="shared" si="4"/>
        <v>43799</v>
      </c>
      <c r="I24" s="22">
        <f t="shared" si="4"/>
        <v>43800</v>
      </c>
    </row>
    <row r="25" spans="1:9" s="17" customFormat="1" ht="12.6" customHeight="1" x14ac:dyDescent="0.2">
      <c r="A25" s="32"/>
      <c r="B25" s="32"/>
      <c r="C25" s="23" t="str">
        <f>IFERROR(VLOOKUP(C24,JF_P[],2,0),"")</f>
        <v/>
      </c>
      <c r="D25" s="24" t="str">
        <f>IFERROR(VLOOKUP(D24,JF_P[],2,0),"")</f>
        <v/>
      </c>
      <c r="E25" s="24" t="str">
        <f>IFERROR(VLOOKUP(E24,JF_P[],2,0),"")</f>
        <v/>
      </c>
      <c r="F25" s="24" t="str">
        <f>IFERROR(VLOOKUP(F24,JF_P[],2,0),"")</f>
        <v/>
      </c>
      <c r="G25" s="24" t="str">
        <f>IFERROR(VLOOKUP(G24,JF_P[],2,0),"")</f>
        <v/>
      </c>
      <c r="H25" s="24" t="str">
        <f>IFERROR(VLOOKUP(H24,JF_P[],2,0),"")</f>
        <v/>
      </c>
      <c r="I25" s="24" t="str">
        <f>IFERROR(VLOOKUP(I24,JF_P[],2,0),"")</f>
        <v/>
      </c>
    </row>
    <row r="26" spans="1:9" s="20" customFormat="1" x14ac:dyDescent="0.2">
      <c r="A26" s="30"/>
      <c r="B26" s="30"/>
      <c r="C26" s="18"/>
      <c r="D26" s="50" t="s">
        <v>65</v>
      </c>
      <c r="E26" s="52" t="s">
        <v>67</v>
      </c>
      <c r="F26" s="51" t="s">
        <v>71</v>
      </c>
      <c r="G26" s="19"/>
      <c r="H26" s="19"/>
      <c r="I26" s="50" t="s">
        <v>73</v>
      </c>
    </row>
    <row r="27" spans="1:9" s="20" customFormat="1" x14ac:dyDescent="0.2">
      <c r="A27" s="30"/>
      <c r="B27" s="30"/>
      <c r="C27" s="18"/>
      <c r="D27" s="51" t="s">
        <v>66</v>
      </c>
      <c r="E27" s="53" t="s">
        <v>68</v>
      </c>
      <c r="F27" s="52" t="s">
        <v>72</v>
      </c>
      <c r="G27" s="19"/>
      <c r="H27" s="19"/>
      <c r="I27" s="51" t="s">
        <v>74</v>
      </c>
    </row>
    <row r="28" spans="1:9" s="20" customFormat="1" x14ac:dyDescent="0.2">
      <c r="A28" s="30"/>
      <c r="B28" s="30"/>
      <c r="C28" s="18"/>
      <c r="D28" s="19"/>
      <c r="E28" s="53" t="s">
        <v>69</v>
      </c>
      <c r="F28" s="19"/>
      <c r="G28" s="19"/>
      <c r="H28" s="19"/>
      <c r="I28" s="53" t="s">
        <v>75</v>
      </c>
    </row>
    <row r="29" spans="1:9" s="20" customFormat="1" x14ac:dyDescent="0.2">
      <c r="A29" s="30"/>
      <c r="B29" s="30"/>
      <c r="C29" s="18"/>
      <c r="D29" s="19"/>
      <c r="E29" s="50" t="s">
        <v>70</v>
      </c>
      <c r="F29" s="19"/>
      <c r="G29" s="19"/>
      <c r="H29" s="19"/>
      <c r="I29" s="50" t="s">
        <v>76</v>
      </c>
    </row>
    <row r="30" spans="1:9" s="20" customFormat="1" ht="13.5" thickBot="1" x14ac:dyDescent="0.25">
      <c r="A30" s="30"/>
      <c r="B30" s="30"/>
      <c r="C30" s="18"/>
      <c r="D30" s="19"/>
      <c r="E30" s="19"/>
      <c r="F30" s="19"/>
      <c r="G30" s="19"/>
      <c r="H30" s="19"/>
      <c r="I30" s="19"/>
    </row>
    <row r="31" spans="1:9" ht="30" thickTop="1" x14ac:dyDescent="0.2">
      <c r="B31" s="39">
        <f>1+INT(MIN(MOD(C31-DATE(YEAR(C31)+{-1;0;1},1,5)+WEEKDAY(DATE(YEAR(C31)+{-1;0;1},1,3)),734))/7)</f>
        <v>49</v>
      </c>
      <c r="C31" s="21">
        <f>C24+7</f>
        <v>43801</v>
      </c>
      <c r="D31" s="22">
        <f t="shared" ref="D31:I31" si="5">C31+1</f>
        <v>43802</v>
      </c>
      <c r="E31" s="22">
        <f t="shared" si="5"/>
        <v>43803</v>
      </c>
      <c r="F31" s="22">
        <f t="shared" si="5"/>
        <v>43804</v>
      </c>
      <c r="G31" s="22">
        <f t="shared" si="5"/>
        <v>43805</v>
      </c>
      <c r="H31" s="22">
        <f t="shared" si="5"/>
        <v>43806</v>
      </c>
      <c r="I31" s="22">
        <f t="shared" si="5"/>
        <v>43807</v>
      </c>
    </row>
    <row r="32" spans="1:9" s="20" customFormat="1" ht="12.6" customHeight="1" x14ac:dyDescent="0.2">
      <c r="A32" s="30"/>
      <c r="B32" s="30"/>
      <c r="C32" s="23" t="str">
        <f>IFERROR(VLOOKUP(C31,JF_P[],2,0),"")</f>
        <v/>
      </c>
      <c r="D32" s="24" t="str">
        <f>IFERROR(VLOOKUP(D31,JF_P[],2,0),"")</f>
        <v/>
      </c>
      <c r="E32" s="24" t="str">
        <f>IFERROR(VLOOKUP(E31,JF_P[],2,0),"")</f>
        <v/>
      </c>
      <c r="F32" s="24" t="str">
        <f>IFERROR(VLOOKUP(F31,JF_P[],2,0),"")</f>
        <v/>
      </c>
      <c r="G32" s="24" t="str">
        <f>IFERROR(VLOOKUP(G31,JF_P[],2,0),"")</f>
        <v/>
      </c>
      <c r="H32" s="24" t="str">
        <f>IFERROR(VLOOKUP(H31,JF_P[],2,0),"")</f>
        <v/>
      </c>
      <c r="I32" s="24" t="str">
        <f>IFERROR(VLOOKUP(I31,JF_P[],2,0),"")</f>
        <v/>
      </c>
    </row>
    <row r="33" spans="1:9" s="20" customFormat="1" x14ac:dyDescent="0.2">
      <c r="A33" s="30"/>
      <c r="B33" s="30"/>
      <c r="C33" s="49" t="s">
        <v>77</v>
      </c>
      <c r="D33" s="48" t="s">
        <v>79</v>
      </c>
      <c r="E33"/>
      <c r="F33"/>
      <c r="G33" s="47" t="s">
        <v>81</v>
      </c>
      <c r="H33"/>
      <c r="I33"/>
    </row>
    <row r="34" spans="1:9" s="20" customFormat="1" x14ac:dyDescent="0.2">
      <c r="A34" s="30"/>
      <c r="B34" s="30"/>
      <c r="C34" s="47" t="s">
        <v>78</v>
      </c>
      <c r="D34" s="49" t="s">
        <v>80</v>
      </c>
      <c r="E34"/>
      <c r="F34"/>
      <c r="G34" s="45" t="s">
        <v>82</v>
      </c>
      <c r="H34"/>
      <c r="I34"/>
    </row>
    <row r="35" spans="1:9" s="20" customFormat="1" x14ac:dyDescent="0.2">
      <c r="A35" s="30"/>
      <c r="B35" s="30"/>
      <c r="C35"/>
      <c r="D35"/>
      <c r="E35"/>
      <c r="F35"/>
      <c r="G35"/>
      <c r="H35"/>
      <c r="I35"/>
    </row>
  </sheetData>
  <mergeCells count="1">
    <mergeCell ref="C4:I4"/>
  </mergeCells>
  <conditionalFormatting sqref="C9:I9 C17:I17 C31:I31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4:I24">
    <cfRule type="expression" dxfId="0" priority="1">
      <formula>MONTH(C24)&lt;&gt;$E$2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B2"/>
  <sheetViews>
    <sheetView zoomScale="130" zoomScaleNormal="130" workbookViewId="0">
      <selection activeCell="B2" sqref="B2"/>
    </sheetView>
  </sheetViews>
  <sheetFormatPr baseColWidth="10" defaultRowHeight="12.75" x14ac:dyDescent="0.2"/>
  <cols>
    <col min="1" max="1" width="34.5703125" bestFit="1" customWidth="1"/>
    <col min="2" max="2" width="33.28515625" bestFit="1" customWidth="1"/>
  </cols>
  <sheetData>
    <row r="1" spans="1:2" x14ac:dyDescent="0.2">
      <c r="A1" t="s">
        <v>84</v>
      </c>
      <c r="B1" t="s">
        <v>85</v>
      </c>
    </row>
    <row r="2" spans="1:2" x14ac:dyDescent="0.2">
      <c r="A2" s="54" t="s">
        <v>83</v>
      </c>
      <c r="B2" s="55" t="s">
        <v>86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47625</xdr:rowOff>
                  </from>
                  <to>
                    <xdr:col>2</xdr:col>
                    <xdr:colOff>76200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20"/>
  <sheetViews>
    <sheetView workbookViewId="0">
      <selection activeCell="B4" sqref="B4"/>
    </sheetView>
  </sheetViews>
  <sheetFormatPr baseColWidth="10" defaultColWidth="10.85546875" defaultRowHeight="14.25" x14ac:dyDescent="0.2"/>
  <cols>
    <col min="1" max="1" width="14.85546875" style="33" customWidth="1"/>
    <col min="2" max="7" width="8" style="34" customWidth="1"/>
    <col min="8" max="16384" width="10.85546875" style="33"/>
  </cols>
  <sheetData>
    <row r="1" spans="1:7" x14ac:dyDescent="0.2">
      <c r="B1" s="34" t="s">
        <v>27</v>
      </c>
      <c r="C1" s="34" t="s">
        <v>28</v>
      </c>
      <c r="D1" s="34" t="s">
        <v>29</v>
      </c>
      <c r="E1" s="34" t="s">
        <v>30</v>
      </c>
      <c r="F1" s="34" t="s">
        <v>31</v>
      </c>
      <c r="G1" s="34" t="s">
        <v>32</v>
      </c>
    </row>
    <row r="2" spans="1:7" x14ac:dyDescent="0.2">
      <c r="A2" s="33" t="s">
        <v>33</v>
      </c>
      <c r="B2" s="36">
        <v>6</v>
      </c>
      <c r="C2" s="34">
        <f>B2+B3+3</f>
        <v>9</v>
      </c>
      <c r="D2" s="34">
        <f t="shared" ref="D2:G2" si="0">C2+C3+3</f>
        <v>12</v>
      </c>
      <c r="E2" s="34">
        <f t="shared" si="0"/>
        <v>17</v>
      </c>
      <c r="F2" s="34">
        <f t="shared" si="0"/>
        <v>24</v>
      </c>
      <c r="G2" s="34">
        <f t="shared" si="0"/>
        <v>31</v>
      </c>
    </row>
    <row r="3" spans="1:7" x14ac:dyDescent="0.2">
      <c r="A3" s="33" t="s">
        <v>34</v>
      </c>
      <c r="B3" s="36">
        <v>0</v>
      </c>
      <c r="C3" s="36">
        <v>0</v>
      </c>
      <c r="D3" s="36">
        <v>2</v>
      </c>
      <c r="E3" s="36">
        <v>4</v>
      </c>
      <c r="F3" s="36">
        <v>4</v>
      </c>
      <c r="G3" s="36">
        <v>2</v>
      </c>
    </row>
    <row r="4" spans="1:7" x14ac:dyDescent="0.2">
      <c r="A4" s="33" t="s">
        <v>35</v>
      </c>
      <c r="B4" s="34">
        <f>B2+2</f>
        <v>8</v>
      </c>
      <c r="C4" s="34">
        <f t="shared" ref="C4:G4" si="1">C2+2</f>
        <v>11</v>
      </c>
      <c r="D4" s="34">
        <f t="shared" si="1"/>
        <v>14</v>
      </c>
      <c r="E4" s="34">
        <f t="shared" si="1"/>
        <v>19</v>
      </c>
      <c r="F4" s="34">
        <f t="shared" si="1"/>
        <v>26</v>
      </c>
      <c r="G4" s="34">
        <f t="shared" si="1"/>
        <v>33</v>
      </c>
    </row>
    <row r="5" spans="1:7" x14ac:dyDescent="0.2">
      <c r="A5" s="33" t="s">
        <v>36</v>
      </c>
      <c r="B5" s="34">
        <f>B2+1+B3</f>
        <v>7</v>
      </c>
      <c r="C5" s="34">
        <f t="shared" ref="C5:G5" si="2">C2+1+C3</f>
        <v>10</v>
      </c>
      <c r="D5" s="34">
        <f t="shared" si="2"/>
        <v>15</v>
      </c>
      <c r="E5" s="34">
        <f t="shared" si="2"/>
        <v>22</v>
      </c>
      <c r="F5" s="34">
        <f t="shared" si="2"/>
        <v>29</v>
      </c>
      <c r="G5" s="34">
        <f t="shared" si="2"/>
        <v>34</v>
      </c>
    </row>
    <row r="8" spans="1:7" x14ac:dyDescent="0.2">
      <c r="B8" s="35"/>
      <c r="C8" s="35"/>
      <c r="D8" s="35"/>
      <c r="E8" s="35"/>
      <c r="F8" s="35"/>
      <c r="G8" s="35"/>
    </row>
    <row r="14" spans="1:7" x14ac:dyDescent="0.2">
      <c r="B14" s="35"/>
      <c r="C14" s="35"/>
      <c r="D14" s="35"/>
      <c r="E14" s="35"/>
      <c r="F14" s="35"/>
      <c r="G14" s="35"/>
    </row>
    <row r="20" spans="2:7" x14ac:dyDescent="0.2">
      <c r="B20" s="35"/>
      <c r="C20" s="35"/>
      <c r="D20" s="35"/>
      <c r="E20" s="35"/>
      <c r="F20" s="35"/>
      <c r="G20" s="3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703125" defaultRowHeight="12.75" x14ac:dyDescent="0.2"/>
  <sheetData>
    <row r="1" spans="1:3" x14ac:dyDescent="0.2">
      <c r="A1" s="25">
        <f>Mensuel!C2</f>
        <v>2019</v>
      </c>
      <c r="B1" s="27" t="s">
        <v>12</v>
      </c>
      <c r="C1" s="27" t="s">
        <v>13</v>
      </c>
    </row>
    <row r="2" spans="1:3" x14ac:dyDescent="0.2">
      <c r="A2" s="26"/>
      <c r="B2" s="28">
        <f>IF(WEEKDAY(B3,2)=2,B3-1,0)</f>
        <v>43465</v>
      </c>
      <c r="C2" s="26" t="s">
        <v>14</v>
      </c>
    </row>
    <row r="3" spans="1:3" x14ac:dyDescent="0.2">
      <c r="A3" s="26"/>
      <c r="B3" s="29">
        <f>DATE(A1,1,1)</f>
        <v>43466</v>
      </c>
      <c r="C3" s="26" t="s">
        <v>15</v>
      </c>
    </row>
    <row r="4" spans="1:3" x14ac:dyDescent="0.2">
      <c r="A4" s="26"/>
      <c r="B4" s="28">
        <f>IF(WEEKDAY(B3,2)=4,B3+1,0)</f>
        <v>0</v>
      </c>
      <c r="C4" s="26" t="s">
        <v>14</v>
      </c>
    </row>
    <row r="5" spans="1:3" x14ac:dyDescent="0.2">
      <c r="A5" s="26"/>
      <c r="B5" s="2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5" s="26" t="s">
        <v>16</v>
      </c>
    </row>
    <row r="6" spans="1:3" x14ac:dyDescent="0.2">
      <c r="A6" s="26"/>
      <c r="B6" s="29">
        <f>B5+1</f>
        <v>43577</v>
      </c>
      <c r="C6" s="26" t="s">
        <v>17</v>
      </c>
    </row>
    <row r="7" spans="1:3" x14ac:dyDescent="0.2">
      <c r="A7" s="26"/>
      <c r="B7" s="28">
        <f>IF(WEEKDAY(B8,2)=2,B8-1,0)</f>
        <v>0</v>
      </c>
      <c r="C7" s="26" t="s">
        <v>14</v>
      </c>
    </row>
    <row r="8" spans="1:3" x14ac:dyDescent="0.2">
      <c r="A8" s="26"/>
      <c r="B8" s="29">
        <f>DATE(A1,5,1)</f>
        <v>43586</v>
      </c>
      <c r="C8" s="26" t="s">
        <v>18</v>
      </c>
    </row>
    <row r="9" spans="1:3" x14ac:dyDescent="0.2">
      <c r="A9" s="26"/>
      <c r="B9" s="28">
        <f>IF(WEEKDAY(B8,2)=4,B8+1,0)</f>
        <v>0</v>
      </c>
      <c r="C9" s="26" t="s">
        <v>14</v>
      </c>
    </row>
    <row r="10" spans="1:3" x14ac:dyDescent="0.2">
      <c r="A10" s="26"/>
      <c r="B10" s="28">
        <f>IF(WEEKDAY(B11,2)=2,B11-1,0)</f>
        <v>0</v>
      </c>
      <c r="C10" s="26" t="s">
        <v>14</v>
      </c>
    </row>
    <row r="11" spans="1:3" x14ac:dyDescent="0.2">
      <c r="A11" s="26"/>
      <c r="B11" s="29">
        <f>DATE(A1,5,8)</f>
        <v>43593</v>
      </c>
      <c r="C11" s="26" t="s">
        <v>19</v>
      </c>
    </row>
    <row r="12" spans="1:3" x14ac:dyDescent="0.2">
      <c r="A12" s="26"/>
      <c r="B12" s="28">
        <f>IF(WEEKDAY(B11,2)=4,B11+1,0)</f>
        <v>0</v>
      </c>
      <c r="C12" s="26" t="s">
        <v>14</v>
      </c>
    </row>
    <row r="13" spans="1:3" x14ac:dyDescent="0.2">
      <c r="A13" s="26"/>
      <c r="B13" s="29">
        <f>B5+39</f>
        <v>43615</v>
      </c>
      <c r="C13" s="26" t="s">
        <v>20</v>
      </c>
    </row>
    <row r="14" spans="1:3" x14ac:dyDescent="0.2">
      <c r="A14" s="26"/>
      <c r="B14" s="28">
        <f>IF(WEEKDAY(B13,2)=4,B13+1,0)</f>
        <v>43616</v>
      </c>
      <c r="C14" s="26" t="s">
        <v>14</v>
      </c>
    </row>
    <row r="15" spans="1:3" x14ac:dyDescent="0.2">
      <c r="A15" s="26"/>
      <c r="B15" s="29">
        <f>B5+50</f>
        <v>43626</v>
      </c>
      <c r="C15" s="26" t="s">
        <v>21</v>
      </c>
    </row>
    <row r="16" spans="1:3" x14ac:dyDescent="0.2">
      <c r="A16" s="26"/>
      <c r="B16" s="28">
        <f>IF(WEEKDAY(B17,2)=2,B17-1,0)</f>
        <v>0</v>
      </c>
      <c r="C16" s="26" t="s">
        <v>14</v>
      </c>
    </row>
    <row r="17" spans="1:3" x14ac:dyDescent="0.2">
      <c r="A17" s="26"/>
      <c r="B17" s="29">
        <f>DATE(A1,7,14)</f>
        <v>43660</v>
      </c>
      <c r="C17" s="26" t="s">
        <v>22</v>
      </c>
    </row>
    <row r="18" spans="1:3" x14ac:dyDescent="0.2">
      <c r="A18" s="26"/>
      <c r="B18" s="28">
        <f>IF(WEEKDAY(B17,2)=4,B17+1,0)</f>
        <v>0</v>
      </c>
      <c r="C18" s="26" t="s">
        <v>14</v>
      </c>
    </row>
    <row r="19" spans="1:3" x14ac:dyDescent="0.2">
      <c r="A19" s="26"/>
      <c r="B19" s="28">
        <f>IF(WEEKDAY(B20,2)=2,B20-1,0)</f>
        <v>0</v>
      </c>
      <c r="C19" s="26" t="s">
        <v>14</v>
      </c>
    </row>
    <row r="20" spans="1:3" x14ac:dyDescent="0.2">
      <c r="A20" s="26"/>
      <c r="B20" s="29">
        <f>DATE(A1,8,15)</f>
        <v>43692</v>
      </c>
      <c r="C20" s="26" t="s">
        <v>23</v>
      </c>
    </row>
    <row r="21" spans="1:3" x14ac:dyDescent="0.2">
      <c r="A21" s="26"/>
      <c r="B21" s="28">
        <f>IF(WEEKDAY(B20,2)=4,B20+1,0)</f>
        <v>43693</v>
      </c>
      <c r="C21" s="26" t="s">
        <v>14</v>
      </c>
    </row>
    <row r="22" spans="1:3" x14ac:dyDescent="0.2">
      <c r="A22" s="26"/>
      <c r="B22" s="28">
        <f>IF(WEEKDAY(B23,2)=2,B23-1,0)</f>
        <v>0</v>
      </c>
      <c r="C22" s="26" t="s">
        <v>14</v>
      </c>
    </row>
    <row r="23" spans="1:3" x14ac:dyDescent="0.2">
      <c r="A23" s="26"/>
      <c r="B23" s="29">
        <f>DATE(A1,11,1)</f>
        <v>43770</v>
      </c>
      <c r="C23" s="26" t="s">
        <v>24</v>
      </c>
    </row>
    <row r="24" spans="1:3" x14ac:dyDescent="0.2">
      <c r="A24" s="26"/>
      <c r="B24" s="28">
        <f>IF(WEEKDAY(B23,2)=4,B23+1,0)</f>
        <v>0</v>
      </c>
      <c r="C24" s="26" t="s">
        <v>14</v>
      </c>
    </row>
    <row r="25" spans="1:3" x14ac:dyDescent="0.2">
      <c r="A25" s="26"/>
      <c r="B25" s="28">
        <f>IF(WEEKDAY(B26,2)=2,B26-1,0)</f>
        <v>0</v>
      </c>
      <c r="C25" s="26" t="s">
        <v>14</v>
      </c>
    </row>
    <row r="26" spans="1:3" x14ac:dyDescent="0.2">
      <c r="A26" s="26"/>
      <c r="B26" s="29">
        <f>DATE(A1,11,11)</f>
        <v>43780</v>
      </c>
      <c r="C26" s="26" t="s">
        <v>25</v>
      </c>
    </row>
    <row r="27" spans="1:3" x14ac:dyDescent="0.2">
      <c r="A27" s="26"/>
      <c r="B27" s="28">
        <f>IF(WEEKDAY(B26,2)=4,B26+1,0)</f>
        <v>0</v>
      </c>
      <c r="C27" s="26" t="s">
        <v>14</v>
      </c>
    </row>
    <row r="28" spans="1:3" x14ac:dyDescent="0.2">
      <c r="A28" s="26"/>
      <c r="B28" s="28">
        <f>IF(WEEKDAY(B29,2)=2,B29-1,0)</f>
        <v>0</v>
      </c>
      <c r="C28" s="26" t="s">
        <v>14</v>
      </c>
    </row>
    <row r="29" spans="1:3" x14ac:dyDescent="0.2">
      <c r="A29" s="26"/>
      <c r="B29" s="29">
        <f>DATE(A1,12,25)</f>
        <v>43824</v>
      </c>
      <c r="C29" s="26" t="s">
        <v>26</v>
      </c>
    </row>
    <row r="30" spans="1:3" x14ac:dyDescent="0.2">
      <c r="A30" s="26"/>
      <c r="B30" s="28">
        <f>IF(WEEKDAY(B29,2)=4,B29+1,0)</f>
        <v>0</v>
      </c>
      <c r="C30" s="26" t="s">
        <v>14</v>
      </c>
    </row>
    <row r="31" spans="1:3" x14ac:dyDescent="0.2">
      <c r="A31" s="26"/>
      <c r="B31" s="28">
        <f>IF(WEEKDAY(B32,2)=2,B32-1,0)</f>
        <v>0</v>
      </c>
      <c r="C31" s="26" t="s">
        <v>14</v>
      </c>
    </row>
    <row r="32" spans="1:3" x14ac:dyDescent="0.2">
      <c r="A32" s="26"/>
      <c r="B32" s="29">
        <f>DATE(A1+1,1,1)</f>
        <v>43831</v>
      </c>
      <c r="C32" s="26" t="s">
        <v>15</v>
      </c>
    </row>
    <row r="33" spans="2:3" x14ac:dyDescent="0.2">
      <c r="B33" s="28">
        <f>IF(WEEKDAY(B32,2)=4,B32+1,0)</f>
        <v>0</v>
      </c>
      <c r="C33" s="26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Cours</vt:lpstr>
      <vt:lpstr>Hebdomadaire</vt:lpstr>
      <vt:lpstr>Mensuel</vt:lpstr>
      <vt:lpstr>ICS</vt:lpstr>
      <vt:lpstr>Parametres</vt:lpstr>
      <vt:lpstr>JFP</vt:lpstr>
      <vt:lpstr>fichierICS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François</cp:lastModifiedBy>
  <cp:revision/>
  <cp:lastPrinted>2017-08-21T20:53:26Z</cp:lastPrinted>
  <dcterms:created xsi:type="dcterms:W3CDTF">2015-02-17T18:38:59Z</dcterms:created>
  <dcterms:modified xsi:type="dcterms:W3CDTF">2025-07-29T03:58:47Z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