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7C66718-254D-4AA6-B16B-26EF50D8058B}" xr6:coauthVersionLast="47" xr6:coauthVersionMax="47" xr10:uidLastSave="{00000000-0000-0000-0000-000000000000}"/>
  <bookViews>
    <workbookView xWindow="-120" yWindow="-120" windowWidth="29040" windowHeight="15840" xr2:uid="{E86F1814-9135-4854-A86D-3D774E9B9D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 a="1"/>
  <c r="S3" i="1"/>
  <c r="S4" i="1" a="1"/>
  <c r="S4" i="1" s="1"/>
  <c r="S5" i="1" a="1"/>
  <c r="S5" i="1" s="1"/>
  <c r="S6" i="1" a="1"/>
  <c r="S6" i="1" s="1"/>
  <c r="R4" i="1"/>
  <c r="R5" i="1"/>
  <c r="R6" i="1"/>
  <c r="R3" i="1"/>
  <c r="Q4" i="1"/>
  <c r="Q5" i="1"/>
  <c r="Q6" i="1"/>
  <c r="Q3" i="1"/>
  <c r="P7" i="1" a="1"/>
  <c r="P7" i="1" s="1"/>
  <c r="C7" i="1" l="1" a="1"/>
  <c r="C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<sst xmlns="http://schemas.openxmlformats.org/spreadsheetml/2006/main" count="25" uniqueCount="25">
  <si>
    <t xml:space="preserve">Montant de l'offre </t>
  </si>
  <si>
    <t>Montant total l'offre</t>
  </si>
  <si>
    <t>Total A brut FINANCIER</t>
  </si>
  <si>
    <t>Pondération à 50 %</t>
  </si>
  <si>
    <t>Total A pondéré</t>
  </si>
  <si>
    <t xml:space="preserve">Total B brut TECHNIQUE </t>
  </si>
  <si>
    <t>Pondération à 27,5 %</t>
  </si>
  <si>
    <t>Total B pondéré</t>
  </si>
  <si>
    <t>Total C brut SECURITE</t>
  </si>
  <si>
    <t>Pondération à 15 %</t>
  </si>
  <si>
    <t>Total C pondéré</t>
  </si>
  <si>
    <t>Total D brut RSE</t>
  </si>
  <si>
    <t>Pondération à 7,5 %</t>
  </si>
  <si>
    <t>Total D pondéré</t>
  </si>
  <si>
    <t>Total A + B+C+D</t>
  </si>
  <si>
    <t>Classement pour "short-list" et / ou classement final après négociations éventuelles</t>
  </si>
  <si>
    <t>Offre mini :</t>
  </si>
  <si>
    <t>meilleure note:</t>
  </si>
  <si>
    <t>ELEMENTS</t>
  </si>
  <si>
    <t>A</t>
  </si>
  <si>
    <t>B</t>
  </si>
  <si>
    <t>C</t>
  </si>
  <si>
    <t>D</t>
  </si>
  <si>
    <t>Recevabilité technique total G</t>
  </si>
  <si>
    <t>Recevabilité Sécurité total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</si>
</sst>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7"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006100"/>
      <name val="Arial"/>
      <family val="2"/>
    </font>
    <font>
      <b/>
      <sz val="10"/>
      <color theme="0"/>
      <name val="Arial"/>
      <family val="2"/>
    </font>
    <font>
      <sz val="10"/>
      <name val="Consolas"/>
      <family val="3"/>
    </font>
    <font>
      <sz val="11"/>
      <color rgb="FF141414"/>
      <name val="Inherit"/>
    </font>
  </fonts>
  <fills count="7">
    <fill>
      <patternFill patternType="none"/>
    </fill>
    <fill>
      <patternFill patternType="gray125"/>
    </fill>
    <fill>
      <patternFill patternType="solid">
        <fgColor rgb="FF47D359"/>
        <bgColor rgb="FF000000"/>
      </patternFill>
    </fill>
    <fill>
      <patternFill patternType="solid">
        <fgColor rgb="FFFBE2D5"/>
        <bgColor rgb="FF000000"/>
      </patternFill>
    </fill>
    <fill>
      <patternFill patternType="solid">
        <fgColor rgb="FFF2CEE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B8D3EF"/>
        <bgColor rgb="FF000000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8" fontId="2" fillId="0" borderId="1" xfId="0" applyNumberFormat="1" applyFont="1" applyBorder="1" applyAlignment="1">
      <alignment horizontal="center" vertical="center" wrapText="1"/>
    </xf>
    <xf numFmtId="8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0" xfId="0" applyFont="1"/>
    <xf numFmtId="0" fontId="1" fillId="0" borderId="0" xfId="0" applyFont="1"/>
    <xf numFmtId="0" fontId="2" fillId="0" borderId="6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8" fontId="2" fillId="0" borderId="2" xfId="0" applyNumberFormat="1" applyFont="1" applyBorder="1" applyAlignment="1">
      <alignment horizontal="center" vertical="center" wrapText="1"/>
    </xf>
    <xf numFmtId="8" fontId="2" fillId="2" borderId="2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right"/>
    </xf>
    <xf numFmtId="0" fontId="2" fillId="0" borderId="5" xfId="0" quotePrefix="1" applyFont="1" applyBorder="1" applyAlignment="1">
      <alignment horizontal="center"/>
    </xf>
    <xf numFmtId="0" fontId="5" fillId="0" borderId="0" xfId="0" applyFont="1" applyAlignment="1">
      <alignment horizontal="left" vertical="center" indent="1"/>
    </xf>
    <xf numFmtId="8" fontId="2" fillId="0" borderId="4" xfId="0" quotePrefix="1" applyNumberFormat="1" applyFont="1" applyBorder="1" applyAlignment="1">
      <alignment horizontal="center"/>
    </xf>
    <xf numFmtId="0" fontId="0" fillId="0" borderId="0" xfId="0" quotePrefix="1"/>
    <xf numFmtId="0" fontId="5" fillId="0" borderId="0" xfId="0" quotePrefix="1" applyFont="1" applyAlignment="1">
      <alignment horizontal="left" vertical="center" indent="1"/>
    </xf>
    <xf numFmtId="0" fontId="2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6" fillId="0" borderId="0" xfId="0" quotePrefix="1" applyFont="1" applyAlignment="1">
      <alignment horizontal="left" vertical="center" readingOrder="1"/>
    </xf>
    <xf numFmtId="0" fontId="2" fillId="0" borderId="3" xfId="0" quotePrefix="1" applyFont="1" applyFill="1" applyBorder="1" applyAlignment="1">
      <alignment horizontal="center" vertical="center"/>
    </xf>
  </cellXfs>
  <cellStyles count="3">
    <cellStyle name="Monétaire 2" xfId="2" xr:uid="{FCF89410-D737-4E06-9B5F-A2AF20A61264}"/>
    <cellStyle name="Normal" xfId="0" builtinId="0"/>
    <cellStyle name="Normal 2" xfId="1" xr:uid="{3F01ECA2-C7D8-44AD-BB22-164B550DBFAA}"/>
  </cellStyles>
  <dxfs count="33">
    <dxf>
      <font>
        <color theme="0"/>
      </font>
      <fill>
        <patternFill>
          <bgColor rgb="FFFF000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C6EF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61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61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B8D3EF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FBE2D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FBE2D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rgb="FF000000"/>
          <bgColor rgb="FFFBE2D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2" formatCode="#,##0.00\ &quot;€&quot;;[Red]\-#,##0.00\ &quot;€&quot;"/>
      <fill>
        <patternFill patternType="solid">
          <fgColor rgb="FF000000"/>
          <bgColor rgb="FF47D35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2" formatCode="#,##0.00\ &quot;€&quot;;[Red]\-#,##0.00\ &quot;€&quot;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C6EFCE"/>
      <color rgb="FFC6D1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7E69A4-9604-4D27-A73A-43EEE2622CD9}" name="Tableau1" displayName="Tableau1" ref="A2:S6" totalsRowShown="0" headerRowDxfId="16" tableBorderDxfId="32">
  <tableColumns count="19">
    <tableColumn id="1" xr3:uid="{667B2103-9702-455E-9AB8-D3A625570899}" name="ELEMENTS" dataDxfId="31"/>
    <tableColumn id="2" xr3:uid="{F0E3541B-2CC0-44A7-A555-E839311EA03C}" name="Montant de l'offre " dataDxfId="30"/>
    <tableColumn id="3" xr3:uid="{B1DD0E54-B0FF-47CC-993F-0182C8C71FCB}" name="Montant total l'offre" dataDxfId="29"/>
    <tableColumn id="4" xr3:uid="{A70A6095-BFDC-46A2-AE48-BBA2337FD840}" name="Total A brut FINANCIER" dataDxfId="28"/>
    <tableColumn id="5" xr3:uid="{6EEF093C-652B-4AEA-AFA5-9B057294F710}" name="Pondération à 50 %" dataDxfId="27"/>
    <tableColumn id="6" xr3:uid="{E0143D20-F790-4A26-B9F6-EF2C98513AC2}" name="Total A pondéré" dataDxfId="26"/>
    <tableColumn id="7" xr3:uid="{923CCC4D-41E4-4029-AEC6-06A5A572A1F5}" name="Total B brut TECHNIQUE " dataDxfId="25"/>
    <tableColumn id="8" xr3:uid="{1A3490E7-1816-4D1F-8C5F-EDC0C72B29EA}" name="Pondération à 27,5 %" dataDxfId="24"/>
    <tableColumn id="9" xr3:uid="{E8570302-3E79-4C06-972A-54E1C91F83C1}" name="Total B pondéré" dataDxfId="23"/>
    <tableColumn id="10" xr3:uid="{984C31B8-BD4A-4781-AF49-4A4FBF0EF578}" name="Total C brut SECURITE" dataDxfId="22"/>
    <tableColumn id="11" xr3:uid="{43D5C6AB-CA2F-4A3B-82BB-AF9A108A83D9}" name="Pondération à 15 %" dataDxfId="21"/>
    <tableColumn id="12" xr3:uid="{E190708F-0F46-4645-80A6-DFC9FF9EA6D9}" name="Total C pondéré" dataDxfId="20"/>
    <tableColumn id="13" xr3:uid="{6165A5BD-2155-4630-9C03-E0AEC5F43B41}" name="Total D brut RSE" dataDxfId="19"/>
    <tableColumn id="14" xr3:uid="{F344D046-315D-4B5C-A7AB-90B0632774BC}" name="Pondération à 7,5 %" dataDxfId="18"/>
    <tableColumn id="15" xr3:uid="{201A3186-B997-47D1-AE08-44B2DA92C9B9}" name="Total D pondéré" dataDxfId="17"/>
    <tableColumn id="16" xr3:uid="{D3343E4E-7A32-4FF9-BAC2-AD24E171CC71}" name="Total A + B+C+D" dataDxfId="12"/>
    <tableColumn id="17" xr3:uid="{A1182E41-8ECD-4AC1-9058-6599F7E02527}" name="Recevabilité technique total G" dataDxfId="11">
      <calculatedColumnFormula>IF(Tableau1[[#This Row],[Total B brut TECHNIQUE ]]&lt;12,"Eliminé techniquement","Recevable")</calculatedColumnFormula>
    </tableColumn>
    <tableColumn id="18" xr3:uid="{8F257D3E-AF54-41F8-AA00-F9A630F22B44}" name="Recevabilité Sécurité total J" dataDxfId="6">
      <calculatedColumnFormula>IF(Tableau1[[#This Row],[Total C brut SECURITE]]&lt;&gt;12,"Eliminé","Recevable")</calculatedColumnFormula>
    </tableColumn>
    <tableColumn id="19" xr3:uid="{24D21F1A-AF2D-4A8E-A4F5-E29BDD1232C9}" name="Classement pour &quot;short-list&quot; et / ou classement final après négociations éventuelles" dataDxfId="1">
      <calculatedColumnFormula array="1">IF(OR(Tableau1[[#This Row],[Recevabilité technique total G]]&lt;&gt;"Recevable",Tableau1[[#This Row],[Recevabilité Sécurité total J]]&lt;&gt;"Recevable"),"Eliminé",COUNT(IF(Tableau1[Recevabilité technique total G]="Recevable",Tableau1[Total A + B+C+D],""))+1-SUM(--(Tableau1[[#This Row],[Total A + B+C+D]]&gt;=IF(Tableau1[Recevabilité technique total G]="Recevable",Tableau1[Total A + B+C+D],""))))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A7842-56EA-467C-A697-F68D98BC47C5}">
  <dimension ref="A2:S22"/>
  <sheetViews>
    <sheetView tabSelected="1" topLeftCell="L1" workbookViewId="0">
      <selection activeCell="S27" sqref="S27"/>
    </sheetView>
  </sheetViews>
  <sheetFormatPr baseColWidth="10" defaultRowHeight="14.25"/>
  <cols>
    <col min="1" max="1" width="20.625" customWidth="1"/>
    <col min="2" max="2" width="21.875" customWidth="1"/>
    <col min="3" max="3" width="19.75" customWidth="1"/>
    <col min="4" max="4" width="21.125" customWidth="1"/>
    <col min="5" max="5" width="18" customWidth="1"/>
    <col min="6" max="6" width="15.5" customWidth="1"/>
    <col min="7" max="7" width="22.25" customWidth="1"/>
    <col min="8" max="8" width="19.375" customWidth="1"/>
    <col min="9" max="9" width="15.5" customWidth="1"/>
    <col min="10" max="10" width="20.5" customWidth="1"/>
    <col min="11" max="11" width="18" customWidth="1"/>
    <col min="12" max="12" width="15.5" customWidth="1"/>
    <col min="13" max="13" width="15.75" customWidth="1"/>
    <col min="14" max="14" width="18.5" customWidth="1"/>
    <col min="15" max="15" width="24.875" customWidth="1"/>
    <col min="16" max="16" width="15.75" customWidth="1"/>
    <col min="17" max="17" width="26.75" customWidth="1"/>
    <col min="18" max="18" width="25.125" customWidth="1"/>
    <col min="19" max="19" width="64.25" customWidth="1"/>
  </cols>
  <sheetData>
    <row r="2" spans="1:19" ht="26.25" thickBot="1">
      <c r="A2" s="15" t="s">
        <v>18</v>
      </c>
      <c r="B2" s="16" t="s">
        <v>0</v>
      </c>
      <c r="C2" s="17" t="s">
        <v>1</v>
      </c>
      <c r="D2" s="18" t="s">
        <v>2</v>
      </c>
      <c r="E2" s="18" t="s">
        <v>3</v>
      </c>
      <c r="F2" s="18" t="s">
        <v>4</v>
      </c>
      <c r="G2" s="19" t="s">
        <v>5</v>
      </c>
      <c r="H2" s="19" t="s">
        <v>6</v>
      </c>
      <c r="I2" s="20" t="s">
        <v>7</v>
      </c>
      <c r="J2" s="19" t="s">
        <v>8</v>
      </c>
      <c r="K2" s="19" t="s">
        <v>9</v>
      </c>
      <c r="L2" s="20" t="s">
        <v>10</v>
      </c>
      <c r="M2" s="19" t="s">
        <v>11</v>
      </c>
      <c r="N2" s="19" t="s">
        <v>12</v>
      </c>
      <c r="O2" s="20" t="s">
        <v>13</v>
      </c>
      <c r="P2" s="28" t="s">
        <v>14</v>
      </c>
      <c r="Q2" s="28" t="s">
        <v>23</v>
      </c>
      <c r="R2" s="29" t="s">
        <v>24</v>
      </c>
      <c r="S2" s="30" t="s">
        <v>15</v>
      </c>
    </row>
    <row r="3" spans="1:19" ht="15" thickBot="1">
      <c r="A3" s="14" t="s">
        <v>19</v>
      </c>
      <c r="B3" s="2">
        <v>509743.66</v>
      </c>
      <c r="C3" s="3">
        <v>509743.66</v>
      </c>
      <c r="D3" s="4">
        <v>20</v>
      </c>
      <c r="E3" s="5">
        <v>0.5</v>
      </c>
      <c r="F3" s="4">
        <v>10</v>
      </c>
      <c r="G3" s="6">
        <v>8.6</v>
      </c>
      <c r="H3" s="7">
        <v>0.27500000000000002</v>
      </c>
      <c r="I3" s="7">
        <v>2.37</v>
      </c>
      <c r="J3" s="6">
        <v>12</v>
      </c>
      <c r="K3" s="7">
        <v>0.15</v>
      </c>
      <c r="L3" s="7">
        <v>1.8</v>
      </c>
      <c r="M3" s="6">
        <v>13.6</v>
      </c>
      <c r="N3" s="7">
        <v>7.4999999999999997E-2</v>
      </c>
      <c r="O3" s="7">
        <v>1.02</v>
      </c>
      <c r="P3" s="7">
        <v>15.19</v>
      </c>
      <c r="Q3" s="37" t="str">
        <f>IF(Tableau1[[#This Row],[Total B brut TECHNIQUE ]]&lt;12,"Eliminé techniquement","Recevable")</f>
        <v>Eliminé techniquement</v>
      </c>
      <c r="R3" s="38" t="str">
        <f>IF(Tableau1[[#This Row],[Total C brut SECURITE]]&lt;&gt;12,"Eliminé","Recevable")</f>
        <v>Recevable</v>
      </c>
      <c r="S3" s="41" t="str" cm="1">
        <f t="array" ref="S3">IF(OR(Tableau1[[#This Row],[Recevabilité technique total G]]&lt;&gt;"Recevable",Tableau1[[#This Row],[Recevabilité Sécurité total J]]&lt;&gt;"Recevable"),"Eliminé",COUNT(IF(Tableau1[Recevabilité technique total G]="Recevable",Tableau1[Total A + B+C+D],""))+1-SUM(--(Tableau1[[#This Row],[Total A + B+C+D]]&gt;=IF(Tableau1[Recevabilité technique total G]="Recevable",Tableau1[Total A + B+C+D],""))))</f>
        <v>Eliminé</v>
      </c>
    </row>
    <row r="4" spans="1:19" ht="15" thickBot="1">
      <c r="A4" s="14" t="s">
        <v>20</v>
      </c>
      <c r="B4" s="2">
        <v>1220497.3799999999</v>
      </c>
      <c r="C4" s="3">
        <v>1220497.3799999999</v>
      </c>
      <c r="D4" s="4">
        <v>9.6300000000000008</v>
      </c>
      <c r="E4" s="5">
        <v>0.5</v>
      </c>
      <c r="F4" s="4">
        <v>4.82</v>
      </c>
      <c r="G4" s="8">
        <v>12</v>
      </c>
      <c r="H4" s="9">
        <v>0.27500000000000002</v>
      </c>
      <c r="I4" s="9">
        <v>3.3</v>
      </c>
      <c r="J4" s="8">
        <v>12</v>
      </c>
      <c r="K4" s="9">
        <v>0.15</v>
      </c>
      <c r="L4" s="9">
        <v>1.8</v>
      </c>
      <c r="M4" s="8">
        <v>12</v>
      </c>
      <c r="N4" s="9">
        <v>7.4999999999999997E-2</v>
      </c>
      <c r="O4" s="9">
        <v>0.9</v>
      </c>
      <c r="P4" s="10">
        <v>10.82</v>
      </c>
      <c r="Q4" s="37" t="str">
        <f>IF(Tableau1[[#This Row],[Total B brut TECHNIQUE ]]&lt;12,"Eliminé techniquement","Recevable")</f>
        <v>Recevable</v>
      </c>
      <c r="R4" s="38" t="str">
        <f>IF(Tableau1[[#This Row],[Total C brut SECURITE]]&lt;&gt;12,"Eliminé","Recevable")</f>
        <v>Recevable</v>
      </c>
      <c r="S4" s="39" cm="1">
        <f t="array" ref="S4">IF(OR(Tableau1[[#This Row],[Recevabilité technique total G]]&lt;&gt;"Recevable",Tableau1[[#This Row],[Recevabilité Sécurité total J]]&lt;&gt;"Recevable"),"Eliminé",COUNT(IF(Tableau1[Recevabilité technique total G]="Recevable",Tableau1[Total A + B+C+D],""))+1-SUM(--(Tableau1[[#This Row],[Total A + B+C+D]]&gt;=IF(Tableau1[Recevabilité technique total G]="Recevable",Tableau1[Total A + B+C+D],""))))</f>
        <v>3</v>
      </c>
    </row>
    <row r="5" spans="1:19" ht="15" thickBot="1">
      <c r="A5" s="14" t="s">
        <v>21</v>
      </c>
      <c r="B5" s="2">
        <v>725901.22</v>
      </c>
      <c r="C5" s="3">
        <v>725901.22</v>
      </c>
      <c r="D5" s="4">
        <v>16.2</v>
      </c>
      <c r="E5" s="5">
        <v>0.5</v>
      </c>
      <c r="F5" s="4">
        <v>8.1</v>
      </c>
      <c r="G5" s="8">
        <v>16</v>
      </c>
      <c r="H5" s="9">
        <v>0.27500000000000002</v>
      </c>
      <c r="I5" s="9">
        <v>4.4000000000000004</v>
      </c>
      <c r="J5" s="8">
        <v>12</v>
      </c>
      <c r="K5" s="9">
        <v>0.15</v>
      </c>
      <c r="L5" s="9">
        <v>1.8</v>
      </c>
      <c r="M5" s="8">
        <v>13.6</v>
      </c>
      <c r="N5" s="9">
        <v>7.4999999999999997E-2</v>
      </c>
      <c r="O5" s="9">
        <v>1.02</v>
      </c>
      <c r="P5" s="10">
        <v>15.32</v>
      </c>
      <c r="Q5" s="37" t="str">
        <f>IF(Tableau1[[#This Row],[Total B brut TECHNIQUE ]]&lt;12,"Eliminé techniquement","Recevable")</f>
        <v>Recevable</v>
      </c>
      <c r="R5" s="38" t="str">
        <f>IF(Tableau1[[#This Row],[Total C brut SECURITE]]&lt;&gt;12,"Eliminé","Recevable")</f>
        <v>Recevable</v>
      </c>
      <c r="S5" s="39" cm="1">
        <f t="array" ref="S5">IF(OR(Tableau1[[#This Row],[Recevabilité technique total G]]&lt;&gt;"Recevable",Tableau1[[#This Row],[Recevabilité Sécurité total J]]&lt;&gt;"Recevable"),"Eliminé",COUNT(IF(Tableau1[Recevabilité technique total G]="Recevable",Tableau1[Total A + B+C+D],""))+1-SUM(--(Tableau1[[#This Row],[Total A + B+C+D]]&gt;=IF(Tableau1[Recevabilité technique total G]="Recevable",Tableau1[Total A + B+C+D],""))))</f>
        <v>2</v>
      </c>
    </row>
    <row r="6" spans="1:19" ht="15" thickBot="1">
      <c r="A6" s="21" t="s">
        <v>22</v>
      </c>
      <c r="B6" s="22">
        <v>587827.23</v>
      </c>
      <c r="C6" s="23">
        <v>587827.23</v>
      </c>
      <c r="D6" s="1">
        <v>20</v>
      </c>
      <c r="E6" s="24">
        <v>0.5</v>
      </c>
      <c r="F6" s="1">
        <v>10</v>
      </c>
      <c r="G6" s="25">
        <v>12</v>
      </c>
      <c r="H6" s="26">
        <v>0.27500000000000002</v>
      </c>
      <c r="I6" s="26">
        <v>3.3</v>
      </c>
      <c r="J6" s="25">
        <v>12</v>
      </c>
      <c r="K6" s="26">
        <v>0.15</v>
      </c>
      <c r="L6" s="26">
        <v>1.8</v>
      </c>
      <c r="M6" s="25">
        <v>12</v>
      </c>
      <c r="N6" s="26">
        <v>7.4999999999999997E-2</v>
      </c>
      <c r="O6" s="26">
        <v>0.9</v>
      </c>
      <c r="P6" s="27">
        <v>16</v>
      </c>
      <c r="Q6" s="37" t="str">
        <f>IF(Tableau1[[#This Row],[Total B brut TECHNIQUE ]]&lt;12,"Eliminé techniquement","Recevable")</f>
        <v>Recevable</v>
      </c>
      <c r="R6" s="38" t="str">
        <f>IF(Tableau1[[#This Row],[Total C brut SECURITE]]&lt;&gt;12,"Eliminé","Recevable")</f>
        <v>Recevable</v>
      </c>
      <c r="S6" s="39" cm="1">
        <f t="array" ref="S6">IF(OR(Tableau1[[#This Row],[Recevabilité technique total G]]&lt;&gt;"Recevable",Tableau1[[#This Row],[Recevabilité Sécurité total J]]&lt;&gt;"Recevable"),"Eliminé",COUNT(IF(Tableau1[Recevabilité technique total G]="Recevable",Tableau1[Total A + B+C+D],""))+1-SUM(--(Tableau1[[#This Row],[Total A + B+C+D]]&gt;=IF(Tableau1[Recevabilité technique total G]="Recevable",Tableau1[Total A + B+C+D],""))))</f>
        <v>1</v>
      </c>
    </row>
    <row r="7" spans="1:19" ht="15" thickBot="1">
      <c r="A7" s="11" t="s">
        <v>16</v>
      </c>
      <c r="B7" s="11"/>
      <c r="C7" s="34">
        <f t="array" ref="C7">SMALL(IF(Tableau1[Recevabilité technique total G]="Recevable", IF(Tableau1[Recevabilité Sécurité total J]="Recevable", Tableau1[Montant total l''offre])),1)</f>
        <v>587827.23</v>
      </c>
      <c r="D7" s="13"/>
      <c r="E7" s="13"/>
      <c r="F7" s="13"/>
      <c r="G7" s="13"/>
      <c r="H7" s="13"/>
      <c r="I7" s="12"/>
      <c r="J7" s="13"/>
      <c r="K7" s="13"/>
      <c r="L7" s="12"/>
      <c r="M7" s="13"/>
      <c r="N7" s="13"/>
      <c r="O7" s="31" t="s">
        <v>17</v>
      </c>
      <c r="P7" s="32">
        <f t="array" ref="P7">LARGE(IF(Tableau1[Recevabilité technique total G]="Recevable", IF(Tableau1[Recevabilité Sécurité total J]="Recevable", Tableau1[Total A + B+C+D])),1)</f>
        <v>16</v>
      </c>
      <c r="Q7" s="13"/>
      <c r="R7" s="13"/>
      <c r="S7" s="13"/>
    </row>
    <row r="13" spans="1:19">
      <c r="B13" s="35"/>
    </row>
    <row r="14" spans="1:19">
      <c r="S14" s="40"/>
    </row>
    <row r="17" spans="2:15">
      <c r="B17" s="36"/>
      <c r="M17" s="35"/>
    </row>
    <row r="18" spans="2:15">
      <c r="B18" s="36"/>
    </row>
    <row r="19" spans="2:15">
      <c r="M19" s="35"/>
    </row>
    <row r="20" spans="2:15">
      <c r="K20" s="33"/>
    </row>
    <row r="22" spans="2:15">
      <c r="O22" s="35"/>
    </row>
  </sheetData>
  <conditionalFormatting sqref="Q3:Q6">
    <cfRule type="cellIs" dxfId="5" priority="4" operator="equal">
      <formula>"Recevable"</formula>
    </cfRule>
    <cfRule type="cellIs" dxfId="4" priority="5" operator="equal">
      <formula>"Eliminé techniquement"</formula>
    </cfRule>
  </conditionalFormatting>
  <conditionalFormatting sqref="R3:R6">
    <cfRule type="cellIs" dxfId="3" priority="2" operator="equal">
      <formula>"Eliminé"</formula>
    </cfRule>
    <cfRule type="cellIs" dxfId="2" priority="3" operator="equal">
      <formula>"Recevable"</formula>
    </cfRule>
  </conditionalFormatting>
  <conditionalFormatting sqref="S3:S6">
    <cfRule type="cellIs" dxfId="0" priority="1" operator="equal">
      <formula>"Eliminé"</formula>
    </cfRule>
  </conditionalFormatting>
  <pageMargins left="0.7" right="0.7" top="0.75" bottom="0.75" header="0.3" footer="0.3"/>
  <pageSetup paperSize="9" orientation="portrait" horizontalDpi="300" verticalDpi="300" r:id="rId1"/>
  <headerFooter>
    <oddFooter>&amp;L_x000D_&amp;1#&amp;"Calibri"&amp;10&amp;K008000 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BADIROU Abdou Rahamani (SNCF / DGA NUMERIQUE / e.SNCF Sol.DRC INNOVATION)</dc:creator>
  <cp:lastModifiedBy>François ROUZE</cp:lastModifiedBy>
  <dcterms:created xsi:type="dcterms:W3CDTF">2025-04-28T15:44:20Z</dcterms:created>
  <dcterms:modified xsi:type="dcterms:W3CDTF">2025-04-29T04:33:28Z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2025-04-28T15:55:38Z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75270edf-aba5-4137-b021-762231d4316b</vt:lpwstr>
  </property>
  <property fmtid="{D5CDD505-2E9C-101B-9397-08002B2CF9AE}" pid="8" name="MSIP_Label_c8d3f7c8-5c4b-4ab6-9486-a0a9eb08efa7_ContentBits">
    <vt:lpwstr>2</vt:lpwstr>
  </property>
</Properties>
</file>