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40B1E8D-9629-4D0A-8EED-8E968B37DA42}" xr6:coauthVersionLast="36" xr6:coauthVersionMax="47" xr10:uidLastSave="{00000000-0000-0000-0000-000000000000}"/>
  <bookViews>
    <workbookView xWindow="-120" yWindow="-120" windowWidth="24240" windowHeight="13020" xr2:uid="{BE5B1F19-532F-48C3-93E0-34A9FB156219}"/>
  </bookViews>
  <sheets>
    <sheet name="FACTURES ET CALENDRIER" sheetId="1" r:id="rId1"/>
  </sheets>
  <externalReferences>
    <externalReference r:id="rId2"/>
    <externalReference r:id="rId3"/>
  </externalReferences>
  <definedNames>
    <definedName name="annee">#REF!</definedName>
    <definedName name="Beg_Bal">#REF!</definedName>
    <definedName name="CH_ACQUISITION">'[1]POSTE DE CHARGE'!$C$4</definedName>
    <definedName name="CH_ASSURANCE">'[1]POSTE DE CHARGE'!$D$4</definedName>
    <definedName name="CH_CELLIER">'[1]POSTE DE CHARGE'!$E$4</definedName>
    <definedName name="CH_CHAMBRE">'[1]POSTE DE CHARGE'!$G$4</definedName>
    <definedName name="CH_CHARPENTE_ET_COUVERTURE">'[1]POSTE DE CHARGE'!$F$4</definedName>
    <definedName name="CH_CLIMATISATION_ET_CHAUFFAGE">'[1]POSTE DE CHARGE'!$H$4</definedName>
    <definedName name="CH_COUTS_PREPARATOIRES">'[1]POSTE DE CHARGE'!$I$4</definedName>
    <definedName name="CH_CUISINE">'[1]POSTE DE CHARGE'!$J$4</definedName>
    <definedName name="CH_DIVERS">'[1]POSTE DE CHARGE'!$K$4</definedName>
    <definedName name="CH_ELECTRICITE">'[1]POSTE DE CHARGE'!$L$4</definedName>
    <definedName name="CH_EXTERIEUR">'[1]POSTE DE CHARGE'!$M$4</definedName>
    <definedName name="CH_FACADE">'[1]POSTE DE CHARGE'!$N$4</definedName>
    <definedName name="CH_FINITION_INTERIEURE">'[1]POSTE DE CHARGE'!$O$4</definedName>
    <definedName name="CH_FONDATION">'[1]POSTE DE CHARGE'!$P$4</definedName>
    <definedName name="CH_GESTION_DES_EAUX_ET_ASSAINISSEMENT">'[1]POSTE DE CHARGE'!$Q$4</definedName>
    <definedName name="CH_IMPOTS_ET_TAXES">'[1]POSTE DE CHARGE'!$R$4</definedName>
    <definedName name="CH_ISOLATION">'[1]POSTE DE CHARGE'!$S$4</definedName>
    <definedName name="CH_MACONNERIE">'[1]POSTE DE CHARGE'!$T$4</definedName>
    <definedName name="CH_MENUISERIE">'[1]POSTE DE CHARGE'!$U$4</definedName>
    <definedName name="CH_PLACO_PLATRE">'[1]POSTE DE CHARGE'!$V$4</definedName>
    <definedName name="CH_PLOMBERIE_ET_SANITAIRE">'[1]POSTE DE CHARGE'!$W$4</definedName>
    <definedName name="CH_PREPARATION_DU_TERRAIN">'[1]POSTE DE CHARGE'!$X$4</definedName>
    <definedName name="CH_SALON">'[1]POSTE DE CHARGE'!$Y$4</definedName>
    <definedName name="CH_TECHNIQUE">'[1]POSTE DE CHARGE'!$Z$4</definedName>
    <definedName name="CH_TERRASSEMENT">'[1]POSTE DE CHARGE'!$AA$4</definedName>
    <definedName name="CH_VIABILISATION">'[1]POSTE DE CHARGE'!$AB$4</definedName>
    <definedName name="coutassurance">#REF!</definedName>
    <definedName name="coutinterets">#REF!</definedName>
    <definedName name="couttotal">#REF!</definedName>
    <definedName name="dureepret">#REF!</definedName>
    <definedName name="End_Bal">'[2]Tableau d''amortissement'!$I$19:$I$378</definedName>
    <definedName name="Extra_Pay">#REF!</definedName>
    <definedName name="Header_Row">ROW('[2]Tableau d''amortissement'!$18:$18)</definedName>
    <definedName name="Int">#REF!</definedName>
    <definedName name="Interest_Rate">'[2]Tableau d''amortissement'!$D$6</definedName>
    <definedName name="Last_Row">IF(Values_Entered,Header_Row+Number_of_Payments,Header_Row)</definedName>
    <definedName name="Loan_Amount">'[2]Tableau d''amortissement'!$D$5</definedName>
    <definedName name="Loan_Start">'[2]Tableau d''amortissement'!$D$9</definedName>
    <definedName name="Loan_Years">'[2]Tableau d''amortissement'!$D$7</definedName>
    <definedName name="mensualiteassurance">#REF!</definedName>
    <definedName name="mensualitehorsassurance">#REF!</definedName>
    <definedName name="mensualitetotale">#REF!</definedName>
    <definedName name="mois">#REF!</definedName>
    <definedName name="Num_Pmt_Per_Year">#REF!</definedName>
    <definedName name="Number_of_Payments">MATCH(0.01,End_Bal,-1)+1</definedName>
    <definedName name="Pay_Num">#REF!</definedName>
    <definedName name="pret">#REF!</definedName>
    <definedName name="Princ">#REF!</definedName>
    <definedName name="Sched_Pay">#REF!</definedName>
    <definedName name="Scheduled_Extra_Payments">#REF!</definedName>
    <definedName name="Scheduled_Monthly_Payment">#REF!</definedName>
    <definedName name="tauxassurance">#REF!</definedName>
    <definedName name="tauxinteret">#REF!</definedName>
    <definedName name="test">#REF!</definedName>
    <definedName name="Total_Pay">#REF!</definedName>
    <definedName name="Values_Entered">IF(Loan_Amount*Interest_Rate*Loan_Years*Loan_Start&gt;0,1,0)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18" i="1"/>
  <c r="E17" i="1"/>
  <c r="E16" i="1"/>
  <c r="E15" i="1"/>
  <c r="E14" i="1"/>
  <c r="E13" i="1"/>
  <c r="E12" i="1"/>
  <c r="E11" i="1"/>
  <c r="E10" i="1"/>
  <c r="E9" i="1"/>
  <c r="C15" i="1"/>
  <c r="C16" i="1"/>
  <c r="C14" i="1"/>
  <c r="C17" i="1"/>
  <c r="C18" i="1"/>
  <c r="C19" i="1"/>
  <c r="C13" i="1"/>
  <c r="C12" i="1"/>
  <c r="D19" i="1"/>
  <c r="D18" i="1"/>
  <c r="D17" i="1"/>
  <c r="D16" i="1"/>
  <c r="D15" i="1"/>
  <c r="D14" i="1"/>
  <c r="D13" i="1"/>
  <c r="D12" i="1"/>
  <c r="D11" i="1"/>
  <c r="D10" i="1"/>
  <c r="D9" i="1"/>
  <c r="B19" i="1"/>
  <c r="B17" i="1"/>
  <c r="B16" i="1"/>
  <c r="B18" i="1"/>
  <c r="B15" i="1"/>
  <c r="C11" i="1"/>
  <c r="C10" i="1"/>
  <c r="C9" i="1"/>
  <c r="B14" i="1"/>
  <c r="B12" i="1"/>
  <c r="B13" i="1"/>
  <c r="B11" i="1"/>
  <c r="B9" i="1"/>
  <c r="B10" i="1"/>
</calcChain>
</file>

<file path=xl/sharedStrings.xml><?xml version="1.0" encoding="utf-8"?>
<sst xmlns="http://schemas.openxmlformats.org/spreadsheetml/2006/main" count="24" uniqueCount="14">
  <si>
    <t>FACTURE</t>
  </si>
  <si>
    <t>1ER PAIEMENT</t>
  </si>
  <si>
    <t>2e PAIEMENT</t>
  </si>
  <si>
    <t>N°</t>
  </si>
  <si>
    <t>MONTANT</t>
  </si>
  <si>
    <t>DATE LIMITE</t>
  </si>
  <si>
    <t>TYPE</t>
  </si>
  <si>
    <t>N° FACTURE</t>
  </si>
  <si>
    <t>3e PAIEMENT</t>
  </si>
  <si>
    <t>4e PAIEMENT</t>
  </si>
  <si>
    <t>5e PAIEMENT</t>
  </si>
  <si>
    <t>FA2025-01</t>
  </si>
  <si>
    <t>FA2025-02</t>
  </si>
  <si>
    <t>FA2025-03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</si>
</sst>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7" formatCode="#,##0.00\ &quot;€&quot;"/>
  </numFmts>
  <fonts count="9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1"/>
      <color theme="1"/>
      <name val="Aptos Display"/>
      <family val="2"/>
      <scheme val="major"/>
    </font>
    <font>
      <sz val="11"/>
      <color rgb="FF000000"/>
      <name val="Aptos Narrow"/>
      <family val="2"/>
      <scheme val="minor"/>
    </font>
    <font>
      <sz val="11"/>
      <color rgb="FF000000"/>
      <name val="Aptos Display"/>
      <family val="2"/>
      <scheme val="maj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14" fontId="0" fillId="5" borderId="5" xfId="2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6" fillId="0" borderId="5" xfId="2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44" fontId="5" fillId="5" borderId="5" xfId="1" applyNumberFormat="1" applyFont="1" applyFill="1" applyBorder="1" applyAlignment="1">
      <alignment horizontal="center" vertical="center"/>
    </xf>
    <xf numFmtId="44" fontId="5" fillId="5" borderId="4" xfId="1" applyNumberFormat="1" applyFont="1" applyFill="1" applyBorder="1" applyAlignment="1">
      <alignment horizontal="center" vertical="center"/>
    </xf>
    <xf numFmtId="44" fontId="7" fillId="0" borderId="5" xfId="1" applyNumberFormat="1" applyFont="1" applyBorder="1" applyAlignment="1">
      <alignment horizontal="center" vertical="center"/>
    </xf>
    <xf numFmtId="44" fontId="7" fillId="0" borderId="4" xfId="1" applyNumberFormat="1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14" fontId="6" fillId="5" borderId="2" xfId="2" applyNumberFormat="1" applyFont="1" applyFill="1" applyBorder="1" applyAlignment="1">
      <alignment horizontal="center" vertical="center"/>
    </xf>
    <xf numFmtId="44" fontId="7" fillId="5" borderId="2" xfId="1" applyNumberFormat="1" applyFont="1" applyFill="1" applyBorder="1" applyAlignment="1">
      <alignment horizontal="center" vertical="center"/>
    </xf>
    <xf numFmtId="44" fontId="7" fillId="5" borderId="1" xfId="1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/>
    </xf>
    <xf numFmtId="167" fontId="0" fillId="0" borderId="6" xfId="0" applyNumberFormat="1" applyFont="1" applyFill="1" applyBorder="1" applyAlignment="1">
      <alignment horizontal="center" vertical="center"/>
    </xf>
  </cellXfs>
  <cellStyles count="3">
    <cellStyle name="Monétaire 2" xfId="1" xr:uid="{0F100C81-05EF-4C0C-A91D-9A4C8E04E467}"/>
    <cellStyle name="Normal" xfId="0" builtinId="0"/>
    <cellStyle name="Normal 2" xfId="2" xr:uid="{195BAE5C-8FDA-4A17-A777-06626CAB791B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maj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gngp/Desktop/MAIS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bug/Downloads/tableau-amortissement-credit-immobili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POSTE DE CHARGE"/>
      <sheetName val="RÉPARTITION DÉPENSES PAR PAYEUR"/>
      <sheetName val="BUDGET DEVIS &amp; DÉPENSES"/>
      <sheetName val="FACTURES ET CALENDRIER"/>
      <sheetName val="Feuil6"/>
      <sheetName val="Feuil5"/>
      <sheetName val="Planning chantier Dupont"/>
      <sheetName val="BUDGET &amp; CALENDRIER DES TRAVAUX"/>
      <sheetName val="DEVIS"/>
    </sheetNames>
    <sheetDataSet>
      <sheetData sheetId="0"/>
      <sheetData sheetId="1">
        <row r="4">
          <cell r="C4" t="str">
            <v>ACQUISITION</v>
          </cell>
          <cell r="D4" t="str">
            <v>ASSURANCE</v>
          </cell>
          <cell r="E4" t="str">
            <v>CELLIER</v>
          </cell>
          <cell r="F4" t="str">
            <v>CHARPENTE ET COUVERTURE</v>
          </cell>
          <cell r="G4" t="str">
            <v>CHAMBRE</v>
          </cell>
          <cell r="H4" t="str">
            <v>CLIMATISATION ET CHAUFFAGE</v>
          </cell>
          <cell r="I4" t="str">
            <v>COUTS PREPARATOIRES</v>
          </cell>
          <cell r="J4" t="str">
            <v>CUISINE</v>
          </cell>
          <cell r="K4" t="str">
            <v>DIVERS</v>
          </cell>
          <cell r="L4" t="str">
            <v>ELECTRICITE</v>
          </cell>
          <cell r="M4" t="str">
            <v>EXTERIEUR</v>
          </cell>
          <cell r="N4" t="str">
            <v>FACADE</v>
          </cell>
          <cell r="O4" t="str">
            <v>FINITION INTERIEURE</v>
          </cell>
          <cell r="P4" t="str">
            <v>FONDATION</v>
          </cell>
          <cell r="Q4" t="str">
            <v>GESTION DES EAUX ET ASSAINISSEMENT</v>
          </cell>
          <cell r="R4" t="str">
            <v>IMPOTS ET TAXES</v>
          </cell>
          <cell r="S4" t="str">
            <v>ISOLATION</v>
          </cell>
          <cell r="T4" t="str">
            <v>MACONNERIE</v>
          </cell>
          <cell r="U4" t="str">
            <v>MENUISERIE</v>
          </cell>
          <cell r="V4" t="str">
            <v>PLACO PLATRE</v>
          </cell>
          <cell r="W4" t="str">
            <v>PLOMBERIE ET SANITAIRE</v>
          </cell>
          <cell r="X4" t="str">
            <v>PREPARATION DU TERRAIN</v>
          </cell>
          <cell r="Y4" t="str">
            <v>SALON</v>
          </cell>
          <cell r="Z4" t="str">
            <v>TECHNIQUE</v>
          </cell>
          <cell r="AA4" t="str">
            <v>TERRASSEMENT</v>
          </cell>
          <cell r="AB4" t="str">
            <v>VIABILISATION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'amortissement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7A5E98-4CEB-4634-8BD0-1ED9E67620C3}" name="Tableau2" displayName="Tableau2" ref="B8:E19" totalsRowShown="0" headerRowDxfId="2" tableBorderDxfId="5">
  <autoFilter ref="B8:E19" xr:uid="{A2C18DF0-205B-4415-B49B-EFD83B4EBD4F}"/>
  <sortState ref="B9:E19">
    <sortCondition ref="C8:C19"/>
  </sortState>
  <tableColumns count="4">
    <tableColumn id="1" xr3:uid="{7AD4BDF5-C331-4C13-B1EB-9C829FB9DF97}" name="N° FACTURE" dataDxfId="4"/>
    <tableColumn id="2" xr3:uid="{6E5747A4-8C9E-410D-82C0-8F3AECCE01E6}" name="DATE LIMITE" dataDxfId="1"/>
    <tableColumn id="3" xr3:uid="{6C35AF16-3D74-4AB7-AEA2-D1C73982D81F}" name="TYPE" dataDxfId="3"/>
    <tableColumn id="4" xr3:uid="{FA71759F-381C-4949-ACCC-BE085AC694D5}" name="MONTANT" dataDxfId="0" dataCellStyle="Monétaire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CBAE-F382-4E29-8DD0-CE277AA589EB}">
  <sheetPr codeName="Feuil1"/>
  <dimension ref="A2:L22"/>
  <sheetViews>
    <sheetView showGridLines="0" tabSelected="1" workbookViewId="0">
      <selection activeCell="F24" sqref="F24"/>
    </sheetView>
  </sheetViews>
  <sheetFormatPr baseColWidth="10" defaultColWidth="11.3984375" defaultRowHeight="13.8"/>
  <cols>
    <col min="1" max="1" width="4.09765625" style="5" customWidth="1"/>
    <col min="2" max="2" width="13.69921875" style="1" customWidth="1"/>
    <col min="3" max="3" width="13.8984375" style="1" customWidth="1"/>
    <col min="4" max="4" width="14.8984375" style="1" bestFit="1" customWidth="1"/>
    <col min="5" max="5" width="13" style="1" bestFit="1" customWidth="1"/>
    <col min="6" max="6" width="11.8984375" style="1" bestFit="1" customWidth="1"/>
    <col min="7" max="7" width="12" style="1" bestFit="1" customWidth="1"/>
    <col min="8" max="8" width="11.8984375" style="1" customWidth="1"/>
    <col min="9" max="9" width="13" style="1" bestFit="1" customWidth="1"/>
    <col min="10" max="10" width="11.8984375" style="1" bestFit="1" customWidth="1"/>
    <col min="11" max="12" width="13" style="1" bestFit="1" customWidth="1"/>
    <col min="13" max="16384" width="11.3984375" style="1"/>
  </cols>
  <sheetData>
    <row r="2" spans="2:12">
      <c r="B2" s="2" t="s">
        <v>0</v>
      </c>
      <c r="C2" s="6" t="s">
        <v>1</v>
      </c>
      <c r="D2" s="7"/>
      <c r="E2" s="6" t="s">
        <v>2</v>
      </c>
      <c r="F2" s="7"/>
      <c r="G2" s="6" t="s">
        <v>8</v>
      </c>
      <c r="H2" s="7"/>
      <c r="I2" s="6" t="s">
        <v>9</v>
      </c>
      <c r="J2" s="7"/>
      <c r="K2" s="6" t="s">
        <v>10</v>
      </c>
      <c r="L2" s="7"/>
    </row>
    <row r="3" spans="2:12">
      <c r="B3" s="3" t="s">
        <v>3</v>
      </c>
      <c r="C3" s="4" t="s">
        <v>5</v>
      </c>
      <c r="D3" s="4" t="s">
        <v>4</v>
      </c>
      <c r="E3" s="4" t="s">
        <v>5</v>
      </c>
      <c r="F3" s="4" t="s">
        <v>4</v>
      </c>
      <c r="G3" s="4" t="s">
        <v>5</v>
      </c>
      <c r="H3" s="4" t="s">
        <v>4</v>
      </c>
      <c r="I3" s="4" t="s">
        <v>5</v>
      </c>
      <c r="J3" s="4" t="s">
        <v>4</v>
      </c>
      <c r="K3" s="4" t="s">
        <v>5</v>
      </c>
      <c r="L3" s="4" t="s">
        <v>4</v>
      </c>
    </row>
    <row r="4" spans="2:12">
      <c r="B4" s="8" t="s">
        <v>11</v>
      </c>
      <c r="C4" s="9">
        <v>45698</v>
      </c>
      <c r="D4" s="17">
        <v>25000</v>
      </c>
      <c r="E4" s="9">
        <v>45699</v>
      </c>
      <c r="F4" s="17">
        <v>2600</v>
      </c>
      <c r="G4" s="9">
        <v>45700</v>
      </c>
      <c r="H4" s="17">
        <v>2600</v>
      </c>
      <c r="I4" s="9">
        <v>45701</v>
      </c>
      <c r="J4" s="17">
        <v>2600</v>
      </c>
      <c r="K4" s="9">
        <v>45710</v>
      </c>
      <c r="L4" s="18">
        <v>2800</v>
      </c>
    </row>
    <row r="5" spans="2:12">
      <c r="B5" s="10" t="s">
        <v>12</v>
      </c>
      <c r="C5" s="11">
        <v>45697</v>
      </c>
      <c r="D5" s="19">
        <v>3500</v>
      </c>
      <c r="E5" s="11">
        <v>45701</v>
      </c>
      <c r="F5" s="19">
        <v>2400</v>
      </c>
      <c r="G5" s="11">
        <v>45702</v>
      </c>
      <c r="H5" s="19">
        <v>2400</v>
      </c>
      <c r="I5" s="11">
        <v>45704</v>
      </c>
      <c r="J5" s="19">
        <v>2900</v>
      </c>
      <c r="K5" s="11">
        <v>45709</v>
      </c>
      <c r="L5" s="20">
        <v>3000</v>
      </c>
    </row>
    <row r="6" spans="2:12">
      <c r="B6" s="21" t="s">
        <v>13</v>
      </c>
      <c r="C6" s="22">
        <v>45697</v>
      </c>
      <c r="D6" s="23">
        <v>45000</v>
      </c>
      <c r="E6" s="22"/>
      <c r="F6" s="23"/>
      <c r="G6" s="22"/>
      <c r="H6" s="23"/>
      <c r="I6" s="22"/>
      <c r="J6" s="23"/>
      <c r="K6" s="22"/>
      <c r="L6" s="24"/>
    </row>
    <row r="7" spans="2:12">
      <c r="B7" s="5"/>
    </row>
    <row r="8" spans="2:12" ht="15" customHeight="1">
      <c r="B8" s="15" t="s">
        <v>7</v>
      </c>
      <c r="C8" s="16" t="s">
        <v>5</v>
      </c>
      <c r="D8" s="16" t="s">
        <v>6</v>
      </c>
      <c r="E8" s="16" t="s">
        <v>4</v>
      </c>
    </row>
    <row r="9" spans="2:12">
      <c r="B9" s="14" t="str">
        <f ca="1">INDIRECT(ADDRESS(5,2))</f>
        <v>FA2025-02</v>
      </c>
      <c r="C9" s="26">
        <f ca="1">INDIRECT(ADDRESS(5,3))</f>
        <v>45697</v>
      </c>
      <c r="D9" s="12" t="str">
        <f ca="1">INDIRECT(ADDRESS(2,3))</f>
        <v>1ER PAIEMENT</v>
      </c>
      <c r="E9" s="27">
        <f ca="1">INDIRECT(ADDRESS(5,4))</f>
        <v>3500</v>
      </c>
      <c r="H9" s="13"/>
    </row>
    <row r="10" spans="2:12" ht="15" customHeight="1">
      <c r="B10" s="14" t="str">
        <f ca="1">INDIRECT(ADDRESS(6,2))</f>
        <v>FA2025-03</v>
      </c>
      <c r="C10" s="26">
        <f ca="1">INDIRECT(ADDRESS(6,3))</f>
        <v>45697</v>
      </c>
      <c r="D10" s="12" t="str">
        <f ca="1">INDIRECT(ADDRESS(2,3))</f>
        <v>1ER PAIEMENT</v>
      </c>
      <c r="E10" s="27">
        <f ca="1">INDIRECT(ADDRESS(6,4))</f>
        <v>45000</v>
      </c>
      <c r="H10" s="25"/>
    </row>
    <row r="11" spans="2:12">
      <c r="B11" s="14" t="str">
        <f ca="1">INDIRECT(ADDRESS(4,2))</f>
        <v>FA2025-01</v>
      </c>
      <c r="C11" s="26">
        <f ca="1">INDIRECT(ADDRESS(4,3))</f>
        <v>45698</v>
      </c>
      <c r="D11" s="12" t="str">
        <f ca="1">INDIRECT(ADDRESS(2,3))</f>
        <v>1ER PAIEMENT</v>
      </c>
      <c r="E11" s="27">
        <f ca="1">INDIRECT(ADDRESS(4,4))</f>
        <v>25000</v>
      </c>
      <c r="H11" s="13"/>
    </row>
    <row r="12" spans="2:12">
      <c r="B12" s="14" t="str">
        <f ca="1">INDIRECT(ADDRESS(4,2))</f>
        <v>FA2025-01</v>
      </c>
      <c r="C12" s="26">
        <f ca="1">INDIRECT(ADDRESS(4,5))</f>
        <v>45699</v>
      </c>
      <c r="D12" s="12" t="str">
        <f ca="1">INDIRECT(ADDRESS(2,5))</f>
        <v>2e PAIEMENT</v>
      </c>
      <c r="E12" s="27">
        <f ca="1">INDIRECT(ADDRESS(4,6))</f>
        <v>2600</v>
      </c>
    </row>
    <row r="13" spans="2:12">
      <c r="B13" s="14" t="str">
        <f ca="1">INDIRECT(ADDRESS(4,2))</f>
        <v>FA2025-01</v>
      </c>
      <c r="C13" s="26">
        <f ca="1">INDIRECT(ADDRESS(4,7))</f>
        <v>45700</v>
      </c>
      <c r="D13" s="12" t="str">
        <f ca="1">INDIRECT(ADDRESS(2,7))</f>
        <v>3e PAIEMENT</v>
      </c>
      <c r="E13" s="27">
        <f ca="1">INDIRECT(ADDRESS(4,8))</f>
        <v>2600</v>
      </c>
    </row>
    <row r="14" spans="2:12">
      <c r="B14" s="14" t="str">
        <f ca="1">INDIRECT(ADDRESS(4,2))</f>
        <v>FA2025-01</v>
      </c>
      <c r="C14" s="26">
        <f ca="1">INDIRECT(ADDRESS(4,9))</f>
        <v>45701</v>
      </c>
      <c r="D14" s="12" t="str">
        <f ca="1">INDIRECT(ADDRESS(2,9))</f>
        <v>4e PAIEMENT</v>
      </c>
      <c r="E14" s="27">
        <f ca="1">INDIRECT(ADDRESS(4,10))</f>
        <v>2600</v>
      </c>
    </row>
    <row r="15" spans="2:12">
      <c r="B15" s="14" t="str">
        <f ca="1">INDIRECT(ADDRESS(5,2))</f>
        <v>FA2025-02</v>
      </c>
      <c r="C15" s="26">
        <f ca="1">INDIRECT(ADDRESS(5,5))</f>
        <v>45701</v>
      </c>
      <c r="D15" s="12" t="str">
        <f ca="1">INDIRECT(ADDRESS(2,5))</f>
        <v>2e PAIEMENT</v>
      </c>
      <c r="E15" s="27">
        <f ca="1">INDIRECT(ADDRESS(5,6))</f>
        <v>2400</v>
      </c>
    </row>
    <row r="16" spans="2:12">
      <c r="B16" s="14" t="str">
        <f ca="1">INDIRECT(ADDRESS(5,2))</f>
        <v>FA2025-02</v>
      </c>
      <c r="C16" s="26">
        <f ca="1">INDIRECT(ADDRESS(5,7))</f>
        <v>45702</v>
      </c>
      <c r="D16" s="12" t="str">
        <f ca="1">INDIRECT(ADDRESS(2,7))</f>
        <v>3e PAIEMENT</v>
      </c>
      <c r="E16" s="27">
        <f ca="1">INDIRECT(ADDRESS(5,8))</f>
        <v>2400</v>
      </c>
    </row>
    <row r="17" spans="2:5">
      <c r="B17" s="14" t="str">
        <f ca="1">INDIRECT(ADDRESS(5,2))</f>
        <v>FA2025-02</v>
      </c>
      <c r="C17" s="26">
        <f ca="1">INDIRECT(ADDRESS(5,9))</f>
        <v>45704</v>
      </c>
      <c r="D17" s="12" t="str">
        <f ca="1">INDIRECT(ADDRESS(2,9))</f>
        <v>4e PAIEMENT</v>
      </c>
      <c r="E17" s="27">
        <f ca="1">INDIRECT(ADDRESS(5,10))</f>
        <v>2900</v>
      </c>
    </row>
    <row r="18" spans="2:5">
      <c r="B18" s="14" t="str">
        <f ca="1">INDIRECT(ADDRESS(5,2))</f>
        <v>FA2025-02</v>
      </c>
      <c r="C18" s="26">
        <f ca="1">INDIRECT(ADDRESS(5,11))</f>
        <v>45709</v>
      </c>
      <c r="D18" s="12" t="str">
        <f ca="1">INDIRECT(ADDRESS(2,11))</f>
        <v>5e PAIEMENT</v>
      </c>
      <c r="E18" s="27">
        <f ca="1">INDIRECT(ADDRESS(5,12))</f>
        <v>3000</v>
      </c>
    </row>
    <row r="19" spans="2:5">
      <c r="B19" s="14" t="str">
        <f ca="1">INDIRECT(ADDRESS(4,2))</f>
        <v>FA2025-01</v>
      </c>
      <c r="C19" s="26">
        <f ca="1">INDIRECT(ADDRESS(4,11))</f>
        <v>45710</v>
      </c>
      <c r="D19" s="12" t="str">
        <f ca="1">INDIRECT(ADDRESS(2,11))</f>
        <v>5e PAIEMENT</v>
      </c>
      <c r="E19" s="27">
        <f ca="1">INDIRECT(ADDRESS(4,12))</f>
        <v>2800</v>
      </c>
    </row>
    <row r="22" spans="2:5">
      <c r="E22" s="13"/>
    </row>
  </sheetData>
  <sortState ref="B9:E19">
    <sortCondition ref="C9:C19"/>
  </sortState>
  <mergeCells count="5">
    <mergeCell ref="C2:D2"/>
    <mergeCell ref="E2:F2"/>
    <mergeCell ref="G2:H2"/>
    <mergeCell ref="I2:J2"/>
    <mergeCell ref="K2:L2"/>
  </mergeCells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ET 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Gibault</dc:creator>
  <cp:lastModifiedBy>François ROUZE</cp:lastModifiedBy>
  <dcterms:created xsi:type="dcterms:W3CDTF">2025-02-19T19:14:37Z</dcterms:created>
  <dcterms:modified xsi:type="dcterms:W3CDTF">2025-02-20T09:15:22Z</dcterms:modified>
</cp:coreProperties>
</file>