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D94821E-1A56-4118-AC59-4F0F1D5D7A78}" xr6:coauthVersionLast="36" xr6:coauthVersionMax="47" xr10:uidLastSave="{00000000-0000-0000-0000-000000000000}"/>
  <bookViews>
    <workbookView xWindow="-120" yWindow="-120" windowWidth="29040" windowHeight="17640" tabRatio="704" activeTab="6" xr2:uid="{969788EA-FBD6-4B6D-8310-0BAFB693A547}"/>
  </bookViews>
  <sheets>
    <sheet name="Janvier" sheetId="3" r:id="rId1"/>
    <sheet name="Février" sheetId="27" r:id="rId2"/>
    <sheet name="Mars" sheetId="28" r:id="rId3"/>
    <sheet name="Avril" sheetId="29" r:id="rId4"/>
    <sheet name="Mai" sheetId="30" r:id="rId5"/>
    <sheet name="Juin" sheetId="31" r:id="rId6"/>
    <sheet name="Juillet" sheetId="32" r:id="rId7"/>
    <sheet name="Aout" sheetId="33" r:id="rId8"/>
    <sheet name="Septembre" sheetId="34" r:id="rId9"/>
    <sheet name="Octobre" sheetId="35" r:id="rId10"/>
    <sheet name="Novembre" sheetId="36" r:id="rId11"/>
    <sheet name="Décembre" sheetId="37" r:id="rId12"/>
    <sheet name="Total 1" sheetId="26" r:id="rId13"/>
    <sheet name="Prénoms" sheetId="2" state="hidden" r:id="rId14"/>
  </sheets>
  <definedNames>
    <definedName name="feries">'Total 1'!$AB$3:$AB$15</definedName>
    <definedName name="l_heure">Janvier!$AD$1:$AD$25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43" i="28" l="1"/>
  <c r="X43" i="28"/>
  <c r="W43" i="28"/>
  <c r="V43" i="28"/>
  <c r="U43" i="28"/>
  <c r="T43" i="28"/>
  <c r="S43" i="28"/>
  <c r="R43" i="28"/>
  <c r="Q43" i="28"/>
  <c r="Y41" i="28"/>
  <c r="X41" i="28"/>
  <c r="W41" i="28"/>
  <c r="V41" i="28"/>
  <c r="U41" i="28"/>
  <c r="T41" i="28"/>
  <c r="S41" i="28"/>
  <c r="R41" i="28"/>
  <c r="Q41" i="28"/>
  <c r="Y39" i="28"/>
  <c r="X39" i="28"/>
  <c r="W39" i="28"/>
  <c r="V39" i="28"/>
  <c r="U39" i="28"/>
  <c r="T39" i="28"/>
  <c r="S39" i="28"/>
  <c r="R39" i="28"/>
  <c r="Q39" i="28"/>
  <c r="Y43" i="31"/>
  <c r="X43" i="31"/>
  <c r="W43" i="31"/>
  <c r="V43" i="31"/>
  <c r="U43" i="31"/>
  <c r="T43" i="31"/>
  <c r="S43" i="31"/>
  <c r="R43" i="31"/>
  <c r="Q43" i="31"/>
  <c r="Y41" i="31"/>
  <c r="X41" i="31"/>
  <c r="W41" i="31"/>
  <c r="V41" i="31"/>
  <c r="U41" i="31"/>
  <c r="T41" i="31"/>
  <c r="S41" i="31"/>
  <c r="R41" i="31"/>
  <c r="Q41" i="31"/>
  <c r="Y39" i="31"/>
  <c r="X39" i="31"/>
  <c r="W39" i="31"/>
  <c r="V39" i="31"/>
  <c r="U39" i="31"/>
  <c r="T39" i="31"/>
  <c r="S39" i="31"/>
  <c r="R39" i="31"/>
  <c r="Q39" i="31"/>
  <c r="U38" i="37"/>
  <c r="Y36" i="37"/>
  <c r="X36" i="37"/>
  <c r="W36" i="37"/>
  <c r="V36" i="37"/>
  <c r="U36" i="37"/>
  <c r="T36" i="37"/>
  <c r="S36" i="37"/>
  <c r="R36" i="37"/>
  <c r="Q36" i="37"/>
  <c r="Y34" i="37"/>
  <c r="X34" i="37"/>
  <c r="W34" i="37"/>
  <c r="V34" i="37"/>
  <c r="U34" i="37"/>
  <c r="T34" i="37"/>
  <c r="S34" i="37"/>
  <c r="R34" i="37"/>
  <c r="Q34" i="37"/>
  <c r="Y32" i="37"/>
  <c r="X32" i="37"/>
  <c r="W32" i="37"/>
  <c r="V32" i="37"/>
  <c r="U32" i="37"/>
  <c r="T32" i="37"/>
  <c r="S32" i="37"/>
  <c r="R32" i="37"/>
  <c r="Q32" i="37"/>
  <c r="Y29" i="37"/>
  <c r="X29" i="37"/>
  <c r="W29" i="37"/>
  <c r="V29" i="37"/>
  <c r="U29" i="37"/>
  <c r="T29" i="37"/>
  <c r="S29" i="37"/>
  <c r="R29" i="37"/>
  <c r="Q29" i="37"/>
  <c r="Y27" i="37"/>
  <c r="X27" i="37"/>
  <c r="W27" i="37"/>
  <c r="V27" i="37"/>
  <c r="U27" i="37"/>
  <c r="T27" i="37"/>
  <c r="S27" i="37"/>
  <c r="R27" i="37"/>
  <c r="Q27" i="37"/>
  <c r="Y25" i="37"/>
  <c r="X25" i="37"/>
  <c r="W25" i="37"/>
  <c r="V25" i="37"/>
  <c r="U25" i="37"/>
  <c r="T25" i="37"/>
  <c r="S25" i="37"/>
  <c r="R25" i="37"/>
  <c r="Q25" i="37"/>
  <c r="T24" i="37"/>
  <c r="Y22" i="37"/>
  <c r="X22" i="37"/>
  <c r="W22" i="37"/>
  <c r="V22" i="37"/>
  <c r="U22" i="37"/>
  <c r="T22" i="37"/>
  <c r="S22" i="37"/>
  <c r="R22" i="37"/>
  <c r="Q22" i="37"/>
  <c r="Y20" i="37"/>
  <c r="X20" i="37"/>
  <c r="W20" i="37"/>
  <c r="V20" i="37"/>
  <c r="U20" i="37"/>
  <c r="T20" i="37"/>
  <c r="S20" i="37"/>
  <c r="R20" i="37"/>
  <c r="Q20" i="37"/>
  <c r="T19" i="37"/>
  <c r="Y18" i="37"/>
  <c r="X18" i="37"/>
  <c r="W18" i="37"/>
  <c r="V18" i="37"/>
  <c r="U18" i="37"/>
  <c r="T18" i="37"/>
  <c r="S18" i="37"/>
  <c r="R18" i="37"/>
  <c r="Q18" i="37"/>
  <c r="T17" i="37"/>
  <c r="Y15" i="37"/>
  <c r="X15" i="37"/>
  <c r="W15" i="37"/>
  <c r="V15" i="37"/>
  <c r="U15" i="37"/>
  <c r="T15" i="37"/>
  <c r="S15" i="37"/>
  <c r="R15" i="37"/>
  <c r="Q15" i="37"/>
  <c r="Y13" i="37"/>
  <c r="X13" i="37"/>
  <c r="W13" i="37"/>
  <c r="V13" i="37"/>
  <c r="U13" i="37"/>
  <c r="T13" i="37"/>
  <c r="S13" i="37"/>
  <c r="R13" i="37"/>
  <c r="Q13" i="37"/>
  <c r="Y11" i="37"/>
  <c r="X11" i="37"/>
  <c r="W11" i="37"/>
  <c r="V11" i="37"/>
  <c r="U11" i="37"/>
  <c r="T11" i="37"/>
  <c r="S11" i="37"/>
  <c r="R11" i="37"/>
  <c r="Q11" i="37"/>
  <c r="Y8" i="37"/>
  <c r="X8" i="37"/>
  <c r="W8" i="37"/>
  <c r="V8" i="37"/>
  <c r="U8" i="37"/>
  <c r="T8" i="37"/>
  <c r="S8" i="37"/>
  <c r="R8" i="37"/>
  <c r="Q8" i="37"/>
  <c r="Y6" i="37"/>
  <c r="X6" i="37"/>
  <c r="W6" i="37"/>
  <c r="V6" i="37"/>
  <c r="U6" i="37"/>
  <c r="T6" i="37"/>
  <c r="S6" i="37"/>
  <c r="R6" i="37"/>
  <c r="Q6" i="37"/>
  <c r="Y4" i="37"/>
  <c r="X4" i="37"/>
  <c r="W4" i="37"/>
  <c r="V4" i="37"/>
  <c r="U4" i="37"/>
  <c r="T4" i="37"/>
  <c r="S4" i="37"/>
  <c r="R4" i="37"/>
  <c r="Q4" i="37"/>
  <c r="U38" i="36"/>
  <c r="Y36" i="36"/>
  <c r="X36" i="36"/>
  <c r="W36" i="36"/>
  <c r="V36" i="36"/>
  <c r="U36" i="36"/>
  <c r="T36" i="36"/>
  <c r="S36" i="36"/>
  <c r="R36" i="36"/>
  <c r="Q36" i="36"/>
  <c r="Y34" i="36"/>
  <c r="X34" i="36"/>
  <c r="W34" i="36"/>
  <c r="V34" i="36"/>
  <c r="U34" i="36"/>
  <c r="T34" i="36"/>
  <c r="S34" i="36"/>
  <c r="R34" i="36"/>
  <c r="Q34" i="36"/>
  <c r="Y32" i="36"/>
  <c r="X32" i="36"/>
  <c r="W32" i="36"/>
  <c r="V32" i="36"/>
  <c r="U32" i="36"/>
  <c r="T32" i="36"/>
  <c r="S32" i="36"/>
  <c r="R32" i="36"/>
  <c r="Q32" i="36"/>
  <c r="Y29" i="36"/>
  <c r="X29" i="36"/>
  <c r="W29" i="36"/>
  <c r="V29" i="36"/>
  <c r="U29" i="36"/>
  <c r="T29" i="36"/>
  <c r="S29" i="36"/>
  <c r="R29" i="36"/>
  <c r="Q29" i="36"/>
  <c r="Y27" i="36"/>
  <c r="X27" i="36"/>
  <c r="W27" i="36"/>
  <c r="V27" i="36"/>
  <c r="U27" i="36"/>
  <c r="T27" i="36"/>
  <c r="S27" i="36"/>
  <c r="R27" i="36"/>
  <c r="Q27" i="36"/>
  <c r="Y25" i="36"/>
  <c r="X25" i="36"/>
  <c r="W25" i="36"/>
  <c r="V25" i="36"/>
  <c r="U25" i="36"/>
  <c r="T25" i="36"/>
  <c r="S25" i="36"/>
  <c r="R25" i="36"/>
  <c r="Q25" i="36"/>
  <c r="T24" i="36"/>
  <c r="Y22" i="36"/>
  <c r="X22" i="36"/>
  <c r="W22" i="36"/>
  <c r="V22" i="36"/>
  <c r="U22" i="36"/>
  <c r="T22" i="36"/>
  <c r="S22" i="36"/>
  <c r="R22" i="36"/>
  <c r="Q22" i="36"/>
  <c r="Y20" i="36"/>
  <c r="X20" i="36"/>
  <c r="W20" i="36"/>
  <c r="V20" i="36"/>
  <c r="U20" i="36"/>
  <c r="T20" i="36"/>
  <c r="S20" i="36"/>
  <c r="R20" i="36"/>
  <c r="Q20" i="36"/>
  <c r="T19" i="36"/>
  <c r="Y18" i="36"/>
  <c r="X18" i="36"/>
  <c r="W18" i="36"/>
  <c r="V18" i="36"/>
  <c r="U18" i="36"/>
  <c r="T18" i="36"/>
  <c r="S18" i="36"/>
  <c r="R18" i="36"/>
  <c r="Q18" i="36"/>
  <c r="T17" i="36"/>
  <c r="Y15" i="36"/>
  <c r="X15" i="36"/>
  <c r="W15" i="36"/>
  <c r="V15" i="36"/>
  <c r="U15" i="36"/>
  <c r="T15" i="36"/>
  <c r="S15" i="36"/>
  <c r="R15" i="36"/>
  <c r="Q15" i="36"/>
  <c r="Y13" i="36"/>
  <c r="X13" i="36"/>
  <c r="W13" i="36"/>
  <c r="V13" i="36"/>
  <c r="U13" i="36"/>
  <c r="T13" i="36"/>
  <c r="S13" i="36"/>
  <c r="R13" i="36"/>
  <c r="Q13" i="36"/>
  <c r="Y11" i="36"/>
  <c r="X11" i="36"/>
  <c r="W11" i="36"/>
  <c r="V11" i="36"/>
  <c r="U11" i="36"/>
  <c r="T11" i="36"/>
  <c r="S11" i="36"/>
  <c r="R11" i="36"/>
  <c r="Q11" i="36"/>
  <c r="Y8" i="36"/>
  <c r="X8" i="36"/>
  <c r="W8" i="36"/>
  <c r="V8" i="36"/>
  <c r="U8" i="36"/>
  <c r="T8" i="36"/>
  <c r="S8" i="36"/>
  <c r="R8" i="36"/>
  <c r="Q8" i="36"/>
  <c r="Y6" i="36"/>
  <c r="X6" i="36"/>
  <c r="W6" i="36"/>
  <c r="V6" i="36"/>
  <c r="U6" i="36"/>
  <c r="T6" i="36"/>
  <c r="S6" i="36"/>
  <c r="R6" i="36"/>
  <c r="Q6" i="36"/>
  <c r="Y4" i="36"/>
  <c r="X4" i="36"/>
  <c r="W4" i="36"/>
  <c r="V4" i="36"/>
  <c r="U4" i="36"/>
  <c r="T4" i="36"/>
  <c r="S4" i="36"/>
  <c r="R4" i="36"/>
  <c r="Q4" i="36"/>
  <c r="U38" i="35"/>
  <c r="Y36" i="35"/>
  <c r="X36" i="35"/>
  <c r="W36" i="35"/>
  <c r="V36" i="35"/>
  <c r="U36" i="35"/>
  <c r="T36" i="35"/>
  <c r="S36" i="35"/>
  <c r="R36" i="35"/>
  <c r="Q36" i="35"/>
  <c r="Y34" i="35"/>
  <c r="X34" i="35"/>
  <c r="W34" i="35"/>
  <c r="V34" i="35"/>
  <c r="U34" i="35"/>
  <c r="T34" i="35"/>
  <c r="S34" i="35"/>
  <c r="R34" i="35"/>
  <c r="Q34" i="35"/>
  <c r="Y32" i="35"/>
  <c r="X32" i="35"/>
  <c r="W32" i="35"/>
  <c r="V32" i="35"/>
  <c r="U32" i="35"/>
  <c r="T32" i="35"/>
  <c r="S32" i="35"/>
  <c r="R32" i="35"/>
  <c r="Q32" i="35"/>
  <c r="Y29" i="35"/>
  <c r="X29" i="35"/>
  <c r="W29" i="35"/>
  <c r="V29" i="35"/>
  <c r="U29" i="35"/>
  <c r="T29" i="35"/>
  <c r="S29" i="35"/>
  <c r="R29" i="35"/>
  <c r="Q29" i="35"/>
  <c r="Y27" i="35"/>
  <c r="X27" i="35"/>
  <c r="W27" i="35"/>
  <c r="V27" i="35"/>
  <c r="U27" i="35"/>
  <c r="T27" i="35"/>
  <c r="S27" i="35"/>
  <c r="R27" i="35"/>
  <c r="Q27" i="35"/>
  <c r="Y25" i="35"/>
  <c r="X25" i="35"/>
  <c r="W25" i="35"/>
  <c r="V25" i="35"/>
  <c r="U25" i="35"/>
  <c r="T25" i="35"/>
  <c r="S25" i="35"/>
  <c r="R25" i="35"/>
  <c r="Q25" i="35"/>
  <c r="T24" i="35"/>
  <c r="Y22" i="35"/>
  <c r="X22" i="35"/>
  <c r="W22" i="35"/>
  <c r="V22" i="35"/>
  <c r="U22" i="35"/>
  <c r="T22" i="35"/>
  <c r="S22" i="35"/>
  <c r="R22" i="35"/>
  <c r="Q22" i="35"/>
  <c r="Y20" i="35"/>
  <c r="X20" i="35"/>
  <c r="W20" i="35"/>
  <c r="V20" i="35"/>
  <c r="U20" i="35"/>
  <c r="T20" i="35"/>
  <c r="S20" i="35"/>
  <c r="R20" i="35"/>
  <c r="Q20" i="35"/>
  <c r="T19" i="35"/>
  <c r="Y18" i="35"/>
  <c r="X18" i="35"/>
  <c r="W18" i="35"/>
  <c r="V18" i="35"/>
  <c r="U18" i="35"/>
  <c r="T18" i="35"/>
  <c r="S18" i="35"/>
  <c r="R18" i="35"/>
  <c r="Q18" i="35"/>
  <c r="T17" i="35"/>
  <c r="Y15" i="35"/>
  <c r="X15" i="35"/>
  <c r="W15" i="35"/>
  <c r="V15" i="35"/>
  <c r="U15" i="35"/>
  <c r="T15" i="35"/>
  <c r="S15" i="35"/>
  <c r="R15" i="35"/>
  <c r="Q15" i="35"/>
  <c r="Y13" i="35"/>
  <c r="X13" i="35"/>
  <c r="W13" i="35"/>
  <c r="V13" i="35"/>
  <c r="U13" i="35"/>
  <c r="T13" i="35"/>
  <c r="S13" i="35"/>
  <c r="R13" i="35"/>
  <c r="Q13" i="35"/>
  <c r="Y11" i="35"/>
  <c r="X11" i="35"/>
  <c r="W11" i="35"/>
  <c r="V11" i="35"/>
  <c r="U11" i="35"/>
  <c r="T11" i="35"/>
  <c r="S11" i="35"/>
  <c r="R11" i="35"/>
  <c r="Q11" i="35"/>
  <c r="Y8" i="35"/>
  <c r="X8" i="35"/>
  <c r="W8" i="35"/>
  <c r="V8" i="35"/>
  <c r="U8" i="35"/>
  <c r="T8" i="35"/>
  <c r="S8" i="35"/>
  <c r="R8" i="35"/>
  <c r="Q8" i="35"/>
  <c r="Y6" i="35"/>
  <c r="X6" i="35"/>
  <c r="W6" i="35"/>
  <c r="V6" i="35"/>
  <c r="U6" i="35"/>
  <c r="T6" i="35"/>
  <c r="S6" i="35"/>
  <c r="R6" i="35"/>
  <c r="Q6" i="35"/>
  <c r="Y4" i="35"/>
  <c r="X4" i="35"/>
  <c r="W4" i="35"/>
  <c r="V4" i="35"/>
  <c r="U4" i="35"/>
  <c r="T4" i="35"/>
  <c r="S4" i="35"/>
  <c r="R4" i="35"/>
  <c r="Q4" i="35"/>
  <c r="U38" i="34"/>
  <c r="Y36" i="34"/>
  <c r="X36" i="34"/>
  <c r="W36" i="34"/>
  <c r="V36" i="34"/>
  <c r="U36" i="34"/>
  <c r="T36" i="34"/>
  <c r="S36" i="34"/>
  <c r="R36" i="34"/>
  <c r="Q36" i="34"/>
  <c r="Y34" i="34"/>
  <c r="X34" i="34"/>
  <c r="W34" i="34"/>
  <c r="V34" i="34"/>
  <c r="U34" i="34"/>
  <c r="T34" i="34"/>
  <c r="S34" i="34"/>
  <c r="R34" i="34"/>
  <c r="Q34" i="34"/>
  <c r="Y32" i="34"/>
  <c r="X32" i="34"/>
  <c r="W32" i="34"/>
  <c r="V32" i="34"/>
  <c r="U32" i="34"/>
  <c r="T32" i="34"/>
  <c r="S32" i="34"/>
  <c r="R32" i="34"/>
  <c r="Q32" i="34"/>
  <c r="Y29" i="34"/>
  <c r="X29" i="34"/>
  <c r="W29" i="34"/>
  <c r="V29" i="34"/>
  <c r="U29" i="34"/>
  <c r="T29" i="34"/>
  <c r="S29" i="34"/>
  <c r="R29" i="34"/>
  <c r="Q29" i="34"/>
  <c r="Y27" i="34"/>
  <c r="X27" i="34"/>
  <c r="W27" i="34"/>
  <c r="V27" i="34"/>
  <c r="U27" i="34"/>
  <c r="T27" i="34"/>
  <c r="S27" i="34"/>
  <c r="R27" i="34"/>
  <c r="Q27" i="34"/>
  <c r="Y25" i="34"/>
  <c r="X25" i="34"/>
  <c r="W25" i="34"/>
  <c r="V25" i="34"/>
  <c r="U25" i="34"/>
  <c r="T25" i="34"/>
  <c r="S25" i="34"/>
  <c r="R25" i="34"/>
  <c r="Q25" i="34"/>
  <c r="T24" i="34"/>
  <c r="Y22" i="34"/>
  <c r="X22" i="34"/>
  <c r="W22" i="34"/>
  <c r="V22" i="34"/>
  <c r="U22" i="34"/>
  <c r="T22" i="34"/>
  <c r="S22" i="34"/>
  <c r="R22" i="34"/>
  <c r="Q22" i="34"/>
  <c r="Y20" i="34"/>
  <c r="X20" i="34"/>
  <c r="W20" i="34"/>
  <c r="V20" i="34"/>
  <c r="U20" i="34"/>
  <c r="T20" i="34"/>
  <c r="S20" i="34"/>
  <c r="R20" i="34"/>
  <c r="Q20" i="34"/>
  <c r="T19" i="34"/>
  <c r="Y18" i="34"/>
  <c r="X18" i="34"/>
  <c r="W18" i="34"/>
  <c r="V18" i="34"/>
  <c r="U18" i="34"/>
  <c r="T18" i="34"/>
  <c r="S18" i="34"/>
  <c r="R18" i="34"/>
  <c r="Q18" i="34"/>
  <c r="T17" i="34"/>
  <c r="Y15" i="34"/>
  <c r="X15" i="34"/>
  <c r="W15" i="34"/>
  <c r="V15" i="34"/>
  <c r="U15" i="34"/>
  <c r="T15" i="34"/>
  <c r="S15" i="34"/>
  <c r="R15" i="34"/>
  <c r="Q15" i="34"/>
  <c r="Y13" i="34"/>
  <c r="X13" i="34"/>
  <c r="W13" i="34"/>
  <c r="V13" i="34"/>
  <c r="U13" i="34"/>
  <c r="T13" i="34"/>
  <c r="S13" i="34"/>
  <c r="R13" i="34"/>
  <c r="Q13" i="34"/>
  <c r="Y11" i="34"/>
  <c r="X11" i="34"/>
  <c r="W11" i="34"/>
  <c r="V11" i="34"/>
  <c r="U11" i="34"/>
  <c r="T11" i="34"/>
  <c r="S11" i="34"/>
  <c r="R11" i="34"/>
  <c r="Q11" i="34"/>
  <c r="Y8" i="34"/>
  <c r="X8" i="34"/>
  <c r="W8" i="34"/>
  <c r="V8" i="34"/>
  <c r="U8" i="34"/>
  <c r="T8" i="34"/>
  <c r="S8" i="34"/>
  <c r="R8" i="34"/>
  <c r="Q8" i="34"/>
  <c r="Y6" i="34"/>
  <c r="X6" i="34"/>
  <c r="W6" i="34"/>
  <c r="V6" i="34"/>
  <c r="U6" i="34"/>
  <c r="T6" i="34"/>
  <c r="S6" i="34"/>
  <c r="R6" i="34"/>
  <c r="Q6" i="34"/>
  <c r="Y4" i="34"/>
  <c r="X4" i="34"/>
  <c r="W4" i="34"/>
  <c r="V4" i="34"/>
  <c r="U4" i="34"/>
  <c r="T4" i="34"/>
  <c r="S4" i="34"/>
  <c r="R4" i="34"/>
  <c r="Q4" i="34"/>
  <c r="U38" i="33"/>
  <c r="Y36" i="33"/>
  <c r="X36" i="33"/>
  <c r="W36" i="33"/>
  <c r="V36" i="33"/>
  <c r="U36" i="33"/>
  <c r="T36" i="33"/>
  <c r="S36" i="33"/>
  <c r="R36" i="33"/>
  <c r="Q36" i="33"/>
  <c r="Y34" i="33"/>
  <c r="X34" i="33"/>
  <c r="W34" i="33"/>
  <c r="V34" i="33"/>
  <c r="U34" i="33"/>
  <c r="T34" i="33"/>
  <c r="S34" i="33"/>
  <c r="R34" i="33"/>
  <c r="Q34" i="33"/>
  <c r="Y32" i="33"/>
  <c r="X32" i="33"/>
  <c r="W32" i="33"/>
  <c r="V32" i="33"/>
  <c r="U32" i="33"/>
  <c r="T32" i="33"/>
  <c r="S32" i="33"/>
  <c r="R32" i="33"/>
  <c r="Q32" i="33"/>
  <c r="Y29" i="33"/>
  <c r="X29" i="33"/>
  <c r="W29" i="33"/>
  <c r="V29" i="33"/>
  <c r="U29" i="33"/>
  <c r="T29" i="33"/>
  <c r="S29" i="33"/>
  <c r="R29" i="33"/>
  <c r="Q29" i="33"/>
  <c r="Y27" i="33"/>
  <c r="X27" i="33"/>
  <c r="W27" i="33"/>
  <c r="V27" i="33"/>
  <c r="U27" i="33"/>
  <c r="T27" i="33"/>
  <c r="S27" i="33"/>
  <c r="R27" i="33"/>
  <c r="Q27" i="33"/>
  <c r="Y25" i="33"/>
  <c r="X25" i="33"/>
  <c r="W25" i="33"/>
  <c r="V25" i="33"/>
  <c r="U25" i="33"/>
  <c r="T25" i="33"/>
  <c r="S25" i="33"/>
  <c r="R25" i="33"/>
  <c r="Q25" i="33"/>
  <c r="T24" i="33"/>
  <c r="Y22" i="33"/>
  <c r="X22" i="33"/>
  <c r="W22" i="33"/>
  <c r="V22" i="33"/>
  <c r="U22" i="33"/>
  <c r="T22" i="33"/>
  <c r="S22" i="33"/>
  <c r="R22" i="33"/>
  <c r="Q22" i="33"/>
  <c r="Y20" i="33"/>
  <c r="X20" i="33"/>
  <c r="W20" i="33"/>
  <c r="V20" i="33"/>
  <c r="U20" i="33"/>
  <c r="T20" i="33"/>
  <c r="S20" i="33"/>
  <c r="R20" i="33"/>
  <c r="Q20" i="33"/>
  <c r="T19" i="33"/>
  <c r="Y18" i="33"/>
  <c r="X18" i="33"/>
  <c r="W18" i="33"/>
  <c r="V18" i="33"/>
  <c r="U18" i="33"/>
  <c r="T18" i="33"/>
  <c r="S18" i="33"/>
  <c r="R18" i="33"/>
  <c r="Q18" i="33"/>
  <c r="T17" i="33"/>
  <c r="Y15" i="33"/>
  <c r="X15" i="33"/>
  <c r="W15" i="33"/>
  <c r="V15" i="33"/>
  <c r="U15" i="33"/>
  <c r="T15" i="33"/>
  <c r="S15" i="33"/>
  <c r="R15" i="33"/>
  <c r="Q15" i="33"/>
  <c r="Y13" i="33"/>
  <c r="X13" i="33"/>
  <c r="W13" i="33"/>
  <c r="V13" i="33"/>
  <c r="U13" i="33"/>
  <c r="T13" i="33"/>
  <c r="S13" i="33"/>
  <c r="R13" i="33"/>
  <c r="Q13" i="33"/>
  <c r="Y11" i="33"/>
  <c r="X11" i="33"/>
  <c r="W11" i="33"/>
  <c r="V11" i="33"/>
  <c r="U11" i="33"/>
  <c r="T11" i="33"/>
  <c r="S11" i="33"/>
  <c r="R11" i="33"/>
  <c r="Q11" i="33"/>
  <c r="Y8" i="33"/>
  <c r="X8" i="33"/>
  <c r="W8" i="33"/>
  <c r="V8" i="33"/>
  <c r="U8" i="33"/>
  <c r="T8" i="33"/>
  <c r="S8" i="33"/>
  <c r="R8" i="33"/>
  <c r="Q8" i="33"/>
  <c r="Y6" i="33"/>
  <c r="X6" i="33"/>
  <c r="W6" i="33"/>
  <c r="V6" i="33"/>
  <c r="U6" i="33"/>
  <c r="T6" i="33"/>
  <c r="S6" i="33"/>
  <c r="R6" i="33"/>
  <c r="Q6" i="33"/>
  <c r="Y4" i="33"/>
  <c r="X4" i="33"/>
  <c r="W4" i="33"/>
  <c r="V4" i="33"/>
  <c r="U4" i="33"/>
  <c r="T4" i="33"/>
  <c r="S4" i="33"/>
  <c r="R4" i="33"/>
  <c r="Q4" i="33"/>
  <c r="U38" i="32"/>
  <c r="Y36" i="32"/>
  <c r="X36" i="32"/>
  <c r="W36" i="32"/>
  <c r="V36" i="32"/>
  <c r="U36" i="32"/>
  <c r="T36" i="32"/>
  <c r="S36" i="32"/>
  <c r="R36" i="32"/>
  <c r="Q36" i="32"/>
  <c r="Y34" i="32"/>
  <c r="X34" i="32"/>
  <c r="W34" i="32"/>
  <c r="V34" i="32"/>
  <c r="U34" i="32"/>
  <c r="T34" i="32"/>
  <c r="S34" i="32"/>
  <c r="R34" i="32"/>
  <c r="Q34" i="32"/>
  <c r="Y32" i="32"/>
  <c r="X32" i="32"/>
  <c r="W32" i="32"/>
  <c r="V32" i="32"/>
  <c r="U32" i="32"/>
  <c r="T32" i="32"/>
  <c r="S32" i="32"/>
  <c r="R32" i="32"/>
  <c r="Q32" i="32"/>
  <c r="Y29" i="32"/>
  <c r="X29" i="32"/>
  <c r="W29" i="32"/>
  <c r="V29" i="32"/>
  <c r="U29" i="32"/>
  <c r="T29" i="32"/>
  <c r="S29" i="32"/>
  <c r="R29" i="32"/>
  <c r="Q29" i="32"/>
  <c r="Y27" i="32"/>
  <c r="X27" i="32"/>
  <c r="W27" i="32"/>
  <c r="V27" i="32"/>
  <c r="U27" i="32"/>
  <c r="T27" i="32"/>
  <c r="S27" i="32"/>
  <c r="R27" i="32"/>
  <c r="Q27" i="32"/>
  <c r="Y25" i="32"/>
  <c r="X25" i="32"/>
  <c r="W25" i="32"/>
  <c r="V25" i="32"/>
  <c r="U25" i="32"/>
  <c r="T25" i="32"/>
  <c r="S25" i="32"/>
  <c r="R25" i="32"/>
  <c r="Q25" i="32"/>
  <c r="T24" i="32"/>
  <c r="Y22" i="32"/>
  <c r="X22" i="32"/>
  <c r="W22" i="32"/>
  <c r="V22" i="32"/>
  <c r="U22" i="32"/>
  <c r="T22" i="32"/>
  <c r="S22" i="32"/>
  <c r="R22" i="32"/>
  <c r="Q22" i="32"/>
  <c r="Y20" i="32"/>
  <c r="X20" i="32"/>
  <c r="W20" i="32"/>
  <c r="V20" i="32"/>
  <c r="U20" i="32"/>
  <c r="T20" i="32"/>
  <c r="S20" i="32"/>
  <c r="R20" i="32"/>
  <c r="Q20" i="32"/>
  <c r="T19" i="32"/>
  <c r="Y18" i="32"/>
  <c r="X18" i="32"/>
  <c r="W18" i="32"/>
  <c r="V18" i="32"/>
  <c r="U18" i="32"/>
  <c r="T18" i="32"/>
  <c r="S18" i="32"/>
  <c r="R18" i="32"/>
  <c r="Q18" i="32"/>
  <c r="T17" i="32"/>
  <c r="Y15" i="32"/>
  <c r="X15" i="32"/>
  <c r="W15" i="32"/>
  <c r="V15" i="32"/>
  <c r="U15" i="32"/>
  <c r="T15" i="32"/>
  <c r="S15" i="32"/>
  <c r="R15" i="32"/>
  <c r="Q15" i="32"/>
  <c r="Y13" i="32"/>
  <c r="X13" i="32"/>
  <c r="W13" i="32"/>
  <c r="V13" i="32"/>
  <c r="U13" i="32"/>
  <c r="T13" i="32"/>
  <c r="S13" i="32"/>
  <c r="R13" i="32"/>
  <c r="Q13" i="32"/>
  <c r="Y11" i="32"/>
  <c r="X11" i="32"/>
  <c r="W11" i="32"/>
  <c r="V11" i="32"/>
  <c r="U11" i="32"/>
  <c r="T11" i="32"/>
  <c r="S11" i="32"/>
  <c r="R11" i="32"/>
  <c r="Q11" i="32"/>
  <c r="Y8" i="32"/>
  <c r="X8" i="32"/>
  <c r="W8" i="32"/>
  <c r="V8" i="32"/>
  <c r="U8" i="32"/>
  <c r="T8" i="32"/>
  <c r="S8" i="32"/>
  <c r="R8" i="32"/>
  <c r="Q8" i="32"/>
  <c r="Y6" i="32"/>
  <c r="X6" i="32"/>
  <c r="W6" i="32"/>
  <c r="V6" i="32"/>
  <c r="U6" i="32"/>
  <c r="T6" i="32"/>
  <c r="S6" i="32"/>
  <c r="R6" i="32"/>
  <c r="Q6" i="32"/>
  <c r="Y4" i="32"/>
  <c r="X4" i="32"/>
  <c r="W4" i="32"/>
  <c r="V4" i="32"/>
  <c r="U4" i="32"/>
  <c r="T4" i="32"/>
  <c r="S4" i="32"/>
  <c r="R4" i="32"/>
  <c r="Q4" i="32"/>
  <c r="U38" i="31"/>
  <c r="Y36" i="31"/>
  <c r="X36" i="31"/>
  <c r="W36" i="31"/>
  <c r="V36" i="31"/>
  <c r="U36" i="31"/>
  <c r="T36" i="31"/>
  <c r="S36" i="31"/>
  <c r="R36" i="31"/>
  <c r="Q36" i="31"/>
  <c r="Y34" i="31"/>
  <c r="X34" i="31"/>
  <c r="W34" i="31"/>
  <c r="V34" i="31"/>
  <c r="U34" i="31"/>
  <c r="T34" i="31"/>
  <c r="S34" i="31"/>
  <c r="R34" i="31"/>
  <c r="Q34" i="31"/>
  <c r="Y32" i="31"/>
  <c r="X32" i="31"/>
  <c r="W32" i="31"/>
  <c r="V32" i="31"/>
  <c r="U32" i="31"/>
  <c r="T32" i="31"/>
  <c r="S32" i="31"/>
  <c r="R32" i="31"/>
  <c r="Q32" i="31"/>
  <c r="Y29" i="31"/>
  <c r="X29" i="31"/>
  <c r="W29" i="31"/>
  <c r="V29" i="31"/>
  <c r="U29" i="31"/>
  <c r="T29" i="31"/>
  <c r="S29" i="31"/>
  <c r="R29" i="31"/>
  <c r="Q29" i="31"/>
  <c r="Y27" i="31"/>
  <c r="X27" i="31"/>
  <c r="W27" i="31"/>
  <c r="V27" i="31"/>
  <c r="U27" i="31"/>
  <c r="T27" i="31"/>
  <c r="S27" i="31"/>
  <c r="R27" i="31"/>
  <c r="Q27" i="31"/>
  <c r="Y25" i="31"/>
  <c r="X25" i="31"/>
  <c r="W25" i="31"/>
  <c r="V25" i="31"/>
  <c r="U25" i="31"/>
  <c r="T25" i="31"/>
  <c r="S25" i="31"/>
  <c r="R25" i="31"/>
  <c r="Q25" i="31"/>
  <c r="T24" i="31"/>
  <c r="Y22" i="31"/>
  <c r="X22" i="31"/>
  <c r="W22" i="31"/>
  <c r="V22" i="31"/>
  <c r="U22" i="31"/>
  <c r="T22" i="31"/>
  <c r="S22" i="31"/>
  <c r="R22" i="31"/>
  <c r="Q22" i="31"/>
  <c r="Y20" i="31"/>
  <c r="X20" i="31"/>
  <c r="W20" i="31"/>
  <c r="V20" i="31"/>
  <c r="U20" i="31"/>
  <c r="T20" i="31"/>
  <c r="S20" i="31"/>
  <c r="R20" i="31"/>
  <c r="Q20" i="31"/>
  <c r="T19" i="31"/>
  <c r="Y18" i="31"/>
  <c r="X18" i="31"/>
  <c r="W18" i="31"/>
  <c r="V18" i="31"/>
  <c r="U18" i="31"/>
  <c r="T18" i="31"/>
  <c r="S18" i="31"/>
  <c r="R18" i="31"/>
  <c r="Q18" i="31"/>
  <c r="T17" i="31"/>
  <c r="Y15" i="31"/>
  <c r="X15" i="31"/>
  <c r="W15" i="31"/>
  <c r="V15" i="31"/>
  <c r="U15" i="31"/>
  <c r="T15" i="31"/>
  <c r="S15" i="31"/>
  <c r="R15" i="31"/>
  <c r="Q15" i="31"/>
  <c r="Y13" i="31"/>
  <c r="X13" i="31"/>
  <c r="W13" i="31"/>
  <c r="V13" i="31"/>
  <c r="U13" i="31"/>
  <c r="T13" i="31"/>
  <c r="S13" i="31"/>
  <c r="R13" i="31"/>
  <c r="Q13" i="31"/>
  <c r="Y11" i="31"/>
  <c r="X11" i="31"/>
  <c r="W11" i="31"/>
  <c r="V11" i="31"/>
  <c r="U11" i="31"/>
  <c r="T11" i="31"/>
  <c r="S11" i="31"/>
  <c r="R11" i="31"/>
  <c r="Q11" i="31"/>
  <c r="Y8" i="31"/>
  <c r="X8" i="31"/>
  <c r="W8" i="31"/>
  <c r="V8" i="31"/>
  <c r="U8" i="31"/>
  <c r="T8" i="31"/>
  <c r="S8" i="31"/>
  <c r="R8" i="31"/>
  <c r="Q8" i="31"/>
  <c r="Y6" i="31"/>
  <c r="X6" i="31"/>
  <c r="W6" i="31"/>
  <c r="V6" i="31"/>
  <c r="U6" i="31"/>
  <c r="T6" i="31"/>
  <c r="S6" i="31"/>
  <c r="R6" i="31"/>
  <c r="Q6" i="31"/>
  <c r="Y4" i="31"/>
  <c r="X4" i="31"/>
  <c r="W4" i="31"/>
  <c r="V4" i="31"/>
  <c r="U4" i="31"/>
  <c r="T4" i="31"/>
  <c r="S4" i="31"/>
  <c r="R4" i="31"/>
  <c r="Q4" i="31"/>
  <c r="U38" i="30"/>
  <c r="Y36" i="30"/>
  <c r="X36" i="30"/>
  <c r="W36" i="30"/>
  <c r="V36" i="30"/>
  <c r="U36" i="30"/>
  <c r="T36" i="30"/>
  <c r="S36" i="30"/>
  <c r="R36" i="30"/>
  <c r="Q36" i="30"/>
  <c r="Y34" i="30"/>
  <c r="X34" i="30"/>
  <c r="W34" i="30"/>
  <c r="V34" i="30"/>
  <c r="U34" i="30"/>
  <c r="T34" i="30"/>
  <c r="S34" i="30"/>
  <c r="R34" i="30"/>
  <c r="Q34" i="30"/>
  <c r="Y32" i="30"/>
  <c r="X32" i="30"/>
  <c r="W32" i="30"/>
  <c r="V32" i="30"/>
  <c r="U32" i="30"/>
  <c r="T32" i="30"/>
  <c r="S32" i="30"/>
  <c r="R32" i="30"/>
  <c r="Q32" i="30"/>
  <c r="Y29" i="30"/>
  <c r="X29" i="30"/>
  <c r="W29" i="30"/>
  <c r="V29" i="30"/>
  <c r="U29" i="30"/>
  <c r="T29" i="30"/>
  <c r="S29" i="30"/>
  <c r="R29" i="30"/>
  <c r="Q29" i="30"/>
  <c r="Y27" i="30"/>
  <c r="X27" i="30"/>
  <c r="W27" i="30"/>
  <c r="V27" i="30"/>
  <c r="U27" i="30"/>
  <c r="T27" i="30"/>
  <c r="S27" i="30"/>
  <c r="R27" i="30"/>
  <c r="Q27" i="30"/>
  <c r="Y25" i="30"/>
  <c r="X25" i="30"/>
  <c r="W25" i="30"/>
  <c r="V25" i="30"/>
  <c r="U25" i="30"/>
  <c r="T25" i="30"/>
  <c r="S25" i="30"/>
  <c r="R25" i="30"/>
  <c r="Q25" i="30"/>
  <c r="T24" i="30"/>
  <c r="Y22" i="30"/>
  <c r="X22" i="30"/>
  <c r="W22" i="30"/>
  <c r="V22" i="30"/>
  <c r="U22" i="30"/>
  <c r="T22" i="30"/>
  <c r="S22" i="30"/>
  <c r="R22" i="30"/>
  <c r="Q22" i="30"/>
  <c r="Y20" i="30"/>
  <c r="X20" i="30"/>
  <c r="W20" i="30"/>
  <c r="V20" i="30"/>
  <c r="U20" i="30"/>
  <c r="T20" i="30"/>
  <c r="S20" i="30"/>
  <c r="R20" i="30"/>
  <c r="Q20" i="30"/>
  <c r="T19" i="30"/>
  <c r="Y18" i="30"/>
  <c r="X18" i="30"/>
  <c r="W18" i="30"/>
  <c r="V18" i="30"/>
  <c r="U18" i="30"/>
  <c r="T18" i="30"/>
  <c r="S18" i="30"/>
  <c r="R18" i="30"/>
  <c r="Q18" i="30"/>
  <c r="T17" i="30"/>
  <c r="Y15" i="30"/>
  <c r="X15" i="30"/>
  <c r="W15" i="30"/>
  <c r="V15" i="30"/>
  <c r="U15" i="30"/>
  <c r="T15" i="30"/>
  <c r="S15" i="30"/>
  <c r="R15" i="30"/>
  <c r="Q15" i="30"/>
  <c r="Y13" i="30"/>
  <c r="X13" i="30"/>
  <c r="W13" i="30"/>
  <c r="V13" i="30"/>
  <c r="U13" i="30"/>
  <c r="T13" i="30"/>
  <c r="S13" i="30"/>
  <c r="R13" i="30"/>
  <c r="Q13" i="30"/>
  <c r="Y11" i="30"/>
  <c r="X11" i="30"/>
  <c r="W11" i="30"/>
  <c r="V11" i="30"/>
  <c r="U11" i="30"/>
  <c r="T11" i="30"/>
  <c r="S11" i="30"/>
  <c r="R11" i="30"/>
  <c r="Q11" i="30"/>
  <c r="Y8" i="30"/>
  <c r="X8" i="30"/>
  <c r="W8" i="30"/>
  <c r="V8" i="30"/>
  <c r="U8" i="30"/>
  <c r="T8" i="30"/>
  <c r="S8" i="30"/>
  <c r="R8" i="30"/>
  <c r="Q8" i="30"/>
  <c r="Y6" i="30"/>
  <c r="X6" i="30"/>
  <c r="W6" i="30"/>
  <c r="V6" i="30"/>
  <c r="U6" i="30"/>
  <c r="T6" i="30"/>
  <c r="S6" i="30"/>
  <c r="R6" i="30"/>
  <c r="Q6" i="30"/>
  <c r="Y4" i="30"/>
  <c r="X4" i="30"/>
  <c r="W4" i="30"/>
  <c r="V4" i="30"/>
  <c r="U4" i="30"/>
  <c r="T4" i="30"/>
  <c r="S4" i="30"/>
  <c r="R4" i="30"/>
  <c r="Q4" i="30"/>
  <c r="U38" i="29"/>
  <c r="Y36" i="29"/>
  <c r="X36" i="29"/>
  <c r="W36" i="29"/>
  <c r="V36" i="29"/>
  <c r="U36" i="29"/>
  <c r="T36" i="29"/>
  <c r="S36" i="29"/>
  <c r="R36" i="29"/>
  <c r="Q36" i="29"/>
  <c r="Y34" i="29"/>
  <c r="X34" i="29"/>
  <c r="W34" i="29"/>
  <c r="V34" i="29"/>
  <c r="U34" i="29"/>
  <c r="T34" i="29"/>
  <c r="S34" i="29"/>
  <c r="R34" i="29"/>
  <c r="Q34" i="29"/>
  <c r="Y32" i="29"/>
  <c r="X32" i="29"/>
  <c r="W32" i="29"/>
  <c r="V32" i="29"/>
  <c r="U32" i="29"/>
  <c r="T32" i="29"/>
  <c r="S32" i="29"/>
  <c r="R32" i="29"/>
  <c r="Q32" i="29"/>
  <c r="Y29" i="29"/>
  <c r="X29" i="29"/>
  <c r="W29" i="29"/>
  <c r="V29" i="29"/>
  <c r="U29" i="29"/>
  <c r="T29" i="29"/>
  <c r="S29" i="29"/>
  <c r="R29" i="29"/>
  <c r="Q29" i="29"/>
  <c r="Y27" i="29"/>
  <c r="X27" i="29"/>
  <c r="W27" i="29"/>
  <c r="V27" i="29"/>
  <c r="U27" i="29"/>
  <c r="T27" i="29"/>
  <c r="S27" i="29"/>
  <c r="R27" i="29"/>
  <c r="Q27" i="29"/>
  <c r="Y25" i="29"/>
  <c r="X25" i="29"/>
  <c r="W25" i="29"/>
  <c r="V25" i="29"/>
  <c r="U25" i="29"/>
  <c r="T25" i="29"/>
  <c r="S25" i="29"/>
  <c r="R25" i="29"/>
  <c r="Q25" i="29"/>
  <c r="T24" i="29"/>
  <c r="Y22" i="29"/>
  <c r="X22" i="29"/>
  <c r="W22" i="29"/>
  <c r="V22" i="29"/>
  <c r="U22" i="29"/>
  <c r="T22" i="29"/>
  <c r="S22" i="29"/>
  <c r="R22" i="29"/>
  <c r="Q22" i="29"/>
  <c r="Y20" i="29"/>
  <c r="X20" i="29"/>
  <c r="W20" i="29"/>
  <c r="V20" i="29"/>
  <c r="U20" i="29"/>
  <c r="T20" i="29"/>
  <c r="S20" i="29"/>
  <c r="R20" i="29"/>
  <c r="Q20" i="29"/>
  <c r="T19" i="29"/>
  <c r="Y18" i="29"/>
  <c r="X18" i="29"/>
  <c r="W18" i="29"/>
  <c r="V18" i="29"/>
  <c r="U18" i="29"/>
  <c r="T18" i="29"/>
  <c r="S18" i="29"/>
  <c r="R18" i="29"/>
  <c r="Q18" i="29"/>
  <c r="T17" i="29"/>
  <c r="Y15" i="29"/>
  <c r="X15" i="29"/>
  <c r="W15" i="29"/>
  <c r="V15" i="29"/>
  <c r="U15" i="29"/>
  <c r="T15" i="29"/>
  <c r="S15" i="29"/>
  <c r="R15" i="29"/>
  <c r="Q15" i="29"/>
  <c r="Y13" i="29"/>
  <c r="X13" i="29"/>
  <c r="W13" i="29"/>
  <c r="V13" i="29"/>
  <c r="U13" i="29"/>
  <c r="T13" i="29"/>
  <c r="S13" i="29"/>
  <c r="R13" i="29"/>
  <c r="Q13" i="29"/>
  <c r="Y11" i="29"/>
  <c r="X11" i="29"/>
  <c r="W11" i="29"/>
  <c r="V11" i="29"/>
  <c r="U11" i="29"/>
  <c r="T11" i="29"/>
  <c r="S11" i="29"/>
  <c r="R11" i="29"/>
  <c r="Q11" i="29"/>
  <c r="Y8" i="29"/>
  <c r="X8" i="29"/>
  <c r="W8" i="29"/>
  <c r="V8" i="29"/>
  <c r="U8" i="29"/>
  <c r="T8" i="29"/>
  <c r="S8" i="29"/>
  <c r="R8" i="29"/>
  <c r="Q8" i="29"/>
  <c r="Y6" i="29"/>
  <c r="X6" i="29"/>
  <c r="W6" i="29"/>
  <c r="V6" i="29"/>
  <c r="U6" i="29"/>
  <c r="T6" i="29"/>
  <c r="S6" i="29"/>
  <c r="R6" i="29"/>
  <c r="Q6" i="29"/>
  <c r="Y4" i="29"/>
  <c r="X4" i="29"/>
  <c r="W4" i="29"/>
  <c r="V4" i="29"/>
  <c r="U4" i="29"/>
  <c r="T4" i="29"/>
  <c r="S4" i="29"/>
  <c r="R4" i="29"/>
  <c r="Q4" i="29"/>
  <c r="U38" i="28"/>
  <c r="Y36" i="28"/>
  <c r="X36" i="28"/>
  <c r="W36" i="28"/>
  <c r="V36" i="28"/>
  <c r="U36" i="28"/>
  <c r="T36" i="28"/>
  <c r="S36" i="28"/>
  <c r="R36" i="28"/>
  <c r="Q36" i="28"/>
  <c r="Y34" i="28"/>
  <c r="X34" i="28"/>
  <c r="W34" i="28"/>
  <c r="V34" i="28"/>
  <c r="U34" i="28"/>
  <c r="T34" i="28"/>
  <c r="S34" i="28"/>
  <c r="R34" i="28"/>
  <c r="Q34" i="28"/>
  <c r="Y32" i="28"/>
  <c r="X32" i="28"/>
  <c r="W32" i="28"/>
  <c r="V32" i="28"/>
  <c r="U32" i="28"/>
  <c r="T32" i="28"/>
  <c r="S32" i="28"/>
  <c r="R32" i="28"/>
  <c r="Q32" i="28"/>
  <c r="Y29" i="28"/>
  <c r="X29" i="28"/>
  <c r="W29" i="28"/>
  <c r="V29" i="28"/>
  <c r="U29" i="28"/>
  <c r="T29" i="28"/>
  <c r="S29" i="28"/>
  <c r="R29" i="28"/>
  <c r="Q29" i="28"/>
  <c r="Y27" i="28"/>
  <c r="X27" i="28"/>
  <c r="W27" i="28"/>
  <c r="V27" i="28"/>
  <c r="U27" i="28"/>
  <c r="T27" i="28"/>
  <c r="S27" i="28"/>
  <c r="R27" i="28"/>
  <c r="Q27" i="28"/>
  <c r="Y25" i="28"/>
  <c r="X25" i="28"/>
  <c r="W25" i="28"/>
  <c r="V25" i="28"/>
  <c r="U25" i="28"/>
  <c r="T25" i="28"/>
  <c r="S25" i="28"/>
  <c r="R25" i="28"/>
  <c r="Q25" i="28"/>
  <c r="T24" i="28"/>
  <c r="Y22" i="28"/>
  <c r="X22" i="28"/>
  <c r="W22" i="28"/>
  <c r="V22" i="28"/>
  <c r="U22" i="28"/>
  <c r="T22" i="28"/>
  <c r="S22" i="28"/>
  <c r="R22" i="28"/>
  <c r="Q22" i="28"/>
  <c r="Y20" i="28"/>
  <c r="X20" i="28"/>
  <c r="W20" i="28"/>
  <c r="V20" i="28"/>
  <c r="U20" i="28"/>
  <c r="T20" i="28"/>
  <c r="S20" i="28"/>
  <c r="R20" i="28"/>
  <c r="Q20" i="28"/>
  <c r="T19" i="28"/>
  <c r="Y18" i="28"/>
  <c r="X18" i="28"/>
  <c r="W18" i="28"/>
  <c r="V18" i="28"/>
  <c r="U18" i="28"/>
  <c r="T18" i="28"/>
  <c r="S18" i="28"/>
  <c r="R18" i="28"/>
  <c r="Q18" i="28"/>
  <c r="T17" i="28"/>
  <c r="Y15" i="28"/>
  <c r="X15" i="28"/>
  <c r="W15" i="28"/>
  <c r="V15" i="28"/>
  <c r="U15" i="28"/>
  <c r="T15" i="28"/>
  <c r="S15" i="28"/>
  <c r="R15" i="28"/>
  <c r="Q15" i="28"/>
  <c r="Y13" i="28"/>
  <c r="X13" i="28"/>
  <c r="W13" i="28"/>
  <c r="V13" i="28"/>
  <c r="U13" i="28"/>
  <c r="T13" i="28"/>
  <c r="S13" i="28"/>
  <c r="R13" i="28"/>
  <c r="Q13" i="28"/>
  <c r="Y11" i="28"/>
  <c r="X11" i="28"/>
  <c r="W11" i="28"/>
  <c r="V11" i="28"/>
  <c r="U11" i="28"/>
  <c r="T11" i="28"/>
  <c r="S11" i="28"/>
  <c r="R11" i="28"/>
  <c r="Q11" i="28"/>
  <c r="Y8" i="28"/>
  <c r="X8" i="28"/>
  <c r="W8" i="28"/>
  <c r="V8" i="28"/>
  <c r="U8" i="28"/>
  <c r="T8" i="28"/>
  <c r="S8" i="28"/>
  <c r="R8" i="28"/>
  <c r="Q8" i="28"/>
  <c r="Y6" i="28"/>
  <c r="X6" i="28"/>
  <c r="W6" i="28"/>
  <c r="V6" i="28"/>
  <c r="U6" i="28"/>
  <c r="T6" i="28"/>
  <c r="S6" i="28"/>
  <c r="R6" i="28"/>
  <c r="Q6" i="28"/>
  <c r="Y4" i="28"/>
  <c r="X4" i="28"/>
  <c r="W4" i="28"/>
  <c r="V4" i="28"/>
  <c r="U4" i="28"/>
  <c r="T4" i="28"/>
  <c r="S4" i="28"/>
  <c r="R4" i="28"/>
  <c r="Q4" i="28"/>
  <c r="U38" i="27"/>
  <c r="Y36" i="27"/>
  <c r="X36" i="27"/>
  <c r="W36" i="27"/>
  <c r="V36" i="27"/>
  <c r="U36" i="27"/>
  <c r="T36" i="27"/>
  <c r="S36" i="27"/>
  <c r="R36" i="27"/>
  <c r="Q36" i="27"/>
  <c r="Y34" i="27"/>
  <c r="X34" i="27"/>
  <c r="W34" i="27"/>
  <c r="V34" i="27"/>
  <c r="U34" i="27"/>
  <c r="T34" i="27"/>
  <c r="S34" i="27"/>
  <c r="R34" i="27"/>
  <c r="Q34" i="27"/>
  <c r="Y32" i="27"/>
  <c r="X32" i="27"/>
  <c r="W32" i="27"/>
  <c r="V32" i="27"/>
  <c r="U32" i="27"/>
  <c r="T32" i="27"/>
  <c r="S32" i="27"/>
  <c r="R32" i="27"/>
  <c r="Q32" i="27"/>
  <c r="Y29" i="27"/>
  <c r="X29" i="27"/>
  <c r="W29" i="27"/>
  <c r="V29" i="27"/>
  <c r="U29" i="27"/>
  <c r="T29" i="27"/>
  <c r="S29" i="27"/>
  <c r="R29" i="27"/>
  <c r="Q29" i="27"/>
  <c r="Y27" i="27"/>
  <c r="X27" i="27"/>
  <c r="W27" i="27"/>
  <c r="V27" i="27"/>
  <c r="U27" i="27"/>
  <c r="T27" i="27"/>
  <c r="S27" i="27"/>
  <c r="R27" i="27"/>
  <c r="Q27" i="27"/>
  <c r="Y25" i="27"/>
  <c r="X25" i="27"/>
  <c r="W25" i="27"/>
  <c r="V25" i="27"/>
  <c r="U25" i="27"/>
  <c r="T25" i="27"/>
  <c r="S25" i="27"/>
  <c r="R25" i="27"/>
  <c r="Q25" i="27"/>
  <c r="T24" i="27"/>
  <c r="Y22" i="27"/>
  <c r="X22" i="27"/>
  <c r="W22" i="27"/>
  <c r="V22" i="27"/>
  <c r="U22" i="27"/>
  <c r="T22" i="27"/>
  <c r="S22" i="27"/>
  <c r="R22" i="27"/>
  <c r="Q22" i="27"/>
  <c r="Y20" i="27"/>
  <c r="X20" i="27"/>
  <c r="W20" i="27"/>
  <c r="V20" i="27"/>
  <c r="U20" i="27"/>
  <c r="T20" i="27"/>
  <c r="S20" i="27"/>
  <c r="R20" i="27"/>
  <c r="Q20" i="27"/>
  <c r="T19" i="27"/>
  <c r="Y18" i="27"/>
  <c r="X18" i="27"/>
  <c r="W18" i="27"/>
  <c r="V18" i="27"/>
  <c r="U18" i="27"/>
  <c r="T18" i="27"/>
  <c r="S18" i="27"/>
  <c r="R18" i="27"/>
  <c r="Q18" i="27"/>
  <c r="T17" i="27"/>
  <c r="Y15" i="27"/>
  <c r="X15" i="27"/>
  <c r="W15" i="27"/>
  <c r="V15" i="27"/>
  <c r="U15" i="27"/>
  <c r="T15" i="27"/>
  <c r="S15" i="27"/>
  <c r="R15" i="27"/>
  <c r="Q15" i="27"/>
  <c r="Y13" i="27"/>
  <c r="X13" i="27"/>
  <c r="W13" i="27"/>
  <c r="V13" i="27"/>
  <c r="U13" i="27"/>
  <c r="T13" i="27"/>
  <c r="S13" i="27"/>
  <c r="R13" i="27"/>
  <c r="Q13" i="27"/>
  <c r="Y11" i="27"/>
  <c r="X11" i="27"/>
  <c r="W11" i="27"/>
  <c r="V11" i="27"/>
  <c r="U11" i="27"/>
  <c r="T11" i="27"/>
  <c r="S11" i="27"/>
  <c r="R11" i="27"/>
  <c r="Q11" i="27"/>
  <c r="Y8" i="27"/>
  <c r="X8" i="27"/>
  <c r="W8" i="27"/>
  <c r="V8" i="27"/>
  <c r="U8" i="27"/>
  <c r="T8" i="27"/>
  <c r="S8" i="27"/>
  <c r="R8" i="27"/>
  <c r="Q8" i="27"/>
  <c r="Y6" i="27"/>
  <c r="X6" i="27"/>
  <c r="W6" i="27"/>
  <c r="V6" i="27"/>
  <c r="U6" i="27"/>
  <c r="T6" i="27"/>
  <c r="S6" i="27"/>
  <c r="R6" i="27"/>
  <c r="Q6" i="27"/>
  <c r="Y4" i="27"/>
  <c r="X4" i="27"/>
  <c r="W4" i="27"/>
  <c r="V4" i="27"/>
  <c r="U4" i="27"/>
  <c r="T4" i="27"/>
  <c r="S4" i="27"/>
  <c r="R4" i="27"/>
  <c r="Q4" i="27"/>
  <c r="Y36" i="3"/>
  <c r="X36" i="3"/>
  <c r="W36" i="3"/>
  <c r="V36" i="3"/>
  <c r="U36" i="3"/>
  <c r="T36" i="3"/>
  <c r="S36" i="3"/>
  <c r="R36" i="3"/>
  <c r="Q36" i="3"/>
  <c r="Y34" i="3"/>
  <c r="X34" i="3"/>
  <c r="W34" i="3"/>
  <c r="V34" i="3"/>
  <c r="U34" i="3"/>
  <c r="T34" i="3"/>
  <c r="S34" i="3"/>
  <c r="R34" i="3"/>
  <c r="Q34" i="3"/>
  <c r="Y32" i="3"/>
  <c r="X32" i="3"/>
  <c r="W32" i="3"/>
  <c r="V32" i="3"/>
  <c r="U32" i="3"/>
  <c r="T32" i="3"/>
  <c r="S32" i="3"/>
  <c r="R32" i="3"/>
  <c r="Q32" i="3"/>
  <c r="Y29" i="3"/>
  <c r="X29" i="3"/>
  <c r="W29" i="3"/>
  <c r="V29" i="3"/>
  <c r="U29" i="3"/>
  <c r="T29" i="3"/>
  <c r="S29" i="3"/>
  <c r="R29" i="3"/>
  <c r="Q29" i="3"/>
  <c r="Y27" i="3"/>
  <c r="X27" i="3"/>
  <c r="W27" i="3"/>
  <c r="V27" i="3"/>
  <c r="U27" i="3"/>
  <c r="T27" i="3"/>
  <c r="S27" i="3"/>
  <c r="R27" i="3"/>
  <c r="Q27" i="3"/>
  <c r="Y25" i="3"/>
  <c r="X25" i="3"/>
  <c r="W25" i="3"/>
  <c r="V25" i="3"/>
  <c r="U25" i="3"/>
  <c r="T25" i="3"/>
  <c r="S25" i="3"/>
  <c r="R25" i="3"/>
  <c r="Q25" i="3"/>
  <c r="Y22" i="3"/>
  <c r="X22" i="3"/>
  <c r="W22" i="3"/>
  <c r="V22" i="3"/>
  <c r="U22" i="3"/>
  <c r="T22" i="3"/>
  <c r="S22" i="3"/>
  <c r="R22" i="3"/>
  <c r="Q22" i="3"/>
  <c r="Y20" i="3"/>
  <c r="X20" i="3"/>
  <c r="W20" i="3"/>
  <c r="V20" i="3"/>
  <c r="U20" i="3"/>
  <c r="T20" i="3"/>
  <c r="S20" i="3"/>
  <c r="R20" i="3"/>
  <c r="Q20" i="3"/>
  <c r="Y18" i="3"/>
  <c r="X18" i="3"/>
  <c r="W18" i="3"/>
  <c r="V18" i="3"/>
  <c r="U18" i="3"/>
  <c r="T18" i="3"/>
  <c r="S18" i="3"/>
  <c r="R18" i="3"/>
  <c r="Q18" i="3"/>
  <c r="Y15" i="3"/>
  <c r="X15" i="3"/>
  <c r="W15" i="3"/>
  <c r="V15" i="3"/>
  <c r="U15" i="3"/>
  <c r="T15" i="3"/>
  <c r="S15" i="3"/>
  <c r="R15" i="3"/>
  <c r="Q15" i="3"/>
  <c r="Y13" i="3"/>
  <c r="X13" i="3"/>
  <c r="W13" i="3"/>
  <c r="V13" i="3"/>
  <c r="U13" i="3"/>
  <c r="T13" i="3"/>
  <c r="S13" i="3"/>
  <c r="R13" i="3"/>
  <c r="Q13" i="3"/>
  <c r="Y11" i="3"/>
  <c r="X11" i="3"/>
  <c r="W11" i="3"/>
  <c r="V11" i="3"/>
  <c r="U11" i="3"/>
  <c r="T11" i="3"/>
  <c r="S11" i="3"/>
  <c r="R11" i="3"/>
  <c r="Q11" i="3"/>
  <c r="U38" i="3"/>
  <c r="AB2" i="26" l="1"/>
  <c r="AB14" i="26" s="1"/>
  <c r="AB13" i="26" l="1"/>
  <c r="AB9" i="26"/>
  <c r="AB3" i="26"/>
  <c r="AB5" i="26" s="1"/>
  <c r="AB11" i="26"/>
  <c r="AB15" i="26"/>
  <c r="AB8" i="26"/>
  <c r="AB10" i="26"/>
  <c r="AB12" i="26"/>
  <c r="C38" i="31"/>
  <c r="B41" i="31" s="1"/>
  <c r="C3" i="37"/>
  <c r="E3" i="37" s="1"/>
  <c r="G3" i="37" s="1"/>
  <c r="I3" i="37" s="1"/>
  <c r="K3" i="37" s="1"/>
  <c r="M3" i="37" s="1"/>
  <c r="O3" i="37" s="1"/>
  <c r="C3" i="36"/>
  <c r="G3" i="35"/>
  <c r="I3" i="35" s="1"/>
  <c r="K3" i="35" s="1"/>
  <c r="M3" i="35" s="1"/>
  <c r="O3" i="35" s="1"/>
  <c r="C3" i="35"/>
  <c r="E3" i="35" s="1"/>
  <c r="C3" i="34"/>
  <c r="E3" i="34" s="1"/>
  <c r="G3" i="34" s="1"/>
  <c r="I3" i="34" s="1"/>
  <c r="K3" i="34" s="1"/>
  <c r="M3" i="34" s="1"/>
  <c r="O3" i="34" s="1"/>
  <c r="C3" i="33"/>
  <c r="E3" i="33" s="1"/>
  <c r="G3" i="33" s="1"/>
  <c r="I3" i="33" s="1"/>
  <c r="K3" i="33" s="1"/>
  <c r="M3" i="33" s="1"/>
  <c r="O3" i="33" s="1"/>
  <c r="C3" i="32"/>
  <c r="E3" i="32" s="1"/>
  <c r="G3" i="32" s="1"/>
  <c r="I3" i="32" s="1"/>
  <c r="K3" i="32" s="1"/>
  <c r="M3" i="32" s="1"/>
  <c r="O3" i="32" s="1"/>
  <c r="C3" i="31"/>
  <c r="E3" i="31" s="1"/>
  <c r="G3" i="31" s="1"/>
  <c r="I3" i="31" s="1"/>
  <c r="K3" i="31" s="1"/>
  <c r="M3" i="31" s="1"/>
  <c r="O3" i="31" s="1"/>
  <c r="AB4" i="26" l="1"/>
  <c r="E3" i="36"/>
  <c r="G3" i="36" s="1"/>
  <c r="I3" i="36" s="1"/>
  <c r="K3" i="36" s="1"/>
  <c r="M3" i="36" s="1"/>
  <c r="O3" i="36" s="1"/>
  <c r="AB6" i="26"/>
  <c r="E38" i="31"/>
  <c r="G38" i="31" s="1"/>
  <c r="I38" i="31" s="1"/>
  <c r="K38" i="31" s="1"/>
  <c r="M38" i="31" s="1"/>
  <c r="O38" i="31" s="1"/>
  <c r="B6" i="35"/>
  <c r="C10" i="35"/>
  <c r="B6" i="36"/>
  <c r="C10" i="36"/>
  <c r="B6" i="37"/>
  <c r="C10" i="37"/>
  <c r="C10" i="31"/>
  <c r="B6" i="31"/>
  <c r="B6" i="32"/>
  <c r="C10" i="32"/>
  <c r="B6" i="33"/>
  <c r="C10" i="33"/>
  <c r="B6" i="34"/>
  <c r="C10" i="34"/>
  <c r="O31" i="30"/>
  <c r="AB7" i="26" l="1"/>
  <c r="W8" i="3"/>
  <c r="S8" i="3"/>
  <c r="X6" i="3"/>
  <c r="T6" i="3"/>
  <c r="Y4" i="3"/>
  <c r="U4" i="3"/>
  <c r="T24" i="3"/>
  <c r="T8" i="3"/>
  <c r="U6" i="3"/>
  <c r="V4" i="3"/>
  <c r="T4" i="3"/>
  <c r="V8" i="3"/>
  <c r="W6" i="3"/>
  <c r="X4" i="3"/>
  <c r="T19" i="3"/>
  <c r="Y8" i="3"/>
  <c r="U8" i="3"/>
  <c r="Q8" i="3"/>
  <c r="V6" i="3"/>
  <c r="R6" i="3"/>
  <c r="W4" i="3"/>
  <c r="R4" i="3"/>
  <c r="T17" i="3"/>
  <c r="AA15" i="3"/>
  <c r="X8" i="3"/>
  <c r="Y6" i="3"/>
  <c r="Q6" i="3"/>
  <c r="Q4" i="3"/>
  <c r="AA4" i="3"/>
  <c r="R8" i="3"/>
  <c r="S6" i="3"/>
  <c r="AA6" i="3" s="1"/>
  <c r="S4" i="3"/>
  <c r="AA14" i="3"/>
  <c r="AA16" i="3"/>
  <c r="B13" i="37"/>
  <c r="E10" i="37"/>
  <c r="G10" i="37" s="1"/>
  <c r="I10" i="37" s="1"/>
  <c r="K10" i="37" s="1"/>
  <c r="M10" i="37" s="1"/>
  <c r="O10" i="37" s="1"/>
  <c r="C17" i="37"/>
  <c r="B13" i="36"/>
  <c r="E10" i="36"/>
  <c r="C17" i="36"/>
  <c r="B13" i="35"/>
  <c r="E10" i="35"/>
  <c r="C17" i="35"/>
  <c r="B13" i="34"/>
  <c r="E10" i="34"/>
  <c r="G10" i="34" s="1"/>
  <c r="I10" i="34" s="1"/>
  <c r="K10" i="34" s="1"/>
  <c r="M10" i="34" s="1"/>
  <c r="O10" i="34" s="1"/>
  <c r="C17" i="34"/>
  <c r="B13" i="33"/>
  <c r="E10" i="33"/>
  <c r="G10" i="33" s="1"/>
  <c r="I10" i="33" s="1"/>
  <c r="K10" i="33" s="1"/>
  <c r="M10" i="33" s="1"/>
  <c r="O10" i="33" s="1"/>
  <c r="C17" i="33"/>
  <c r="B13" i="32"/>
  <c r="E10" i="32"/>
  <c r="G10" i="32" s="1"/>
  <c r="I10" i="32" s="1"/>
  <c r="K10" i="32" s="1"/>
  <c r="M10" i="32" s="1"/>
  <c r="O10" i="32" s="1"/>
  <c r="C17" i="32"/>
  <c r="C17" i="31"/>
  <c r="B13" i="31"/>
  <c r="E10" i="31"/>
  <c r="G10" i="31" s="1"/>
  <c r="I10" i="31" s="1"/>
  <c r="K10" i="31" s="1"/>
  <c r="M10" i="31" s="1"/>
  <c r="O10" i="31" s="1"/>
  <c r="AA5" i="3"/>
  <c r="B34" i="30"/>
  <c r="B27" i="30"/>
  <c r="B20" i="30"/>
  <c r="B13" i="30"/>
  <c r="B6" i="30"/>
  <c r="B34" i="29"/>
  <c r="B27" i="29"/>
  <c r="B20" i="29"/>
  <c r="B13" i="29"/>
  <c r="B6" i="29"/>
  <c r="B41" i="28"/>
  <c r="B34" i="28"/>
  <c r="B27" i="28"/>
  <c r="B20" i="28"/>
  <c r="B13" i="28"/>
  <c r="B6" i="28"/>
  <c r="B34" i="3"/>
  <c r="B27" i="3"/>
  <c r="B20" i="3"/>
  <c r="B13" i="3"/>
  <c r="B6" i="3"/>
  <c r="B13" i="27"/>
  <c r="B20" i="27"/>
  <c r="B27" i="27"/>
  <c r="B34" i="27"/>
  <c r="B6" i="27"/>
  <c r="C3" i="30"/>
  <c r="E3" i="30" s="1"/>
  <c r="G3" i="30" s="1"/>
  <c r="I3" i="30" s="1"/>
  <c r="K3" i="30" s="1"/>
  <c r="M3" i="30" s="1"/>
  <c r="O3" i="30" s="1"/>
  <c r="C10" i="30" s="1"/>
  <c r="C3" i="29"/>
  <c r="E3" i="29" s="1"/>
  <c r="G3" i="29" s="1"/>
  <c r="I3" i="29" s="1"/>
  <c r="K3" i="29" s="1"/>
  <c r="M3" i="29" s="1"/>
  <c r="O3" i="29" s="1"/>
  <c r="C10" i="29" s="1"/>
  <c r="C38" i="28"/>
  <c r="E38" i="28" s="1"/>
  <c r="G38" i="28" s="1"/>
  <c r="I38" i="28" s="1"/>
  <c r="K38" i="28" s="1"/>
  <c r="M38" i="28" s="1"/>
  <c r="O38" i="28" s="1"/>
  <c r="C3" i="28"/>
  <c r="E3" i="28" s="1"/>
  <c r="G3" i="28" s="1"/>
  <c r="I3" i="28" s="1"/>
  <c r="K3" i="28" s="1"/>
  <c r="M3" i="28" s="1"/>
  <c r="O3" i="28" s="1"/>
  <c r="C10" i="28" s="1"/>
  <c r="E3" i="27"/>
  <c r="G3" i="27" s="1"/>
  <c r="I3" i="27" s="1"/>
  <c r="K3" i="27" s="1"/>
  <c r="M3" i="27" s="1"/>
  <c r="O3" i="27" s="1"/>
  <c r="C10" i="27" s="1"/>
  <c r="C3" i="27"/>
  <c r="C3" i="3"/>
  <c r="E3" i="3" s="1"/>
  <c r="G3" i="3" s="1"/>
  <c r="I3" i="3" s="1"/>
  <c r="K3" i="3" s="1"/>
  <c r="M3" i="3" s="1"/>
  <c r="O3" i="3" s="1"/>
  <c r="C10" i="3" s="1"/>
  <c r="AA11" i="3"/>
  <c r="AA10" i="3"/>
  <c r="AA9" i="3"/>
  <c r="R9" i="26"/>
  <c r="Q9" i="26"/>
  <c r="Q7" i="26"/>
  <c r="R7" i="26"/>
  <c r="R5" i="26"/>
  <c r="Q5" i="26"/>
  <c r="W9" i="26"/>
  <c r="V9" i="26"/>
  <c r="W7" i="26"/>
  <c r="V7" i="26"/>
  <c r="L9" i="26"/>
  <c r="M9" i="26"/>
  <c r="M7" i="26"/>
  <c r="L7" i="26"/>
  <c r="M5" i="26"/>
  <c r="L5" i="26"/>
  <c r="W5" i="26"/>
  <c r="V5" i="26"/>
  <c r="AA9" i="37" l="1"/>
  <c r="AA6" i="37"/>
  <c r="AA5" i="37"/>
  <c r="AA10" i="37"/>
  <c r="AA5" i="34"/>
  <c r="AA15" i="33"/>
  <c r="AA14" i="31"/>
  <c r="AA15" i="28"/>
  <c r="AA14" i="27"/>
  <c r="AA9" i="29"/>
  <c r="AA4" i="33"/>
  <c r="AA10" i="32"/>
  <c r="AA6" i="30"/>
  <c r="T9" i="26"/>
  <c r="T5" i="26"/>
  <c r="Y9" i="26"/>
  <c r="Y7" i="26"/>
  <c r="Y5" i="26"/>
  <c r="G10" i="35"/>
  <c r="G10" i="36"/>
  <c r="B20" i="36"/>
  <c r="E17" i="36"/>
  <c r="G17" i="36" s="1"/>
  <c r="I17" i="36" s="1"/>
  <c r="K17" i="36" s="1"/>
  <c r="C24" i="36"/>
  <c r="B20" i="35"/>
  <c r="E17" i="35"/>
  <c r="G17" i="35" s="1"/>
  <c r="I17" i="35" s="1"/>
  <c r="K17" i="35" s="1"/>
  <c r="C24" i="35"/>
  <c r="B20" i="37"/>
  <c r="E17" i="37"/>
  <c r="G17" i="37" s="1"/>
  <c r="I17" i="37" s="1"/>
  <c r="K17" i="37" s="1"/>
  <c r="M17" i="37" s="1"/>
  <c r="O17" i="37" s="1"/>
  <c r="C24" i="37"/>
  <c r="B20" i="31"/>
  <c r="E17" i="31"/>
  <c r="G17" i="31" s="1"/>
  <c r="I17" i="31" s="1"/>
  <c r="K17" i="31" s="1"/>
  <c r="M17" i="31" s="1"/>
  <c r="O17" i="31" s="1"/>
  <c r="C24" i="31"/>
  <c r="B20" i="33"/>
  <c r="E17" i="33"/>
  <c r="G17" i="33" s="1"/>
  <c r="I17" i="33" s="1"/>
  <c r="K17" i="33" s="1"/>
  <c r="M17" i="33" s="1"/>
  <c r="O17" i="33" s="1"/>
  <c r="C24" i="33"/>
  <c r="B20" i="32"/>
  <c r="E17" i="32"/>
  <c r="G17" i="32" s="1"/>
  <c r="I17" i="32" s="1"/>
  <c r="K17" i="32" s="1"/>
  <c r="M17" i="32" s="1"/>
  <c r="O17" i="32" s="1"/>
  <c r="C24" i="32"/>
  <c r="B20" i="34"/>
  <c r="E17" i="34"/>
  <c r="G17" i="34" s="1"/>
  <c r="I17" i="34" s="1"/>
  <c r="K17" i="34" s="1"/>
  <c r="M17" i="34" s="1"/>
  <c r="O17" i="34" s="1"/>
  <c r="C24" i="34"/>
  <c r="O5" i="26"/>
  <c r="O7" i="26"/>
  <c r="O9" i="26"/>
  <c r="T7" i="26"/>
  <c r="C17" i="29"/>
  <c r="E10" i="29"/>
  <c r="G10" i="29" s="1"/>
  <c r="I10" i="29" s="1"/>
  <c r="K10" i="29" s="1"/>
  <c r="M10" i="29" s="1"/>
  <c r="O10" i="29" s="1"/>
  <c r="C17" i="30"/>
  <c r="E10" i="30"/>
  <c r="G10" i="30" s="1"/>
  <c r="I10" i="30" s="1"/>
  <c r="K10" i="30" s="1"/>
  <c r="M10" i="30" s="1"/>
  <c r="O10" i="30" s="1"/>
  <c r="C17" i="28"/>
  <c r="E10" i="28"/>
  <c r="G10" i="28" s="1"/>
  <c r="I10" i="28" s="1"/>
  <c r="K10" i="28" s="1"/>
  <c r="M10" i="28" s="1"/>
  <c r="O10" i="28" s="1"/>
  <c r="C17" i="27"/>
  <c r="E10" i="27"/>
  <c r="G10" i="27" s="1"/>
  <c r="I10" i="27" s="1"/>
  <c r="K10" i="27" s="1"/>
  <c r="M10" i="27" s="1"/>
  <c r="O10" i="27" s="1"/>
  <c r="L79" i="26"/>
  <c r="M79" i="26"/>
  <c r="V70" i="26"/>
  <c r="W70" i="26"/>
  <c r="W50" i="26"/>
  <c r="V50" i="26"/>
  <c r="W14" i="26"/>
  <c r="V14" i="26"/>
  <c r="Q32" i="26"/>
  <c r="R32" i="26"/>
  <c r="L68" i="26"/>
  <c r="M68" i="26"/>
  <c r="R61" i="26"/>
  <c r="Q61" i="26"/>
  <c r="L45" i="26"/>
  <c r="M45" i="26"/>
  <c r="V25" i="26"/>
  <c r="W25" i="26"/>
  <c r="R104" i="26"/>
  <c r="Q104" i="26"/>
  <c r="L108" i="26"/>
  <c r="M108" i="26"/>
  <c r="L106" i="26"/>
  <c r="M106" i="26"/>
  <c r="R106" i="26"/>
  <c r="Q106" i="26"/>
  <c r="T106" i="26" l="1"/>
  <c r="O106" i="26"/>
  <c r="O108" i="26"/>
  <c r="T104" i="26"/>
  <c r="Y25" i="26"/>
  <c r="O45" i="26"/>
  <c r="T61" i="26"/>
  <c r="O68" i="26"/>
  <c r="T32" i="26"/>
  <c r="Y14" i="26"/>
  <c r="Y50" i="26"/>
  <c r="Y70" i="26"/>
  <c r="O79" i="26"/>
  <c r="AA11" i="27"/>
  <c r="AA10" i="27"/>
  <c r="AA4" i="28"/>
  <c r="AA11" i="28"/>
  <c r="AA4" i="27"/>
  <c r="AA16" i="29"/>
  <c r="AA15" i="30"/>
  <c r="AA16" i="27"/>
  <c r="AA9" i="28"/>
  <c r="AA16" i="28"/>
  <c r="AA5" i="29"/>
  <c r="AA16" i="31"/>
  <c r="AA14" i="30"/>
  <c r="AA15" i="31"/>
  <c r="AA9" i="27"/>
  <c r="AA10" i="28"/>
  <c r="AA14" i="29"/>
  <c r="AA9" i="30"/>
  <c r="AA11" i="33"/>
  <c r="AA4" i="29"/>
  <c r="AA11" i="29"/>
  <c r="AA4" i="30"/>
  <c r="AA14" i="32"/>
  <c r="AA16" i="30"/>
  <c r="AA9" i="31"/>
  <c r="AA10" i="34"/>
  <c r="AA4" i="32"/>
  <c r="AA11" i="32"/>
  <c r="AA5" i="33"/>
  <c r="AA6" i="34"/>
  <c r="AA6" i="33"/>
  <c r="AA6" i="32"/>
  <c r="AA14" i="33"/>
  <c r="AA15" i="34"/>
  <c r="AA4" i="37"/>
  <c r="AA11" i="37"/>
  <c r="AA5" i="28"/>
  <c r="AA6" i="29"/>
  <c r="AA5" i="27"/>
  <c r="AA6" i="28"/>
  <c r="AA15" i="27"/>
  <c r="AA10" i="30"/>
  <c r="AA4" i="31"/>
  <c r="AA11" i="31"/>
  <c r="AA5" i="32"/>
  <c r="AA6" i="27"/>
  <c r="AA14" i="28"/>
  <c r="AA10" i="29"/>
  <c r="AA10" i="31"/>
  <c r="AA15" i="29"/>
  <c r="AA11" i="30"/>
  <c r="AA5" i="31"/>
  <c r="AA16" i="34"/>
  <c r="AA5" i="30"/>
  <c r="AA6" i="31"/>
  <c r="AA16" i="32"/>
  <c r="AA9" i="33"/>
  <c r="AA15" i="32"/>
  <c r="AA16" i="33"/>
  <c r="AA9" i="34"/>
  <c r="AA14" i="34"/>
  <c r="AA9" i="32"/>
  <c r="AA10" i="33"/>
  <c r="AA4" i="34"/>
  <c r="AA11" i="34"/>
  <c r="AA16" i="37"/>
  <c r="AA15" i="37"/>
  <c r="AA14" i="37"/>
  <c r="M17" i="35"/>
  <c r="O17" i="35" s="1"/>
  <c r="I10" i="35"/>
  <c r="M17" i="36"/>
  <c r="O17" i="36" s="1"/>
  <c r="I10" i="36"/>
  <c r="B27" i="35"/>
  <c r="E24" i="35"/>
  <c r="G24" i="35" s="1"/>
  <c r="I24" i="35" s="1"/>
  <c r="K24" i="35" s="1"/>
  <c r="C31" i="35"/>
  <c r="B27" i="37"/>
  <c r="E24" i="37"/>
  <c r="G24" i="37" s="1"/>
  <c r="I24" i="37" s="1"/>
  <c r="K24" i="37" s="1"/>
  <c r="M24" i="37" s="1"/>
  <c r="O24" i="37" s="1"/>
  <c r="C31" i="37"/>
  <c r="B27" i="36"/>
  <c r="E24" i="36"/>
  <c r="G24" i="36" s="1"/>
  <c r="I24" i="36" s="1"/>
  <c r="K24" i="36" s="1"/>
  <c r="C31" i="36"/>
  <c r="B27" i="34"/>
  <c r="E24" i="34"/>
  <c r="G24" i="34" s="1"/>
  <c r="I24" i="34" s="1"/>
  <c r="K24" i="34" s="1"/>
  <c r="M24" i="34" s="1"/>
  <c r="O24" i="34" s="1"/>
  <c r="C31" i="34"/>
  <c r="B27" i="33"/>
  <c r="E24" i="33"/>
  <c r="G24" i="33" s="1"/>
  <c r="I24" i="33" s="1"/>
  <c r="K24" i="33" s="1"/>
  <c r="M24" i="33" s="1"/>
  <c r="O24" i="33" s="1"/>
  <c r="C31" i="33"/>
  <c r="B27" i="32"/>
  <c r="E24" i="32"/>
  <c r="G24" i="32" s="1"/>
  <c r="I24" i="32" s="1"/>
  <c r="K24" i="32" s="1"/>
  <c r="M24" i="32" s="1"/>
  <c r="O24" i="32" s="1"/>
  <c r="C31" i="32"/>
  <c r="B27" i="31"/>
  <c r="E24" i="31"/>
  <c r="G24" i="31" s="1"/>
  <c r="I24" i="31" s="1"/>
  <c r="K24" i="31" s="1"/>
  <c r="M24" i="31" s="1"/>
  <c r="O24" i="31" s="1"/>
  <c r="C31" i="31"/>
  <c r="C24" i="30"/>
  <c r="E17" i="30"/>
  <c r="G17" i="30" s="1"/>
  <c r="I17" i="30" s="1"/>
  <c r="K17" i="30" s="1"/>
  <c r="M17" i="30" s="1"/>
  <c r="O17" i="30" s="1"/>
  <c r="C24" i="29"/>
  <c r="E17" i="29"/>
  <c r="G17" i="29" s="1"/>
  <c r="I17" i="29" s="1"/>
  <c r="K17" i="29" s="1"/>
  <c r="M17" i="29" s="1"/>
  <c r="O17" i="29" s="1"/>
  <c r="C24" i="28"/>
  <c r="E17" i="28"/>
  <c r="G17" i="28" s="1"/>
  <c r="I17" i="28" s="1"/>
  <c r="K17" i="28" s="1"/>
  <c r="M17" i="28" s="1"/>
  <c r="O17" i="28" s="1"/>
  <c r="C24" i="27"/>
  <c r="E17" i="27"/>
  <c r="G17" i="27" s="1"/>
  <c r="I17" i="27" s="1"/>
  <c r="K17" i="27" s="1"/>
  <c r="M17" i="27" s="1"/>
  <c r="O17" i="27" s="1"/>
  <c r="R16" i="26"/>
  <c r="Q16" i="26"/>
  <c r="Q27" i="26"/>
  <c r="R27" i="26"/>
  <c r="W36" i="26"/>
  <c r="V36" i="26"/>
  <c r="W18" i="26"/>
  <c r="V18" i="26"/>
  <c r="W27" i="26"/>
  <c r="V27" i="26"/>
  <c r="W54" i="26"/>
  <c r="V54" i="26"/>
  <c r="V52" i="26"/>
  <c r="W52" i="26"/>
  <c r="R25" i="26"/>
  <c r="Q25" i="26"/>
  <c r="R41" i="26"/>
  <c r="Q41" i="26"/>
  <c r="L32" i="26"/>
  <c r="M32" i="26"/>
  <c r="L41" i="26"/>
  <c r="M41" i="26"/>
  <c r="W45" i="26"/>
  <c r="V45" i="26"/>
  <c r="R79" i="26"/>
  <c r="Q79" i="26"/>
  <c r="R63" i="26"/>
  <c r="Q63" i="26"/>
  <c r="L81" i="26"/>
  <c r="M81" i="26"/>
  <c r="L63" i="26"/>
  <c r="M63" i="26"/>
  <c r="V79" i="26"/>
  <c r="W79" i="26"/>
  <c r="R108" i="26"/>
  <c r="Q108" i="26"/>
  <c r="L36" i="26"/>
  <c r="M36" i="26"/>
  <c r="L27" i="26"/>
  <c r="M27" i="26"/>
  <c r="R43" i="26"/>
  <c r="Q43" i="26"/>
  <c r="R54" i="26"/>
  <c r="Q54" i="26"/>
  <c r="L18" i="26"/>
  <c r="M18" i="26"/>
  <c r="R34" i="26"/>
  <c r="Q34" i="26"/>
  <c r="V34" i="26"/>
  <c r="W34" i="26"/>
  <c r="L52" i="26"/>
  <c r="M52" i="26"/>
  <c r="L43" i="26"/>
  <c r="M43" i="26"/>
  <c r="W63" i="26"/>
  <c r="V63" i="26"/>
  <c r="V61" i="26"/>
  <c r="W61" i="26"/>
  <c r="R77" i="26"/>
  <c r="Q77" i="26"/>
  <c r="R59" i="26"/>
  <c r="Q59" i="26"/>
  <c r="L77" i="26"/>
  <c r="M77" i="26"/>
  <c r="W108" i="26"/>
  <c r="V108" i="26"/>
  <c r="W104" i="26"/>
  <c r="V104" i="26"/>
  <c r="Q18" i="26"/>
  <c r="R18" i="26"/>
  <c r="L23" i="26"/>
  <c r="M23" i="26"/>
  <c r="L14" i="26"/>
  <c r="M14" i="26"/>
  <c r="V43" i="26"/>
  <c r="W43" i="26"/>
  <c r="Q23" i="26"/>
  <c r="R23" i="26"/>
  <c r="L34" i="26"/>
  <c r="M34" i="26"/>
  <c r="W41" i="26"/>
  <c r="V41" i="26"/>
  <c r="Q14" i="26"/>
  <c r="R14" i="26"/>
  <c r="W32" i="26"/>
  <c r="V32" i="26"/>
  <c r="R72" i="26"/>
  <c r="Q72" i="26"/>
  <c r="R36" i="26"/>
  <c r="Q36" i="26"/>
  <c r="W59" i="26"/>
  <c r="V59" i="26"/>
  <c r="R50" i="26"/>
  <c r="Q50" i="26"/>
  <c r="L59" i="26"/>
  <c r="M59" i="26"/>
  <c r="L70" i="26"/>
  <c r="M70" i="26"/>
  <c r="L72" i="26"/>
  <c r="M72" i="26"/>
  <c r="W68" i="26"/>
  <c r="V68" i="26"/>
  <c r="L104" i="26"/>
  <c r="M104" i="26"/>
  <c r="L25" i="26"/>
  <c r="M25" i="26"/>
  <c r="L16" i="26"/>
  <c r="M16" i="26"/>
  <c r="V16" i="26"/>
  <c r="W16" i="26"/>
  <c r="L50" i="26"/>
  <c r="M50" i="26"/>
  <c r="L61" i="26"/>
  <c r="M61" i="26"/>
  <c r="W23" i="26"/>
  <c r="V23" i="26"/>
  <c r="R52" i="26"/>
  <c r="Q52" i="26"/>
  <c r="R45" i="26"/>
  <c r="Q45" i="26"/>
  <c r="W81" i="26"/>
  <c r="V81" i="26"/>
  <c r="L54" i="26"/>
  <c r="M54" i="26"/>
  <c r="R68" i="26"/>
  <c r="Q68" i="26"/>
  <c r="W72" i="26"/>
  <c r="V72" i="26"/>
  <c r="W77" i="26"/>
  <c r="V77" i="26"/>
  <c r="R70" i="26"/>
  <c r="Q70" i="26"/>
  <c r="R81" i="26"/>
  <c r="Q81" i="26"/>
  <c r="V106" i="26"/>
  <c r="W106" i="26"/>
  <c r="Y106" i="26" l="1"/>
  <c r="T81" i="26"/>
  <c r="T70" i="26"/>
  <c r="Y77" i="26"/>
  <c r="Y72" i="26"/>
  <c r="T68" i="26"/>
  <c r="O54" i="26"/>
  <c r="Y81" i="26"/>
  <c r="T45" i="26"/>
  <c r="T52" i="26"/>
  <c r="Y23" i="26"/>
  <c r="O61" i="26"/>
  <c r="O50" i="26"/>
  <c r="Y16" i="26"/>
  <c r="O16" i="26"/>
  <c r="O25" i="26"/>
  <c r="O104" i="26"/>
  <c r="Y68" i="26"/>
  <c r="O72" i="26"/>
  <c r="O70" i="26"/>
  <c r="O59" i="26"/>
  <c r="T50" i="26"/>
  <c r="Y59" i="26"/>
  <c r="T36" i="26"/>
  <c r="T72" i="26"/>
  <c r="Y32" i="26"/>
  <c r="T14" i="26"/>
  <c r="Y41" i="26"/>
  <c r="O34" i="26"/>
  <c r="T23" i="26"/>
  <c r="Y43" i="26"/>
  <c r="O14" i="26"/>
  <c r="O23" i="26"/>
  <c r="T18" i="26"/>
  <c r="Y104" i="26"/>
  <c r="Y108" i="26"/>
  <c r="O77" i="26"/>
  <c r="T59" i="26"/>
  <c r="T77" i="26"/>
  <c r="Y61" i="26"/>
  <c r="Y63" i="26"/>
  <c r="O43" i="26"/>
  <c r="O52" i="26"/>
  <c r="Y34" i="26"/>
  <c r="T34" i="26"/>
  <c r="O18" i="26"/>
  <c r="T54" i="26"/>
  <c r="T43" i="26"/>
  <c r="O27" i="26"/>
  <c r="O36" i="26"/>
  <c r="T108" i="26"/>
  <c r="Y79" i="26"/>
  <c r="O63" i="26"/>
  <c r="O81" i="26"/>
  <c r="T63" i="26"/>
  <c r="T79" i="26"/>
  <c r="Y45" i="26"/>
  <c r="O41" i="26"/>
  <c r="O32" i="26"/>
  <c r="T41" i="26"/>
  <c r="T25" i="26"/>
  <c r="Y52" i="26"/>
  <c r="Y54" i="26"/>
  <c r="Y27" i="26"/>
  <c r="Y18" i="26"/>
  <c r="Y36" i="26"/>
  <c r="T27" i="26"/>
  <c r="T16" i="26"/>
  <c r="M24" i="35"/>
  <c r="K10" i="35"/>
  <c r="K10" i="36"/>
  <c r="M24" i="36"/>
  <c r="O24" i="36" s="1"/>
  <c r="B34" i="37"/>
  <c r="E31" i="37"/>
  <c r="G31" i="37" s="1"/>
  <c r="I31" i="37" s="1"/>
  <c r="K31" i="37" s="1"/>
  <c r="M31" i="37" s="1"/>
  <c r="O31" i="37" s="1"/>
  <c r="B34" i="36"/>
  <c r="E31" i="36"/>
  <c r="G31" i="36" s="1"/>
  <c r="I31" i="36" s="1"/>
  <c r="K31" i="36" s="1"/>
  <c r="B34" i="35"/>
  <c r="E31" i="35"/>
  <c r="G31" i="35" s="1"/>
  <c r="I31" i="35" s="1"/>
  <c r="K31" i="35" s="1"/>
  <c r="B34" i="31"/>
  <c r="E31" i="31"/>
  <c r="G31" i="31" s="1"/>
  <c r="I31" i="31" s="1"/>
  <c r="K31" i="31" s="1"/>
  <c r="M31" i="31" s="1"/>
  <c r="O31" i="31" s="1"/>
  <c r="B34" i="33"/>
  <c r="E31" i="33"/>
  <c r="G31" i="33" s="1"/>
  <c r="I31" i="33" s="1"/>
  <c r="K31" i="33" s="1"/>
  <c r="M31" i="33" s="1"/>
  <c r="O31" i="33" s="1"/>
  <c r="B34" i="32"/>
  <c r="E31" i="32"/>
  <c r="G31" i="32" s="1"/>
  <c r="I31" i="32" s="1"/>
  <c r="K31" i="32" s="1"/>
  <c r="M31" i="32" s="1"/>
  <c r="O31" i="32" s="1"/>
  <c r="B34" i="34"/>
  <c r="E31" i="34"/>
  <c r="G31" i="34" s="1"/>
  <c r="I31" i="34" s="1"/>
  <c r="K31" i="34" s="1"/>
  <c r="M31" i="34" s="1"/>
  <c r="O31" i="34" s="1"/>
  <c r="C31" i="29"/>
  <c r="E31" i="29" s="1"/>
  <c r="G31" i="29" s="1"/>
  <c r="I31" i="29" s="1"/>
  <c r="K31" i="29" s="1"/>
  <c r="M31" i="29" s="1"/>
  <c r="O31" i="29" s="1"/>
  <c r="E24" i="29"/>
  <c r="G24" i="29" s="1"/>
  <c r="I24" i="29" s="1"/>
  <c r="K24" i="29" s="1"/>
  <c r="M24" i="29" s="1"/>
  <c r="O24" i="29" s="1"/>
  <c r="C31" i="30"/>
  <c r="E24" i="30"/>
  <c r="G24" i="30" s="1"/>
  <c r="I24" i="30" s="1"/>
  <c r="K24" i="30" s="1"/>
  <c r="M24" i="30" s="1"/>
  <c r="O24" i="30" s="1"/>
  <c r="C31" i="28"/>
  <c r="E31" i="28" s="1"/>
  <c r="G31" i="28" s="1"/>
  <c r="I31" i="28" s="1"/>
  <c r="K31" i="28" s="1"/>
  <c r="M31" i="28" s="1"/>
  <c r="O31" i="28" s="1"/>
  <c r="E24" i="28"/>
  <c r="G24" i="28" s="1"/>
  <c r="I24" i="28" s="1"/>
  <c r="K24" i="28" s="1"/>
  <c r="M24" i="28" s="1"/>
  <c r="O24" i="28" s="1"/>
  <c r="C31" i="27"/>
  <c r="E31" i="27" s="1"/>
  <c r="G31" i="27" s="1"/>
  <c r="I31" i="27" s="1"/>
  <c r="K31" i="27" s="1"/>
  <c r="M31" i="27" s="1"/>
  <c r="O31" i="27" s="1"/>
  <c r="E24" i="27"/>
  <c r="G24" i="27" s="1"/>
  <c r="I24" i="27" s="1"/>
  <c r="K24" i="27" s="1"/>
  <c r="M24" i="27" s="1"/>
  <c r="O24" i="27" s="1"/>
  <c r="E10" i="3"/>
  <c r="G10" i="3" s="1"/>
  <c r="I10" i="3" s="1"/>
  <c r="K10" i="3" s="1"/>
  <c r="M10" i="3" s="1"/>
  <c r="O10" i="3" s="1"/>
  <c r="C17" i="3"/>
  <c r="O24" i="35" l="1"/>
  <c r="M31" i="35"/>
  <c r="M10" i="35"/>
  <c r="AA4" i="35"/>
  <c r="AA5" i="35"/>
  <c r="M31" i="36"/>
  <c r="M10" i="36"/>
  <c r="AA4" i="36"/>
  <c r="AA6" i="36"/>
  <c r="E31" i="30"/>
  <c r="G31" i="30" s="1"/>
  <c r="I31" i="30" s="1"/>
  <c r="K31" i="30" s="1"/>
  <c r="M31" i="30" s="1"/>
  <c r="E17" i="3"/>
  <c r="G17" i="3" s="1"/>
  <c r="I17" i="3" s="1"/>
  <c r="K17" i="3" s="1"/>
  <c r="M17" i="3" s="1"/>
  <c r="O17" i="3" s="1"/>
  <c r="C24" i="3"/>
  <c r="C31" i="3" s="1"/>
  <c r="E31" i="3" s="1"/>
  <c r="G31" i="3" s="1"/>
  <c r="I31" i="3" s="1"/>
  <c r="K31" i="3" s="1"/>
  <c r="M31" i="3" s="1"/>
  <c r="O31" i="3" s="1"/>
  <c r="L88" i="26"/>
  <c r="L86" i="26"/>
  <c r="M95" i="26"/>
  <c r="M99" i="26"/>
  <c r="M86" i="26"/>
  <c r="L95" i="26"/>
  <c r="L99" i="26"/>
  <c r="M88" i="26"/>
  <c r="O86" i="26" l="1"/>
  <c r="O88" i="26"/>
  <c r="O10" i="35"/>
  <c r="O31" i="35"/>
  <c r="AA16" i="35"/>
  <c r="AA6" i="35"/>
  <c r="O99" i="26"/>
  <c r="O95" i="26"/>
  <c r="AA5" i="36"/>
  <c r="O31" i="36"/>
  <c r="O10" i="36"/>
  <c r="E24" i="3"/>
  <c r="G24" i="3" s="1"/>
  <c r="I24" i="3" s="1"/>
  <c r="K24" i="3" s="1"/>
  <c r="M24" i="3" s="1"/>
  <c r="O24" i="3" s="1"/>
  <c r="L90" i="26"/>
  <c r="V90" i="26"/>
  <c r="M97" i="26"/>
  <c r="W90" i="26"/>
  <c r="L97" i="26"/>
  <c r="M90" i="26"/>
  <c r="Y90" i="26" l="1"/>
  <c r="O90" i="26"/>
  <c r="AA14" i="35"/>
  <c r="AA9" i="35"/>
  <c r="AA11" i="35"/>
  <c r="AA15" i="35"/>
  <c r="D6" i="26"/>
  <c r="D5" i="26"/>
  <c r="D4" i="26"/>
  <c r="O97" i="26"/>
  <c r="AA15" i="36"/>
  <c r="AA14" i="36"/>
  <c r="R86" i="26"/>
  <c r="R90" i="26"/>
  <c r="V88" i="26"/>
  <c r="V86" i="26"/>
  <c r="W97" i="26"/>
  <c r="W95" i="26"/>
  <c r="Q86" i="26"/>
  <c r="Q90" i="26"/>
  <c r="W88" i="26"/>
  <c r="W86" i="26"/>
  <c r="V97" i="26"/>
  <c r="V95" i="26"/>
  <c r="AA11" i="36" l="1"/>
  <c r="Y95" i="26"/>
  <c r="Y97" i="26"/>
  <c r="Y86" i="26"/>
  <c r="Y88" i="26"/>
  <c r="T90" i="26"/>
  <c r="T86" i="26"/>
  <c r="AA10" i="35"/>
  <c r="AA9" i="36"/>
  <c r="AA16" i="36"/>
  <c r="AA10" i="36"/>
  <c r="R99" i="26"/>
  <c r="Q88" i="26"/>
  <c r="Q97" i="26"/>
  <c r="Q99" i="26"/>
  <c r="R88" i="26"/>
  <c r="R95" i="26"/>
  <c r="R97" i="26"/>
  <c r="W99" i="26"/>
  <c r="Q95" i="26"/>
  <c r="V99" i="26"/>
  <c r="T99" i="26" l="1"/>
  <c r="F5" i="26"/>
  <c r="F6" i="26"/>
  <c r="F4" i="26"/>
  <c r="Y99" i="26"/>
  <c r="T88" i="26"/>
  <c r="T97" i="26"/>
  <c r="E6" i="26"/>
  <c r="G6" i="26" s="1"/>
  <c r="E4" i="26"/>
  <c r="G4" i="26" s="1"/>
  <c r="E5" i="26"/>
  <c r="G5" i="26" s="1"/>
  <c r="T95" i="26"/>
</calcChain>
</file>

<file path=xl/sharedStrings.xml><?xml version="1.0" encoding="utf-8"?>
<sst xmlns="http://schemas.openxmlformats.org/spreadsheetml/2006/main" count="1510" uniqueCount="52">
  <si>
    <t>Lundi</t>
  </si>
  <si>
    <t>Mardi</t>
  </si>
  <si>
    <t>Mercredi</t>
  </si>
  <si>
    <t>Jeudi</t>
  </si>
  <si>
    <t>Vendredi</t>
  </si>
  <si>
    <t>samedi</t>
  </si>
  <si>
    <t>Dimanche</t>
  </si>
  <si>
    <t>Ludivine</t>
  </si>
  <si>
    <t>Samantha</t>
  </si>
  <si>
    <r>
      <t xml:space="preserve">Semaine 
</t>
    </r>
    <r>
      <rPr>
        <sz val="24"/>
        <color rgb="FF000000"/>
        <rFont val="Aptos Narrow"/>
        <family val="2"/>
        <scheme val="minor"/>
      </rPr>
      <t>5</t>
    </r>
  </si>
  <si>
    <r>
      <t xml:space="preserve">Semaine 
</t>
    </r>
    <r>
      <rPr>
        <sz val="24"/>
        <color rgb="FF000000"/>
        <rFont val="Aptos Narrow"/>
        <family val="2"/>
        <scheme val="minor"/>
      </rPr>
      <t>6</t>
    </r>
  </si>
  <si>
    <r>
      <t xml:space="preserve">Semaine 
</t>
    </r>
    <r>
      <rPr>
        <sz val="24"/>
        <color rgb="FF000000"/>
        <rFont val="Aptos Narrow"/>
        <family val="2"/>
        <scheme val="minor"/>
      </rPr>
      <t>7</t>
    </r>
  </si>
  <si>
    <r>
      <t xml:space="preserve">Semaine 
</t>
    </r>
    <r>
      <rPr>
        <sz val="24"/>
        <color rgb="FF000000"/>
        <rFont val="Aptos Narrow"/>
        <family val="2"/>
        <scheme val="minor"/>
      </rPr>
      <t>8</t>
    </r>
  </si>
  <si>
    <r>
      <t xml:space="preserve">Semaine 
</t>
    </r>
    <r>
      <rPr>
        <sz val="24"/>
        <color rgb="FF000000"/>
        <rFont val="Aptos Narrow"/>
        <family val="2"/>
        <scheme val="minor"/>
      </rPr>
      <t>9</t>
    </r>
  </si>
  <si>
    <t>Jade</t>
  </si>
  <si>
    <t>Heures (Semaine)</t>
  </si>
  <si>
    <t>Heures (Weekend)</t>
  </si>
  <si>
    <t>Prénom</t>
  </si>
  <si>
    <t>Total Heures Semaine</t>
  </si>
  <si>
    <t>Total Heures Weekend</t>
  </si>
  <si>
    <t>Total Heures</t>
  </si>
  <si>
    <t>Montant Semaine pour l'année 2025 : 11745 €</t>
  </si>
  <si>
    <t>Montant Weekend pour l'année 2025 : 6240 €</t>
  </si>
  <si>
    <t>Semaine</t>
  </si>
  <si>
    <t>WE</t>
  </si>
  <si>
    <t>&lt;=colonnes masquées</t>
  </si>
  <si>
    <t>colonnes masquées =&gt;</t>
  </si>
  <si>
    <t>Mai</t>
  </si>
  <si>
    <t>Janvier</t>
  </si>
  <si>
    <t>Février</t>
  </si>
  <si>
    <t>Mars</t>
  </si>
  <si>
    <t>Avril</t>
  </si>
  <si>
    <t xml:space="preserve">Semaine </t>
  </si>
  <si>
    <t>Juin</t>
  </si>
  <si>
    <t>Juillet</t>
  </si>
  <si>
    <t>Aout</t>
  </si>
  <si>
    <t>Septembre</t>
  </si>
  <si>
    <t>Octobre</t>
  </si>
  <si>
    <t>Novembre</t>
  </si>
  <si>
    <t>Décembre</t>
  </si>
  <si>
    <t>Férié</t>
  </si>
  <si>
    <t>Pâques</t>
  </si>
  <si>
    <t>Lundi de Pâques</t>
  </si>
  <si>
    <t>Ascension</t>
  </si>
  <si>
    <t>Pentecote</t>
  </si>
  <si>
    <t>Lundi de Pentecote</t>
  </si>
  <si>
    <t>Jour de l'an</t>
  </si>
  <si>
    <t>15 Aout</t>
  </si>
  <si>
    <t>Noel</t>
  </si>
  <si>
    <t>Heures (Férié)</t>
  </si>
  <si>
    <t>Ferié</t>
  </si>
  <si>
    <t>Total Heures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</si>
</sst>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h:mm;@"/>
    <numFmt numFmtId="165" formatCode="dd/mm"/>
    <numFmt numFmtId="166" formatCode="mmmm\ yyyy"/>
    <numFmt numFmtId="167" formatCode="#,##0.00\ &quot;€&quot;"/>
    <numFmt numFmtId="168" formatCode="[h]:mm"/>
    <numFmt numFmtId="169" formatCode="[$-F800]dddd\,\ mmmm\ dd\,\ yyyy"/>
    <numFmt numFmtId="170" formatCode="&quot;h semaine &quot;\ [h]:mm"/>
    <numFmt numFmtId="171" formatCode="&quot;h WE &quot;\ [h]:mm"/>
    <numFmt numFmtId="172" formatCode="&quot;H Férié &quot;\ [h]:mm"/>
  </numFmts>
  <fonts count="15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i/>
      <sz val="11"/>
      <color rgb="FF00B050"/>
      <name val="Aptos Narrow"/>
      <family val="2"/>
      <scheme val="minor"/>
    </font>
    <font>
      <sz val="24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00FF"/>
      <name val="Aptos Narrow"/>
      <scheme val="minor"/>
    </font>
    <font>
      <b/>
      <sz val="11"/>
      <color rgb="FFFF0000"/>
      <name val="Aptos Narrow"/>
      <scheme val="minor"/>
    </font>
    <font>
      <b/>
      <sz val="11"/>
      <color rgb="FF000000"/>
      <name val="Aptos Narrow"/>
      <scheme val="minor"/>
    </font>
    <font>
      <b/>
      <sz val="11"/>
      <color rgb="FF008000"/>
      <name val="Aptos Narrow"/>
      <scheme val="minor"/>
    </font>
    <font>
      <i/>
      <sz val="11"/>
      <color rgb="FFFF0000"/>
      <name val="Aptos Narrow"/>
      <scheme val="minor"/>
    </font>
    <font>
      <sz val="20"/>
      <color rgb="FF00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82CAEC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59999389629810485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/>
    </xf>
    <xf numFmtId="0" fontId="3" fillId="8" borderId="1" xfId="0" applyFont="1" applyFill="1" applyBorder="1" applyAlignment="1">
      <alignment horizontal="center" vertical="top"/>
    </xf>
    <xf numFmtId="0" fontId="3" fillId="8" borderId="6" xfId="0" applyFont="1" applyFill="1" applyBorder="1" applyAlignment="1">
      <alignment horizontal="center" vertical="top"/>
    </xf>
    <xf numFmtId="0" fontId="3" fillId="8" borderId="10" xfId="0" applyFont="1" applyFill="1" applyBorder="1" applyAlignment="1">
      <alignment horizontal="center" vertical="top"/>
    </xf>
    <xf numFmtId="0" fontId="3" fillId="8" borderId="11" xfId="0" applyFont="1" applyFill="1" applyBorder="1" applyAlignment="1">
      <alignment horizontal="center" vertical="top"/>
    </xf>
    <xf numFmtId="0" fontId="7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8" borderId="12" xfId="0" applyFont="1" applyFill="1" applyBorder="1" applyAlignment="1">
      <alignment horizontal="center" vertical="top"/>
    </xf>
    <xf numFmtId="0" fontId="3" fillId="8" borderId="14" xfId="0" applyFont="1" applyFill="1" applyBorder="1" applyAlignment="1">
      <alignment horizontal="center" vertical="top"/>
    </xf>
    <xf numFmtId="0" fontId="3" fillId="8" borderId="0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/>
    </xf>
    <xf numFmtId="20" fontId="4" fillId="4" borderId="1" xfId="0" applyNumberFormat="1" applyFont="1" applyFill="1" applyBorder="1" applyAlignment="1">
      <alignment horizontal="center" vertical="top"/>
    </xf>
    <xf numFmtId="20" fontId="1" fillId="7" borderId="1" xfId="0" applyNumberFormat="1" applyFont="1" applyFill="1" applyBorder="1" applyAlignment="1">
      <alignment horizontal="center" vertical="top"/>
    </xf>
    <xf numFmtId="20" fontId="1" fillId="7" borderId="12" xfId="0" applyNumberFormat="1" applyFont="1" applyFill="1" applyBorder="1" applyAlignment="1">
      <alignment horizontal="center" vertical="top"/>
    </xf>
    <xf numFmtId="165" fontId="5" fillId="0" borderId="4" xfId="0" quotePrefix="1" applyNumberFormat="1" applyFont="1" applyFill="1" applyBorder="1" applyAlignment="1">
      <alignment horizontal="center" vertical="top"/>
    </xf>
    <xf numFmtId="165" fontId="5" fillId="0" borderId="4" xfId="0" applyNumberFormat="1" applyFont="1" applyFill="1" applyBorder="1" applyAlignment="1">
      <alignment horizontal="center" vertical="top"/>
    </xf>
    <xf numFmtId="165" fontId="5" fillId="0" borderId="0" xfId="0" applyNumberFormat="1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20" fontId="1" fillId="4" borderId="1" xfId="0" applyNumberFormat="1" applyFont="1" applyFill="1" applyBorder="1" applyAlignment="1">
      <alignment horizontal="center" vertical="top"/>
    </xf>
    <xf numFmtId="165" fontId="5" fillId="0" borderId="4" xfId="0" applyNumberFormat="1" applyFont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1" fillId="7" borderId="1" xfId="0" applyFont="1" applyFill="1" applyBorder="1" applyAlignment="1">
      <alignment horizontal="center" vertical="top"/>
    </xf>
    <xf numFmtId="0" fontId="1" fillId="7" borderId="12" xfId="0" applyFont="1" applyFill="1" applyBorder="1" applyAlignment="1">
      <alignment horizontal="center" vertical="top"/>
    </xf>
    <xf numFmtId="0" fontId="1" fillId="7" borderId="6" xfId="0" applyFont="1" applyFill="1" applyBorder="1" applyAlignment="1">
      <alignment horizontal="center" vertical="top"/>
    </xf>
    <xf numFmtId="0" fontId="1" fillId="7" borderId="0" xfId="0" applyFont="1" applyFill="1" applyBorder="1" applyAlignment="1">
      <alignment horizontal="center" vertical="top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right"/>
    </xf>
    <xf numFmtId="0" fontId="0" fillId="0" borderId="0" xfId="0" applyAlignment="1">
      <alignment horizontal="center"/>
    </xf>
    <xf numFmtId="166" fontId="2" fillId="0" borderId="2" xfId="0" applyNumberFormat="1" applyFont="1" applyBorder="1" applyAlignment="1">
      <alignment horizontal="center" vertical="center"/>
    </xf>
    <xf numFmtId="0" fontId="13" fillId="0" borderId="0" xfId="0" applyFont="1"/>
    <xf numFmtId="20" fontId="0" fillId="0" borderId="0" xfId="0" applyNumberFormat="1"/>
    <xf numFmtId="165" fontId="5" fillId="0" borderId="18" xfId="0" applyNumberFormat="1" applyFont="1" applyBorder="1" applyAlignment="1">
      <alignment horizontal="center" vertical="top"/>
    </xf>
    <xf numFmtId="20" fontId="1" fillId="7" borderId="19" xfId="0" applyNumberFormat="1" applyFont="1" applyFill="1" applyBorder="1" applyAlignment="1">
      <alignment horizontal="center" vertical="top"/>
    </xf>
    <xf numFmtId="0" fontId="3" fillId="8" borderId="17" xfId="0" applyFont="1" applyFill="1" applyBorder="1" applyAlignment="1">
      <alignment horizontal="center" vertical="top"/>
    </xf>
    <xf numFmtId="165" fontId="5" fillId="0" borderId="17" xfId="0" applyNumberFormat="1" applyFont="1" applyFill="1" applyBorder="1" applyAlignment="1">
      <alignment horizontal="center" vertical="top"/>
    </xf>
    <xf numFmtId="0" fontId="1" fillId="7" borderId="17" xfId="0" applyFont="1" applyFill="1" applyBorder="1" applyAlignment="1">
      <alignment horizontal="center" vertical="top"/>
    </xf>
    <xf numFmtId="20" fontId="1" fillId="7" borderId="17" xfId="0" applyNumberFormat="1" applyFont="1" applyFill="1" applyBorder="1" applyAlignment="1">
      <alignment horizontal="center" vertical="top"/>
    </xf>
    <xf numFmtId="0" fontId="13" fillId="0" borderId="0" xfId="0" applyFont="1" applyAlignment="1">
      <alignment horizontal="right"/>
    </xf>
    <xf numFmtId="168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8" fillId="0" borderId="0" xfId="0" applyNumberFormat="1" applyFont="1" applyAlignment="1">
      <alignment horizontal="center"/>
    </xf>
    <xf numFmtId="169" fontId="0" fillId="0" borderId="0" xfId="0" applyNumberFormat="1"/>
    <xf numFmtId="16" fontId="0" fillId="0" borderId="0" xfId="0" applyNumberFormat="1"/>
    <xf numFmtId="170" fontId="0" fillId="0" borderId="0" xfId="0" applyNumberFormat="1"/>
    <xf numFmtId="170" fontId="0" fillId="0" borderId="0" xfId="0" applyNumberFormat="1" applyAlignment="1">
      <alignment horizontal="center"/>
    </xf>
    <xf numFmtId="170" fontId="12" fillId="0" borderId="0" xfId="0" applyNumberFormat="1" applyFont="1"/>
    <xf numFmtId="170" fontId="11" fillId="0" borderId="0" xfId="0" applyNumberFormat="1" applyFont="1"/>
    <xf numFmtId="171" fontId="0" fillId="0" borderId="0" xfId="0" applyNumberFormat="1"/>
    <xf numFmtId="171" fontId="11" fillId="0" borderId="0" xfId="0" applyNumberFormat="1" applyFont="1"/>
    <xf numFmtId="171" fontId="12" fillId="0" borderId="0" xfId="0" applyNumberFormat="1" applyFont="1"/>
    <xf numFmtId="171" fontId="0" fillId="0" borderId="0" xfId="0" applyNumberFormat="1" applyAlignment="1">
      <alignment horizontal="center"/>
    </xf>
    <xf numFmtId="172" fontId="0" fillId="0" borderId="0" xfId="0" applyNumberFormat="1"/>
    <xf numFmtId="172" fontId="11" fillId="0" borderId="0" xfId="0" applyNumberFormat="1" applyFont="1"/>
    <xf numFmtId="172" fontId="12" fillId="0" borderId="0" xfId="0" applyNumberFormat="1" applyFont="1"/>
    <xf numFmtId="172" fontId="0" fillId="0" borderId="0" xfId="0" applyNumberFormat="1" applyAlignment="1">
      <alignment horizontal="center"/>
    </xf>
    <xf numFmtId="0" fontId="14" fillId="0" borderId="5" xfId="0" applyFont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6" borderId="1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1A8A3-3528-4E03-919A-7F19674D9F87}">
  <sheetPr codeName="Feuil2"/>
  <dimension ref="A1:AD38"/>
  <sheetViews>
    <sheetView showZeros="0" topLeftCell="M1" workbookViewId="0">
      <pane ySplit="2" topLeftCell="A24" activePane="bottomLeft" state="frozen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14" customWidth="1"/>
    <col min="30" max="30" width="0" hidden="1" customWidth="1"/>
  </cols>
  <sheetData>
    <row r="1" spans="1:30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  <c r="AC1" s="57" t="s">
        <v>26</v>
      </c>
      <c r="AD1" s="50">
        <v>0.33333333333333331</v>
      </c>
    </row>
    <row r="2" spans="1:30" ht="17.399999999999999">
      <c r="A2" s="3"/>
      <c r="B2" s="48">
        <v>45658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  <c r="AD2" s="50">
        <v>0.35416666666666669</v>
      </c>
    </row>
    <row r="3" spans="1:30" ht="13.8" customHeight="1">
      <c r="A3" s="4"/>
      <c r="B3" s="16" t="s">
        <v>32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>
        <f>IF(E3&lt;&gt;"",E3+1,IF(WEEKDAY(B2,2)=3,B2,""))</f>
        <v>45658</v>
      </c>
      <c r="H3" s="32"/>
      <c r="I3" s="32">
        <f>IF(G3&lt;&gt;"",G3+1,IF(WEEKDAY(B2,2)=4,B2,""))</f>
        <v>45659</v>
      </c>
      <c r="J3" s="32"/>
      <c r="K3" s="32">
        <f>IF(I3&lt;&gt;"",I3+1,IF(WEEKDAY(B2,2)=5,B2,""))</f>
        <v>45660</v>
      </c>
      <c r="L3" s="32"/>
      <c r="M3" s="32">
        <f>IF(K3&lt;&gt;"",K3+1,IF(WEEKDAY(B2,2)=6,B2,""))</f>
        <v>45661</v>
      </c>
      <c r="N3" s="33"/>
      <c r="O3" s="32">
        <f>IF(M3&lt;&gt;"",M3+1,IF(WEEKDAY(B2,2)=7,B2,""))</f>
        <v>45662</v>
      </c>
      <c r="P3" s="34"/>
      <c r="AA3" s="15" t="s">
        <v>15</v>
      </c>
      <c r="AD3" s="50">
        <v>0.375</v>
      </c>
    </row>
    <row r="4" spans="1:30" ht="15" customHeight="1">
      <c r="A4" s="4"/>
      <c r="B4" s="17"/>
      <c r="C4" s="28"/>
      <c r="D4" s="28"/>
      <c r="E4" s="28"/>
      <c r="F4" s="28"/>
      <c r="G4" s="29">
        <v>0.33333333333333331</v>
      </c>
      <c r="H4" s="29">
        <v>0.375</v>
      </c>
      <c r="I4" s="29">
        <v>0.33333333333333331</v>
      </c>
      <c r="J4" s="29">
        <v>0.375</v>
      </c>
      <c r="K4" s="29">
        <v>0.33333333333333331</v>
      </c>
      <c r="L4" s="29">
        <v>0.375</v>
      </c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8.333333333333337E-2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4.1666666666666685E-2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1.7500000000000004</v>
      </c>
      <c r="AD4" s="50">
        <v>0.39583333333333298</v>
      </c>
    </row>
    <row r="5" spans="1:30" ht="15" customHeight="1">
      <c r="A5" s="5"/>
      <c r="B5" s="17"/>
      <c r="C5" s="8"/>
      <c r="D5" s="8"/>
      <c r="E5" s="8"/>
      <c r="F5" s="8"/>
      <c r="G5" s="8" t="s">
        <v>7</v>
      </c>
      <c r="H5" s="8"/>
      <c r="I5" s="8" t="s">
        <v>7</v>
      </c>
      <c r="J5" s="8"/>
      <c r="K5" s="8" t="s">
        <v>7</v>
      </c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0.58333333333333437</v>
      </c>
      <c r="AD5" s="50">
        <v>0.41666666666666702</v>
      </c>
    </row>
    <row r="6" spans="1:30" ht="15" customHeight="1">
      <c r="A6" s="4"/>
      <c r="B6" s="76">
        <f>_xlfn.ISOWEEKNUM(O3)</f>
        <v>1</v>
      </c>
      <c r="C6" s="35"/>
      <c r="D6" s="35"/>
      <c r="E6" s="35"/>
      <c r="F6" s="35"/>
      <c r="G6" s="36">
        <v>0.5</v>
      </c>
      <c r="H6" s="36">
        <v>0.54166666666666663</v>
      </c>
      <c r="I6" s="36">
        <v>0.47916666666666669</v>
      </c>
      <c r="J6" s="36">
        <v>0.52083333333333337</v>
      </c>
      <c r="K6" s="36">
        <v>0.5</v>
      </c>
      <c r="L6" s="36">
        <v>0.54166666666666663</v>
      </c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8.3333333333333315E-2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4.166666666666663E-2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0.4166666666666673</v>
      </c>
      <c r="AD6" s="50">
        <v>0.4375</v>
      </c>
    </row>
    <row r="7" spans="1:30" ht="15" customHeight="1">
      <c r="A7" s="4"/>
      <c r="B7" s="76"/>
      <c r="C7" s="8"/>
      <c r="D7" s="8"/>
      <c r="E7" s="8"/>
      <c r="F7" s="8"/>
      <c r="G7" s="8" t="s">
        <v>7</v>
      </c>
      <c r="H7" s="8"/>
      <c r="I7" s="8" t="s">
        <v>7</v>
      </c>
      <c r="J7" s="8"/>
      <c r="K7" s="8" t="s">
        <v>7</v>
      </c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  <c r="AD7" s="50">
        <v>0.45833333333333298</v>
      </c>
    </row>
    <row r="8" spans="1:30" ht="15" customHeight="1">
      <c r="A8" s="4"/>
      <c r="B8" s="17"/>
      <c r="C8" s="35"/>
      <c r="D8" s="35"/>
      <c r="E8" s="35"/>
      <c r="F8" s="35"/>
      <c r="G8" s="36">
        <v>0.72916666666666663</v>
      </c>
      <c r="H8" s="36">
        <v>0.77083333333333337</v>
      </c>
      <c r="I8" s="36">
        <v>0.72916666666666663</v>
      </c>
      <c r="J8" s="36">
        <v>0.77083333333333337</v>
      </c>
      <c r="K8" s="36">
        <v>0.72916666666666663</v>
      </c>
      <c r="L8" s="36">
        <v>0.77083333333333337</v>
      </c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8.3333333333333481E-2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4.1666666666666741E-2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  <c r="AD8" s="50">
        <v>0.47916666666666702</v>
      </c>
    </row>
    <row r="9" spans="1:30" ht="15" customHeight="1">
      <c r="A9" s="4"/>
      <c r="B9" s="18"/>
      <c r="C9" s="8"/>
      <c r="D9" s="8"/>
      <c r="E9" s="8"/>
      <c r="F9" s="8"/>
      <c r="G9" s="8" t="s">
        <v>8</v>
      </c>
      <c r="H9" s="8"/>
      <c r="I9" s="8" t="s">
        <v>8</v>
      </c>
      <c r="J9" s="8"/>
      <c r="K9" s="8" t="s">
        <v>8</v>
      </c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  <c r="AD9" s="50">
        <v>0.5</v>
      </c>
    </row>
    <row r="10" spans="1:30" ht="13.8" customHeight="1">
      <c r="A10" s="4"/>
      <c r="B10" s="16" t="s">
        <v>32</v>
      </c>
      <c r="C10" s="37">
        <f>+O3+1</f>
        <v>45663</v>
      </c>
      <c r="D10" s="37"/>
      <c r="E10" s="37">
        <f>C10+1</f>
        <v>45664</v>
      </c>
      <c r="F10" s="37"/>
      <c r="G10" s="37">
        <f>E10+1</f>
        <v>45665</v>
      </c>
      <c r="H10" s="37"/>
      <c r="I10" s="37">
        <f>G10+1</f>
        <v>45666</v>
      </c>
      <c r="J10" s="37"/>
      <c r="K10" s="37">
        <f>I10+1</f>
        <v>45667</v>
      </c>
      <c r="L10" s="37"/>
      <c r="M10" s="33">
        <f>K10+1</f>
        <v>45668</v>
      </c>
      <c r="N10" s="33"/>
      <c r="O10" s="33">
        <f>M10+1</f>
        <v>45669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  <c r="AD10" s="50">
        <v>0.52083333333333304</v>
      </c>
    </row>
    <row r="11" spans="1:30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  <c r="AD11" s="50">
        <v>0.54166666666666696</v>
      </c>
    </row>
    <row r="12" spans="1:30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  <c r="AD12" s="50">
        <v>0.5625</v>
      </c>
    </row>
    <row r="13" spans="1:30" ht="15" customHeight="1">
      <c r="A13" s="4"/>
      <c r="B13" s="76">
        <f>_xlfn.ISOWEEKNUM(C10)</f>
        <v>2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  <c r="AD13" s="50">
        <v>0.58333333333333304</v>
      </c>
    </row>
    <row r="14" spans="1:30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8.3333333333333315E-2</v>
      </c>
      <c r="AD14" s="50">
        <v>0.60416666666666696</v>
      </c>
    </row>
    <row r="15" spans="1:30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4.1666666666666741E-2</v>
      </c>
      <c r="AD15" s="50">
        <v>0.625</v>
      </c>
    </row>
    <row r="16" spans="1:30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  <c r="AD16" s="50">
        <v>0.64583333333333404</v>
      </c>
    </row>
    <row r="17" spans="1:30" ht="15" customHeight="1">
      <c r="A17" s="4"/>
      <c r="B17" s="16" t="s">
        <v>32</v>
      </c>
      <c r="C17" s="37">
        <f>C10+7</f>
        <v>45670</v>
      </c>
      <c r="D17" s="37"/>
      <c r="E17" s="37">
        <f>C17+1</f>
        <v>45671</v>
      </c>
      <c r="F17" s="37"/>
      <c r="G17" s="37">
        <f>E17+1</f>
        <v>45672</v>
      </c>
      <c r="H17" s="37"/>
      <c r="I17" s="37">
        <f>G17+1</f>
        <v>45673</v>
      </c>
      <c r="J17" s="37"/>
      <c r="K17" s="37">
        <f>I17+1</f>
        <v>45674</v>
      </c>
      <c r="L17" s="37"/>
      <c r="M17" s="33">
        <f>K17+1</f>
        <v>45675</v>
      </c>
      <c r="N17" s="33"/>
      <c r="O17" s="33">
        <f>M17+1</f>
        <v>45676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  <c r="AD17" s="50">
        <v>0.66666666666666696</v>
      </c>
    </row>
    <row r="18" spans="1:30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  <c r="AD18" s="50">
        <v>0.6875</v>
      </c>
    </row>
    <row r="19" spans="1:30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  <c r="AD19" s="50">
        <v>0.70833333333333404</v>
      </c>
    </row>
    <row r="20" spans="1:30" ht="15" customHeight="1">
      <c r="A20" s="4"/>
      <c r="B20" s="76">
        <f>_xlfn.ISOWEEKNUM(C17)</f>
        <v>3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  <c r="AD20" s="50">
        <v>0.72916666666666696</v>
      </c>
    </row>
    <row r="21" spans="1:30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  <c r="AD21" s="50">
        <v>0.75</v>
      </c>
    </row>
    <row r="22" spans="1:30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  <c r="AD22" s="50">
        <v>0.77083333333333404</v>
      </c>
    </row>
    <row r="23" spans="1:30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  <c r="AD23" s="50">
        <v>0.79166666666666696</v>
      </c>
    </row>
    <row r="24" spans="1:30" ht="15" customHeight="1">
      <c r="A24" s="4"/>
      <c r="B24" s="16" t="s">
        <v>32</v>
      </c>
      <c r="C24" s="37">
        <f>C17+7</f>
        <v>45677</v>
      </c>
      <c r="D24" s="37"/>
      <c r="E24" s="37">
        <f>C24+1</f>
        <v>45678</v>
      </c>
      <c r="F24" s="37"/>
      <c r="G24" s="37">
        <f>E24+1</f>
        <v>45679</v>
      </c>
      <c r="H24" s="37"/>
      <c r="I24" s="37">
        <f>G24+1</f>
        <v>45680</v>
      </c>
      <c r="J24" s="37"/>
      <c r="K24" s="37">
        <f>I24+1</f>
        <v>45681</v>
      </c>
      <c r="L24" s="37"/>
      <c r="M24" s="33">
        <f>K24+1</f>
        <v>45682</v>
      </c>
      <c r="N24" s="33"/>
      <c r="O24" s="33">
        <f>M24+1</f>
        <v>45683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  <c r="AD24" s="50">
        <v>0.812500000000001</v>
      </c>
    </row>
    <row r="25" spans="1:30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  <c r="AD25" s="50">
        <v>0.83333333333333404</v>
      </c>
    </row>
    <row r="26" spans="1:30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  <c r="AD26" s="50"/>
    </row>
    <row r="27" spans="1:30" ht="15" customHeight="1">
      <c r="A27" s="4"/>
      <c r="B27" s="76">
        <f>_xlfn.ISOWEEKNUM(C24)</f>
        <v>4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  <c r="AD27" s="50"/>
    </row>
    <row r="28" spans="1:30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  <c r="AD28" s="50"/>
    </row>
    <row r="29" spans="1:30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  <c r="AD29" s="50"/>
    </row>
    <row r="30" spans="1:30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  <c r="AD30" s="50"/>
    </row>
    <row r="31" spans="1:30" ht="15" customHeight="1">
      <c r="A31" s="4"/>
      <c r="B31" s="16" t="s">
        <v>32</v>
      </c>
      <c r="C31" s="37">
        <f>IF(MONTH(C24+7)=MONTH(B2),C24+7,"")</f>
        <v>45684</v>
      </c>
      <c r="D31" s="37"/>
      <c r="E31" s="37">
        <f>IFERROR(IF(MONTH(C31+1)=MONTH($B$2),C31+1,""),"")</f>
        <v>45685</v>
      </c>
      <c r="F31" s="37"/>
      <c r="G31" s="37">
        <f>IFERROR(IF(MONTH(E31+1)=MONTH($B$2),E31+1,""),"")</f>
        <v>45686</v>
      </c>
      <c r="H31" s="37"/>
      <c r="I31" s="37">
        <f>IFERROR(IF(MONTH(G31+1)=MONTH($B$2),G31+1,""),"")</f>
        <v>45687</v>
      </c>
      <c r="J31" s="37"/>
      <c r="K31" s="37">
        <f>IFERROR(IF(MONTH(I31+1)=MONTH($B$2),I31+1,""),"")</f>
        <v>45688</v>
      </c>
      <c r="L31" s="37"/>
      <c r="M31" s="37" t="str">
        <f>IFERROR(IF(MONTH(K31+1)=MONTH($B$2),K31+1,""),"")</f>
        <v/>
      </c>
      <c r="N31" s="33"/>
      <c r="O31" s="37" t="str">
        <f>IFERROR(IF(MONTH(M31+1)=MONTH($B$2),M31+1,""),"")</f>
        <v/>
      </c>
      <c r="P31" s="34"/>
      <c r="AD31" s="50"/>
    </row>
    <row r="32" spans="1:30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40"/>
      <c r="N32" s="41"/>
      <c r="O32" s="42"/>
      <c r="P32" s="43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0.16666666666666674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  <c r="AD32" s="50"/>
    </row>
    <row r="33" spans="1:30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/>
      <c r="N33" s="25"/>
      <c r="O33" s="10"/>
      <c r="P33" s="27"/>
      <c r="AD33" s="50"/>
    </row>
    <row r="34" spans="1:30" ht="15" customHeight="1">
      <c r="A34" s="4"/>
      <c r="B34" s="76">
        <f>_xlfn.ISOWEEKNUM(C31)</f>
        <v>5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>
        <v>0.47916666666666669</v>
      </c>
      <c r="J34" s="36">
        <v>0.52083333333333337</v>
      </c>
      <c r="K34" s="36">
        <v>0.5</v>
      </c>
      <c r="L34" s="36">
        <v>0.54166666666666663</v>
      </c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0.16666666666666663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  <c r="AD34" s="50"/>
    </row>
    <row r="35" spans="1:30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/>
      <c r="N35" s="25"/>
      <c r="O35" s="10"/>
      <c r="P35" s="27"/>
      <c r="AD35" s="50"/>
    </row>
    <row r="36" spans="1:30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>
        <v>0.72916666666666663</v>
      </c>
      <c r="J36" s="36">
        <v>0.77083333333333337</v>
      </c>
      <c r="K36" s="36">
        <v>0.72916666666666663</v>
      </c>
      <c r="L36" s="36">
        <v>0.77083333333333337</v>
      </c>
      <c r="M36" s="40"/>
      <c r="N36" s="41"/>
      <c r="O36" s="42"/>
      <c r="P36" s="43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0.12500000000000022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8.3333333333333481E-2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  <c r="AD36" s="50"/>
    </row>
    <row r="37" spans="1:30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/>
      <c r="N37" s="26"/>
      <c r="O37" s="12"/>
      <c r="P37" s="27"/>
      <c r="AD37" s="50"/>
    </row>
    <row r="38" spans="1:30"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U38">
        <f>COUNTIF(feries,C$3)</f>
        <v>0</v>
      </c>
    </row>
  </sheetData>
  <mergeCells count="15">
    <mergeCell ref="Q1:S1"/>
    <mergeCell ref="T1:V1"/>
    <mergeCell ref="W1:Y1"/>
    <mergeCell ref="B6:B7"/>
    <mergeCell ref="B13:B14"/>
    <mergeCell ref="B20:B21"/>
    <mergeCell ref="O2:P2"/>
    <mergeCell ref="B27:B28"/>
    <mergeCell ref="B34:B35"/>
    <mergeCell ref="I2:J2"/>
    <mergeCell ref="K2:L2"/>
    <mergeCell ref="M2:N2"/>
    <mergeCell ref="C2:D2"/>
    <mergeCell ref="E2:F2"/>
    <mergeCell ref="G2:H2"/>
  </mergeCells>
  <dataValidations count="1">
    <dataValidation type="list" allowBlank="1" showInputMessage="1" showErrorMessage="1" sqref="C4:P4 C6:P6 C8:P8 C11:P11 C13:P13 C15:P15 C18:P18 C20:P20 C22:P22" xr:uid="{2124D3DA-CD24-4FAE-B806-FEFAFEB39263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CDBAD42-F480-4555-AEBD-F121A6C454F0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33FAC-A820-4B57-B3DC-D5C55EF8A0E1}">
  <sheetPr codeName="Feuil16"/>
  <dimension ref="A1:AA38"/>
  <sheetViews>
    <sheetView showZeros="0" topLeftCell="L1" workbookViewId="0">
      <pane ySplit="2" topLeftCell="A21" activePane="bottomLeft" state="frozen"/>
      <selection activeCell="Q1" sqref="Q1:V1048576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45689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 t="str">
        <f>IF(E3&lt;&gt;"",E3+1,IF(WEEKDAY(B2,2)=3,B2,""))</f>
        <v/>
      </c>
      <c r="H3" s="32"/>
      <c r="I3" s="32" t="str">
        <f>IF(G3&lt;&gt;"",G3+1,IF(WEEKDAY(B2,2)=4,B2,""))</f>
        <v/>
      </c>
      <c r="J3" s="32"/>
      <c r="K3" s="32" t="str">
        <f>IF(I3&lt;&gt;"",I3+1,IF(WEEKDAY(B2,2)=5,B2,""))</f>
        <v/>
      </c>
      <c r="L3" s="32"/>
      <c r="M3" s="32">
        <f>IF(K3&lt;&gt;"",K3+1,IF(WEEKDAY(B2,2)=6,B2,""))</f>
        <v>45689</v>
      </c>
      <c r="N3" s="33"/>
      <c r="O3" s="32">
        <f>IF(M3&lt;&gt;"",M3+1,IF(WEEKDAY(B2,2)=7,B2,""))</f>
        <v>45690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1.5833333333333335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0.50000000000000089</v>
      </c>
    </row>
    <row r="6" spans="1:27" ht="15" customHeight="1">
      <c r="A6" s="4"/>
      <c r="B6" s="76">
        <f>_xlfn.ISOWEEKNUM(O3)</f>
        <v>5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0.4166666666666673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45691</v>
      </c>
      <c r="D10" s="37"/>
      <c r="E10" s="37">
        <f>C10+1</f>
        <v>45692</v>
      </c>
      <c r="F10" s="37"/>
      <c r="G10" s="37">
        <f>E10+1</f>
        <v>45693</v>
      </c>
      <c r="H10" s="37"/>
      <c r="I10" s="37">
        <f>G10+1</f>
        <v>45694</v>
      </c>
      <c r="J10" s="37"/>
      <c r="K10" s="37">
        <f>I10+1</f>
        <v>45695</v>
      </c>
      <c r="L10" s="37"/>
      <c r="M10" s="33">
        <f>K10+1</f>
        <v>45696</v>
      </c>
      <c r="N10" s="33"/>
      <c r="O10" s="33">
        <f>M10+1</f>
        <v>45697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6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0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</row>
    <row r="17" spans="1:25" ht="15" customHeight="1">
      <c r="A17" s="4"/>
      <c r="B17" s="16" t="s">
        <v>32</v>
      </c>
      <c r="C17" s="37">
        <f>C10+7</f>
        <v>45698</v>
      </c>
      <c r="D17" s="37"/>
      <c r="E17" s="37">
        <f>C17+1</f>
        <v>45699</v>
      </c>
      <c r="F17" s="37"/>
      <c r="G17" s="37">
        <f>E17+1</f>
        <v>45700</v>
      </c>
      <c r="H17" s="37"/>
      <c r="I17" s="37">
        <f>G17+1</f>
        <v>45701</v>
      </c>
      <c r="J17" s="37"/>
      <c r="K17" s="37">
        <f>I17+1</f>
        <v>45702</v>
      </c>
      <c r="L17" s="37"/>
      <c r="M17" s="33">
        <f>K17+1</f>
        <v>45703</v>
      </c>
      <c r="N17" s="33"/>
      <c r="O17" s="33">
        <f>M17+1</f>
        <v>45704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5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5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5" ht="15" customHeight="1">
      <c r="A20" s="4"/>
      <c r="B20" s="76">
        <f>_xlfn.ISOWEEKNUM(C17)</f>
        <v>7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5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5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5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5" ht="15" customHeight="1">
      <c r="A24" s="4"/>
      <c r="B24" s="16" t="s">
        <v>32</v>
      </c>
      <c r="C24" s="37">
        <f>C17+7</f>
        <v>45705</v>
      </c>
      <c r="D24" s="37"/>
      <c r="E24" s="37">
        <f>C24+1</f>
        <v>45706</v>
      </c>
      <c r="F24" s="37"/>
      <c r="G24" s="37">
        <f>E24+1</f>
        <v>45707</v>
      </c>
      <c r="H24" s="37"/>
      <c r="I24" s="37">
        <f>G24+1</f>
        <v>45708</v>
      </c>
      <c r="J24" s="37"/>
      <c r="K24" s="37">
        <f>I24+1</f>
        <v>45709</v>
      </c>
      <c r="L24" s="37"/>
      <c r="M24" s="33">
        <f>K24+1</f>
        <v>45710</v>
      </c>
      <c r="N24" s="33"/>
      <c r="O24" s="33">
        <f>M24+1</f>
        <v>45711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5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5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5" ht="15" customHeight="1">
      <c r="A27" s="4"/>
      <c r="B27" s="76">
        <f>_xlfn.ISOWEEKNUM(C24)</f>
        <v>8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5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5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5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5" ht="15" customHeight="1">
      <c r="A31" s="4"/>
      <c r="B31" s="16" t="s">
        <v>32</v>
      </c>
      <c r="C31" s="37">
        <f>IF(MONTH(C24+7)=MONTH(B2),C24+7,"")</f>
        <v>45712</v>
      </c>
      <c r="D31" s="37"/>
      <c r="E31" s="37">
        <f>IFERROR(IF(MONTH(C31+1)=MONTH($B$2),C31+1,""),"")</f>
        <v>45713</v>
      </c>
      <c r="F31" s="37"/>
      <c r="G31" s="37">
        <f>IFERROR(IF(MONTH(E31+1)=MONTH($B$2),E31+1,""),"")</f>
        <v>45714</v>
      </c>
      <c r="H31" s="37"/>
      <c r="I31" s="37">
        <f>IFERROR(IF(MONTH(G31+1)=MONTH($B$2),G31+1,""),"")</f>
        <v>45715</v>
      </c>
      <c r="J31" s="37"/>
      <c r="K31" s="37">
        <f>IFERROR(IF(MONTH(I31+1)=MONTH($B$2),I31+1,""),"")</f>
        <v>45716</v>
      </c>
      <c r="L31" s="37"/>
      <c r="M31" s="37" t="str">
        <f>IFERROR(IF(MONTH(K31+1)=MONTH($B$2),K31+1,""),"")</f>
        <v/>
      </c>
      <c r="N31" s="33"/>
      <c r="O31" s="37" t="str">
        <f>IFERROR(IF(MONTH(M31+1)=MONTH($B$2),M31+1,""),"")</f>
        <v/>
      </c>
      <c r="P31" s="34"/>
    </row>
    <row r="32" spans="1:25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40"/>
      <c r="N32" s="41"/>
      <c r="O32" s="42"/>
      <c r="P32" s="43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0.16666666666666674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</row>
    <row r="33" spans="1:25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/>
      <c r="N33" s="25"/>
      <c r="O33" s="10"/>
      <c r="P33" s="27"/>
    </row>
    <row r="34" spans="1:25" ht="15" customHeight="1">
      <c r="A34" s="4"/>
      <c r="B34" s="76">
        <f>_xlfn.ISOWEEKNUM(C31)</f>
        <v>9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>
        <v>0.47916666666666669</v>
      </c>
      <c r="J34" s="36">
        <v>0.52083333333333337</v>
      </c>
      <c r="K34" s="36">
        <v>0.5</v>
      </c>
      <c r="L34" s="36">
        <v>0.54166666666666663</v>
      </c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0.16666666666666663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</row>
    <row r="35" spans="1:25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/>
      <c r="N35" s="25"/>
      <c r="O35" s="10"/>
      <c r="P35" s="27"/>
    </row>
    <row r="36" spans="1:25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>
        <v>0.72916666666666663</v>
      </c>
      <c r="J36" s="36">
        <v>0.77083333333333337</v>
      </c>
      <c r="K36" s="36">
        <v>0.72916666666666663</v>
      </c>
      <c r="L36" s="36">
        <v>0.77083333333333337</v>
      </c>
      <c r="M36" s="40"/>
      <c r="N36" s="41"/>
      <c r="O36" s="42"/>
      <c r="P36" s="43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0.12500000000000022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8.3333333333333481E-2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</row>
    <row r="37" spans="1:25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/>
      <c r="N37" s="26"/>
      <c r="O37" s="12"/>
      <c r="P37" s="27"/>
    </row>
    <row r="38" spans="1:25"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U38">
        <f>COUNTIF(feries,C$3)</f>
        <v>0</v>
      </c>
    </row>
  </sheetData>
  <mergeCells count="15">
    <mergeCell ref="Q1:S1"/>
    <mergeCell ref="T1:V1"/>
    <mergeCell ref="W1:Y1"/>
    <mergeCell ref="B6:B7"/>
    <mergeCell ref="B13:B14"/>
    <mergeCell ref="B20:B21"/>
    <mergeCell ref="B27:B28"/>
    <mergeCell ref="B34:B35"/>
    <mergeCell ref="O2:P2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8894FB1E-BB15-477A-9D57-35F9E55364BE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F9F9346-11EE-448C-980C-D68B456B1AAF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4D9CE-1D92-4392-8DA5-62AE4B638224}">
  <sheetPr codeName="Feuil17"/>
  <dimension ref="A1:AA44"/>
  <sheetViews>
    <sheetView showZeros="0" topLeftCell="H1" workbookViewId="0">
      <pane ySplit="2" topLeftCell="A33" activePane="bottomLeft" state="frozen"/>
      <selection activeCell="Q1" sqref="Q1:V1048576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45717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9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 t="str">
        <f>IF(E3&lt;&gt;"",E3+1,IF(WEEKDAY(B2,2)=3,B2,""))</f>
        <v/>
      </c>
      <c r="H3" s="32"/>
      <c r="I3" s="32" t="str">
        <f>IF(G3&lt;&gt;"",G3+1,IF(WEEKDAY(B2,2)=4,B2,""))</f>
        <v/>
      </c>
      <c r="J3" s="32"/>
      <c r="K3" s="32" t="str">
        <f>IF(I3&lt;&gt;"",I3+1,IF(WEEKDAY(B2,2)=5,B2,""))</f>
        <v/>
      </c>
      <c r="L3" s="32"/>
      <c r="M3" s="32">
        <f>IF(K3&lt;&gt;"",K3+1,IF(WEEKDAY(B2,2)=6,B2,""))</f>
        <v>45717</v>
      </c>
      <c r="N3" s="33"/>
      <c r="O3" s="32">
        <f>IF(M3&lt;&gt;"",M3+1,IF(WEEKDAY(B2,2)=7,B2,""))</f>
        <v>45718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1.5833333333333335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0.50000000000000089</v>
      </c>
    </row>
    <row r="6" spans="1:27" ht="15" customHeight="1">
      <c r="A6" s="4"/>
      <c r="B6" s="76">
        <f>_xlfn.ISOWEEKNUM(O3)</f>
        <v>9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0.4166666666666673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10</v>
      </c>
      <c r="C10" s="37">
        <f>+O3+1</f>
        <v>45719</v>
      </c>
      <c r="D10" s="37"/>
      <c r="E10" s="37">
        <f>C10+1</f>
        <v>45720</v>
      </c>
      <c r="F10" s="37"/>
      <c r="G10" s="37">
        <f>E10+1</f>
        <v>45721</v>
      </c>
      <c r="H10" s="37"/>
      <c r="I10" s="37">
        <f>G10+1</f>
        <v>45722</v>
      </c>
      <c r="J10" s="37"/>
      <c r="K10" s="37">
        <f>I10+1</f>
        <v>45723</v>
      </c>
      <c r="L10" s="37"/>
      <c r="M10" s="33">
        <f>K10+1</f>
        <v>45724</v>
      </c>
      <c r="N10" s="33"/>
      <c r="O10" s="33">
        <f>M10+1</f>
        <v>45725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0.75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10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0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</row>
    <row r="17" spans="1:27" ht="15" customHeight="1">
      <c r="A17" s="4"/>
      <c r="B17" s="19" t="s">
        <v>11</v>
      </c>
      <c r="C17" s="37">
        <f>C10+7</f>
        <v>45726</v>
      </c>
      <c r="D17" s="37"/>
      <c r="E17" s="37">
        <f>C17+1</f>
        <v>45727</v>
      </c>
      <c r="F17" s="37"/>
      <c r="G17" s="37">
        <f>E17+1</f>
        <v>45728</v>
      </c>
      <c r="H17" s="37"/>
      <c r="I17" s="37">
        <f>G17+1</f>
        <v>45729</v>
      </c>
      <c r="J17" s="37"/>
      <c r="K17" s="37">
        <f>I17+1</f>
        <v>45730</v>
      </c>
      <c r="L17" s="37"/>
      <c r="M17" s="33">
        <f>K17+1</f>
        <v>45731</v>
      </c>
      <c r="N17" s="33"/>
      <c r="O17" s="33">
        <f>M17+1</f>
        <v>45732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7" ht="15" customHeight="1">
      <c r="A20" s="4"/>
      <c r="B20" s="76">
        <f>_xlfn.ISOWEEKNUM(C17)</f>
        <v>11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7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7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7" ht="15" customHeight="1">
      <c r="A24" s="4"/>
      <c r="B24" s="19" t="s">
        <v>12</v>
      </c>
      <c r="C24" s="37">
        <f>C17+7</f>
        <v>45733</v>
      </c>
      <c r="D24" s="37"/>
      <c r="E24" s="37">
        <f>C24+1</f>
        <v>45734</v>
      </c>
      <c r="F24" s="37"/>
      <c r="G24" s="37">
        <f>E24+1</f>
        <v>45735</v>
      </c>
      <c r="H24" s="37"/>
      <c r="I24" s="37">
        <f>G24+1</f>
        <v>45736</v>
      </c>
      <c r="J24" s="37"/>
      <c r="K24" s="37">
        <f>I24+1</f>
        <v>45737</v>
      </c>
      <c r="L24" s="37"/>
      <c r="M24" s="33">
        <f>K24+1</f>
        <v>45738</v>
      </c>
      <c r="N24" s="33"/>
      <c r="O24" s="33">
        <f>M24+1</f>
        <v>45739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7" ht="15" customHeight="1">
      <c r="A27" s="4"/>
      <c r="B27" s="76">
        <f>_xlfn.ISOWEEKNUM(C24)</f>
        <v>12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7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7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7" s="13" customFormat="1" ht="15" customHeight="1">
      <c r="A31" s="4"/>
      <c r="B31" s="19" t="s">
        <v>13</v>
      </c>
      <c r="C31" s="37">
        <f>IF(MONTH(C24+7)=MONTH(B2),C24+7,"")</f>
        <v>45740</v>
      </c>
      <c r="D31" s="37"/>
      <c r="E31" s="37">
        <f>IFERROR(IF(MONTH(C31+1)=MONTH($B$2),C31+1,""),"")</f>
        <v>45741</v>
      </c>
      <c r="F31" s="37"/>
      <c r="G31" s="37">
        <f>IFERROR(IF(MONTH(E31+1)=MONTH($B$2),E31+1,""),"")</f>
        <v>45742</v>
      </c>
      <c r="H31" s="37"/>
      <c r="I31" s="37">
        <f>IFERROR(IF(MONTH(G31+1)=MONTH($B$2),G31+1,""),"")</f>
        <v>45743</v>
      </c>
      <c r="J31" s="37"/>
      <c r="K31" s="37">
        <f>IFERROR(IF(MONTH(I31+1)=MONTH($B$2),I31+1,""),"")</f>
        <v>45744</v>
      </c>
      <c r="L31" s="37"/>
      <c r="M31" s="37">
        <f>IFERROR(IF(MONTH(K31+1)=MONTH($B$2),K31+1,""),"")</f>
        <v>45745</v>
      </c>
      <c r="N31" s="33"/>
      <c r="O31" s="37">
        <f>IFERROR(IF(MONTH(M31+1)=MONTH($B$2),M31+1,""),"")</f>
        <v>45746</v>
      </c>
      <c r="P31" s="34"/>
      <c r="Q31"/>
      <c r="R31"/>
      <c r="S31"/>
      <c r="T31"/>
      <c r="U31"/>
      <c r="V31"/>
      <c r="W31"/>
      <c r="X31"/>
      <c r="Y31"/>
      <c r="AA31" s="47"/>
    </row>
    <row r="32" spans="1:27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30">
        <v>0.35416666666666669</v>
      </c>
      <c r="N32" s="31">
        <v>0.39583333333333331</v>
      </c>
      <c r="O32" s="30">
        <v>0.35416666666666669</v>
      </c>
      <c r="P32" s="31">
        <v>0.39583333333333331</v>
      </c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0.16666666666666674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8.3333333333333259E-2</v>
      </c>
      <c r="Y32" s="45">
        <f>IF(COUNTIF(feries,O$31)=0,IF(O33=$Y$2,P32-O32,0))+IF(COUNTIF(feries,M$31)=0,IF(M33=$Y$2,N32-M32,0))</f>
        <v>0</v>
      </c>
      <c r="AA32" s="47"/>
    </row>
    <row r="33" spans="1:27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 t="s">
        <v>8</v>
      </c>
      <c r="N33" s="25"/>
      <c r="O33" s="10" t="s">
        <v>8</v>
      </c>
      <c r="P33" s="27"/>
      <c r="Q33"/>
      <c r="R33"/>
      <c r="S33"/>
      <c r="T33"/>
      <c r="U33"/>
      <c r="V33"/>
      <c r="W33"/>
      <c r="X33"/>
      <c r="Y33"/>
      <c r="AA33" s="47"/>
    </row>
    <row r="34" spans="1:27" s="13" customFormat="1" ht="15" customHeight="1">
      <c r="A34" s="4"/>
      <c r="B34" s="76">
        <f>_xlfn.ISOWEEKNUM(C31)</f>
        <v>13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>
        <v>0.47916666666666669</v>
      </c>
      <c r="J34" s="36">
        <v>0.52083333333333337</v>
      </c>
      <c r="K34" s="36">
        <v>0.5</v>
      </c>
      <c r="L34" s="36">
        <v>0.54166666666666663</v>
      </c>
      <c r="M34" s="30">
        <v>0.5</v>
      </c>
      <c r="N34" s="31">
        <v>0.54166666666666663</v>
      </c>
      <c r="O34" s="30">
        <v>0.5</v>
      </c>
      <c r="P34" s="31">
        <v>0.54166666666666663</v>
      </c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0.16666666666666663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8.3333333333333259E-2</v>
      </c>
      <c r="Y34" s="45">
        <f>IF(COUNTIF(feries,O$31)=0,IF(O35=$Y$2,P34-O34,0))+IF(COUNTIF(feries,M$31)=0,IF(M35=$Y$2,N34-M34,0))</f>
        <v>0</v>
      </c>
      <c r="AA34" s="47"/>
    </row>
    <row r="35" spans="1:27" s="13" customFormat="1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 t="s">
        <v>8</v>
      </c>
      <c r="N35" s="25"/>
      <c r="O35" s="10" t="s">
        <v>8</v>
      </c>
      <c r="P35" s="27"/>
      <c r="Q35"/>
      <c r="R35"/>
      <c r="S35"/>
      <c r="T35"/>
      <c r="U35"/>
      <c r="V35"/>
      <c r="W35"/>
      <c r="X35"/>
      <c r="Y35"/>
      <c r="AA35" s="47"/>
    </row>
    <row r="36" spans="1:27" s="13" customFormat="1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>
        <v>0.72916666666666663</v>
      </c>
      <c r="J36" s="36">
        <v>0.77083333333333337</v>
      </c>
      <c r="K36" s="36">
        <v>0.72916666666666663</v>
      </c>
      <c r="L36" s="36">
        <v>0.77083333333333337</v>
      </c>
      <c r="M36" s="30">
        <v>0.72916666666666663</v>
      </c>
      <c r="N36" s="31">
        <v>0.77083333333333337</v>
      </c>
      <c r="O36" s="30">
        <v>0.72916666666666663</v>
      </c>
      <c r="P36" s="31">
        <v>0.77083333333333337</v>
      </c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0.12500000000000022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8.3333333333333481E-2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8.3333333333333481E-2</v>
      </c>
      <c r="Y36" s="45">
        <f>IF(COUNTIF(feries,O$31)=0,IF(O37=$Y$2,P36-O36,0))+IF(COUNTIF(feries,M$31)=0,IF(M37=$Y$2,N36-M36,0))</f>
        <v>0</v>
      </c>
      <c r="AA36" s="47"/>
    </row>
    <row r="37" spans="1:27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 t="s">
        <v>8</v>
      </c>
      <c r="N37" s="26"/>
      <c r="O37" s="12" t="s">
        <v>8</v>
      </c>
      <c r="P37" s="27"/>
      <c r="Q37"/>
      <c r="R37"/>
      <c r="S37"/>
      <c r="T37"/>
      <c r="U37"/>
      <c r="V37"/>
      <c r="W37"/>
      <c r="X37"/>
      <c r="Y37"/>
      <c r="AA37" s="47"/>
    </row>
    <row r="38" spans="1:27" s="13" customFormat="1" ht="15" customHeight="1">
      <c r="A38" s="4"/>
      <c r="B38" s="19" t="s">
        <v>13</v>
      </c>
      <c r="C38" s="37">
        <f>IF(MONTH(C31+7)=MONTH(B2),C31+7,"")</f>
        <v>45747</v>
      </c>
      <c r="D38" s="37"/>
      <c r="E38" s="37" t="str">
        <f>IFERROR(IF(MONTH(C38+1)=MONTH($B$2),C38+1,""),"")</f>
        <v/>
      </c>
      <c r="F38" s="37"/>
      <c r="G38" s="37" t="str">
        <f>IFERROR(IF(MONTH(E38+1)=MONTH($B$2),E38+1,""),"")</f>
        <v/>
      </c>
      <c r="H38" s="37"/>
      <c r="I38" s="37" t="str">
        <f>IFERROR(IF(MONTH(G38+1)=MONTH($B$2),G38+1,""),"")</f>
        <v/>
      </c>
      <c r="J38" s="37"/>
      <c r="K38" s="37" t="str">
        <f>IFERROR(IF(MONTH(I38+1)=MONTH($B$2),I38+1,""),"")</f>
        <v/>
      </c>
      <c r="L38" s="37"/>
      <c r="M38" s="37" t="str">
        <f>IFERROR(IF(MONTH(K38+1)=MONTH($B$2),K38+1,""),"")</f>
        <v/>
      </c>
      <c r="N38" s="33"/>
      <c r="O38" s="37" t="str">
        <f>IFERROR(IF(MONTH(M38+1)=MONTH($B$2),M38+1,""),"")</f>
        <v/>
      </c>
      <c r="P38" s="34"/>
      <c r="Q38"/>
      <c r="R38"/>
      <c r="S38"/>
      <c r="T38"/>
      <c r="U38">
        <f>COUNTIF(feries,C$3)</f>
        <v>0</v>
      </c>
      <c r="V38"/>
      <c r="W38"/>
      <c r="X38"/>
      <c r="Y38"/>
      <c r="AA38" s="47"/>
    </row>
    <row r="39" spans="1:27" s="13" customFormat="1" ht="15" customHeight="1">
      <c r="A39" s="4"/>
      <c r="B39" s="17"/>
      <c r="C39" s="29">
        <v>0.33333333333333331</v>
      </c>
      <c r="D39" s="29">
        <v>0.375</v>
      </c>
      <c r="E39" s="29"/>
      <c r="F39" s="29"/>
      <c r="G39" s="29"/>
      <c r="H39" s="29"/>
      <c r="I39" s="29"/>
      <c r="J39" s="29"/>
      <c r="K39" s="29"/>
      <c r="L39" s="29"/>
      <c r="M39" s="40"/>
      <c r="N39" s="41"/>
      <c r="O39" s="42"/>
      <c r="P39" s="43"/>
      <c r="Q39" s="45">
        <f>IF(COUNTIF(feries,K$38)=0,IF(K40=$Q$2,L39-K39,0))+IF(COUNTIF(feries,I$38)=0,IF(I40=$Q$2,J39-I39,0))+IF(COUNTIF(feries,G$38)=0,IF(G40=$Q$2,H39-G39,0))+IF(COUNTIF(feries,E$38)=0,IF(E40=$Q$2,F39-E39,0))+IF(COUNTIF(feries,C$38)=0,IF(C40=$Q$2,D39-C39,0))</f>
        <v>0</v>
      </c>
      <c r="R39" s="45">
        <f>IF(COUNTIF(feries,K$38)=0,IF(K40=$R$2,L39-K39,0))+IF(COUNTIF(feries,I$38)=0,IF(I40=$R$2,J39-I39,0))+IF(COUNTIF(feries,G$38)=0,IF(G40=$R$2,H39-G39,0))+IF(COUNTIF(feries,E$38)=0,IF(E40=$R$2,F39-E39,0))+IF(COUNTIF(feries,C$38)=0,IF(C40=$R$2,D39-C39,0))</f>
        <v>0</v>
      </c>
      <c r="S39" s="45">
        <f>IF(COUNTIF(feries,K$38)=0,IF(K40=$S$2,L39-K39,0))+IF(COUNTIF(feries,I$38)=0,IF(I40=$S$2,J39-I39,0))+IF(COUNTIF(feries,G$38)=0,IF(G40=$S$2,H39-G39,0))+IF(COUNTIF(feries,E$38)=0,IF(E40=$S$2,F39-E39,0))+IF(COUNTIF(feries,C$38)=0,IF(C40=$S$2,D39-C39,0))</f>
        <v>4.1666666666666685E-2</v>
      </c>
      <c r="T39" s="45">
        <f>IF(COUNTIF(feries,C$38)=0,0,IF(C40&lt;&gt;T$2,0,D39-C39))+IF(COUNTIF(feries,E$38)=0,0,IF(E40&lt;&gt;T$2,0,F39-E39))+IF(COUNTIF(feries,G$38)=0,0,IF(G40&lt;&gt;T$2,0,H39-G39))+IF(COUNTIF(feries,I$38)=0,0,IF(I40&lt;&gt;T$2,0,J39-I39))+IF(COUNTIF(feries,K$38)=0,0,IF(K40&lt;&gt;T$2,0,L39-K39))+IF(COUNTIF(feries,M$38)=0,0,IF(M40&lt;&gt;T$2,0,N39-M39))+IF(COUNTIF(feries,O$38)=0,0,IF(O40&lt;&gt;T$2,0,P39-O39))</f>
        <v>0</v>
      </c>
      <c r="U39" s="45">
        <f>IF(COUNTIF(feries,C$38)=0,0,IF(C40&lt;&gt;U$2,0,D39-C39))+IF(COUNTIF(feries,E$38)=0,0,IF(E40&lt;&gt;U$2,0,F39-E39))+IF(COUNTIF(feries,G$38)=0,0,IF(G40&lt;&gt;U$2,0,H39-G39))+IF(COUNTIF(feries,I$38)=0,0,IF(I40&lt;&gt;U$2,0,J39-I39))+IF(COUNTIF(feries,K$38)=0,0,IF(K40&lt;&gt;U$2,0,L39-K39))+IF(COUNTIF(feries,M$38)=0,0,IF(M40&lt;&gt;U$2,0,N39-M39))+IF(COUNTIF(feries,O$38)=0,0,IF(O40&lt;&gt;U$2,0,P39-O39))</f>
        <v>0</v>
      </c>
      <c r="V39" s="45">
        <f>IF(COUNTIF(feries,C$38)=0,0,IF(C40&lt;&gt;V$2,0,D39-C39))+IF(COUNTIF(feries,E$38)=0,0,IF(E40&lt;&gt;V$2,0,F39-E39))+IF(COUNTIF(feries,G$38)=0,0,IF(G40&lt;&gt;V$2,0,H39-G39))+IF(COUNTIF(feries,I$38)=0,0,IF(I40&lt;&gt;V$2,0,J39-I39))+IF(COUNTIF(feries,K$38)=0,0,IF(K40&lt;&gt;V$2,0,L39-K39))+IF(COUNTIF(feries,M$38)=0,0,IF(M40&lt;&gt;V$2,0,N39-M39))+IF(COUNTIF(feries,O$38)=0,0,IF(O40&lt;&gt;V$2,0,P39-O39))</f>
        <v>0</v>
      </c>
      <c r="W39" s="45">
        <f>IF(COUNTIF(feries,O$38)=0,IF(O40=$W$2,P39-O39,0))+IF(COUNTIF(feries,M$38)=0,IF(M40=$W$2,N39-M39,0))</f>
        <v>0</v>
      </c>
      <c r="X39" s="45">
        <f>IF(COUNTIF(feries,O$38)=0,IF(O40=$X$2,P39-O39,0))+IF(COUNTIF(feries,M$38)=0,IF(M40=$X$2,N39-M39,0))</f>
        <v>0</v>
      </c>
      <c r="Y39" s="45">
        <f>IF(COUNTIF(feries,O$38)=0,IF(O40=$Y$2,P39-O39,0))+IF(COUNTIF(feries,M$38)=0,IF(M40=$Y$2,N39-M39,0))</f>
        <v>0</v>
      </c>
      <c r="AA39" s="47"/>
    </row>
    <row r="40" spans="1:27" s="13" customFormat="1" ht="15" customHeight="1">
      <c r="A40" s="4"/>
      <c r="B40" s="17"/>
      <c r="C40" s="6" t="s">
        <v>14</v>
      </c>
      <c r="D40" s="6"/>
      <c r="E40" s="6"/>
      <c r="F40" s="6"/>
      <c r="G40" s="6"/>
      <c r="H40" s="6"/>
      <c r="I40" s="6"/>
      <c r="J40" s="6"/>
      <c r="K40" s="6"/>
      <c r="L40" s="6"/>
      <c r="M40" s="9"/>
      <c r="N40" s="25"/>
      <c r="O40" s="10"/>
      <c r="P40" s="27"/>
      <c r="Q40"/>
      <c r="R40"/>
      <c r="S40"/>
      <c r="T40"/>
      <c r="U40"/>
      <c r="V40"/>
      <c r="W40"/>
      <c r="X40"/>
      <c r="Y40"/>
      <c r="AA40" s="47"/>
    </row>
    <row r="41" spans="1:27" s="13" customFormat="1" ht="15" customHeight="1">
      <c r="A41" s="4"/>
      <c r="B41" s="76">
        <f>_xlfn.ISOWEEKNUM(C38)</f>
        <v>14</v>
      </c>
      <c r="C41" s="36">
        <v>0.47916666666666669</v>
      </c>
      <c r="D41" s="36">
        <v>0.52083333333333337</v>
      </c>
      <c r="E41" s="36"/>
      <c r="F41" s="36"/>
      <c r="G41" s="36"/>
      <c r="H41" s="36"/>
      <c r="I41" s="36"/>
      <c r="J41" s="36"/>
      <c r="K41" s="36"/>
      <c r="L41" s="36"/>
      <c r="M41" s="30"/>
      <c r="N41" s="31"/>
      <c r="O41" s="30"/>
      <c r="P41" s="31"/>
      <c r="Q41" s="45">
        <f>IF(COUNTIF(feries,K$38)=0,IF(K42=$Q$2,L41-K41,0))+IF(COUNTIF(feries,I$38)=0,IF(I42=$Q$2,J41-I41,0))+IF(COUNTIF(feries,G$38)=0,IF(G42=$Q$2,H41-G41,0))+IF(COUNTIF(feries,E$38)=0,IF(E42=$Q$2,F41-E41,0))+IF(COUNTIF(feries,C$38)=0,IF(C42=$Q$2,D41-C41,0))</f>
        <v>0</v>
      </c>
      <c r="R41" s="45">
        <f>IF(COUNTIF(feries,K$38)=0,IF(K42=$R$2,L41-K41,0))+IF(COUNTIF(feries,I$38)=0,IF(I42=$R$2,J41-I41,0))+IF(COUNTIF(feries,G$38)=0,IF(G42=$R$2,H41-G41,0))+IF(COUNTIF(feries,E$38)=0,IF(E42=$R$2,F41-E41,0))+IF(COUNTIF(feries,C$38)=0,IF(C42=$R$2,D41-C41,0))</f>
        <v>0</v>
      </c>
      <c r="S41" s="45">
        <f>IF(COUNTIF(feries,K$38)=0,IF(K42=$S$2,L41-K41,0))+IF(COUNTIF(feries,I$38)=0,IF(I42=$S$2,J41-I41,0))+IF(COUNTIF(feries,G$38)=0,IF(G42=$S$2,H41-G41,0))+IF(COUNTIF(feries,E$38)=0,IF(E42=$S$2,F41-E41,0))+IF(COUNTIF(feries,C$38)=0,IF(C42=$S$2,D41-C41,0))</f>
        <v>4.1666666666666685E-2</v>
      </c>
      <c r="T41" s="45">
        <f>IF(COUNTIF(feries,C$38)=0,0,IF(C42&lt;&gt;T$2,0,D41-C41))+IF(COUNTIF(feries,E$38)=0,0,IF(E42&lt;&gt;T$2,0,F41-E41))+IF(COUNTIF(feries,G$38)=0,0,IF(G42&lt;&gt;T$2,0,H41-G41))+IF(COUNTIF(feries,I$38)=0,0,IF(I42&lt;&gt;T$2,0,J41-I41))+IF(COUNTIF(feries,K$38)=0,0,IF(K42&lt;&gt;T$2,0,L41-K41))+IF(COUNTIF(feries,M$38)=0,0,IF(M42&lt;&gt;T$2,0,N41-M41))+IF(COUNTIF(feries,O$38)=0,0,IF(O42&lt;&gt;T$2,0,P41-O41))</f>
        <v>0</v>
      </c>
      <c r="U41" s="45">
        <f>IF(COUNTIF(feries,C$38)=0,0,IF(C42&lt;&gt;U$2,0,D41-C41))+IF(COUNTIF(feries,E$38)=0,0,IF(E42&lt;&gt;U$2,0,F41-E41))+IF(COUNTIF(feries,G$38)=0,0,IF(G42&lt;&gt;U$2,0,H41-G41))+IF(COUNTIF(feries,I$38)=0,0,IF(I42&lt;&gt;U$2,0,J41-I41))+IF(COUNTIF(feries,K$38)=0,0,IF(K42&lt;&gt;U$2,0,L41-K41))+IF(COUNTIF(feries,M$38)=0,0,IF(M42&lt;&gt;U$2,0,N41-M41))+IF(COUNTIF(feries,O$38)=0,0,IF(O42&lt;&gt;U$2,0,P41-O41))</f>
        <v>0</v>
      </c>
      <c r="V41" s="45">
        <f>IF(COUNTIF(feries,C$38)=0,0,IF(C42&lt;&gt;V$2,0,D41-C41))+IF(COUNTIF(feries,E$38)=0,0,IF(E42&lt;&gt;V$2,0,F41-E41))+IF(COUNTIF(feries,G$38)=0,0,IF(G42&lt;&gt;V$2,0,H41-G41))+IF(COUNTIF(feries,I$38)=0,0,IF(I42&lt;&gt;V$2,0,J41-I41))+IF(COUNTIF(feries,K$38)=0,0,IF(K42&lt;&gt;V$2,0,L41-K41))+IF(COUNTIF(feries,M$38)=0,0,IF(M42&lt;&gt;V$2,0,N41-M41))+IF(COUNTIF(feries,O$38)=0,0,IF(O42&lt;&gt;V$2,0,P41-O41))</f>
        <v>0</v>
      </c>
      <c r="W41" s="45">
        <f>IF(COUNTIF(feries,O$38)=0,IF(O42=$W$2,P41-O41,0))+IF(COUNTIF(feries,M$38)=0,IF(M42=$W$2,N41-M41,0))</f>
        <v>0</v>
      </c>
      <c r="X41" s="45">
        <f>IF(COUNTIF(feries,O$38)=0,IF(O42=$X$2,P41-O41,0))+IF(COUNTIF(feries,M$38)=0,IF(M42=$X$2,N41-M41,0))</f>
        <v>0</v>
      </c>
      <c r="Y41" s="45">
        <f>IF(COUNTIF(feries,O$38)=0,IF(O42=$Y$2,P41-O41,0))+IF(COUNTIF(feries,M$38)=0,IF(M42=$Y$2,N41-M41,0))</f>
        <v>0</v>
      </c>
      <c r="AA41" s="47"/>
    </row>
    <row r="42" spans="1:27" s="13" customFormat="1" ht="15" customHeight="1">
      <c r="A42" s="4"/>
      <c r="B42" s="76"/>
      <c r="C42" s="6" t="s">
        <v>14</v>
      </c>
      <c r="D42" s="6"/>
      <c r="E42" s="6"/>
      <c r="F42" s="6"/>
      <c r="G42" s="6"/>
      <c r="H42" s="6"/>
      <c r="I42" s="6"/>
      <c r="J42" s="6"/>
      <c r="K42" s="6"/>
      <c r="L42" s="6"/>
      <c r="M42" s="9"/>
      <c r="N42" s="25"/>
      <c r="O42" s="10"/>
      <c r="P42" s="27"/>
      <c r="Q42"/>
      <c r="R42"/>
      <c r="S42"/>
      <c r="T42"/>
      <c r="U42"/>
      <c r="V42"/>
      <c r="W42"/>
      <c r="X42"/>
      <c r="Y42"/>
      <c r="AA42" s="47"/>
    </row>
    <row r="43" spans="1:27" s="13" customFormat="1" ht="15" customHeight="1">
      <c r="A43" s="4"/>
      <c r="B43" s="17"/>
      <c r="C43" s="36">
        <v>0.72916666666666663</v>
      </c>
      <c r="D43" s="36">
        <v>0.77083333333333337</v>
      </c>
      <c r="E43" s="36"/>
      <c r="F43" s="36"/>
      <c r="G43" s="36"/>
      <c r="H43" s="36"/>
      <c r="I43" s="36"/>
      <c r="J43" s="36"/>
      <c r="K43" s="36"/>
      <c r="L43" s="36"/>
      <c r="M43" s="40"/>
      <c r="N43" s="41"/>
      <c r="O43" s="42"/>
      <c r="P43" s="43"/>
      <c r="Q43" s="45">
        <f>IF(COUNTIF(feries,K$38)=0,IF(K44=$Q$2,L43-K43,0))+IF(COUNTIF(feries,I$38)=0,IF(I44=$Q$2,J43-I43,0))+IF(COUNTIF(feries,G$38)=0,IF(G44=$Q$2,H43-G43,0))+IF(COUNTIF(feries,E$38)=0,IF(E44=$Q$2,F43-E43,0))+IF(COUNTIF(feries,C$38)=0,IF(C44=$Q$2,D43-C43,0))</f>
        <v>0</v>
      </c>
      <c r="R43" s="45">
        <f>IF(COUNTIF(feries,K$38)=0,IF(K44=$R$2,L43-K43,0))+IF(COUNTIF(feries,I$38)=0,IF(I44=$R$2,J43-I43,0))+IF(COUNTIF(feries,G$38)=0,IF(G44=$R$2,H43-G43,0))+IF(COUNTIF(feries,E$38)=0,IF(E44=$R$2,F43-E43,0))+IF(COUNTIF(feries,C$38)=0,IF(C44=$R$2,D43-C43,0))</f>
        <v>4.1666666666666741E-2</v>
      </c>
      <c r="S43" s="45">
        <f>IF(COUNTIF(feries,K$38)=0,IF(K44=$S$2,L43-K43,0))+IF(COUNTIF(feries,I$38)=0,IF(I44=$S$2,J43-I43,0))+IF(COUNTIF(feries,G$38)=0,IF(G44=$S$2,H43-G43,0))+IF(COUNTIF(feries,E$38)=0,IF(E44=$S$2,F43-E43,0))+IF(COUNTIF(feries,C$38)=0,IF(C44=$S$2,D43-C43,0))</f>
        <v>0</v>
      </c>
      <c r="T43" s="45">
        <f>IF(COUNTIF(feries,C$38)=0,0,IF(C44&lt;&gt;T$2,0,D43-C43))+IF(COUNTIF(feries,E$38)=0,0,IF(E44&lt;&gt;T$2,0,F43-E43))+IF(COUNTIF(feries,G$38)=0,0,IF(G44&lt;&gt;T$2,0,H43-G43))+IF(COUNTIF(feries,I$38)=0,0,IF(I44&lt;&gt;T$2,0,J43-I43))+IF(COUNTIF(feries,K$38)=0,0,IF(K44&lt;&gt;T$2,0,L43-K43))+IF(COUNTIF(feries,M$38)=0,0,IF(M44&lt;&gt;T$2,0,N43-M43))+IF(COUNTIF(feries,O$38)=0,0,IF(O44&lt;&gt;T$2,0,P43-O43))</f>
        <v>0</v>
      </c>
      <c r="U43" s="45">
        <f>IF(COUNTIF(feries,C$38)=0,0,IF(C44&lt;&gt;U$2,0,D43-C43))+IF(COUNTIF(feries,E$38)=0,0,IF(E44&lt;&gt;U$2,0,F43-E43))+IF(COUNTIF(feries,G$38)=0,0,IF(G44&lt;&gt;U$2,0,H43-G43))+IF(COUNTIF(feries,I$38)=0,0,IF(I44&lt;&gt;U$2,0,J43-I43))+IF(COUNTIF(feries,K$38)=0,0,IF(K44&lt;&gt;U$2,0,L43-K43))+IF(COUNTIF(feries,M$38)=0,0,IF(M44&lt;&gt;U$2,0,N43-M43))+IF(COUNTIF(feries,O$38)=0,0,IF(O44&lt;&gt;U$2,0,P43-O43))</f>
        <v>0</v>
      </c>
      <c r="V43" s="45">
        <f>IF(COUNTIF(feries,C$38)=0,0,IF(C44&lt;&gt;V$2,0,D43-C43))+IF(COUNTIF(feries,E$38)=0,0,IF(E44&lt;&gt;V$2,0,F43-E43))+IF(COUNTIF(feries,G$38)=0,0,IF(G44&lt;&gt;V$2,0,H43-G43))+IF(COUNTIF(feries,I$38)=0,0,IF(I44&lt;&gt;V$2,0,J43-I43))+IF(COUNTIF(feries,K$38)=0,0,IF(K44&lt;&gt;V$2,0,L43-K43))+IF(COUNTIF(feries,M$38)=0,0,IF(M44&lt;&gt;V$2,0,N43-M43))+IF(COUNTIF(feries,O$38)=0,0,IF(O44&lt;&gt;V$2,0,P43-O43))</f>
        <v>0</v>
      </c>
      <c r="W43" s="45">
        <f>IF(COUNTIF(feries,O$38)=0,IF(O44=$W$2,P43-O43,0))+IF(COUNTIF(feries,M$38)=0,IF(M44=$W$2,N43-M43,0))</f>
        <v>0</v>
      </c>
      <c r="X43" s="45">
        <f>IF(COUNTIF(feries,O$38)=0,IF(O44=$X$2,P43-O43,0))+IF(COUNTIF(feries,M$38)=0,IF(M44=$X$2,N43-M43,0))</f>
        <v>0</v>
      </c>
      <c r="Y43" s="45">
        <f>IF(COUNTIF(feries,O$38)=0,IF(O44=$Y$2,P43-O43,0))+IF(COUNTIF(feries,M$38)=0,IF(M44=$Y$2,N43-M43,0))</f>
        <v>0</v>
      </c>
      <c r="AA43" s="47"/>
    </row>
    <row r="44" spans="1:27" s="13" customFormat="1" ht="15" customHeight="1">
      <c r="A44" s="4"/>
      <c r="B44" s="20"/>
      <c r="C44" s="7" t="s">
        <v>8</v>
      </c>
      <c r="D44" s="7"/>
      <c r="E44" s="7"/>
      <c r="F44" s="7"/>
      <c r="G44" s="7"/>
      <c r="H44" s="7"/>
      <c r="I44" s="7"/>
      <c r="J44" s="7"/>
      <c r="K44" s="7"/>
      <c r="L44" s="7"/>
      <c r="M44" s="11"/>
      <c r="N44" s="26"/>
      <c r="O44" s="12"/>
      <c r="P44" s="27"/>
      <c r="Q44"/>
      <c r="R44"/>
      <c r="S44"/>
      <c r="T44"/>
      <c r="U44"/>
      <c r="V44"/>
      <c r="W44"/>
      <c r="X44"/>
      <c r="Y44"/>
      <c r="AA44" s="47"/>
    </row>
  </sheetData>
  <mergeCells count="16">
    <mergeCell ref="Q1:S1"/>
    <mergeCell ref="T1:V1"/>
    <mergeCell ref="W1:Y1"/>
    <mergeCell ref="B41:B42"/>
    <mergeCell ref="O2:P2"/>
    <mergeCell ref="C2:D2"/>
    <mergeCell ref="E2:F2"/>
    <mergeCell ref="G2:H2"/>
    <mergeCell ref="I2:J2"/>
    <mergeCell ref="K2:L2"/>
    <mergeCell ref="M2:N2"/>
    <mergeCell ref="B6:B7"/>
    <mergeCell ref="B13:B14"/>
    <mergeCell ref="B20:B21"/>
    <mergeCell ref="B27:B28"/>
    <mergeCell ref="B34:B35"/>
  </mergeCells>
  <dataValidations count="1">
    <dataValidation type="list" allowBlank="1" showInputMessage="1" showErrorMessage="1" sqref="C34:P34 C32:P32 C39:P39 C29:P29 C27:P27 C25:P25 C43:P43 C41:P41 C36:P36" xr:uid="{27B9263B-F534-4C4A-9C48-EA8A36C00EE5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0E4E86-62F2-49D4-B19C-D4924CB26E3C}">
          <x14:formula1>
            <xm:f>Prénoms!$B$2:$B$5</xm:f>
          </x14:formula1>
          <xm:sqref>C7:P7 C9:P9 C37:P37 G14:P14 C16:P16 C19:P19 C21:P21 C23:P23 C26:P26 C28:P28 C30:P30 C33:P33 C35:P35 G12:P12 C12 C14 E14 E12 C5:P5 C44:P44 C40:P40 C42:P42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D820F-CE19-49C1-AF69-35C141742C29}">
  <sheetPr codeName="Feuil18"/>
  <dimension ref="A1:AA38"/>
  <sheetViews>
    <sheetView showZeros="0" topLeftCell="L1" workbookViewId="0">
      <pane ySplit="2" topLeftCell="A21" activePane="bottomLeft" state="frozen"/>
      <selection activeCell="Q1" sqref="Q1:V1048576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45748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>
        <f>IF(C3&lt;&gt;"",C3+1,IF(WEEKDAY(B2,2)=2,B2,""))</f>
        <v>45748</v>
      </c>
      <c r="F3" s="32"/>
      <c r="G3" s="32">
        <f>IF(E3&lt;&gt;"",E3+1,IF(WEEKDAY(B2,2)=3,B2,""))</f>
        <v>45749</v>
      </c>
      <c r="H3" s="32"/>
      <c r="I3" s="32">
        <f>IF(G3&lt;&gt;"",G3+1,IF(WEEKDAY(B2,2)=4,B2,""))</f>
        <v>45750</v>
      </c>
      <c r="J3" s="32"/>
      <c r="K3" s="32">
        <f>IF(I3&lt;&gt;"",I3+1,IF(WEEKDAY(B2,2)=5,B2,""))</f>
        <v>45751</v>
      </c>
      <c r="L3" s="32"/>
      <c r="M3" s="32">
        <f>IF(K3&lt;&gt;"",K3+1,IF(WEEKDAY(B2,2)=6,B2,""))</f>
        <v>45752</v>
      </c>
      <c r="N3" s="33"/>
      <c r="O3" s="32">
        <f>IF(M3&lt;&gt;"",M3+1,IF(WEEKDAY(B2,2)=7,B2,""))</f>
        <v>45753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1.3333333333333341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0.41666666666666807</v>
      </c>
    </row>
    <row r="6" spans="1:27" ht="15" customHeight="1">
      <c r="A6" s="4"/>
      <c r="B6" s="76">
        <f>_xlfn.ISOWEEKNUM(O3)</f>
        <v>14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0.37500000000000056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45754</v>
      </c>
      <c r="D10" s="37"/>
      <c r="E10" s="37">
        <f>C10+1</f>
        <v>45755</v>
      </c>
      <c r="F10" s="37"/>
      <c r="G10" s="37">
        <f>E10+1</f>
        <v>45756</v>
      </c>
      <c r="H10" s="37"/>
      <c r="I10" s="37">
        <f>G10+1</f>
        <v>45757</v>
      </c>
      <c r="J10" s="37"/>
      <c r="K10" s="37">
        <f>I10+1</f>
        <v>45758</v>
      </c>
      <c r="L10" s="37"/>
      <c r="M10" s="33">
        <f>K10+1</f>
        <v>45759</v>
      </c>
      <c r="N10" s="33"/>
      <c r="O10" s="33">
        <f>M10+1</f>
        <v>45760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0.375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15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8.333333333333337E-2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0.16666666666666674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</row>
    <row r="17" spans="1:25" ht="15" customHeight="1">
      <c r="A17" s="4"/>
      <c r="B17" s="16" t="s">
        <v>32</v>
      </c>
      <c r="C17" s="37">
        <f>C10+7</f>
        <v>45761</v>
      </c>
      <c r="D17" s="37"/>
      <c r="E17" s="37">
        <f>C17+1</f>
        <v>45762</v>
      </c>
      <c r="F17" s="37"/>
      <c r="G17" s="37">
        <f>E17+1</f>
        <v>45763</v>
      </c>
      <c r="H17" s="37"/>
      <c r="I17" s="37">
        <f>G17+1</f>
        <v>45764</v>
      </c>
      <c r="J17" s="37"/>
      <c r="K17" s="37">
        <f>I17+1</f>
        <v>45765</v>
      </c>
      <c r="L17" s="37"/>
      <c r="M17" s="33">
        <f>K17+1</f>
        <v>45766</v>
      </c>
      <c r="N17" s="33"/>
      <c r="O17" s="33">
        <f>M17+1</f>
        <v>45767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5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4.166666666666663E-2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4.166666666666663E-2</v>
      </c>
      <c r="Y18" s="45">
        <f>IF(COUNTIF(feries,O$17)=0,IF(O19=$Y$2,P18-O18,0))+IF(COUNTIF(feries,M$17)=0,IF(M19=$Y$2,N18-M18,0))</f>
        <v>0</v>
      </c>
    </row>
    <row r="19" spans="1:25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5" ht="15" customHeight="1">
      <c r="A20" s="4"/>
      <c r="B20" s="76">
        <f>_xlfn.ISOWEEKNUM(C17)</f>
        <v>16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4.166666666666663E-2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4.166666666666663E-2</v>
      </c>
      <c r="Y20" s="45">
        <f>IF(COUNTIF(feries,O$17)=0,IF(O21=$Y$2,P20-O20,0))+IF(COUNTIF(feries,M$17)=0,IF(M21=$Y$2,N20-M20,0))</f>
        <v>0</v>
      </c>
    </row>
    <row r="21" spans="1:25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5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4.1666666666666741E-2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4.1666666666666741E-2</v>
      </c>
      <c r="Y22" s="45">
        <f>IF(COUNTIF(feries,O$17)=0,IF(O23=$Y$2,P22-O22,0))+IF(COUNTIF(feries,M$17)=0,IF(M23=$Y$2,N22-M22,0))</f>
        <v>0</v>
      </c>
    </row>
    <row r="23" spans="1:25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5" ht="15" customHeight="1">
      <c r="A24" s="4"/>
      <c r="B24" s="16" t="s">
        <v>32</v>
      </c>
      <c r="C24" s="37">
        <f>C17+7</f>
        <v>45768</v>
      </c>
      <c r="D24" s="37"/>
      <c r="E24" s="37">
        <f>C24+1</f>
        <v>45769</v>
      </c>
      <c r="F24" s="37"/>
      <c r="G24" s="37">
        <f>E24+1</f>
        <v>45770</v>
      </c>
      <c r="H24" s="37"/>
      <c r="I24" s="37">
        <f>G24+1</f>
        <v>45771</v>
      </c>
      <c r="J24" s="37"/>
      <c r="K24" s="37">
        <f>I24+1</f>
        <v>45772</v>
      </c>
      <c r="L24" s="37"/>
      <c r="M24" s="33">
        <f>K24+1</f>
        <v>45773</v>
      </c>
      <c r="N24" s="33"/>
      <c r="O24" s="33">
        <f>M24+1</f>
        <v>45774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5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0.16666666666666674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4.1666666666666685E-2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5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5" ht="15" customHeight="1">
      <c r="A27" s="4"/>
      <c r="B27" s="76">
        <f>_xlfn.ISOWEEKNUM(C24)</f>
        <v>17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0.16666666666666663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4.1666666666666685E-2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5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5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52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8.3333333333333481E-2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4.1666666666666741E-2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5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25" t="s">
        <v>14</v>
      </c>
      <c r="P30" s="53"/>
    </row>
    <row r="31" spans="1:25" ht="15" customHeight="1">
      <c r="A31" s="4"/>
      <c r="B31" s="16" t="s">
        <v>32</v>
      </c>
      <c r="C31" s="37">
        <f>IF(MONTH(C24+7)=MONTH(B2),C24+7,"")</f>
        <v>45775</v>
      </c>
      <c r="D31" s="37"/>
      <c r="E31" s="37">
        <f>IFERROR(IF(MONTH(C31+1)=MONTH($B$2),C31+1,""),"")</f>
        <v>45776</v>
      </c>
      <c r="F31" s="37"/>
      <c r="G31" s="37">
        <f>IFERROR(IF(MONTH(E31+1)=MONTH($B$2),E31+1,""),"")</f>
        <v>45777</v>
      </c>
      <c r="H31" s="37"/>
      <c r="I31" s="37" t="str">
        <f>IFERROR(IF(MONTH(G31+1)=MONTH($B$2),G31+1,""),"")</f>
        <v/>
      </c>
      <c r="J31" s="37"/>
      <c r="K31" s="37" t="str">
        <f>IFERROR(IF(MONTH(I31+1)=MONTH($B$2),I31+1,""),"")</f>
        <v/>
      </c>
      <c r="L31" s="37"/>
      <c r="M31" s="37" t="str">
        <f>IFERROR(IF(MONTH(K31+1)=MONTH($B$2),K31+1,""),"")</f>
        <v/>
      </c>
      <c r="N31" s="33"/>
      <c r="O31" s="51" t="str">
        <f>IFERROR(IF(MONTH(M31+1)=MONTH($B$2),M31+1,""),"")</f>
        <v/>
      </c>
      <c r="P31" s="54"/>
    </row>
    <row r="32" spans="1:25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/>
      <c r="J32" s="29"/>
      <c r="K32" s="29"/>
      <c r="L32" s="29"/>
      <c r="M32" s="40"/>
      <c r="N32" s="41"/>
      <c r="O32" s="41"/>
      <c r="P32" s="55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8.333333333333337E-2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</row>
    <row r="33" spans="1:25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/>
      <c r="J33" s="6"/>
      <c r="K33" s="6"/>
      <c r="L33" s="6"/>
      <c r="M33" s="9"/>
      <c r="N33" s="25"/>
      <c r="O33" s="25"/>
      <c r="P33" s="53"/>
    </row>
    <row r="34" spans="1:25" ht="15" customHeight="1">
      <c r="A34" s="4"/>
      <c r="B34" s="76">
        <f>_xlfn.ISOWEEKNUM(C31)</f>
        <v>18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0.54166666666666696</v>
      </c>
      <c r="I34" s="36"/>
      <c r="J34" s="36"/>
      <c r="K34" s="36"/>
      <c r="L34" s="36"/>
      <c r="M34" s="30"/>
      <c r="N34" s="31"/>
      <c r="O34" s="31"/>
      <c r="P34" s="56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8.3333333333333648E-2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</row>
    <row r="35" spans="1:25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/>
      <c r="J35" s="6"/>
      <c r="K35" s="6"/>
      <c r="L35" s="6"/>
      <c r="M35" s="9"/>
      <c r="N35" s="25"/>
      <c r="O35" s="25"/>
      <c r="P35" s="53"/>
    </row>
    <row r="36" spans="1:25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0.77083333333333404</v>
      </c>
      <c r="I36" s="36"/>
      <c r="J36" s="36"/>
      <c r="K36" s="36"/>
      <c r="L36" s="36"/>
      <c r="M36" s="40"/>
      <c r="N36" s="41"/>
      <c r="O36" s="41"/>
      <c r="P36" s="55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8.3333333333334147E-2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4.1666666666666741E-2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</row>
    <row r="37" spans="1:25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/>
      <c r="J37" s="7"/>
      <c r="K37" s="7"/>
      <c r="L37" s="7"/>
      <c r="M37" s="11"/>
      <c r="N37" s="26"/>
      <c r="O37" s="26"/>
      <c r="P37" s="53"/>
    </row>
    <row r="38" spans="1:25"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U38">
        <f>COUNTIF(feries,C$3)</f>
        <v>0</v>
      </c>
    </row>
  </sheetData>
  <mergeCells count="15">
    <mergeCell ref="Q1:S1"/>
    <mergeCell ref="T1:V1"/>
    <mergeCell ref="W1:Y1"/>
    <mergeCell ref="B6:B7"/>
    <mergeCell ref="B13:B14"/>
    <mergeCell ref="B20:B21"/>
    <mergeCell ref="B27:B28"/>
    <mergeCell ref="B34:B35"/>
    <mergeCell ref="O2:P2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8FA52651-3C66-4164-8CF1-42605830B097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589C8A-99FC-44B3-9371-6054EB211B65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7D657-FD9C-46FB-B496-A4CDE844CA8F}">
  <sheetPr codeName="Feuil19"/>
  <dimension ref="A1:AA38"/>
  <sheetViews>
    <sheetView showZeros="0" topLeftCell="J1" workbookViewId="0">
      <pane ySplit="2" topLeftCell="A24" activePane="bottomLeft" state="frozen"/>
      <selection activeCell="Q1" sqref="Q1:V1048576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45778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 t="str">
        <f>IF(E3&lt;&gt;"",E3+1,IF(WEEKDAY(B2,2)=3,B2,""))</f>
        <v/>
      </c>
      <c r="H3" s="32"/>
      <c r="I3" s="32">
        <f>IF(G3&lt;&gt;"",G3+1,IF(WEEKDAY(B2,2)=4,B2,""))</f>
        <v>45778</v>
      </c>
      <c r="J3" s="32"/>
      <c r="K3" s="32">
        <f>IF(I3&lt;&gt;"",I3+1,IF(WEEKDAY(B2,2)=5,B2,""))</f>
        <v>45779</v>
      </c>
      <c r="L3" s="32"/>
      <c r="M3" s="32">
        <f>IF(K3&lt;&gt;"",K3+1,IF(WEEKDAY(B2,2)=6,B2,""))</f>
        <v>45780</v>
      </c>
      <c r="N3" s="33"/>
      <c r="O3" s="32">
        <f>IF(M3&lt;&gt;"",M3+1,IF(WEEKDAY(B2,2)=7,B2,""))</f>
        <v>45781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1.4166666666666667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0.50000000000000089</v>
      </c>
    </row>
    <row r="6" spans="1:27" ht="15" customHeight="1">
      <c r="A6" s="4"/>
      <c r="B6" s="76">
        <f>_xlfn.ISOWEEKNUM(O3)</f>
        <v>18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0.33333333333333381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45782</v>
      </c>
      <c r="D10" s="37"/>
      <c r="E10" s="37">
        <f>C10+1</f>
        <v>45783</v>
      </c>
      <c r="F10" s="37"/>
      <c r="G10" s="37">
        <f>E10+1</f>
        <v>45784</v>
      </c>
      <c r="H10" s="37"/>
      <c r="I10" s="37">
        <f>G10+1</f>
        <v>45785</v>
      </c>
      <c r="J10" s="37"/>
      <c r="K10" s="37">
        <f>I10+1</f>
        <v>45786</v>
      </c>
      <c r="L10" s="37"/>
      <c r="M10" s="33">
        <f>K10+1</f>
        <v>45787</v>
      </c>
      <c r="N10" s="33"/>
      <c r="O10" s="33">
        <f>M10+1</f>
        <v>45788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0.62500000000000067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0.16666666666666674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4.1666666666666685E-2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19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0.16666666666666663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4.1666666666666685E-2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0.16666666666666674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4.1666666666666741E-2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4.1666666666666741E-2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8.3333333333333481E-2</v>
      </c>
    </row>
    <row r="17" spans="1:27" ht="15" customHeight="1">
      <c r="A17" s="4"/>
      <c r="B17" s="16" t="s">
        <v>32</v>
      </c>
      <c r="C17" s="37">
        <f>C10+7</f>
        <v>45789</v>
      </c>
      <c r="D17" s="37"/>
      <c r="E17" s="37">
        <f>C17+1</f>
        <v>45790</v>
      </c>
      <c r="F17" s="37"/>
      <c r="G17" s="37">
        <f>E17+1</f>
        <v>45791</v>
      </c>
      <c r="H17" s="37"/>
      <c r="I17" s="37">
        <f>G17+1</f>
        <v>45792</v>
      </c>
      <c r="J17" s="37"/>
      <c r="K17" s="37">
        <f>I17+1</f>
        <v>45793</v>
      </c>
      <c r="L17" s="37"/>
      <c r="M17" s="33">
        <f>K17+1</f>
        <v>45794</v>
      </c>
      <c r="N17" s="33"/>
      <c r="O17" s="33">
        <f>M17+1</f>
        <v>45795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7" ht="15" customHeight="1">
      <c r="A20" s="4"/>
      <c r="B20" s="76">
        <f>_xlfn.ISOWEEKNUM(C17)</f>
        <v>20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7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7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7" ht="15" customHeight="1">
      <c r="A24" s="4"/>
      <c r="B24" s="16" t="s">
        <v>32</v>
      </c>
      <c r="C24" s="37">
        <f>C17+7</f>
        <v>45796</v>
      </c>
      <c r="D24" s="37"/>
      <c r="E24" s="37">
        <f>C24+1</f>
        <v>45797</v>
      </c>
      <c r="F24" s="37"/>
      <c r="G24" s="37">
        <f>E24+1</f>
        <v>45798</v>
      </c>
      <c r="H24" s="37"/>
      <c r="I24" s="37">
        <f>G24+1</f>
        <v>45799</v>
      </c>
      <c r="J24" s="37"/>
      <c r="K24" s="37">
        <f>I24+1</f>
        <v>45800</v>
      </c>
      <c r="L24" s="37"/>
      <c r="M24" s="33">
        <f>K24+1</f>
        <v>45801</v>
      </c>
      <c r="N24" s="33"/>
      <c r="O24" s="33">
        <f>M24+1</f>
        <v>45802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7" ht="15" customHeight="1">
      <c r="A27" s="4"/>
      <c r="B27" s="76">
        <f>_xlfn.ISOWEEKNUM(C24)</f>
        <v>21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7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7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7" s="13" customFormat="1" ht="15" customHeight="1">
      <c r="A31" s="4"/>
      <c r="B31" s="16" t="s">
        <v>32</v>
      </c>
      <c r="C31" s="37">
        <f>IF(MONTH(C24+7)=MONTH(B2),C24+7,"")</f>
        <v>45803</v>
      </c>
      <c r="D31" s="37"/>
      <c r="E31" s="37">
        <f>IFERROR(IF(MONTH(C31+1)=MONTH($B$2),C31+1,""),"")</f>
        <v>45804</v>
      </c>
      <c r="F31" s="37"/>
      <c r="G31" s="37">
        <f>IFERROR(IF(MONTH(E31+1)=MONTH($B$2),E31+1,""),"")</f>
        <v>45805</v>
      </c>
      <c r="H31" s="37"/>
      <c r="I31" s="37">
        <f>IFERROR(IF(MONTH(G31+1)=MONTH($B$2),G31+1,""),"")</f>
        <v>45806</v>
      </c>
      <c r="J31" s="37"/>
      <c r="K31" s="37">
        <f>IFERROR(IF(MONTH(I31+1)=MONTH($B$2),I31+1,""),"")</f>
        <v>45807</v>
      </c>
      <c r="L31" s="37"/>
      <c r="M31" s="37">
        <f>IFERROR(IF(MONTH(K31+1)=MONTH($B$2),K31+1,""),"")</f>
        <v>45808</v>
      </c>
      <c r="N31" s="33"/>
      <c r="O31" s="37" t="str">
        <f>IFERROR(IF(MONTH(M31+1)=MONTH($B$2),M31+1,""),"")</f>
        <v/>
      </c>
      <c r="P31" s="34"/>
      <c r="Q31"/>
      <c r="R31"/>
      <c r="S31"/>
      <c r="T31"/>
      <c r="U31"/>
      <c r="V31"/>
      <c r="W31"/>
      <c r="X31"/>
      <c r="Y31"/>
      <c r="AA31" s="47"/>
    </row>
    <row r="32" spans="1:27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30">
        <v>0.35416666666666669</v>
      </c>
      <c r="N32" s="31">
        <v>0.39583333333333298</v>
      </c>
      <c r="O32" s="30"/>
      <c r="P32" s="31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0.12500000000000006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4.1666666666666685E-2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4.1666666666666297E-2</v>
      </c>
      <c r="Y32" s="45">
        <f>IF(COUNTIF(feries,O$31)=0,IF(O33=$Y$2,P32-O32,0))+IF(COUNTIF(feries,M$31)=0,IF(M33=$Y$2,N32-M32,0))</f>
        <v>0</v>
      </c>
      <c r="AA32" s="47"/>
    </row>
    <row r="33" spans="1:27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 t="s">
        <v>8</v>
      </c>
      <c r="N33" s="25"/>
      <c r="O33" s="10"/>
      <c r="P33" s="27"/>
      <c r="Q33"/>
      <c r="R33"/>
      <c r="S33"/>
      <c r="T33"/>
      <c r="U33"/>
      <c r="V33"/>
      <c r="W33"/>
      <c r="X33"/>
      <c r="Y33"/>
      <c r="AA33" s="47"/>
    </row>
    <row r="34" spans="1:27" s="13" customFormat="1" ht="15" customHeight="1">
      <c r="A34" s="4"/>
      <c r="B34" s="76">
        <f>_xlfn.ISOWEEKNUM(C31)</f>
        <v>22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>
        <v>0.47916666666666669</v>
      </c>
      <c r="J34" s="36">
        <v>0.52083333333333337</v>
      </c>
      <c r="K34" s="36">
        <v>0.5</v>
      </c>
      <c r="L34" s="36">
        <v>0.54166666666666663</v>
      </c>
      <c r="M34" s="30">
        <v>0.5</v>
      </c>
      <c r="N34" s="31">
        <v>0.54166666666666696</v>
      </c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0.12499999999999994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4.1666666666666685E-2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4.1666666666666963E-2</v>
      </c>
      <c r="Y34" s="45">
        <f>IF(COUNTIF(feries,O$31)=0,IF(O35=$Y$2,P34-O34,0))+IF(COUNTIF(feries,M$31)=0,IF(M35=$Y$2,N34-M34,0))</f>
        <v>0</v>
      </c>
      <c r="AA34" s="47"/>
    </row>
    <row r="35" spans="1:27" s="13" customFormat="1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 t="s">
        <v>8</v>
      </c>
      <c r="N35" s="25"/>
      <c r="O35" s="10"/>
      <c r="P35" s="27"/>
      <c r="Q35"/>
      <c r="R35"/>
      <c r="S35"/>
      <c r="T35"/>
      <c r="U35"/>
      <c r="V35"/>
      <c r="W35"/>
      <c r="X35"/>
      <c r="Y35"/>
      <c r="AA35" s="47"/>
    </row>
    <row r="36" spans="1:27" s="13" customFormat="1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>
        <v>0.72916666666666663</v>
      </c>
      <c r="J36" s="36">
        <v>0.77083333333333337</v>
      </c>
      <c r="K36" s="36">
        <v>0.72916666666666663</v>
      </c>
      <c r="L36" s="36">
        <v>0.77083333333333337</v>
      </c>
      <c r="M36" s="30">
        <v>0.72916666666666663</v>
      </c>
      <c r="N36" s="31">
        <v>0.77083333333333404</v>
      </c>
      <c r="O36" s="30"/>
      <c r="P36" s="31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0.12500000000000022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4.1666666666666741E-2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4.1666666666666741E-2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4.1666666666667407E-2</v>
      </c>
      <c r="Y36" s="45">
        <f>IF(COUNTIF(feries,O$31)=0,IF(O37=$Y$2,P36-O36,0))+IF(COUNTIF(feries,M$31)=0,IF(M37=$Y$2,N36-M36,0))</f>
        <v>0</v>
      </c>
      <c r="AA36" s="47"/>
    </row>
    <row r="37" spans="1:27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 t="s">
        <v>8</v>
      </c>
      <c r="N37" s="26"/>
      <c r="O37" s="12"/>
      <c r="P37" s="27"/>
      <c r="Q37"/>
      <c r="R37"/>
      <c r="S37"/>
      <c r="T37"/>
      <c r="U37"/>
      <c r="V37"/>
      <c r="W37"/>
      <c r="X37"/>
      <c r="Y37"/>
      <c r="AA37" s="47"/>
    </row>
    <row r="38" spans="1:27">
      <c r="U38">
        <f>COUNTIF(feries,C$3)</f>
        <v>0</v>
      </c>
    </row>
  </sheetData>
  <mergeCells count="15">
    <mergeCell ref="Q1:S1"/>
    <mergeCell ref="T1:V1"/>
    <mergeCell ref="W1:Y1"/>
    <mergeCell ref="B6:B7"/>
    <mergeCell ref="B13:B14"/>
    <mergeCell ref="B20:B21"/>
    <mergeCell ref="B27:B28"/>
    <mergeCell ref="B34:B35"/>
    <mergeCell ref="O2:P2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4768A372-F86D-4970-A107-79E81F1C1E9A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60F4F33-D0DD-4F9E-A9DE-03AEF8649999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9695-81D5-49B4-8D4D-DB73FC00E775}">
  <sheetPr codeName="Feuil20"/>
  <dimension ref="A1:AA44"/>
  <sheetViews>
    <sheetView showZeros="0" workbookViewId="0">
      <pane ySplit="2" topLeftCell="A27" activePane="bottomLeft" state="frozen"/>
      <selection activeCell="Q1" sqref="Q1:V1048576"/>
      <selection pane="bottomLeft" activeCell="A47" sqref="A47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45809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 t="str">
        <f>IF(E3&lt;&gt;"",E3+1,IF(WEEKDAY(B2,2)=3,B2,""))</f>
        <v/>
      </c>
      <c r="H3" s="32"/>
      <c r="I3" s="32" t="str">
        <f>IF(G3&lt;&gt;"",G3+1,IF(WEEKDAY(B2,2)=4,B2,""))</f>
        <v/>
      </c>
      <c r="J3" s="32"/>
      <c r="K3" s="32" t="str">
        <f>IF(I3&lt;&gt;"",I3+1,IF(WEEKDAY(B2,2)=5,B2,""))</f>
        <v/>
      </c>
      <c r="L3" s="32"/>
      <c r="M3" s="32" t="str">
        <f>IF(K3&lt;&gt;"",K3+1,IF(WEEKDAY(B2,2)=6,B2,""))</f>
        <v/>
      </c>
      <c r="N3" s="33"/>
      <c r="O3" s="32">
        <f>IF(M3&lt;&gt;"",M3+1,IF(WEEKDAY(B2,2)=7,B2,""))</f>
        <v>45809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1.5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0.45833333333333415</v>
      </c>
    </row>
    <row r="6" spans="1:27" ht="15" customHeight="1">
      <c r="A6" s="4"/>
      <c r="B6" s="76">
        <f>_xlfn.ISOWEEKNUM(O3)</f>
        <v>22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0.4166666666666673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45810</v>
      </c>
      <c r="D10" s="37"/>
      <c r="E10" s="37">
        <f>C10+1</f>
        <v>45811</v>
      </c>
      <c r="F10" s="37"/>
      <c r="G10" s="37">
        <f>E10+1</f>
        <v>45812</v>
      </c>
      <c r="H10" s="37"/>
      <c r="I10" s="37">
        <f>G10+1</f>
        <v>45813</v>
      </c>
      <c r="J10" s="37"/>
      <c r="K10" s="37">
        <f>I10+1</f>
        <v>45814</v>
      </c>
      <c r="L10" s="37"/>
      <c r="M10" s="33">
        <f>K10+1</f>
        <v>45815</v>
      </c>
      <c r="N10" s="33"/>
      <c r="O10" s="33">
        <f>M10+1</f>
        <v>45816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4.166666666666663E-2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4.166666666666663E-2</v>
      </c>
      <c r="Z11" s="46" t="s">
        <v>14</v>
      </c>
      <c r="AA11" s="58">
        <f>SUM(Y4:Y37)</f>
        <v>0.375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23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4.166666666666663E-2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4.166666666666663E-2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8.333333333333337E-2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4.1666666666666741E-2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4.1666666666666741E-2</v>
      </c>
      <c r="Z15" s="46" t="s">
        <v>8</v>
      </c>
      <c r="AA15" s="58">
        <f>SUM(U4:U37)</f>
        <v>4.1666666666666741E-2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0.125</v>
      </c>
    </row>
    <row r="17" spans="1:27" ht="15" customHeight="1">
      <c r="A17" s="4"/>
      <c r="B17" s="16" t="s">
        <v>32</v>
      </c>
      <c r="C17" s="37">
        <f>C10+7</f>
        <v>45817</v>
      </c>
      <c r="D17" s="37"/>
      <c r="E17" s="37">
        <f>C17+1</f>
        <v>45818</v>
      </c>
      <c r="F17" s="37"/>
      <c r="G17" s="37">
        <f>E17+1</f>
        <v>45819</v>
      </c>
      <c r="H17" s="37"/>
      <c r="I17" s="37">
        <f>G17+1</f>
        <v>45820</v>
      </c>
      <c r="J17" s="37"/>
      <c r="K17" s="37">
        <f>I17+1</f>
        <v>45821</v>
      </c>
      <c r="L17" s="37"/>
      <c r="M17" s="33">
        <f>K17+1</f>
        <v>45822</v>
      </c>
      <c r="N17" s="33"/>
      <c r="O17" s="33">
        <f>M17+1</f>
        <v>45823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0.16666666666666674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4.1666666666666685E-2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7" ht="15" customHeight="1">
      <c r="A20" s="4"/>
      <c r="B20" s="76">
        <f>_xlfn.ISOWEEKNUM(C17)</f>
        <v>24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0.16666666666666663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4.1666666666666685E-2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7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7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8.3333333333333481E-2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4.1666666666666741E-2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7" ht="15" customHeight="1">
      <c r="A24" s="4"/>
      <c r="B24" s="16" t="s">
        <v>32</v>
      </c>
      <c r="C24" s="37">
        <f>C17+7</f>
        <v>45824</v>
      </c>
      <c r="D24" s="37"/>
      <c r="E24" s="37">
        <f>C24+1</f>
        <v>45825</v>
      </c>
      <c r="F24" s="37"/>
      <c r="G24" s="37">
        <f>E24+1</f>
        <v>45826</v>
      </c>
      <c r="H24" s="37"/>
      <c r="I24" s="37">
        <f>G24+1</f>
        <v>45827</v>
      </c>
      <c r="J24" s="37"/>
      <c r="K24" s="37">
        <f>I24+1</f>
        <v>45828</v>
      </c>
      <c r="L24" s="37"/>
      <c r="M24" s="33">
        <f>K24+1</f>
        <v>45829</v>
      </c>
      <c r="N24" s="33"/>
      <c r="O24" s="33">
        <f>M24+1</f>
        <v>45830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7" ht="15" customHeight="1">
      <c r="A27" s="4"/>
      <c r="B27" s="76">
        <f>_xlfn.ISOWEEKNUM(C24)</f>
        <v>25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7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7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7" s="13" customFormat="1" ht="15" customHeight="1">
      <c r="A31" s="4"/>
      <c r="B31" s="16" t="s">
        <v>32</v>
      </c>
      <c r="C31" s="37">
        <f>IF(MONTH(C24+7)=MONTH(B2),C24+7,"")</f>
        <v>45831</v>
      </c>
      <c r="D31" s="37"/>
      <c r="E31" s="37">
        <f>IFERROR(IF(MONTH(C31+1)=MONTH($B$2),C31+1,""),"")</f>
        <v>45832</v>
      </c>
      <c r="F31" s="37"/>
      <c r="G31" s="37">
        <f>IFERROR(IF(MONTH(E31+1)=MONTH($B$2),E31+1,""),"")</f>
        <v>45833</v>
      </c>
      <c r="H31" s="37"/>
      <c r="I31" s="37">
        <f>IFERROR(IF(MONTH(G31+1)=MONTH($B$2),G31+1,""),"")</f>
        <v>45834</v>
      </c>
      <c r="J31" s="37"/>
      <c r="K31" s="37">
        <f>IFERROR(IF(MONTH(I31+1)=MONTH($B$2),I31+1,""),"")</f>
        <v>45835</v>
      </c>
      <c r="L31" s="37"/>
      <c r="M31" s="37">
        <f>IFERROR(IF(MONTH(K31+1)=MONTH($B$2),K31+1,""),"")</f>
        <v>45836</v>
      </c>
      <c r="N31" s="33"/>
      <c r="O31" s="37">
        <f>IFERROR(IF(MONTH(M31+1)=MONTH($B$2),M31+1,""),"")</f>
        <v>45837</v>
      </c>
      <c r="P31" s="34"/>
      <c r="Q31"/>
      <c r="R31"/>
      <c r="S31"/>
      <c r="T31"/>
      <c r="U31"/>
      <c r="V31"/>
      <c r="W31"/>
      <c r="X31"/>
      <c r="Y31"/>
      <c r="AA31" s="47"/>
    </row>
    <row r="32" spans="1:27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>
        <v>0.33333333333333331</v>
      </c>
      <c r="L32" s="29">
        <v>0.375</v>
      </c>
      <c r="M32" s="40"/>
      <c r="N32" s="41"/>
      <c r="O32" s="42"/>
      <c r="P32" s="43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0.16666666666666674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  <c r="AA32" s="47"/>
    </row>
    <row r="33" spans="1:27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 t="s">
        <v>7</v>
      </c>
      <c r="L33" s="6"/>
      <c r="M33" s="9"/>
      <c r="N33" s="25"/>
      <c r="O33" s="10"/>
      <c r="P33" s="27"/>
      <c r="Q33"/>
      <c r="R33"/>
      <c r="S33"/>
      <c r="T33"/>
      <c r="U33"/>
      <c r="V33"/>
      <c r="W33"/>
      <c r="X33"/>
      <c r="Y33"/>
      <c r="AA33" s="47"/>
    </row>
    <row r="34" spans="1:27" s="13" customFormat="1" ht="15" customHeight="1">
      <c r="A34" s="4"/>
      <c r="B34" s="76">
        <f>_xlfn.ISOWEEKNUM(C31)</f>
        <v>26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>
        <v>0.47916666666666669</v>
      </c>
      <c r="J34" s="36">
        <v>0.52083333333333337</v>
      </c>
      <c r="K34" s="36">
        <v>0.5</v>
      </c>
      <c r="L34" s="36">
        <v>0.54166666666666663</v>
      </c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0.16666666666666663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  <c r="AA34" s="47"/>
    </row>
    <row r="35" spans="1:27" s="13" customFormat="1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 t="s">
        <v>7</v>
      </c>
      <c r="L35" s="6"/>
      <c r="M35" s="9"/>
      <c r="N35" s="25"/>
      <c r="O35" s="10"/>
      <c r="P35" s="27"/>
      <c r="Q35"/>
      <c r="R35"/>
      <c r="S35"/>
      <c r="T35"/>
      <c r="U35"/>
      <c r="V35"/>
      <c r="W35"/>
      <c r="X35"/>
      <c r="Y35"/>
      <c r="AA35" s="47"/>
    </row>
    <row r="36" spans="1:27" s="13" customFormat="1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>
        <v>0.72916666666666663</v>
      </c>
      <c r="J36" s="36">
        <v>0.77083333333333337</v>
      </c>
      <c r="K36" s="36">
        <v>0.72916666666666663</v>
      </c>
      <c r="L36" s="36">
        <v>0.77083333333333337</v>
      </c>
      <c r="M36" s="40"/>
      <c r="N36" s="41"/>
      <c r="O36" s="42"/>
      <c r="P36" s="43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0.12500000000000022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8.3333333333333481E-2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  <c r="AA36" s="47"/>
    </row>
    <row r="37" spans="1:27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 t="s">
        <v>8</v>
      </c>
      <c r="L37" s="7"/>
      <c r="M37" s="11"/>
      <c r="N37" s="26"/>
      <c r="O37" s="12"/>
      <c r="P37" s="27"/>
      <c r="Q37"/>
      <c r="R37"/>
      <c r="S37"/>
      <c r="T37"/>
      <c r="U37"/>
      <c r="V37"/>
      <c r="W37"/>
      <c r="X37"/>
      <c r="Y37"/>
      <c r="AA37" s="47"/>
    </row>
    <row r="38" spans="1:27" s="13" customFormat="1" ht="15" customHeight="1">
      <c r="A38" s="4"/>
      <c r="B38" s="16" t="s">
        <v>32</v>
      </c>
      <c r="C38" s="37">
        <f>IF(MONTH(C31+7)=MONTH(B2),C31+7,"")</f>
        <v>45838</v>
      </c>
      <c r="D38" s="37"/>
      <c r="E38" s="37" t="str">
        <f>IFERROR(IF(MONTH(C38+1)=MONTH($B$2),C38+1,""),"")</f>
        <v/>
      </c>
      <c r="F38" s="37"/>
      <c r="G38" s="37" t="str">
        <f>IFERROR(IF(MONTH(E38+1)=MONTH($B$2),E38+1,""),"")</f>
        <v/>
      </c>
      <c r="H38" s="37"/>
      <c r="I38" s="37" t="str">
        <f>IFERROR(IF(MONTH(G38+1)=MONTH($B$2),G38+1,""),"")</f>
        <v/>
      </c>
      <c r="J38" s="37"/>
      <c r="K38" s="37" t="str">
        <f>IFERROR(IF(MONTH(I38+1)=MONTH($B$2),I38+1,""),"")</f>
        <v/>
      </c>
      <c r="L38" s="37"/>
      <c r="M38" s="37" t="str">
        <f>IFERROR(IF(MONTH(K38+1)=MONTH($B$2),K38+1,""),"")</f>
        <v/>
      </c>
      <c r="N38" s="33"/>
      <c r="O38" s="37" t="str">
        <f>IFERROR(IF(MONTH(M38+1)=MONTH($B$2),M38+1,""),"")</f>
        <v/>
      </c>
      <c r="P38" s="34"/>
      <c r="Q38"/>
      <c r="R38"/>
      <c r="S38"/>
      <c r="T38"/>
      <c r="U38">
        <f>COUNTIF(feries,C$3)</f>
        <v>0</v>
      </c>
      <c r="V38"/>
      <c r="W38"/>
      <c r="X38"/>
      <c r="Y38"/>
      <c r="AA38" s="47"/>
    </row>
    <row r="39" spans="1:27" s="13" customFormat="1" ht="15" customHeight="1">
      <c r="A39" s="4"/>
      <c r="B39" s="17"/>
      <c r="C39" s="29">
        <v>0.33333333333333331</v>
      </c>
      <c r="D39" s="29">
        <v>0.375</v>
      </c>
      <c r="E39" s="29"/>
      <c r="F39" s="29"/>
      <c r="G39" s="29"/>
      <c r="H39" s="29"/>
      <c r="I39" s="29"/>
      <c r="J39" s="29"/>
      <c r="K39" s="29"/>
      <c r="L39" s="29"/>
      <c r="M39" s="40"/>
      <c r="N39" s="41"/>
      <c r="O39" s="42"/>
      <c r="P39" s="43"/>
      <c r="Q39" s="45">
        <f>IF(COUNTIF(feries,K$38)=0,IF(K40=$Q$2,L39-K39,0))+IF(COUNTIF(feries,I$38)=0,IF(I40=$Q$2,J39-I39,0))+IF(COUNTIF(feries,G$38)=0,IF(G40=$Q$2,H39-G39,0))+IF(COUNTIF(feries,E$38)=0,IF(E40=$Q$2,F39-E39,0))+IF(COUNTIF(feries,C$38)=0,IF(C40=$Q$2,D39-C39,0))</f>
        <v>0</v>
      </c>
      <c r="R39" s="45">
        <f>IF(COUNTIF(feries,K$38)=0,IF(K40=$R$2,L39-K39,0))+IF(COUNTIF(feries,I$38)=0,IF(I40=$R$2,J39-I39,0))+IF(COUNTIF(feries,G$38)=0,IF(G40=$R$2,H39-G39,0))+IF(COUNTIF(feries,E$38)=0,IF(E40=$R$2,F39-E39,0))+IF(COUNTIF(feries,C$38)=0,IF(C40=$R$2,D39-C39,0))</f>
        <v>0</v>
      </c>
      <c r="S39" s="45">
        <f>IF(COUNTIF(feries,K$38)=0,IF(K40=$S$2,L39-K39,0))+IF(COUNTIF(feries,I$38)=0,IF(I40=$S$2,J39-I39,0))+IF(COUNTIF(feries,G$38)=0,IF(G40=$S$2,H39-G39,0))+IF(COUNTIF(feries,E$38)=0,IF(E40=$S$2,F39-E39,0))+IF(COUNTIF(feries,C$38)=0,IF(C40=$S$2,D39-C39,0))</f>
        <v>4.1666666666666685E-2</v>
      </c>
      <c r="T39" s="45">
        <f>IF(COUNTIF(feries,C$38)=0,0,IF(C40&lt;&gt;T$2,0,D39-C39))+IF(COUNTIF(feries,E$38)=0,0,IF(E40&lt;&gt;T$2,0,F39-E39))+IF(COUNTIF(feries,G$38)=0,0,IF(G40&lt;&gt;T$2,0,H39-G39))+IF(COUNTIF(feries,I$38)=0,0,IF(I40&lt;&gt;T$2,0,J39-I39))+IF(COUNTIF(feries,K$38)=0,0,IF(K40&lt;&gt;T$2,0,L39-K39))+IF(COUNTIF(feries,M$38)=0,0,IF(M40&lt;&gt;T$2,0,N39-M39))+IF(COUNTIF(feries,O$38)=0,0,IF(O40&lt;&gt;T$2,0,P39-O39))</f>
        <v>0</v>
      </c>
      <c r="U39" s="45">
        <f>IF(COUNTIF(feries,C$38)=0,0,IF(C40&lt;&gt;U$2,0,D39-C39))+IF(COUNTIF(feries,E$38)=0,0,IF(E40&lt;&gt;U$2,0,F39-E39))+IF(COUNTIF(feries,G$38)=0,0,IF(G40&lt;&gt;U$2,0,H39-G39))+IF(COUNTIF(feries,I$38)=0,0,IF(I40&lt;&gt;U$2,0,J39-I39))+IF(COUNTIF(feries,K$38)=0,0,IF(K40&lt;&gt;U$2,0,L39-K39))+IF(COUNTIF(feries,M$38)=0,0,IF(M40&lt;&gt;U$2,0,N39-M39))+IF(COUNTIF(feries,O$38)=0,0,IF(O40&lt;&gt;U$2,0,P39-O39))</f>
        <v>0</v>
      </c>
      <c r="V39" s="45">
        <f>IF(COUNTIF(feries,C$38)=0,0,IF(C40&lt;&gt;V$2,0,D39-C39))+IF(COUNTIF(feries,E$38)=0,0,IF(E40&lt;&gt;V$2,0,F39-E39))+IF(COUNTIF(feries,G$38)=0,0,IF(G40&lt;&gt;V$2,0,H39-G39))+IF(COUNTIF(feries,I$38)=0,0,IF(I40&lt;&gt;V$2,0,J39-I39))+IF(COUNTIF(feries,K$38)=0,0,IF(K40&lt;&gt;V$2,0,L39-K39))+IF(COUNTIF(feries,M$38)=0,0,IF(M40&lt;&gt;V$2,0,N39-M39))+IF(COUNTIF(feries,O$38)=0,0,IF(O40&lt;&gt;V$2,0,P39-O39))</f>
        <v>0</v>
      </c>
      <c r="W39" s="45">
        <f>IF(COUNTIF(feries,O$38)=0,IF(O40=$W$2,P39-O39,0))+IF(COUNTIF(feries,M$38)=0,IF(M40=$W$2,N39-M39,0))</f>
        <v>0</v>
      </c>
      <c r="X39" s="45">
        <f>IF(COUNTIF(feries,O$38)=0,IF(O40=$X$2,P39-O39,0))+IF(COUNTIF(feries,M$38)=0,IF(M40=$X$2,N39-M39,0))</f>
        <v>0</v>
      </c>
      <c r="Y39" s="45">
        <f>IF(COUNTIF(feries,O$38)=0,IF(O40=$Y$2,P39-O39,0))+IF(COUNTIF(feries,M$38)=0,IF(M40=$Y$2,N39-M39,0))</f>
        <v>0</v>
      </c>
      <c r="AA39" s="47"/>
    </row>
    <row r="40" spans="1:27" s="13" customFormat="1" ht="15" customHeight="1">
      <c r="A40" s="4"/>
      <c r="B40" s="17"/>
      <c r="C40" s="6" t="s">
        <v>14</v>
      </c>
      <c r="D40" s="6"/>
      <c r="E40" s="6"/>
      <c r="F40" s="6"/>
      <c r="G40" s="6"/>
      <c r="H40" s="6"/>
      <c r="I40" s="6"/>
      <c r="J40" s="6"/>
      <c r="K40" s="6"/>
      <c r="L40" s="6"/>
      <c r="M40" s="9"/>
      <c r="N40" s="25"/>
      <c r="O40" s="10"/>
      <c r="P40" s="27"/>
      <c r="Q40"/>
      <c r="R40"/>
      <c r="S40"/>
      <c r="T40"/>
      <c r="U40"/>
      <c r="V40"/>
      <c r="W40"/>
      <c r="X40"/>
      <c r="Y40"/>
      <c r="AA40" s="47"/>
    </row>
    <row r="41" spans="1:27" s="13" customFormat="1" ht="15" customHeight="1">
      <c r="A41" s="4"/>
      <c r="B41" s="76">
        <f>_xlfn.ISOWEEKNUM(C38)</f>
        <v>27</v>
      </c>
      <c r="C41" s="36">
        <v>0.47916666666666669</v>
      </c>
      <c r="D41" s="36">
        <v>0.52083333333333337</v>
      </c>
      <c r="E41" s="36"/>
      <c r="F41" s="36"/>
      <c r="G41" s="36"/>
      <c r="H41" s="36"/>
      <c r="I41" s="36"/>
      <c r="J41" s="36"/>
      <c r="K41" s="36"/>
      <c r="L41" s="36"/>
      <c r="M41" s="30"/>
      <c r="N41" s="31"/>
      <c r="O41" s="30"/>
      <c r="P41" s="31"/>
      <c r="Q41" s="45">
        <f>IF(COUNTIF(feries,K$38)=0,IF(K42=$Q$2,L41-K41,0))+IF(COUNTIF(feries,I$38)=0,IF(I42=$Q$2,J41-I41,0))+IF(COUNTIF(feries,G$38)=0,IF(G42=$Q$2,H41-G41,0))+IF(COUNTIF(feries,E$38)=0,IF(E42=$Q$2,F41-E41,0))+IF(COUNTIF(feries,C$38)=0,IF(C42=$Q$2,D41-C41,0))</f>
        <v>0</v>
      </c>
      <c r="R41" s="45">
        <f>IF(COUNTIF(feries,K$38)=0,IF(K42=$R$2,L41-K41,0))+IF(COUNTIF(feries,I$38)=0,IF(I42=$R$2,J41-I41,0))+IF(COUNTIF(feries,G$38)=0,IF(G42=$R$2,H41-G41,0))+IF(COUNTIF(feries,E$38)=0,IF(E42=$R$2,F41-E41,0))+IF(COUNTIF(feries,C$38)=0,IF(C42=$R$2,D41-C41,0))</f>
        <v>0</v>
      </c>
      <c r="S41" s="45">
        <f>IF(COUNTIF(feries,K$38)=0,IF(K42=$S$2,L41-K41,0))+IF(COUNTIF(feries,I$38)=0,IF(I42=$S$2,J41-I41,0))+IF(COUNTIF(feries,G$38)=0,IF(G42=$S$2,H41-G41,0))+IF(COUNTIF(feries,E$38)=0,IF(E42=$S$2,F41-E41,0))+IF(COUNTIF(feries,C$38)=0,IF(C42=$S$2,D41-C41,0))</f>
        <v>4.1666666666666685E-2</v>
      </c>
      <c r="T41" s="45">
        <f>IF(COUNTIF(feries,C$38)=0,0,IF(C42&lt;&gt;T$2,0,D41-C41))+IF(COUNTIF(feries,E$38)=0,0,IF(E42&lt;&gt;T$2,0,F41-E41))+IF(COUNTIF(feries,G$38)=0,0,IF(G42&lt;&gt;T$2,0,H41-G41))+IF(COUNTIF(feries,I$38)=0,0,IF(I42&lt;&gt;T$2,0,J41-I41))+IF(COUNTIF(feries,K$38)=0,0,IF(K42&lt;&gt;T$2,0,L41-K41))+IF(COUNTIF(feries,M$38)=0,0,IF(M42&lt;&gt;T$2,0,N41-M41))+IF(COUNTIF(feries,O$38)=0,0,IF(O42&lt;&gt;T$2,0,P41-O41))</f>
        <v>0</v>
      </c>
      <c r="U41" s="45">
        <f>IF(COUNTIF(feries,C$38)=0,0,IF(C42&lt;&gt;U$2,0,D41-C41))+IF(COUNTIF(feries,E$38)=0,0,IF(E42&lt;&gt;U$2,0,F41-E41))+IF(COUNTIF(feries,G$38)=0,0,IF(G42&lt;&gt;U$2,0,H41-G41))+IF(COUNTIF(feries,I$38)=0,0,IF(I42&lt;&gt;U$2,0,J41-I41))+IF(COUNTIF(feries,K$38)=0,0,IF(K42&lt;&gt;U$2,0,L41-K41))+IF(COUNTIF(feries,M$38)=0,0,IF(M42&lt;&gt;U$2,0,N41-M41))+IF(COUNTIF(feries,O$38)=0,0,IF(O42&lt;&gt;U$2,0,P41-O41))</f>
        <v>0</v>
      </c>
      <c r="V41" s="45">
        <f>IF(COUNTIF(feries,C$38)=0,0,IF(C42&lt;&gt;V$2,0,D41-C41))+IF(COUNTIF(feries,E$38)=0,0,IF(E42&lt;&gt;V$2,0,F41-E41))+IF(COUNTIF(feries,G$38)=0,0,IF(G42&lt;&gt;V$2,0,H41-G41))+IF(COUNTIF(feries,I$38)=0,0,IF(I42&lt;&gt;V$2,0,J41-I41))+IF(COUNTIF(feries,K$38)=0,0,IF(K42&lt;&gt;V$2,0,L41-K41))+IF(COUNTIF(feries,M$38)=0,0,IF(M42&lt;&gt;V$2,0,N41-M41))+IF(COUNTIF(feries,O$38)=0,0,IF(O42&lt;&gt;V$2,0,P41-O41))</f>
        <v>0</v>
      </c>
      <c r="W41" s="45">
        <f>IF(COUNTIF(feries,O$38)=0,IF(O42=$W$2,P41-O41,0))+IF(COUNTIF(feries,M$38)=0,IF(M42=$W$2,N41-M41,0))</f>
        <v>0</v>
      </c>
      <c r="X41" s="45">
        <f>IF(COUNTIF(feries,O$38)=0,IF(O42=$X$2,P41-O41,0))+IF(COUNTIF(feries,M$38)=0,IF(M42=$X$2,N41-M41,0))</f>
        <v>0</v>
      </c>
      <c r="Y41" s="45">
        <f>IF(COUNTIF(feries,O$38)=0,IF(O42=$Y$2,P41-O41,0))+IF(COUNTIF(feries,M$38)=0,IF(M42=$Y$2,N41-M41,0))</f>
        <v>0</v>
      </c>
      <c r="AA41" s="47"/>
    </row>
    <row r="42" spans="1:27" s="13" customFormat="1" ht="15" customHeight="1">
      <c r="A42" s="4"/>
      <c r="B42" s="76"/>
      <c r="C42" s="6" t="s">
        <v>14</v>
      </c>
      <c r="D42" s="6"/>
      <c r="E42" s="6"/>
      <c r="F42" s="6"/>
      <c r="G42" s="6"/>
      <c r="H42" s="6"/>
      <c r="I42" s="6"/>
      <c r="J42" s="6"/>
      <c r="K42" s="6"/>
      <c r="L42" s="6"/>
      <c r="M42" s="9"/>
      <c r="N42" s="25"/>
      <c r="O42" s="10"/>
      <c r="P42" s="27"/>
      <c r="Q42"/>
      <c r="R42"/>
      <c r="S42"/>
      <c r="T42"/>
      <c r="U42"/>
      <c r="V42"/>
      <c r="W42"/>
      <c r="X42"/>
      <c r="Y42"/>
      <c r="AA42" s="47"/>
    </row>
    <row r="43" spans="1:27" s="13" customFormat="1" ht="15" customHeight="1">
      <c r="A43" s="4"/>
      <c r="B43" s="17"/>
      <c r="C43" s="36">
        <v>0.72916666666666663</v>
      </c>
      <c r="D43" s="36">
        <v>0.77083333333333337</v>
      </c>
      <c r="E43" s="36"/>
      <c r="F43" s="36"/>
      <c r="G43" s="36"/>
      <c r="H43" s="36"/>
      <c r="I43" s="36"/>
      <c r="J43" s="36"/>
      <c r="K43" s="36"/>
      <c r="L43" s="36"/>
      <c r="M43" s="40"/>
      <c r="N43" s="41"/>
      <c r="O43" s="42"/>
      <c r="P43" s="43"/>
      <c r="Q43" s="45">
        <f>IF(COUNTIF(feries,K$38)=0,IF(K44=$Q$2,L43-K43,0))+IF(COUNTIF(feries,I$38)=0,IF(I44=$Q$2,J43-I43,0))+IF(COUNTIF(feries,G$38)=0,IF(G44=$Q$2,H43-G43,0))+IF(COUNTIF(feries,E$38)=0,IF(E44=$Q$2,F43-E43,0))+IF(COUNTIF(feries,C$38)=0,IF(C44=$Q$2,D43-C43,0))</f>
        <v>0</v>
      </c>
      <c r="R43" s="45">
        <f>IF(COUNTIF(feries,K$38)=0,IF(K44=$R$2,L43-K43,0))+IF(COUNTIF(feries,I$38)=0,IF(I44=$R$2,J43-I43,0))+IF(COUNTIF(feries,G$38)=0,IF(G44=$R$2,H43-G43,0))+IF(COUNTIF(feries,E$38)=0,IF(E44=$R$2,F43-E43,0))+IF(COUNTIF(feries,C$38)=0,IF(C44=$R$2,D43-C43,0))</f>
        <v>4.1666666666666741E-2</v>
      </c>
      <c r="S43" s="45">
        <f>IF(COUNTIF(feries,K$38)=0,IF(K44=$S$2,L43-K43,0))+IF(COUNTIF(feries,I$38)=0,IF(I44=$S$2,J43-I43,0))+IF(COUNTIF(feries,G$38)=0,IF(G44=$S$2,H43-G43,0))+IF(COUNTIF(feries,E$38)=0,IF(E44=$S$2,F43-E43,0))+IF(COUNTIF(feries,C$38)=0,IF(C44=$S$2,D43-C43,0))</f>
        <v>0</v>
      </c>
      <c r="T43" s="45">
        <f>IF(COUNTIF(feries,C$38)=0,0,IF(C44&lt;&gt;T$2,0,D43-C43))+IF(COUNTIF(feries,E$38)=0,0,IF(E44&lt;&gt;T$2,0,F43-E43))+IF(COUNTIF(feries,G$38)=0,0,IF(G44&lt;&gt;T$2,0,H43-G43))+IF(COUNTIF(feries,I$38)=0,0,IF(I44&lt;&gt;T$2,0,J43-I43))+IF(COUNTIF(feries,K$38)=0,0,IF(K44&lt;&gt;T$2,0,L43-K43))+IF(COUNTIF(feries,M$38)=0,0,IF(M44&lt;&gt;T$2,0,N43-M43))+IF(COUNTIF(feries,O$38)=0,0,IF(O44&lt;&gt;T$2,0,P43-O43))</f>
        <v>0</v>
      </c>
      <c r="U43" s="45">
        <f>IF(COUNTIF(feries,C$38)=0,0,IF(C44&lt;&gt;U$2,0,D43-C43))+IF(COUNTIF(feries,E$38)=0,0,IF(E44&lt;&gt;U$2,0,F43-E43))+IF(COUNTIF(feries,G$38)=0,0,IF(G44&lt;&gt;U$2,0,H43-G43))+IF(COUNTIF(feries,I$38)=0,0,IF(I44&lt;&gt;U$2,0,J43-I43))+IF(COUNTIF(feries,K$38)=0,0,IF(K44&lt;&gt;U$2,0,L43-K43))+IF(COUNTIF(feries,M$38)=0,0,IF(M44&lt;&gt;U$2,0,N43-M43))+IF(COUNTIF(feries,O$38)=0,0,IF(O44&lt;&gt;U$2,0,P43-O43))</f>
        <v>0</v>
      </c>
      <c r="V43" s="45">
        <f>IF(COUNTIF(feries,C$38)=0,0,IF(C44&lt;&gt;V$2,0,D43-C43))+IF(COUNTIF(feries,E$38)=0,0,IF(E44&lt;&gt;V$2,0,F43-E43))+IF(COUNTIF(feries,G$38)=0,0,IF(G44&lt;&gt;V$2,0,H43-G43))+IF(COUNTIF(feries,I$38)=0,0,IF(I44&lt;&gt;V$2,0,J43-I43))+IF(COUNTIF(feries,K$38)=0,0,IF(K44&lt;&gt;V$2,0,L43-K43))+IF(COUNTIF(feries,M$38)=0,0,IF(M44&lt;&gt;V$2,0,N43-M43))+IF(COUNTIF(feries,O$38)=0,0,IF(O44&lt;&gt;V$2,0,P43-O43))</f>
        <v>0</v>
      </c>
      <c r="W43" s="45">
        <f>IF(COUNTIF(feries,O$38)=0,IF(O44=$W$2,P43-O43,0))+IF(COUNTIF(feries,M$38)=0,IF(M44=$W$2,N43-M43,0))</f>
        <v>0</v>
      </c>
      <c r="X43" s="45">
        <f>IF(COUNTIF(feries,O$38)=0,IF(O44=$X$2,P43-O43,0))+IF(COUNTIF(feries,M$38)=0,IF(M44=$X$2,N43-M43,0))</f>
        <v>0</v>
      </c>
      <c r="Y43" s="45">
        <f>IF(COUNTIF(feries,O$38)=0,IF(O44=$Y$2,P43-O43,0))+IF(COUNTIF(feries,M$38)=0,IF(M44=$Y$2,N43-M43,0))</f>
        <v>0</v>
      </c>
      <c r="AA43" s="47"/>
    </row>
    <row r="44" spans="1:27" s="13" customFormat="1" ht="15" customHeight="1">
      <c r="A44" s="4"/>
      <c r="B44" s="20"/>
      <c r="C44" s="7" t="s">
        <v>8</v>
      </c>
      <c r="D44" s="7"/>
      <c r="E44" s="7"/>
      <c r="F44" s="7"/>
      <c r="G44" s="7"/>
      <c r="H44" s="7"/>
      <c r="I44" s="7"/>
      <c r="J44" s="7"/>
      <c r="K44" s="7"/>
      <c r="L44" s="7"/>
      <c r="M44" s="11"/>
      <c r="N44" s="26"/>
      <c r="O44" s="12"/>
      <c r="P44" s="27"/>
      <c r="Q44"/>
      <c r="R44"/>
      <c r="S44"/>
      <c r="T44"/>
      <c r="U44"/>
      <c r="V44"/>
      <c r="W44"/>
      <c r="X44"/>
      <c r="Y44"/>
      <c r="AA44" s="47"/>
    </row>
  </sheetData>
  <mergeCells count="16">
    <mergeCell ref="Q1:S1"/>
    <mergeCell ref="T1:V1"/>
    <mergeCell ref="W1:Y1"/>
    <mergeCell ref="B27:B28"/>
    <mergeCell ref="B34:B35"/>
    <mergeCell ref="B41:B42"/>
    <mergeCell ref="O2:P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 C43:P43 C41:P41 C39:P39" xr:uid="{21E2F388-622B-43F3-B110-612F3E5B6F5D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93FF97-18E3-468A-9DC3-F50F11454DCB}">
          <x14:formula1>
            <xm:f>Prénoms!$B$2:$B$5</xm:f>
          </x14:formula1>
          <xm:sqref>C7:P7 C9:P9 C37:P37 G14:P14 C16:P16 C19:P19 C21:P21 C23:P23 C26:P26 C28:P28 C30:P30 C33:P33 C35:P35 G12:P12 C12 C14 E14 E12 C5:P5 C44:P44 C40:P40 C42:P42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8DC02-B2C3-4691-B75C-70428D18D02A}">
  <sheetPr codeName="Feuil21"/>
  <dimension ref="A1:AA38"/>
  <sheetViews>
    <sheetView showZeros="0" tabSelected="1" workbookViewId="0">
      <pane ySplit="2" topLeftCell="A3" activePane="bottomLeft" state="frozen"/>
      <selection activeCell="B31" sqref="B31"/>
      <selection pane="bottomLeft" activeCell="A2" sqref="A2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45839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>
        <f>IF(C3&lt;&gt;"",C3+1,IF(WEEKDAY(B2,2)=2,B2,""))</f>
        <v>45839</v>
      </c>
      <c r="F3" s="32"/>
      <c r="G3" s="32">
        <f>IF(E3&lt;&gt;"",E3+1,IF(WEEKDAY(B2,2)=3,B2,""))</f>
        <v>45840</v>
      </c>
      <c r="H3" s="32"/>
      <c r="I3" s="32">
        <f>IF(G3&lt;&gt;"",G3+1,IF(WEEKDAY(B2,2)=4,B2,""))</f>
        <v>45841</v>
      </c>
      <c r="J3" s="32"/>
      <c r="K3" s="32">
        <f>IF(I3&lt;&gt;"",I3+1,IF(WEEKDAY(B2,2)=5,B2,""))</f>
        <v>45842</v>
      </c>
      <c r="L3" s="32"/>
      <c r="M3" s="32">
        <f>IF(K3&lt;&gt;"",K3+1,IF(WEEKDAY(B2,2)=6,B2,""))</f>
        <v>45843</v>
      </c>
      <c r="N3" s="33"/>
      <c r="O3" s="32">
        <f>IF(M3&lt;&gt;"",M3+1,IF(WEEKDAY(B2,2)=7,B2,""))</f>
        <v>45844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1.4166666666666667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0.41666666666666741</v>
      </c>
    </row>
    <row r="6" spans="1:27" ht="15" customHeight="1">
      <c r="A6" s="4"/>
      <c r="B6" s="76">
        <f>_xlfn.ISOWEEKNUM(O3)</f>
        <v>27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0.4166666666666673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45845</v>
      </c>
      <c r="D10" s="37"/>
      <c r="E10" s="37">
        <f>C10+1</f>
        <v>45846</v>
      </c>
      <c r="F10" s="37"/>
      <c r="G10" s="37">
        <f>E10+1</f>
        <v>45847</v>
      </c>
      <c r="H10" s="37"/>
      <c r="I10" s="37">
        <f>G10+1</f>
        <v>45848</v>
      </c>
      <c r="J10" s="37"/>
      <c r="K10" s="37">
        <f>I10+1</f>
        <v>45849</v>
      </c>
      <c r="L10" s="37"/>
      <c r="M10" s="33">
        <f>K10+1</f>
        <v>45850</v>
      </c>
      <c r="N10" s="33"/>
      <c r="O10" s="33">
        <f>M10+1</f>
        <v>45851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28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8.333333333333337E-2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4.1666666666666741E-2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</row>
    <row r="17" spans="1:27" ht="15" customHeight="1">
      <c r="A17" s="4"/>
      <c r="B17" s="16" t="s">
        <v>32</v>
      </c>
      <c r="C17" s="37">
        <f>C10+7</f>
        <v>45852</v>
      </c>
      <c r="D17" s="37"/>
      <c r="E17" s="37">
        <f>C17+1</f>
        <v>45853</v>
      </c>
      <c r="F17" s="37"/>
      <c r="G17" s="37">
        <f>E17+1</f>
        <v>45854</v>
      </c>
      <c r="H17" s="37"/>
      <c r="I17" s="37">
        <f>G17+1</f>
        <v>45855</v>
      </c>
      <c r="J17" s="37"/>
      <c r="K17" s="37">
        <f>I17+1</f>
        <v>45856</v>
      </c>
      <c r="L17" s="37"/>
      <c r="M17" s="33">
        <f>K17+1</f>
        <v>45857</v>
      </c>
      <c r="N17" s="33"/>
      <c r="O17" s="33">
        <f>M17+1</f>
        <v>45858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0.16666666666666674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4.1666666666666685E-2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7" ht="15" customHeight="1">
      <c r="A20" s="4"/>
      <c r="B20" s="76">
        <f>_xlfn.ISOWEEKNUM(C17)</f>
        <v>29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0.16666666666666663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4.1666666666666685E-2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7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7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8.3333333333333481E-2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4.1666666666666741E-2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7" ht="15" customHeight="1">
      <c r="A24" s="4"/>
      <c r="B24" s="16" t="s">
        <v>32</v>
      </c>
      <c r="C24" s="37">
        <f>C17+7</f>
        <v>45859</v>
      </c>
      <c r="D24" s="37"/>
      <c r="E24" s="37">
        <f>C24+1</f>
        <v>45860</v>
      </c>
      <c r="F24" s="37"/>
      <c r="G24" s="37">
        <f>E24+1</f>
        <v>45861</v>
      </c>
      <c r="H24" s="37"/>
      <c r="I24" s="37">
        <f>G24+1</f>
        <v>45862</v>
      </c>
      <c r="J24" s="37"/>
      <c r="K24" s="37">
        <f>I24+1</f>
        <v>45863</v>
      </c>
      <c r="L24" s="37"/>
      <c r="M24" s="33">
        <f>K24+1</f>
        <v>45864</v>
      </c>
      <c r="N24" s="33"/>
      <c r="O24" s="33">
        <f>M24+1</f>
        <v>45865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7" ht="15" customHeight="1">
      <c r="A27" s="4"/>
      <c r="B27" s="76">
        <f>_xlfn.ISOWEEKNUM(C24)</f>
        <v>30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7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7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7" s="13" customFormat="1" ht="15" customHeight="1">
      <c r="A31" s="4"/>
      <c r="B31" s="16" t="s">
        <v>32</v>
      </c>
      <c r="C31" s="37">
        <f>IF(MONTH(C24+7)=MONTH(B2),C24+7,"")</f>
        <v>45866</v>
      </c>
      <c r="D31" s="37"/>
      <c r="E31" s="37">
        <f>IFERROR(IF(MONTH(C31+1)=MONTH($B$2),C31+1,""),"")</f>
        <v>45867</v>
      </c>
      <c r="F31" s="37"/>
      <c r="G31" s="37">
        <f>IFERROR(IF(MONTH(E31+1)=MONTH($B$2),E31+1,""),"")</f>
        <v>45868</v>
      </c>
      <c r="H31" s="37"/>
      <c r="I31" s="37">
        <f>IFERROR(IF(MONTH(G31+1)=MONTH($B$2),G31+1,""),"")</f>
        <v>45869</v>
      </c>
      <c r="J31" s="37"/>
      <c r="K31" s="37" t="str">
        <f>IFERROR(IF(MONTH(I31+1)=MONTH($B$2),I31+1,""),"")</f>
        <v/>
      </c>
      <c r="L31" s="37"/>
      <c r="M31" s="37" t="str">
        <f>IFERROR(IF(MONTH(K31+1)=MONTH($B$2),K31+1,""),"")</f>
        <v/>
      </c>
      <c r="N31" s="33"/>
      <c r="O31" s="37" t="str">
        <f>IFERROR(IF(MONTH(M31+1)=MONTH($B$2),M31+1,""),"")</f>
        <v/>
      </c>
      <c r="P31" s="34"/>
      <c r="Q31"/>
      <c r="R31"/>
      <c r="S31"/>
      <c r="T31"/>
      <c r="U31"/>
      <c r="V31"/>
      <c r="W31"/>
      <c r="X31"/>
      <c r="Y31"/>
      <c r="AA31" s="47"/>
    </row>
    <row r="32" spans="1:27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/>
      <c r="L32" s="29"/>
      <c r="M32" s="30"/>
      <c r="N32" s="31"/>
      <c r="O32" s="30"/>
      <c r="P32" s="31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0.12500000000000006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  <c r="AA32" s="47"/>
    </row>
    <row r="33" spans="1:27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W33"/>
      <c r="X33"/>
      <c r="Y33"/>
      <c r="AA33" s="47"/>
    </row>
    <row r="34" spans="1:27" s="13" customFormat="1" ht="15" customHeight="1">
      <c r="A34" s="4"/>
      <c r="B34" s="76">
        <f>_xlfn.ISOWEEKNUM(C31)</f>
        <v>31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>
        <v>0.47916666666666669</v>
      </c>
      <c r="J34" s="36">
        <v>0.52083333333333337</v>
      </c>
      <c r="K34" s="36"/>
      <c r="L34" s="36"/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0.125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  <c r="AA34" s="47"/>
    </row>
    <row r="35" spans="1:27" s="13" customFormat="1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W35"/>
      <c r="X35"/>
      <c r="Y35"/>
      <c r="AA35" s="47"/>
    </row>
    <row r="36" spans="1:27" s="13" customFormat="1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>
        <v>0.72916666666666663</v>
      </c>
      <c r="J36" s="36">
        <v>0.77083333333333337</v>
      </c>
      <c r="K36" s="36"/>
      <c r="L36" s="36"/>
      <c r="M36" s="30"/>
      <c r="N36" s="31"/>
      <c r="O36" s="30"/>
      <c r="P36" s="31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8.3333333333333481E-2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8.3333333333333481E-2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  <c r="AA36" s="47"/>
    </row>
    <row r="37" spans="1:27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W37"/>
      <c r="X37"/>
      <c r="Y37"/>
      <c r="AA37" s="47"/>
    </row>
    <row r="38" spans="1:27">
      <c r="U38">
        <f>COUNTIF(feries,C$3)</f>
        <v>0</v>
      </c>
    </row>
  </sheetData>
  <mergeCells count="15">
    <mergeCell ref="Q1:S1"/>
    <mergeCell ref="T1:V1"/>
    <mergeCell ref="W1:Y1"/>
    <mergeCell ref="B27:B28"/>
    <mergeCell ref="B34:B35"/>
    <mergeCell ref="O2:P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78FCD18E-5EE1-426D-B803-714B507ACA46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A85E1B-65D0-4D8C-AD5D-D178E42E90AA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34CC3-917E-46E7-9BB6-7091EF6EC08A}">
  <sheetPr codeName="Feuil22"/>
  <dimension ref="A1:AA38"/>
  <sheetViews>
    <sheetView showZeros="0" topLeftCell="M1" workbookViewId="0">
      <pane ySplit="2" topLeftCell="A21" activePane="bottomLeft" state="frozen"/>
      <selection activeCell="B31" sqref="B31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45870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 t="str">
        <f>IF(E3&lt;&gt;"",E3+1,IF(WEEKDAY(B2,2)=3,B2,""))</f>
        <v/>
      </c>
      <c r="H3" s="32"/>
      <c r="I3" s="32" t="str">
        <f>IF(G3&lt;&gt;"",G3+1,IF(WEEKDAY(B2,2)=4,B2,""))</f>
        <v/>
      </c>
      <c r="J3" s="32"/>
      <c r="K3" s="32">
        <f>IF(I3&lt;&gt;"",I3+1,IF(WEEKDAY(B2,2)=5,B2,""))</f>
        <v>45870</v>
      </c>
      <c r="L3" s="32"/>
      <c r="M3" s="32">
        <f>IF(K3&lt;&gt;"",K3+1,IF(WEEKDAY(B2,2)=6,B2,""))</f>
        <v>45871</v>
      </c>
      <c r="N3" s="33"/>
      <c r="O3" s="32">
        <f>IF(M3&lt;&gt;"",M3+1,IF(WEEKDAY(B2,2)=7,B2,""))</f>
        <v>45872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1.3333333333333341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0.41666666666666807</v>
      </c>
    </row>
    <row r="6" spans="1:27" ht="15" customHeight="1">
      <c r="A6" s="4"/>
      <c r="B6" s="76">
        <f>_xlfn.ISOWEEKNUM(O3)</f>
        <v>31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0.37500000000000056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45873</v>
      </c>
      <c r="D10" s="37"/>
      <c r="E10" s="37">
        <f>C10+1</f>
        <v>45874</v>
      </c>
      <c r="F10" s="37"/>
      <c r="G10" s="37">
        <f>E10+1</f>
        <v>45875</v>
      </c>
      <c r="H10" s="37"/>
      <c r="I10" s="37">
        <f>G10+1</f>
        <v>45876</v>
      </c>
      <c r="J10" s="37"/>
      <c r="K10" s="37">
        <f>I10+1</f>
        <v>45877</v>
      </c>
      <c r="L10" s="37"/>
      <c r="M10" s="33">
        <f>K10+1</f>
        <v>45878</v>
      </c>
      <c r="N10" s="33"/>
      <c r="O10" s="33">
        <f>M10+1</f>
        <v>45879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32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8.3333333333333315E-2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4.1666666666666741E-2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</row>
    <row r="17" spans="1:25" ht="15" customHeight="1">
      <c r="A17" s="4"/>
      <c r="B17" s="16" t="s">
        <v>32</v>
      </c>
      <c r="C17" s="37">
        <f>C10+7</f>
        <v>45880</v>
      </c>
      <c r="D17" s="37"/>
      <c r="E17" s="37">
        <f>C17+1</f>
        <v>45881</v>
      </c>
      <c r="F17" s="37"/>
      <c r="G17" s="37">
        <f>E17+1</f>
        <v>45882</v>
      </c>
      <c r="H17" s="37"/>
      <c r="I17" s="37">
        <f>G17+1</f>
        <v>45883</v>
      </c>
      <c r="J17" s="37"/>
      <c r="K17" s="37">
        <f>I17+1</f>
        <v>45884</v>
      </c>
      <c r="L17" s="37"/>
      <c r="M17" s="33">
        <f>K17+1</f>
        <v>45885</v>
      </c>
      <c r="N17" s="33"/>
      <c r="O17" s="33">
        <f>M17+1</f>
        <v>45886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5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0.16666666666666674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4.1666666666666685E-2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5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5" ht="15" customHeight="1">
      <c r="A20" s="4"/>
      <c r="B20" s="76">
        <f>_xlfn.ISOWEEKNUM(C17)</f>
        <v>33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0.16666666666666669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4.166666666666663E-2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5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5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8.3333333333333481E-2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4.1666666666666741E-2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5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5" ht="15" customHeight="1">
      <c r="A24" s="4"/>
      <c r="B24" s="16" t="s">
        <v>32</v>
      </c>
      <c r="C24" s="37">
        <f>C17+7</f>
        <v>45887</v>
      </c>
      <c r="D24" s="37"/>
      <c r="E24" s="37">
        <f>C24+1</f>
        <v>45888</v>
      </c>
      <c r="F24" s="37"/>
      <c r="G24" s="37">
        <f>E24+1</f>
        <v>45889</v>
      </c>
      <c r="H24" s="37"/>
      <c r="I24" s="37">
        <f>G24+1</f>
        <v>45890</v>
      </c>
      <c r="J24" s="37"/>
      <c r="K24" s="37">
        <f>I24+1</f>
        <v>45891</v>
      </c>
      <c r="L24" s="37"/>
      <c r="M24" s="33">
        <f>K24+1</f>
        <v>45892</v>
      </c>
      <c r="N24" s="33"/>
      <c r="O24" s="33">
        <f>M24+1</f>
        <v>45893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5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5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5" ht="15" customHeight="1">
      <c r="A27" s="4"/>
      <c r="B27" s="76">
        <f>_xlfn.ISOWEEKNUM(C24)</f>
        <v>34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5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5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52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5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25" t="s">
        <v>14</v>
      </c>
      <c r="P30" s="53"/>
    </row>
    <row r="31" spans="1:25" ht="15" customHeight="1">
      <c r="A31" s="4"/>
      <c r="B31" s="16" t="s">
        <v>32</v>
      </c>
      <c r="C31" s="37">
        <f>IF(MONTH(C24+7)=MONTH(B2),C24+7,"")</f>
        <v>45894</v>
      </c>
      <c r="D31" s="37"/>
      <c r="E31" s="37">
        <f>IFERROR(IF(MONTH(C31+1)=MONTH($B$2),C31+1,""),"")</f>
        <v>45895</v>
      </c>
      <c r="F31" s="37"/>
      <c r="G31" s="37">
        <f>IFERROR(IF(MONTH(E31+1)=MONTH($B$2),E31+1,""),"")</f>
        <v>45896</v>
      </c>
      <c r="H31" s="37"/>
      <c r="I31" s="37">
        <f>IFERROR(IF(MONTH(G31+1)=MONTH($B$2),G31+1,""),"")</f>
        <v>45897</v>
      </c>
      <c r="J31" s="37"/>
      <c r="K31" s="37">
        <f>IFERROR(IF(MONTH(I31+1)=MONTH($B$2),I31+1,""),"")</f>
        <v>45898</v>
      </c>
      <c r="L31" s="37"/>
      <c r="M31" s="37">
        <f>IFERROR(IF(MONTH(K31+1)=MONTH($B$2),K31+1,""),"")</f>
        <v>45899</v>
      </c>
      <c r="N31" s="33"/>
      <c r="O31" s="51">
        <f>IFERROR(IF(MONTH(M31+1)=MONTH($B$2),M31+1,""),"")</f>
        <v>45900</v>
      </c>
      <c r="P31" s="54"/>
    </row>
    <row r="32" spans="1:25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/>
      <c r="J32" s="29"/>
      <c r="K32" s="29"/>
      <c r="L32" s="29"/>
      <c r="M32" s="40"/>
      <c r="N32" s="41"/>
      <c r="O32" s="41"/>
      <c r="P32" s="55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8.333333333333337E-2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</row>
    <row r="33" spans="1:25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/>
      <c r="J33" s="6"/>
      <c r="K33" s="6"/>
      <c r="L33" s="6"/>
      <c r="M33" s="9"/>
      <c r="N33" s="25"/>
      <c r="O33" s="25"/>
      <c r="P33" s="53"/>
    </row>
    <row r="34" spans="1:25" ht="15" customHeight="1">
      <c r="A34" s="4"/>
      <c r="B34" s="76">
        <f>_xlfn.ISOWEEKNUM(C31)</f>
        <v>35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0.54166666666666696</v>
      </c>
      <c r="I34" s="36"/>
      <c r="J34" s="36"/>
      <c r="K34" s="36"/>
      <c r="L34" s="36"/>
      <c r="M34" s="30"/>
      <c r="N34" s="31"/>
      <c r="O34" s="31"/>
      <c r="P34" s="56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8.3333333333333648E-2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</row>
    <row r="35" spans="1:25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/>
      <c r="J35" s="6"/>
      <c r="K35" s="6"/>
      <c r="L35" s="6"/>
      <c r="M35" s="9"/>
      <c r="N35" s="25"/>
      <c r="O35" s="25"/>
      <c r="P35" s="53"/>
    </row>
    <row r="36" spans="1:25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0.77083333333333404</v>
      </c>
      <c r="I36" s="36"/>
      <c r="J36" s="36"/>
      <c r="K36" s="36"/>
      <c r="L36" s="36"/>
      <c r="M36" s="40"/>
      <c r="N36" s="41"/>
      <c r="O36" s="41"/>
      <c r="P36" s="55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8.3333333333334147E-2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4.1666666666666741E-2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</row>
    <row r="37" spans="1:25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/>
      <c r="J37" s="7"/>
      <c r="K37" s="7"/>
      <c r="L37" s="7"/>
      <c r="M37" s="11"/>
      <c r="N37" s="26"/>
      <c r="O37" s="26"/>
      <c r="P37" s="53"/>
    </row>
    <row r="38" spans="1:25"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U38">
        <f>COUNTIF(feries,C$3)</f>
        <v>0</v>
      </c>
    </row>
  </sheetData>
  <mergeCells count="15">
    <mergeCell ref="Q1:S1"/>
    <mergeCell ref="T1:V1"/>
    <mergeCell ref="W1:Y1"/>
    <mergeCell ref="B27:B28"/>
    <mergeCell ref="B34:B35"/>
    <mergeCell ref="O2:P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2FF49252-904B-4E54-B682-857D692D32C4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D0BC97-ECB5-42ED-B3E5-AF30B2E6928B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561BE-4736-4962-811B-6C703FEB5B69}">
  <sheetPr codeName="Feuil23"/>
  <dimension ref="A1:AA38"/>
  <sheetViews>
    <sheetView showZeros="0" topLeftCell="L1" workbookViewId="0">
      <pane ySplit="2" topLeftCell="A21" activePane="bottomLeft" state="frozen"/>
      <selection activeCell="B31" sqref="B31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45901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>
        <f>IF(WEEKDAY(B2,2)=1,B2,"")</f>
        <v>45901</v>
      </c>
      <c r="D3" s="32"/>
      <c r="E3" s="32">
        <f>IF(C3&lt;&gt;"",C3+1,IF(WEEKDAY(B2,2)=2,B2,""))</f>
        <v>45902</v>
      </c>
      <c r="F3" s="32"/>
      <c r="G3" s="32">
        <f>IF(E3&lt;&gt;"",E3+1,IF(WEEKDAY(B2,2)=3,B2,""))</f>
        <v>45903</v>
      </c>
      <c r="H3" s="32"/>
      <c r="I3" s="32">
        <f>IF(G3&lt;&gt;"",G3+1,IF(WEEKDAY(B2,2)=4,B2,""))</f>
        <v>45904</v>
      </c>
      <c r="J3" s="32"/>
      <c r="K3" s="32">
        <f>IF(I3&lt;&gt;"",I3+1,IF(WEEKDAY(B2,2)=5,B2,""))</f>
        <v>45905</v>
      </c>
      <c r="L3" s="32"/>
      <c r="M3" s="32">
        <f>IF(K3&lt;&gt;"",K3+1,IF(WEEKDAY(B2,2)=6,B2,""))</f>
        <v>45906</v>
      </c>
      <c r="N3" s="33"/>
      <c r="O3" s="32">
        <f>IF(M3&lt;&gt;"",M3+1,IF(WEEKDAY(B2,2)=7,B2,""))</f>
        <v>45907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1.3333333333333337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0.41666666666666741</v>
      </c>
    </row>
    <row r="6" spans="1:27" ht="15" customHeight="1">
      <c r="A6" s="4"/>
      <c r="B6" s="76">
        <f>_xlfn.ISOWEEKNUM(O3)</f>
        <v>36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0.37500000000000056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45908</v>
      </c>
      <c r="D10" s="37"/>
      <c r="E10" s="37">
        <f>C10+1</f>
        <v>45909</v>
      </c>
      <c r="F10" s="37"/>
      <c r="G10" s="37">
        <f>E10+1</f>
        <v>45910</v>
      </c>
      <c r="H10" s="37"/>
      <c r="I10" s="37">
        <f>G10+1</f>
        <v>45911</v>
      </c>
      <c r="J10" s="37"/>
      <c r="K10" s="37">
        <f>I10+1</f>
        <v>45912</v>
      </c>
      <c r="L10" s="37"/>
      <c r="M10" s="33">
        <f>K10+1</f>
        <v>45913</v>
      </c>
      <c r="N10" s="33"/>
      <c r="O10" s="33">
        <f>M10+1</f>
        <v>45914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37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0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</row>
    <row r="17" spans="1:27" ht="15" customHeight="1">
      <c r="A17" s="4"/>
      <c r="B17" s="16" t="s">
        <v>32</v>
      </c>
      <c r="C17" s="37">
        <f>C10+7</f>
        <v>45915</v>
      </c>
      <c r="D17" s="37"/>
      <c r="E17" s="37">
        <f>C17+1</f>
        <v>45916</v>
      </c>
      <c r="F17" s="37"/>
      <c r="G17" s="37">
        <f>E17+1</f>
        <v>45917</v>
      </c>
      <c r="H17" s="37"/>
      <c r="I17" s="37">
        <f>G17+1</f>
        <v>45918</v>
      </c>
      <c r="J17" s="37"/>
      <c r="K17" s="37">
        <f>I17+1</f>
        <v>45919</v>
      </c>
      <c r="L17" s="37"/>
      <c r="M17" s="33">
        <f>K17+1</f>
        <v>45920</v>
      </c>
      <c r="N17" s="33"/>
      <c r="O17" s="33">
        <f>M17+1</f>
        <v>45921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7" ht="15" customHeight="1">
      <c r="A20" s="4"/>
      <c r="B20" s="76">
        <f>_xlfn.ISOWEEKNUM(C17)</f>
        <v>38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7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7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7" ht="15" customHeight="1">
      <c r="A24" s="4"/>
      <c r="B24" s="16" t="s">
        <v>32</v>
      </c>
      <c r="C24" s="37">
        <f>C17+7</f>
        <v>45922</v>
      </c>
      <c r="D24" s="37"/>
      <c r="E24" s="37">
        <f>C24+1</f>
        <v>45923</v>
      </c>
      <c r="F24" s="37"/>
      <c r="G24" s="37">
        <f>E24+1</f>
        <v>45924</v>
      </c>
      <c r="H24" s="37"/>
      <c r="I24" s="37">
        <f>G24+1</f>
        <v>45925</v>
      </c>
      <c r="J24" s="37"/>
      <c r="K24" s="37">
        <f>I24+1</f>
        <v>45926</v>
      </c>
      <c r="L24" s="37"/>
      <c r="M24" s="33">
        <f>K24+1</f>
        <v>45927</v>
      </c>
      <c r="N24" s="33"/>
      <c r="O24" s="33">
        <f>M24+1</f>
        <v>45928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7" ht="15" customHeight="1">
      <c r="A27" s="4"/>
      <c r="B27" s="76">
        <f>_xlfn.ISOWEEKNUM(C24)</f>
        <v>39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7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7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7" s="13" customFormat="1" ht="15" customHeight="1">
      <c r="A31" s="4"/>
      <c r="B31" s="16" t="s">
        <v>32</v>
      </c>
      <c r="C31" s="37">
        <f>IF(MONTH(C24+7)=MONTH(B2),C24+7,"")</f>
        <v>45929</v>
      </c>
      <c r="D31" s="37"/>
      <c r="E31" s="37">
        <f>IFERROR(IF(MONTH(C31+1)=MONTH($B$2),C31+1,""),"")</f>
        <v>45930</v>
      </c>
      <c r="F31" s="37"/>
      <c r="G31" s="37" t="str">
        <f>IFERROR(IF(MONTH(E31+1)=MONTH($B$2),E31+1,""),"")</f>
        <v/>
      </c>
      <c r="H31" s="37"/>
      <c r="I31" s="37" t="str">
        <f>IFERROR(IF(MONTH(G31+1)=MONTH($B$2),G31+1,""),"")</f>
        <v/>
      </c>
      <c r="J31" s="37"/>
      <c r="K31" s="37" t="str">
        <f>IFERROR(IF(MONTH(I31+1)=MONTH($B$2),I31+1,""),"")</f>
        <v/>
      </c>
      <c r="L31" s="37"/>
      <c r="M31" s="37" t="str">
        <f>IFERROR(IF(MONTH(K31+1)=MONTH($B$2),K31+1,""),"")</f>
        <v/>
      </c>
      <c r="N31" s="33"/>
      <c r="O31" s="37" t="str">
        <f>IFERROR(IF(MONTH(M31+1)=MONTH($B$2),M31+1,""),"")</f>
        <v/>
      </c>
      <c r="P31" s="34"/>
      <c r="Q31"/>
      <c r="R31"/>
      <c r="S31"/>
      <c r="T31"/>
      <c r="U31"/>
      <c r="V31"/>
      <c r="W31"/>
      <c r="X31"/>
      <c r="Y31"/>
      <c r="AA31" s="47"/>
    </row>
    <row r="32" spans="1:27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/>
      <c r="H32" s="29"/>
      <c r="I32" s="29"/>
      <c r="J32" s="29"/>
      <c r="K32" s="29"/>
      <c r="L32" s="29"/>
      <c r="M32" s="30"/>
      <c r="N32" s="31"/>
      <c r="O32" s="30"/>
      <c r="P32" s="31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4.1666666666666685E-2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  <c r="AA32" s="47"/>
    </row>
    <row r="33" spans="1:27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/>
      <c r="H33" s="6"/>
      <c r="I33" s="6"/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W33"/>
      <c r="X33"/>
      <c r="Y33"/>
      <c r="AA33" s="47"/>
    </row>
    <row r="34" spans="1:27" s="13" customFormat="1" ht="15" customHeight="1">
      <c r="A34" s="4"/>
      <c r="B34" s="76">
        <f>_xlfn.ISOWEEKNUM(C31)</f>
        <v>40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/>
      <c r="H34" s="36"/>
      <c r="I34" s="36"/>
      <c r="J34" s="36"/>
      <c r="K34" s="36"/>
      <c r="L34" s="36"/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4.1666666666666685E-2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  <c r="AA34" s="47"/>
    </row>
    <row r="35" spans="1:27" s="13" customFormat="1" ht="15" customHeight="1">
      <c r="A35" s="4"/>
      <c r="B35" s="76"/>
      <c r="C35" s="6" t="s">
        <v>14</v>
      </c>
      <c r="D35" s="6"/>
      <c r="E35" s="6" t="s">
        <v>7</v>
      </c>
      <c r="F35" s="6"/>
      <c r="G35" s="6"/>
      <c r="H35" s="6"/>
      <c r="I35" s="6"/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W35"/>
      <c r="X35"/>
      <c r="Y35"/>
      <c r="AA35" s="47"/>
    </row>
    <row r="36" spans="1:27" s="13" customFormat="1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/>
      <c r="H36" s="36"/>
      <c r="I36" s="36"/>
      <c r="J36" s="36"/>
      <c r="K36" s="36"/>
      <c r="L36" s="36"/>
      <c r="M36" s="30"/>
      <c r="N36" s="31"/>
      <c r="O36" s="30"/>
      <c r="P36" s="31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4.1666666666666741E-2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4.1666666666666741E-2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  <c r="AA36" s="47"/>
    </row>
    <row r="37" spans="1:27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/>
      <c r="H37" s="7"/>
      <c r="I37" s="7"/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W37"/>
      <c r="X37"/>
      <c r="Y37"/>
      <c r="AA37" s="47"/>
    </row>
    <row r="38" spans="1:27">
      <c r="U38">
        <f>COUNTIF(feries,C$3)</f>
        <v>0</v>
      </c>
    </row>
  </sheetData>
  <mergeCells count="15">
    <mergeCell ref="Q1:S1"/>
    <mergeCell ref="T1:V1"/>
    <mergeCell ref="W1:Y1"/>
    <mergeCell ref="B27:B28"/>
    <mergeCell ref="B34:B35"/>
    <mergeCell ref="O2:P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50F9A188-919B-4117-890B-A3F1CB4D89A9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0700BDA-5D4D-40C0-829C-3D0E9AFEF567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59D6-9B21-46B9-AA91-ECD79396DF83}">
  <sheetPr codeName="Feuil24"/>
  <dimension ref="A1:AA38"/>
  <sheetViews>
    <sheetView showZeros="0" topLeftCell="J1" workbookViewId="0">
      <pane ySplit="2" topLeftCell="A27" activePane="bottomLeft" state="frozen"/>
      <selection activeCell="B31" sqref="B31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45931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>
        <f>IF(E3&lt;&gt;"",E3+1,IF(WEEKDAY(B2,2)=3,B2,""))</f>
        <v>45931</v>
      </c>
      <c r="H3" s="32"/>
      <c r="I3" s="32">
        <f>IF(G3&lt;&gt;"",G3+1,IF(WEEKDAY(B2,2)=4,B2,""))</f>
        <v>45932</v>
      </c>
      <c r="J3" s="32"/>
      <c r="K3" s="32">
        <f>IF(I3&lt;&gt;"",I3+1,IF(WEEKDAY(B2,2)=5,B2,""))</f>
        <v>45933</v>
      </c>
      <c r="L3" s="32"/>
      <c r="M3" s="32">
        <f>IF(K3&lt;&gt;"",K3+1,IF(WEEKDAY(B2,2)=6,B2,""))</f>
        <v>45934</v>
      </c>
      <c r="N3" s="33"/>
      <c r="O3" s="32">
        <f>IF(M3&lt;&gt;"",M3+1,IF(WEEKDAY(B2,2)=7,B2,""))</f>
        <v>45935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1.5000000000000002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0.45833333333333415</v>
      </c>
    </row>
    <row r="6" spans="1:27" ht="15" customHeight="1">
      <c r="A6" s="4"/>
      <c r="B6" s="76">
        <f>_xlfn.ISOWEEKNUM(O3)</f>
        <v>40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0.4166666666666673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45936</v>
      </c>
      <c r="D10" s="37"/>
      <c r="E10" s="37">
        <f>C10+1</f>
        <v>45937</v>
      </c>
      <c r="F10" s="37"/>
      <c r="G10" s="37">
        <f>E10+1</f>
        <v>45938</v>
      </c>
      <c r="H10" s="37"/>
      <c r="I10" s="37">
        <f>G10+1</f>
        <v>45939</v>
      </c>
      <c r="J10" s="37"/>
      <c r="K10" s="37">
        <f>I10+1</f>
        <v>45940</v>
      </c>
      <c r="L10" s="37"/>
      <c r="M10" s="33">
        <f>K10+1</f>
        <v>45941</v>
      </c>
      <c r="N10" s="33"/>
      <c r="O10" s="33">
        <f>M10+1</f>
        <v>45942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41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0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0</v>
      </c>
    </row>
    <row r="17" spans="1:27" ht="15" customHeight="1">
      <c r="A17" s="4"/>
      <c r="B17" s="16" t="s">
        <v>32</v>
      </c>
      <c r="C17" s="37">
        <f>C10+7</f>
        <v>45943</v>
      </c>
      <c r="D17" s="37"/>
      <c r="E17" s="37">
        <f>C17+1</f>
        <v>45944</v>
      </c>
      <c r="F17" s="37"/>
      <c r="G17" s="37">
        <f>E17+1</f>
        <v>45945</v>
      </c>
      <c r="H17" s="37"/>
      <c r="I17" s="37">
        <f>G17+1</f>
        <v>45946</v>
      </c>
      <c r="J17" s="37"/>
      <c r="K17" s="37">
        <f>I17+1</f>
        <v>45947</v>
      </c>
      <c r="L17" s="37"/>
      <c r="M17" s="33">
        <f>K17+1</f>
        <v>45948</v>
      </c>
      <c r="N17" s="33"/>
      <c r="O17" s="33">
        <f>M17+1</f>
        <v>45949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7" ht="15" customHeight="1">
      <c r="A20" s="4"/>
      <c r="B20" s="76">
        <f>_xlfn.ISOWEEKNUM(C17)</f>
        <v>42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7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7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7" ht="15" customHeight="1">
      <c r="A24" s="4"/>
      <c r="B24" s="16" t="s">
        <v>32</v>
      </c>
      <c r="C24" s="37">
        <f>C17+7</f>
        <v>45950</v>
      </c>
      <c r="D24" s="37"/>
      <c r="E24" s="37">
        <f>C24+1</f>
        <v>45951</v>
      </c>
      <c r="F24" s="37"/>
      <c r="G24" s="37">
        <f>E24+1</f>
        <v>45952</v>
      </c>
      <c r="H24" s="37"/>
      <c r="I24" s="37">
        <f>G24+1</f>
        <v>45953</v>
      </c>
      <c r="J24" s="37"/>
      <c r="K24" s="37">
        <f>I24+1</f>
        <v>45954</v>
      </c>
      <c r="L24" s="37"/>
      <c r="M24" s="33">
        <f>K24+1</f>
        <v>45955</v>
      </c>
      <c r="N24" s="33"/>
      <c r="O24" s="33">
        <f>M24+1</f>
        <v>45956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7" ht="15" customHeight="1">
      <c r="A27" s="4"/>
      <c r="B27" s="76">
        <f>_xlfn.ISOWEEKNUM(C24)</f>
        <v>43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7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7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7" s="13" customFormat="1" ht="15" customHeight="1">
      <c r="A31" s="4"/>
      <c r="B31" s="16" t="s">
        <v>32</v>
      </c>
      <c r="C31" s="37">
        <f>IF(MONTH(C24+7)=MONTH(B2),C24+7,"")</f>
        <v>45957</v>
      </c>
      <c r="D31" s="37"/>
      <c r="E31" s="37">
        <f>IFERROR(IF(MONTH(C31+1)=MONTH($B$2),C31+1,""),"")</f>
        <v>45958</v>
      </c>
      <c r="F31" s="37"/>
      <c r="G31" s="37">
        <f>IFERROR(IF(MONTH(E31+1)=MONTH($B$2),E31+1,""),"")</f>
        <v>45959</v>
      </c>
      <c r="H31" s="37"/>
      <c r="I31" s="37">
        <f>IFERROR(IF(MONTH(G31+1)=MONTH($B$2),G31+1,""),"")</f>
        <v>45960</v>
      </c>
      <c r="J31" s="37"/>
      <c r="K31" s="37">
        <f>IFERROR(IF(MONTH(I31+1)=MONTH($B$2),I31+1,""),"")</f>
        <v>45961</v>
      </c>
      <c r="L31" s="37"/>
      <c r="M31" s="37" t="str">
        <f>IFERROR(IF(MONTH(K31+1)=MONTH($B$2),K31+1,""),"")</f>
        <v/>
      </c>
      <c r="N31" s="33"/>
      <c r="O31" s="37" t="str">
        <f>IFERROR(IF(MONTH(M31+1)=MONTH($B$2),M31+1,""),"")</f>
        <v/>
      </c>
      <c r="P31" s="34"/>
      <c r="Q31"/>
      <c r="R31"/>
      <c r="S31"/>
      <c r="T31"/>
      <c r="U31"/>
      <c r="V31"/>
      <c r="W31"/>
      <c r="X31"/>
      <c r="Y31"/>
      <c r="AA31" s="47"/>
    </row>
    <row r="32" spans="1:27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>
        <v>0.33333333333333331</v>
      </c>
      <c r="J32" s="29">
        <v>0.375</v>
      </c>
      <c r="K32" s="29"/>
      <c r="L32" s="29"/>
      <c r="M32" s="30"/>
      <c r="N32" s="31"/>
      <c r="O32" s="30"/>
      <c r="P32" s="31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0.12500000000000006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  <c r="AA32" s="47"/>
    </row>
    <row r="33" spans="1:27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 t="s">
        <v>7</v>
      </c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W33"/>
      <c r="X33"/>
      <c r="Y33"/>
      <c r="AA33" s="47"/>
    </row>
    <row r="34" spans="1:27" s="13" customFormat="1" ht="15" customHeight="1">
      <c r="A34" s="4"/>
      <c r="B34" s="76">
        <f>_xlfn.ISOWEEKNUM(C31)</f>
        <v>44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>
        <v>0.47916666666666669</v>
      </c>
      <c r="J34" s="36">
        <v>0.52083333333333337</v>
      </c>
      <c r="K34" s="36"/>
      <c r="L34" s="36"/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0.125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  <c r="AA34" s="47"/>
    </row>
    <row r="35" spans="1:27" s="13" customFormat="1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 t="s">
        <v>7</v>
      </c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W35"/>
      <c r="X35"/>
      <c r="Y35"/>
      <c r="AA35" s="47"/>
    </row>
    <row r="36" spans="1:27" s="13" customFormat="1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>
        <v>0.72916666666666663</v>
      </c>
      <c r="J36" s="36">
        <v>0.77083333333333337</v>
      </c>
      <c r="K36" s="36"/>
      <c r="L36" s="36"/>
      <c r="M36" s="30"/>
      <c r="N36" s="31"/>
      <c r="O36" s="30"/>
      <c r="P36" s="31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8.3333333333333481E-2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8.3333333333333481E-2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  <c r="AA36" s="47"/>
    </row>
    <row r="37" spans="1:27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 t="s">
        <v>14</v>
      </c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W37"/>
      <c r="X37"/>
      <c r="Y37"/>
      <c r="AA37" s="47"/>
    </row>
    <row r="38" spans="1:27">
      <c r="U38">
        <f>COUNTIF(feries,C$3)</f>
        <v>0</v>
      </c>
    </row>
  </sheetData>
  <mergeCells count="15">
    <mergeCell ref="Q1:S1"/>
    <mergeCell ref="T1:V1"/>
    <mergeCell ref="W1:Y1"/>
    <mergeCell ref="B27:B28"/>
    <mergeCell ref="B34:B35"/>
    <mergeCell ref="O2:P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0AB9A950-DC72-4800-8152-533AB4745C41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CAD00A-E054-4CC3-A06A-B4059E7EDC3C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D6B6D-2737-421E-9A0A-34B6C0BDC1DB}">
  <sheetPr codeName="Feuil25"/>
  <dimension ref="A1:AA38"/>
  <sheetViews>
    <sheetView showZeros="0" topLeftCell="L1" workbookViewId="0">
      <pane ySplit="2" topLeftCell="A21" activePane="bottomLeft" state="frozen"/>
      <selection activeCell="B31" sqref="B31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45962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 t="str">
        <f>IF(WEEKDAY(B2,2)=1,B2,"")</f>
        <v/>
      </c>
      <c r="D3" s="32"/>
      <c r="E3" s="32" t="str">
        <f>IF(C3&lt;&gt;"",C3+1,IF(WEEKDAY(B2,2)=2,B2,""))</f>
        <v/>
      </c>
      <c r="F3" s="32"/>
      <c r="G3" s="32" t="str">
        <f>IF(E3&lt;&gt;"",E3+1,IF(WEEKDAY(B2,2)=3,B2,""))</f>
        <v/>
      </c>
      <c r="H3" s="32"/>
      <c r="I3" s="32" t="str">
        <f>IF(G3&lt;&gt;"",G3+1,IF(WEEKDAY(B2,2)=4,B2,""))</f>
        <v/>
      </c>
      <c r="J3" s="32"/>
      <c r="K3" s="32" t="str">
        <f>IF(I3&lt;&gt;"",I3+1,IF(WEEKDAY(B2,2)=5,B2,""))</f>
        <v/>
      </c>
      <c r="L3" s="32"/>
      <c r="M3" s="32">
        <f>IF(K3&lt;&gt;"",K3+1,IF(WEEKDAY(B2,2)=6,B2,""))</f>
        <v>45962</v>
      </c>
      <c r="N3" s="33"/>
      <c r="O3" s="32">
        <f>IF(M3&lt;&gt;"",M3+1,IF(WEEKDAY(B2,2)=7,B2,""))</f>
        <v>45963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4.166666666666663E-2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4.166666666666663E-2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1.3333333333333337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38"/>
      <c r="L5" s="39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0.45833333333333481</v>
      </c>
    </row>
    <row r="6" spans="1:27" ht="15" customHeight="1">
      <c r="A6" s="4"/>
      <c r="B6" s="76">
        <f>_xlfn.ISOWEEKNUM(O3)</f>
        <v>44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4.166666666666663E-2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4.166666666666663E-2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0.33333333333333381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38"/>
      <c r="L7" s="39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4.1666666666666741E-2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4.1666666666666741E-2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45964</v>
      </c>
      <c r="D10" s="37"/>
      <c r="E10" s="37">
        <f>C10+1</f>
        <v>45965</v>
      </c>
      <c r="F10" s="37"/>
      <c r="G10" s="37">
        <f>E10+1</f>
        <v>45966</v>
      </c>
      <c r="H10" s="37"/>
      <c r="I10" s="37">
        <f>G10+1</f>
        <v>45967</v>
      </c>
      <c r="J10" s="37"/>
      <c r="K10" s="37">
        <f>I10+1</f>
        <v>45968</v>
      </c>
      <c r="L10" s="37"/>
      <c r="M10" s="33">
        <f>K10+1</f>
        <v>45969</v>
      </c>
      <c r="N10" s="33"/>
      <c r="O10" s="33">
        <f>M10+1</f>
        <v>45970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0.375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45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8.333333333333337E-2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0.125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4.1666666666666741E-2</v>
      </c>
    </row>
    <row r="17" spans="1:25" ht="15" customHeight="1">
      <c r="A17" s="4"/>
      <c r="B17" s="16" t="s">
        <v>32</v>
      </c>
      <c r="C17" s="37">
        <f>C10+7</f>
        <v>45971</v>
      </c>
      <c r="D17" s="37"/>
      <c r="E17" s="37">
        <f>C17+1</f>
        <v>45972</v>
      </c>
      <c r="F17" s="37"/>
      <c r="G17" s="37">
        <f>E17+1</f>
        <v>45973</v>
      </c>
      <c r="H17" s="37"/>
      <c r="I17" s="37">
        <f>G17+1</f>
        <v>45974</v>
      </c>
      <c r="J17" s="37"/>
      <c r="K17" s="37">
        <f>I17+1</f>
        <v>45975</v>
      </c>
      <c r="L17" s="37"/>
      <c r="M17" s="33">
        <f>K17+1</f>
        <v>45976</v>
      </c>
      <c r="N17" s="33"/>
      <c r="O17" s="33">
        <f>M17+1</f>
        <v>45977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5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0.16666666666666674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4.1666666666666685E-2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5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5" ht="15" customHeight="1">
      <c r="A20" s="4"/>
      <c r="B20" s="76">
        <f>_xlfn.ISOWEEKNUM(C17)</f>
        <v>46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0.16666666666666663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4.1666666666666685E-2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5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5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4.1666666666666741E-2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4.1666666666666741E-2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5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5" ht="15" customHeight="1">
      <c r="A24" s="4"/>
      <c r="B24" s="16" t="s">
        <v>32</v>
      </c>
      <c r="C24" s="37">
        <f>C17+7</f>
        <v>45978</v>
      </c>
      <c r="D24" s="37"/>
      <c r="E24" s="37">
        <f>C24+1</f>
        <v>45979</v>
      </c>
      <c r="F24" s="37"/>
      <c r="G24" s="37">
        <f>E24+1</f>
        <v>45980</v>
      </c>
      <c r="H24" s="37"/>
      <c r="I24" s="37">
        <f>G24+1</f>
        <v>45981</v>
      </c>
      <c r="J24" s="37"/>
      <c r="K24" s="37">
        <f>I24+1</f>
        <v>45982</v>
      </c>
      <c r="L24" s="37"/>
      <c r="M24" s="33">
        <f>K24+1</f>
        <v>45983</v>
      </c>
      <c r="N24" s="33"/>
      <c r="O24" s="33">
        <f>M24+1</f>
        <v>45984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5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0.20833333333333343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0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5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5" ht="15" customHeight="1">
      <c r="A27" s="4"/>
      <c r="B27" s="76">
        <f>_xlfn.ISOWEEKNUM(C24)</f>
        <v>47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0.20833333333333331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0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5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5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52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8.3333333333333481E-2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0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5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25" t="s">
        <v>14</v>
      </c>
      <c r="P30" s="53"/>
    </row>
    <row r="31" spans="1:25" ht="15" customHeight="1">
      <c r="A31" s="4"/>
      <c r="B31" s="16" t="s">
        <v>32</v>
      </c>
      <c r="C31" s="37">
        <f>IF(MONTH(C24+7)=MONTH(B2),C24+7,"")</f>
        <v>45985</v>
      </c>
      <c r="D31" s="37"/>
      <c r="E31" s="37">
        <f>IFERROR(IF(MONTH(C31+1)=MONTH($B$2),C31+1,""),"")</f>
        <v>45986</v>
      </c>
      <c r="F31" s="37"/>
      <c r="G31" s="37">
        <f>IFERROR(IF(MONTH(E31+1)=MONTH($B$2),E31+1,""),"")</f>
        <v>45987</v>
      </c>
      <c r="H31" s="37"/>
      <c r="I31" s="37">
        <f>IFERROR(IF(MONTH(G31+1)=MONTH($B$2),G31+1,""),"")</f>
        <v>45988</v>
      </c>
      <c r="J31" s="37"/>
      <c r="K31" s="37">
        <f>IFERROR(IF(MONTH(I31+1)=MONTH($B$2),I31+1,""),"")</f>
        <v>45989</v>
      </c>
      <c r="L31" s="37"/>
      <c r="M31" s="33">
        <f>IFERROR(IF(MONTH(K31+1)=MONTH($B$2),K31+1,""),"")</f>
        <v>45990</v>
      </c>
      <c r="N31" s="33"/>
      <c r="O31" s="33">
        <f>IFERROR(IF(MONTH(M31+1)=MONTH($B$2),M31+1,""),"")</f>
        <v>45991</v>
      </c>
      <c r="P31" s="34"/>
    </row>
    <row r="32" spans="1:25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/>
      <c r="J32" s="29"/>
      <c r="K32" s="29"/>
      <c r="L32" s="29"/>
      <c r="M32" s="30"/>
      <c r="N32" s="31"/>
      <c r="O32" s="30"/>
      <c r="P32" s="31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8.333333333333337E-2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</row>
    <row r="33" spans="1:25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/>
      <c r="J33" s="6"/>
      <c r="K33" s="6"/>
      <c r="L33" s="6"/>
      <c r="M33" s="9"/>
      <c r="N33" s="25"/>
      <c r="O33" s="10"/>
      <c r="P33" s="27"/>
    </row>
    <row r="34" spans="1:25" ht="15" customHeight="1">
      <c r="A34" s="4"/>
      <c r="B34" s="76">
        <f>_xlfn.ISOWEEKNUM(C31)</f>
        <v>48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0.54166666666666696</v>
      </c>
      <c r="I34" s="36"/>
      <c r="J34" s="36"/>
      <c r="K34" s="36"/>
      <c r="L34" s="36"/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8.3333333333333648E-2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</row>
    <row r="35" spans="1:25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/>
      <c r="J35" s="6"/>
      <c r="K35" s="6"/>
      <c r="L35" s="6"/>
      <c r="M35" s="9"/>
      <c r="N35" s="25"/>
      <c r="O35" s="10"/>
      <c r="P35" s="27"/>
    </row>
    <row r="36" spans="1:25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0.77083333333333404</v>
      </c>
      <c r="I36" s="36"/>
      <c r="J36" s="36"/>
      <c r="K36" s="36"/>
      <c r="L36" s="36"/>
      <c r="M36" s="30"/>
      <c r="N36" s="31"/>
      <c r="O36" s="30"/>
      <c r="P36" s="52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8.3333333333334147E-2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4.1666666666666741E-2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</row>
    <row r="37" spans="1:25" ht="15" customHeight="1">
      <c r="A37" s="4"/>
      <c r="B37" s="20"/>
      <c r="C37" s="6" t="s">
        <v>8</v>
      </c>
      <c r="D37" s="6"/>
      <c r="E37" s="6" t="s">
        <v>14</v>
      </c>
      <c r="F37" s="6"/>
      <c r="G37" s="6" t="s">
        <v>8</v>
      </c>
      <c r="H37" s="6"/>
      <c r="I37" s="6"/>
      <c r="J37" s="6"/>
      <c r="K37" s="6"/>
      <c r="L37" s="6"/>
      <c r="M37" s="9"/>
      <c r="N37" s="25"/>
      <c r="O37" s="25"/>
      <c r="P37" s="53"/>
    </row>
    <row r="38" spans="1:25"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U38">
        <f>COUNTIF(feries,C$3)</f>
        <v>0</v>
      </c>
    </row>
  </sheetData>
  <mergeCells count="15">
    <mergeCell ref="Q1:S1"/>
    <mergeCell ref="T1:V1"/>
    <mergeCell ref="W1:Y1"/>
    <mergeCell ref="B27:B28"/>
    <mergeCell ref="B34:B35"/>
    <mergeCell ref="O2:P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6:P36 C34:P34 C32:P32 C29:P29 C27:P27 C25:P25" xr:uid="{14A854E6-8FF3-4197-9975-043508A82DA3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5FE39F-EA09-4568-8C04-88EA331081CB}">
          <x14:formula1>
            <xm:f>Prénoms!$B$2:$B$5</xm:f>
          </x14:formula1>
          <xm:sqref>C37:P37 G14:P14 C16:P16 C19:P19 C21:P21 C23:P23 C26:P26 C28:P28 C30:P30 C33:P33 C35:P35 G12:P12 C12 C14 E14 E12 C5:P5 C9:P9 C7:P7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C746F-20D3-47FF-884F-7A4D6C4CD65D}">
  <sheetPr codeName="Feuil26"/>
  <dimension ref="A1:AA38"/>
  <sheetViews>
    <sheetView showZeros="0" topLeftCell="H1" workbookViewId="0">
      <pane ySplit="2" topLeftCell="A9" activePane="bottomLeft" state="frozen"/>
      <selection activeCell="B31" sqref="B31"/>
      <selection pane="bottomLeft" activeCell="Q2" sqref="Q1:Y1048576"/>
    </sheetView>
  </sheetViews>
  <sheetFormatPr baseColWidth="10" defaultRowHeight="13.8"/>
  <cols>
    <col min="1" max="1" width="4.296875" customWidth="1"/>
    <col min="2" max="2" width="20.69921875" customWidth="1"/>
    <col min="3" max="16" width="11.19921875" style="14" customWidth="1"/>
    <col min="17" max="17" width="9.19921875" hidden="1" customWidth="1"/>
    <col min="18" max="18" width="9.59765625" hidden="1" customWidth="1"/>
    <col min="19" max="19" width="8.5" hidden="1" customWidth="1"/>
    <col min="20" max="20" width="9.19921875" hidden="1" customWidth="1"/>
    <col min="21" max="21" width="9.59765625" hidden="1" customWidth="1"/>
    <col min="22" max="22" width="8.5" hidden="1" customWidth="1"/>
    <col min="23" max="23" width="9.19921875" hidden="1" customWidth="1"/>
    <col min="24" max="24" width="9.59765625" hidden="1" customWidth="1"/>
    <col min="25" max="25" width="8.5" hidden="1" customWidth="1"/>
    <col min="26" max="26" width="18.59765625" style="13" customWidth="1"/>
    <col min="27" max="27" width="25" style="47" customWidth="1"/>
  </cols>
  <sheetData>
    <row r="1" spans="1:27" ht="14.4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81" t="s">
        <v>23</v>
      </c>
      <c r="R1" s="81"/>
      <c r="S1" s="81"/>
      <c r="T1" s="81" t="s">
        <v>50</v>
      </c>
      <c r="U1" s="81"/>
      <c r="V1" s="81"/>
      <c r="W1" s="81" t="s">
        <v>24</v>
      </c>
      <c r="X1" s="81"/>
      <c r="Y1" s="81"/>
      <c r="Z1" s="49" t="s">
        <v>25</v>
      </c>
    </row>
    <row r="2" spans="1:27" ht="17.399999999999999">
      <c r="A2" s="3"/>
      <c r="B2" s="48">
        <v>45992</v>
      </c>
      <c r="C2" s="77" t="s">
        <v>0</v>
      </c>
      <c r="D2" s="78"/>
      <c r="E2" s="77" t="s">
        <v>1</v>
      </c>
      <c r="F2" s="78"/>
      <c r="G2" s="77" t="s">
        <v>2</v>
      </c>
      <c r="H2" s="78"/>
      <c r="I2" s="77" t="s">
        <v>3</v>
      </c>
      <c r="J2" s="78"/>
      <c r="K2" s="77" t="s">
        <v>4</v>
      </c>
      <c r="L2" s="78"/>
      <c r="M2" s="79" t="s">
        <v>5</v>
      </c>
      <c r="N2" s="80"/>
      <c r="O2" s="82" t="s">
        <v>6</v>
      </c>
      <c r="P2" s="83"/>
      <c r="Q2" s="13" t="s">
        <v>7</v>
      </c>
      <c r="R2" s="13" t="s">
        <v>8</v>
      </c>
      <c r="S2" s="13" t="s">
        <v>14</v>
      </c>
      <c r="T2" s="13" t="s">
        <v>7</v>
      </c>
      <c r="U2" s="13" t="s">
        <v>8</v>
      </c>
      <c r="V2" s="13" t="s">
        <v>14</v>
      </c>
      <c r="W2" s="13" t="s">
        <v>7</v>
      </c>
      <c r="X2" s="13" t="s">
        <v>8</v>
      </c>
      <c r="Y2" s="13" t="s">
        <v>14</v>
      </c>
    </row>
    <row r="3" spans="1:27" ht="13.8" customHeight="1">
      <c r="A3" s="4"/>
      <c r="B3" s="16" t="s">
        <v>32</v>
      </c>
      <c r="C3" s="32">
        <f>IF(WEEKDAY(B2,2)=1,B2,"")</f>
        <v>45992</v>
      </c>
      <c r="D3" s="32"/>
      <c r="E3" s="32">
        <f>IF(C3&lt;&gt;"",C3+1,IF(WEEKDAY(B2,2)=2,B2,""))</f>
        <v>45993</v>
      </c>
      <c r="F3" s="32"/>
      <c r="G3" s="32">
        <f>IF(E3&lt;&gt;"",E3+1,IF(WEEKDAY(B2,2)=3,B2,""))</f>
        <v>45994</v>
      </c>
      <c r="H3" s="32"/>
      <c r="I3" s="32">
        <f>IF(G3&lt;&gt;"",G3+1,IF(WEEKDAY(B2,2)=4,B2,""))</f>
        <v>45995</v>
      </c>
      <c r="J3" s="32"/>
      <c r="K3" s="32">
        <f>IF(I3&lt;&gt;"",I3+1,IF(WEEKDAY(B2,2)=5,B2,""))</f>
        <v>45996</v>
      </c>
      <c r="L3" s="32"/>
      <c r="M3" s="32">
        <f>IF(K3&lt;&gt;"",K3+1,IF(WEEKDAY(B2,2)=6,B2,""))</f>
        <v>45997</v>
      </c>
      <c r="N3" s="33"/>
      <c r="O3" s="32">
        <f>IF(M3&lt;&gt;"",M3+1,IF(WEEKDAY(B2,2)=7,B2,""))</f>
        <v>45998</v>
      </c>
      <c r="P3" s="34"/>
      <c r="AA3" s="15" t="s">
        <v>15</v>
      </c>
    </row>
    <row r="4" spans="1:27" ht="15" customHeight="1">
      <c r="A4" s="4"/>
      <c r="B4" s="17"/>
      <c r="C4" s="28"/>
      <c r="D4" s="28"/>
      <c r="E4" s="28"/>
      <c r="F4" s="28"/>
      <c r="G4" s="29"/>
      <c r="H4" s="29"/>
      <c r="I4" s="29"/>
      <c r="J4" s="29"/>
      <c r="K4" s="29"/>
      <c r="L4" s="29"/>
      <c r="M4" s="30">
        <v>0.35416666666666669</v>
      </c>
      <c r="N4" s="31">
        <v>0.39583333333333331</v>
      </c>
      <c r="O4" s="30">
        <v>0.35416666666666669</v>
      </c>
      <c r="P4" s="31">
        <v>0.39583333333333331</v>
      </c>
      <c r="Q4" s="45">
        <f>IF(COUNTIF(feries,K$3)=0,IF(K5=$Q$2,L4-K4,0))+IF(COUNTIF(feries,I$3)=0,IF(I5=$Q$2,J4-I4,0))+IF(COUNTIF(feries,G$3)=0,IF(G5=$Q$2,H4-G4,0))+IF(COUNTIF(feries,E$3)=0,IF(E5=$Q$2,F4-E4,0))+IF(COUNTIF(feries,C$3)=0,IF(C5=$Q$2,D4-C4,0))</f>
        <v>0</v>
      </c>
      <c r="R4" s="45">
        <f>IF(COUNTIF(feries,K$3)=0,IF(K5=$R$2,L4-K4,0))+IF(COUNTIF(feries,I$3)=0,IF(I5=$R$2,J4-I4,0))+IF(COUNTIF(feries,G$3)=0,IF(G5=$R$2,H4-G4,0))+IF(COUNTIF(feries,E$3)=0,IF(E5=$R$2,F4-E4,0))+IF(COUNTIF(feries,C$3)=0,IF(C5=$R$2,D4-C4,0))</f>
        <v>0</v>
      </c>
      <c r="S4" s="45">
        <f>IF(COUNTIF(feries,K$3)=0,IF(K5=$S$2,L4-K4,0))+IF(COUNTIF(feries,I$3)=0,IF(I5=$S$2,J4-I4,0))+IF(COUNTIF(feries,G$3)=0,IF(G5=$S$2,H4-G4,0))+IF(COUNTIF(feries,E$3)=0,IF(E5=$S$2,F4-E4,0))+IF(COUNTIF(feries,C$3)=0,IF(C5=$S$2,D4-C4,0))</f>
        <v>0</v>
      </c>
      <c r="T4" s="45">
        <f>IF(COUNTIF(feries,C$3)=0,0,IF(C5&lt;&gt;T$2,0,D4-C4))+IF(COUNTIF(feries,E$3)=0,0,IF(E5&lt;&gt;T$2,0,F4-E4))+IF(COUNTIF(feries,G$3)=0,0,IF(G5&lt;&gt;T$2,0,H4-G4))+IF(COUNTIF(feries,I$3)=0,0,IF(I5&lt;&gt;T$2,0,J4-I4))+IF(COUNTIF(feries,K$3)=0,0,IF(K5&lt;&gt;T$2,0,L4-K4))+IF(COUNTIF(feries,M$3)=0,0,IF(M5&lt;&gt;T$2,0,N4-M4))+IF(COUNTIF(feries,O$3)=0,0,IF(O5&lt;&gt;T$2,0,P4-O4))</f>
        <v>0</v>
      </c>
      <c r="U4" s="45">
        <f>IF(COUNTIF(feries,C$3)=0,0,IF(C5&lt;&gt;U$2,0,D4-C4))+IF(COUNTIF(feries,E$3)=0,0,IF(E5&lt;&gt;U$2,0,F4-E4))+IF(COUNTIF(feries,G$3)=0,0,IF(G5&lt;&gt;U$2,0,H4-G4))+IF(COUNTIF(feries,I$3)=0,0,IF(I5&lt;&gt;U$2,0,J4-I4))+IF(COUNTIF(feries,K$3)=0,0,IF(K5&lt;&gt;U$2,0,L4-K4))+IF(COUNTIF(feries,M$3)=0,0,IF(M5&lt;&gt;U$2,0,N4-M4))+IF(COUNTIF(feries,O$3)=0,0,IF(O5&lt;&gt;U$2,0,P4-O4))</f>
        <v>0</v>
      </c>
      <c r="V4" s="45">
        <f>IF(COUNTIF(feries,C$3)=0,0,IF(C5&lt;&gt;V$2,0,D4-C4))+IF(COUNTIF(feries,E$3)=0,0,IF(E5&lt;&gt;V$2,0,F4-E4))+IF(COUNTIF(feries,G$3)=0,0,IF(G5&lt;&gt;V$2,0,H4-G4))+IF(COUNTIF(feries,I$3)=0,0,IF(I5&lt;&gt;V$2,0,J4-I4))+IF(COUNTIF(feries,K$3)=0,0,IF(K5&lt;&gt;V$2,0,L4-K4))+IF(COUNTIF(feries,M$3)=0,0,IF(M5&lt;&gt;V$2,0,N4-M4))+IF(COUNTIF(feries,O$3)=0,0,IF(O5&lt;&gt;V$2,0,P4-O4))</f>
        <v>0</v>
      </c>
      <c r="W4" s="45">
        <f>IF(COUNTIF(feries,O$3)=0,IF(O5=$W$2,P4-O4,0))+IF(COUNTIF(feries,M$3)=0,IF(M5=$W$2,N4-M4,0))</f>
        <v>0</v>
      </c>
      <c r="X4" s="45">
        <f>IF(COUNTIF(feries,O$3)=0,IF(O5=$X$2,P4-O4,0))+IF(COUNTIF(feries,M$3)=0,IF(M5=$X$2,N4-M4,0))</f>
        <v>8.3333333333333259E-2</v>
      </c>
      <c r="Y4" s="45">
        <f>IF(COUNTIF(feries,O$3)=0,IF(O5=$Y$2,P4-O4,0))+IF(COUNTIF(feries,M$3)=0,IF(M5=$Y$2,N4-M4,0))</f>
        <v>0</v>
      </c>
      <c r="Z4" s="46" t="s">
        <v>7</v>
      </c>
      <c r="AA4" s="58">
        <f>SUM(Q4:Q37)</f>
        <v>1.3333333333333337</v>
      </c>
    </row>
    <row r="5" spans="1:27" ht="15" customHeight="1">
      <c r="A5" s="5"/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9" t="s">
        <v>8</v>
      </c>
      <c r="N5" s="9"/>
      <c r="O5" s="9" t="s">
        <v>8</v>
      </c>
      <c r="P5" s="27"/>
      <c r="Q5" s="45"/>
      <c r="R5" s="45"/>
      <c r="S5" s="45"/>
      <c r="T5" s="45"/>
      <c r="U5" s="45"/>
      <c r="V5" s="45"/>
      <c r="W5" s="45"/>
      <c r="X5" s="45"/>
      <c r="Y5" s="45"/>
      <c r="Z5" s="46" t="s">
        <v>8</v>
      </c>
      <c r="AA5" s="58">
        <f>SUM(R4:R37)</f>
        <v>0.45833333333333415</v>
      </c>
    </row>
    <row r="6" spans="1:27" ht="15" customHeight="1">
      <c r="A6" s="4"/>
      <c r="B6" s="76">
        <f>_xlfn.ISOWEEKNUM(O3)</f>
        <v>49</v>
      </c>
      <c r="C6" s="35"/>
      <c r="D6" s="35"/>
      <c r="E6" s="35"/>
      <c r="F6" s="35"/>
      <c r="G6" s="36"/>
      <c r="H6" s="36"/>
      <c r="I6" s="36"/>
      <c r="J6" s="36"/>
      <c r="K6" s="36"/>
      <c r="L6" s="36"/>
      <c r="M6" s="30">
        <v>0.5</v>
      </c>
      <c r="N6" s="31">
        <v>0.54166666666666663</v>
      </c>
      <c r="O6" s="30">
        <v>0.5</v>
      </c>
      <c r="P6" s="31">
        <v>0.54166666666666663</v>
      </c>
      <c r="Q6" s="45">
        <f>IF(COUNTIF(feries,K$3)=0,IF(K7=$Q$2,L6-K6,0))+IF(COUNTIF(feries,I$3)=0,IF(I7=$Q$2,J6-I6,0))+IF(COUNTIF(feries,G$3)=0,IF(G7=$Q$2,H6-G6,0))+IF(COUNTIF(feries,E$3)=0,IF(E7=$Q$2,F6-E6,0))+IF(COUNTIF(feries,C$3)=0,IF(C7=$Q$2,D6-C6,0))</f>
        <v>0</v>
      </c>
      <c r="R6" s="45">
        <f>IF(COUNTIF(feries,K$3)=0,IF(K7=$R$2,L6-K6,0))+IF(COUNTIF(feries,I$3)=0,IF(I7=$R$2,J6-I6,0))+IF(COUNTIF(feries,G$3)=0,IF(G7=$R$2,H6-G6,0))+IF(COUNTIF(feries,E$3)=0,IF(E7=$R$2,F6-E6,0))+IF(COUNTIF(feries,C$3)=0,IF(C7=$R$2,D6-C6,0))</f>
        <v>0</v>
      </c>
      <c r="S6" s="45">
        <f>IF(COUNTIF(feries,K$3)=0,IF(K7=$S$2,L6-K6,0))+IF(COUNTIF(feries,I$3)=0,IF(I7=$S$2,J6-I6,0))+IF(COUNTIF(feries,G$3)=0,IF(G7=$S$2,H6-G6,0))+IF(COUNTIF(feries,E$3)=0,IF(E7=$S$2,F6-E6,0))+IF(COUNTIF(feries,C$3)=0,IF(C7=$S$2,D6-C6,0))</f>
        <v>0</v>
      </c>
      <c r="T6" s="45">
        <f>IF(COUNTIF(feries,C$3)=0,0,IF(C7&lt;&gt;T$2,0,D6-C6))+IF(COUNTIF(feries,E$3)=0,0,IF(E7&lt;&gt;T$2,0,F6-E6))+IF(COUNTIF(feries,G$3)=0,0,IF(G7&lt;&gt;T$2,0,H6-G6))+IF(COUNTIF(feries,I$3)=0,0,IF(I7&lt;&gt;T$2,0,J6-I6))+IF(COUNTIF(feries,K$3)=0,0,IF(K7&lt;&gt;T$2,0,L6-K6))+IF(COUNTIF(feries,M$3)=0,0,IF(M7&lt;&gt;T$2,0,N6-M6))+IF(COUNTIF(feries,O$3)=0,0,IF(O7&lt;&gt;T$2,0,P6-O6))</f>
        <v>0</v>
      </c>
      <c r="U6" s="45">
        <f>IF(COUNTIF(feries,C$3)=0,0,IF(C7&lt;&gt;U$2,0,D6-C6))+IF(COUNTIF(feries,E$3)=0,0,IF(E7&lt;&gt;U$2,0,F6-E6))+IF(COUNTIF(feries,G$3)=0,0,IF(G7&lt;&gt;U$2,0,H6-G6))+IF(COUNTIF(feries,I$3)=0,0,IF(I7&lt;&gt;U$2,0,J6-I6))+IF(COUNTIF(feries,K$3)=0,0,IF(K7&lt;&gt;U$2,0,L6-K6))+IF(COUNTIF(feries,M$3)=0,0,IF(M7&lt;&gt;U$2,0,N6-M6))+IF(COUNTIF(feries,O$3)=0,0,IF(O7&lt;&gt;U$2,0,P6-O6))</f>
        <v>0</v>
      </c>
      <c r="V6" s="45">
        <f>IF(COUNTIF(feries,C$3)=0,0,IF(C7&lt;&gt;V$2,0,D6-C6))+IF(COUNTIF(feries,E$3)=0,0,IF(E7&lt;&gt;V$2,0,F6-E6))+IF(COUNTIF(feries,G$3)=0,0,IF(G7&lt;&gt;V$2,0,H6-G6))+IF(COUNTIF(feries,I$3)=0,0,IF(I7&lt;&gt;V$2,0,J6-I6))+IF(COUNTIF(feries,K$3)=0,0,IF(K7&lt;&gt;V$2,0,L6-K6))+IF(COUNTIF(feries,M$3)=0,0,IF(M7&lt;&gt;V$2,0,N6-M6))+IF(COUNTIF(feries,O$3)=0,0,IF(O7&lt;&gt;V$2,0,P6-O6))</f>
        <v>0</v>
      </c>
      <c r="W6" s="45">
        <f>IF(COUNTIF(feries,O$3)=0,IF(O7=$W$2,P6-O6,0))+IF(COUNTIF(feries,M$3)=0,IF(M7=$W$2,N6-M6,0))</f>
        <v>0</v>
      </c>
      <c r="X6" s="45">
        <f>IF(COUNTIF(feries,O$3)=0,IF(O7=$X$2,P6-O6,0))+IF(COUNTIF(feries,M$3)=0,IF(M7=$X$2,N6-M6,0))</f>
        <v>8.3333333333333259E-2</v>
      </c>
      <c r="Y6" s="45">
        <f>IF(COUNTIF(feries,O$3)=0,IF(O7=$Y$2,P6-O6,0))+IF(COUNTIF(feries,M$3)=0,IF(M7=$Y$2,N6-M6,0))</f>
        <v>0</v>
      </c>
      <c r="Z6" s="46" t="s">
        <v>14</v>
      </c>
      <c r="AA6" s="58">
        <f>SUM(S4:S37)</f>
        <v>0.33333333333333381</v>
      </c>
    </row>
    <row r="7" spans="1:27" ht="15" customHeight="1">
      <c r="A7" s="4"/>
      <c r="B7" s="76"/>
      <c r="C7" s="8"/>
      <c r="D7" s="8"/>
      <c r="E7" s="8"/>
      <c r="F7" s="8"/>
      <c r="G7" s="8"/>
      <c r="H7" s="8"/>
      <c r="I7" s="8"/>
      <c r="J7" s="8"/>
      <c r="K7" s="8"/>
      <c r="L7" s="8"/>
      <c r="M7" s="9" t="s">
        <v>8</v>
      </c>
      <c r="N7" s="9"/>
      <c r="O7" s="9" t="s">
        <v>8</v>
      </c>
      <c r="P7" s="27"/>
      <c r="Q7" s="45"/>
      <c r="R7" s="45"/>
      <c r="S7" s="45"/>
      <c r="T7" s="45"/>
      <c r="U7" s="45"/>
      <c r="V7" s="45"/>
      <c r="W7" s="45"/>
      <c r="X7" s="45"/>
      <c r="Y7" s="45"/>
      <c r="AA7" s="58"/>
    </row>
    <row r="8" spans="1:27" ht="15" customHeight="1">
      <c r="A8" s="4"/>
      <c r="B8" s="17"/>
      <c r="C8" s="35"/>
      <c r="D8" s="35"/>
      <c r="E8" s="35"/>
      <c r="F8" s="35"/>
      <c r="G8" s="36"/>
      <c r="H8" s="36"/>
      <c r="I8" s="36"/>
      <c r="J8" s="36"/>
      <c r="K8" s="36"/>
      <c r="L8" s="36"/>
      <c r="M8" s="30">
        <v>0.72916666666666663</v>
      </c>
      <c r="N8" s="31">
        <v>0.77083333333333337</v>
      </c>
      <c r="O8" s="30">
        <v>0.72916666666666663</v>
      </c>
      <c r="P8" s="31">
        <v>0.77083333333333337</v>
      </c>
      <c r="Q8" s="45">
        <f>IF(COUNTIF(feries,K$3)=0,IF(K9=$Q$2,L8-K8,0))+IF(COUNTIF(feries,I$3)=0,IF(I9=$Q$2,J8-I8,0))+IF(COUNTIF(feries,G$3)=0,IF(G9=$Q$2,H8-G8,0))+IF(COUNTIF(feries,E$3)=0,IF(E9=$Q$2,F8-E8,0))+IF(COUNTIF(feries,C$3)=0,IF(C9=$Q$2,D8-C8,0))</f>
        <v>0</v>
      </c>
      <c r="R8" s="45">
        <f>IF(COUNTIF(feries,K$3)=0,IF(K9=$R$2,L8-K8,0))+IF(COUNTIF(feries,I$3)=0,IF(I9=$R$2,J8-I8,0))+IF(COUNTIF(feries,G$3)=0,IF(G9=$R$2,H8-G8,0))+IF(COUNTIF(feries,E$3)=0,IF(E9=$R$2,F8-E8,0))+IF(COUNTIF(feries,C$3)=0,IF(C9=$R$2,D8-C8,0))</f>
        <v>0</v>
      </c>
      <c r="S8" s="45">
        <f>IF(COUNTIF(feries,K$3)=0,IF(K9=$S$2,L8-K8,0))+IF(COUNTIF(feries,I$3)=0,IF(I9=$S$2,J8-I8,0))+IF(COUNTIF(feries,G$3)=0,IF(G9=$S$2,H8-G8,0))+IF(COUNTIF(feries,E$3)=0,IF(E9=$S$2,F8-E8,0))+IF(COUNTIF(feries,C$3)=0,IF(C9=$S$2,D8-C8,0))</f>
        <v>0</v>
      </c>
      <c r="T8" s="45">
        <f>IF(COUNTIF(feries,C$3)=0,0,IF(C9&lt;&gt;T$2,0,D8-C8))+IF(COUNTIF(feries,E$3)=0,0,IF(E9&lt;&gt;T$2,0,F8-E8))+IF(COUNTIF(feries,G$3)=0,0,IF(G9&lt;&gt;T$2,0,H8-G8))+IF(COUNTIF(feries,I$3)=0,0,IF(I9&lt;&gt;T$2,0,J8-I8))+IF(COUNTIF(feries,K$3)=0,0,IF(K9&lt;&gt;T$2,0,L8-K8))+IF(COUNTIF(feries,M$3)=0,0,IF(M9&lt;&gt;T$2,0,N8-M8))+IF(COUNTIF(feries,O$3)=0,0,IF(O9&lt;&gt;T$2,0,P8-O8))</f>
        <v>0</v>
      </c>
      <c r="U8" s="45">
        <f>IF(COUNTIF(feries,C$3)=0,0,IF(C9&lt;&gt;U$2,0,D8-C8))+IF(COUNTIF(feries,E$3)=0,0,IF(E9&lt;&gt;U$2,0,F8-E8))+IF(COUNTIF(feries,G$3)=0,0,IF(G9&lt;&gt;U$2,0,H8-G8))+IF(COUNTIF(feries,I$3)=0,0,IF(I9&lt;&gt;U$2,0,J8-I8))+IF(COUNTIF(feries,K$3)=0,0,IF(K9&lt;&gt;U$2,0,L8-K8))+IF(COUNTIF(feries,M$3)=0,0,IF(M9&lt;&gt;U$2,0,N8-M8))+IF(COUNTIF(feries,O$3)=0,0,IF(O9&lt;&gt;U$2,0,P8-O8))</f>
        <v>0</v>
      </c>
      <c r="V8" s="45">
        <f>IF(COUNTIF(feries,C$3)=0,0,IF(C9&lt;&gt;V$2,0,D8-C8))+IF(COUNTIF(feries,E$3)=0,0,IF(E9&lt;&gt;V$2,0,F8-E8))+IF(COUNTIF(feries,G$3)=0,0,IF(G9&lt;&gt;V$2,0,H8-G8))+IF(COUNTIF(feries,I$3)=0,0,IF(I9&lt;&gt;V$2,0,J8-I8))+IF(COUNTIF(feries,K$3)=0,0,IF(K9&lt;&gt;V$2,0,L8-K8))+IF(COUNTIF(feries,M$3)=0,0,IF(M9&lt;&gt;V$2,0,N8-M8))+IF(COUNTIF(feries,O$3)=0,0,IF(O9&lt;&gt;V$2,0,P8-O8))</f>
        <v>0</v>
      </c>
      <c r="W8" s="45">
        <f>IF(COUNTIF(feries,O$3)=0,IF(O9=$W$2,P8-O8,0))+IF(COUNTIF(feries,M$3)=0,IF(M9=$W$2,N8-M8,0))</f>
        <v>0</v>
      </c>
      <c r="X8" s="45">
        <f>IF(COUNTIF(feries,O$3)=0,IF(O9=$X$2,P8-O8,0))+IF(COUNTIF(feries,M$3)=0,IF(M9=$X$2,N8-M8,0))</f>
        <v>8.3333333333333481E-2</v>
      </c>
      <c r="Y8" s="45">
        <f>IF(COUNTIF(feries,O$3)=0,IF(O9=$Y$2,P8-O8,0))+IF(COUNTIF(feries,M$3)=0,IF(M9=$Y$2,N8-M8,0))</f>
        <v>0</v>
      </c>
      <c r="AA8" s="61" t="s">
        <v>16</v>
      </c>
    </row>
    <row r="9" spans="1:27" ht="15" customHeight="1">
      <c r="A9" s="4"/>
      <c r="B9" s="18"/>
      <c r="C9" s="8"/>
      <c r="D9" s="8"/>
      <c r="E9" s="8"/>
      <c r="F9" s="8"/>
      <c r="G9" s="8"/>
      <c r="H9" s="8"/>
      <c r="I9" s="8"/>
      <c r="J9" s="8"/>
      <c r="K9" s="8"/>
      <c r="L9" s="8"/>
      <c r="M9" s="9" t="s">
        <v>8</v>
      </c>
      <c r="N9" s="9"/>
      <c r="O9" s="9" t="s">
        <v>8</v>
      </c>
      <c r="P9" s="27"/>
      <c r="Q9" s="45"/>
      <c r="R9" s="45"/>
      <c r="S9" s="45"/>
      <c r="T9" s="45"/>
      <c r="U9" s="45"/>
      <c r="V9" s="45"/>
      <c r="W9" s="45"/>
      <c r="X9" s="45"/>
      <c r="Y9" s="45"/>
      <c r="Z9" s="46" t="s">
        <v>7</v>
      </c>
      <c r="AA9" s="58">
        <f>SUM(W4:W37)</f>
        <v>0</v>
      </c>
    </row>
    <row r="10" spans="1:27" ht="13.8" customHeight="1">
      <c r="A10" s="4"/>
      <c r="B10" s="16" t="s">
        <v>32</v>
      </c>
      <c r="C10" s="37">
        <f>+O3+1</f>
        <v>45999</v>
      </c>
      <c r="D10" s="37"/>
      <c r="E10" s="37">
        <f>C10+1</f>
        <v>46000</v>
      </c>
      <c r="F10" s="37"/>
      <c r="G10" s="37">
        <f>E10+1</f>
        <v>46001</v>
      </c>
      <c r="H10" s="37"/>
      <c r="I10" s="37">
        <f>G10+1</f>
        <v>46002</v>
      </c>
      <c r="J10" s="37"/>
      <c r="K10" s="37">
        <f>I10+1</f>
        <v>46003</v>
      </c>
      <c r="L10" s="37"/>
      <c r="M10" s="33">
        <f>K10+1</f>
        <v>46004</v>
      </c>
      <c r="N10" s="33"/>
      <c r="O10" s="33">
        <f>M10+1</f>
        <v>46005</v>
      </c>
      <c r="P10" s="34"/>
      <c r="Q10" s="45"/>
      <c r="R10" s="45"/>
      <c r="S10" s="45"/>
      <c r="T10" s="45"/>
      <c r="U10" s="45"/>
      <c r="V10" s="45"/>
      <c r="W10" s="45"/>
      <c r="X10" s="45"/>
      <c r="Y10" s="45"/>
      <c r="Z10" s="46" t="s">
        <v>8</v>
      </c>
      <c r="AA10" s="58">
        <f>SUM(X4:X37)</f>
        <v>0.5</v>
      </c>
    </row>
    <row r="11" spans="1:27" ht="15" customHeight="1">
      <c r="A11" s="4"/>
      <c r="B11" s="17"/>
      <c r="C11" s="29">
        <v>0.33333333333333331</v>
      </c>
      <c r="D11" s="29">
        <v>0.375</v>
      </c>
      <c r="E11" s="29">
        <v>0.33333333333333331</v>
      </c>
      <c r="F11" s="29">
        <v>0.375</v>
      </c>
      <c r="G11" s="29">
        <v>0.33333333333333331</v>
      </c>
      <c r="H11" s="29">
        <v>0.375</v>
      </c>
      <c r="I11" s="29">
        <v>0.33333333333333331</v>
      </c>
      <c r="J11" s="29">
        <v>0.375</v>
      </c>
      <c r="K11" s="29">
        <v>0.33333333333333331</v>
      </c>
      <c r="L11" s="29">
        <v>0.375</v>
      </c>
      <c r="M11" s="30">
        <v>0.35416666666666669</v>
      </c>
      <c r="N11" s="31">
        <v>0.39583333333333331</v>
      </c>
      <c r="O11" s="30">
        <v>0.35416666666666669</v>
      </c>
      <c r="P11" s="31">
        <v>0.39583333333333331</v>
      </c>
      <c r="Q11" s="45">
        <f>IF(COUNTIF(feries,K$10)=0,IF(K12=$Q$2,L11-K11,0))+IF(COUNTIF(feries,I$10)=0,IF(I12=$Q$2,J11-I11,0))+IF(COUNTIF(feries,G$10)=0,IF(G12=$Q$2,H11-G11,0))+IF(COUNTIF(feries,E$10)=0,IF(E12=$Q$2,F11-E11,0))+IF(COUNTIF(feries,C$10)=0,IF(C12=$Q$2,D11-C11,0))</f>
        <v>0.20833333333333343</v>
      </c>
      <c r="R11" s="45">
        <f>IF(COUNTIF(feries,K$10)=0,IF(K12=$R$2,L11-K11,0))+IF(COUNTIF(feries,I$10)=0,IF(I12=$R$2,J11-I11,0))+IF(COUNTIF(feries,G$10)=0,IF(G12=$R$2,H11-G11,0))+IF(COUNTIF(feries,E$10)=0,IF(E12=$R$2,F11-E11,0))+IF(COUNTIF(feries,C$10)=0,IF(C12=$R$2,D11-C11,0))</f>
        <v>0</v>
      </c>
      <c r="S11" s="45">
        <f>IF(COUNTIF(feries,K$10)=0,IF(K12=$S$2,L11-K11,0))+IF(COUNTIF(feries,I$10)=0,IF(I12=$S$2,J11-I11,0))+IF(COUNTIF(feries,G$10)=0,IF(G12=$S$2,H11-G11,0))+IF(COUNTIF(feries,E$10)=0,IF(E12=$S$2,F11-E11,0))+IF(COUNTIF(feries,C$10)=0,IF(C12=$S$2,D11-C11,0))</f>
        <v>0</v>
      </c>
      <c r="T11" s="45">
        <f>IF(COUNTIF(feries,C$10)=0,0,IF(C12&lt;&gt;T$2,0,D11-C11))+IF(COUNTIF(feries,E$10)=0,0,IF(E12&lt;&gt;T$2,0,F11-E11))+IF(COUNTIF(feries,G$10)=0,0,IF(G12&lt;&gt;T$2,0,H11-G11))+IF(COUNTIF(feries,I$10)=0,0,IF(I12&lt;&gt;T$2,0,J11-I11))+IF(COUNTIF(feries,K$10)=0,0,IF(K12&lt;&gt;T$2,0,L11-K11))+IF(COUNTIF(feries,M$10)=0,0,IF(M12&lt;&gt;T$2,0,N11-M11))+IF(COUNTIF(feries,O$10)=0,0,IF(O12&lt;&gt;T$2,0,P11-O11))</f>
        <v>0</v>
      </c>
      <c r="U11" s="45">
        <f>IF(COUNTIF(feries,C$10)=0,0,IF(C12&lt;&gt;U$2,0,D11-C11))+IF(COUNTIF(feries,E$10)=0,0,IF(E12&lt;&gt;U$2,0,F11-E11))+IF(COUNTIF(feries,G$10)=0,0,IF(G12&lt;&gt;U$2,0,H11-G11))+IF(COUNTIF(feries,I$10)=0,0,IF(I12&lt;&gt;U$2,0,J11-I11))+IF(COUNTIF(feries,K$10)=0,0,IF(K12&lt;&gt;U$2,0,L11-K11))+IF(COUNTIF(feries,M$10)=0,0,IF(M12&lt;&gt;U$2,0,N11-M11))+IF(COUNTIF(feries,O$10)=0,0,IF(O12&lt;&gt;U$2,0,P11-O11))</f>
        <v>0</v>
      </c>
      <c r="V11" s="45">
        <f>IF(COUNTIF(feries,C$10)=0,0,IF(C12&lt;&gt;V$2,0,D11-C11))+IF(COUNTIF(feries,E$10)=0,0,IF(E12&lt;&gt;V$2,0,F11-E11))+IF(COUNTIF(feries,G$10)=0,0,IF(G12&lt;&gt;V$2,0,H11-G11))+IF(COUNTIF(feries,I$10)=0,0,IF(I12&lt;&gt;V$2,0,J11-I11))+IF(COUNTIF(feries,K$10)=0,0,IF(K12&lt;&gt;V$2,0,L11-K11))+IF(COUNTIF(feries,M$10)=0,0,IF(M12&lt;&gt;V$2,0,N11-M11))+IF(COUNTIF(feries,O$10)=0,0,IF(O12&lt;&gt;V$2,0,P11-O11))</f>
        <v>0</v>
      </c>
      <c r="W11" s="45">
        <f>IF(COUNTIF(feries,O$10)=0,IF(O12=$W$2,P11-O11,0))+IF(COUNTIF(feries,M$10)=0,IF(M12=$W$2,N11-M11,0))</f>
        <v>0</v>
      </c>
      <c r="X11" s="45">
        <f>IF(COUNTIF(feries,O$10)=0,IF(O12=$X$2,P11-O11,0))+IF(COUNTIF(feries,M$10)=0,IF(M12=$X$2,N11-M11,0))</f>
        <v>0</v>
      </c>
      <c r="Y11" s="45">
        <f>IF(COUNTIF(feries,O$10)=0,IF(O12=$Y$2,P11-O11,0))+IF(COUNTIF(feries,M$10)=0,IF(M12=$Y$2,N11-M11,0))</f>
        <v>8.3333333333333259E-2</v>
      </c>
      <c r="Z11" s="46" t="s">
        <v>14</v>
      </c>
      <c r="AA11" s="58">
        <f>SUM(Y4:Y37)</f>
        <v>0.5</v>
      </c>
    </row>
    <row r="12" spans="1:27" ht="15" customHeight="1">
      <c r="A12" s="5"/>
      <c r="B12" s="17"/>
      <c r="C12" s="38" t="s">
        <v>7</v>
      </c>
      <c r="D12" s="39"/>
      <c r="E12" s="38" t="s">
        <v>7</v>
      </c>
      <c r="F12" s="39"/>
      <c r="G12" s="38" t="s">
        <v>7</v>
      </c>
      <c r="H12" s="39"/>
      <c r="I12" s="38" t="s">
        <v>7</v>
      </c>
      <c r="J12" s="39"/>
      <c r="K12" s="38" t="s">
        <v>7</v>
      </c>
      <c r="L12" s="39"/>
      <c r="M12" s="9" t="s">
        <v>14</v>
      </c>
      <c r="N12" s="25"/>
      <c r="O12" s="10" t="s">
        <v>14</v>
      </c>
      <c r="P12" s="27"/>
      <c r="Q12" s="45"/>
      <c r="R12" s="45"/>
      <c r="S12" s="45"/>
      <c r="T12" s="45"/>
      <c r="U12" s="45"/>
      <c r="V12" s="45"/>
      <c r="W12" s="45"/>
      <c r="X12" s="45"/>
      <c r="Y12" s="45"/>
    </row>
    <row r="13" spans="1:27" ht="15" customHeight="1">
      <c r="A13" s="4"/>
      <c r="B13" s="76">
        <f>_xlfn.ISOWEEKNUM(C10)</f>
        <v>50</v>
      </c>
      <c r="C13" s="36">
        <v>0.47916666666666669</v>
      </c>
      <c r="D13" s="36">
        <v>0.52083333333333337</v>
      </c>
      <c r="E13" s="36">
        <v>0.47916666666666669</v>
      </c>
      <c r="F13" s="36">
        <v>0.52083333333333337</v>
      </c>
      <c r="G13" s="36">
        <v>0.5</v>
      </c>
      <c r="H13" s="36">
        <v>0.54166666666666663</v>
      </c>
      <c r="I13" s="36">
        <v>0.47916666666666669</v>
      </c>
      <c r="J13" s="36">
        <v>0.52083333333333337</v>
      </c>
      <c r="K13" s="36">
        <v>0.5</v>
      </c>
      <c r="L13" s="36">
        <v>0.54166666666666663</v>
      </c>
      <c r="M13" s="30">
        <v>0.5</v>
      </c>
      <c r="N13" s="31">
        <v>0.54166666666666663</v>
      </c>
      <c r="O13" s="30">
        <v>0.5</v>
      </c>
      <c r="P13" s="31">
        <v>0.54166666666666663</v>
      </c>
      <c r="Q13" s="45">
        <f>IF(COUNTIF(feries,K$10)=0,IF(K14=$Q$2,L13-K13,0))+IF(COUNTIF(feries,I$10)=0,IF(I14=$Q$2,J13-I13,0))+IF(COUNTIF(feries,G$10)=0,IF(G14=$Q$2,H13-G13,0))+IF(COUNTIF(feries,E$10)=0,IF(E14=$Q$2,F13-E13,0))+IF(COUNTIF(feries,C$10)=0,IF(C14=$Q$2,D13-C13,0))</f>
        <v>0.20833333333333331</v>
      </c>
      <c r="R13" s="45">
        <f>IF(COUNTIF(feries,K$10)=0,IF(K14=$R$2,L13-K13,0))+IF(COUNTIF(feries,I$10)=0,IF(I14=$R$2,J13-I13,0))+IF(COUNTIF(feries,G$10)=0,IF(G14=$R$2,H13-G13,0))+IF(COUNTIF(feries,E$10)=0,IF(E14=$R$2,F13-E13,0))+IF(COUNTIF(feries,C$10)=0,IF(C14=$R$2,D13-C13,0))</f>
        <v>0</v>
      </c>
      <c r="S13" s="45">
        <f>IF(COUNTIF(feries,K$10)=0,IF(K14=$S$2,L13-K13,0))+IF(COUNTIF(feries,I$10)=0,IF(I14=$S$2,J13-I13,0))+IF(COUNTIF(feries,G$10)=0,IF(G14=$S$2,H13-G13,0))+IF(COUNTIF(feries,E$10)=0,IF(E14=$S$2,F13-E13,0))+IF(COUNTIF(feries,C$10)=0,IF(C14=$S$2,D13-C13,0))</f>
        <v>0</v>
      </c>
      <c r="T13" s="45">
        <f>IF(COUNTIF(feries,C$10)=0,0,IF(C14&lt;&gt;T$2,0,D13-C13))+IF(COUNTIF(feries,E$10)=0,0,IF(E14&lt;&gt;T$2,0,F13-E13))+IF(COUNTIF(feries,G$10)=0,0,IF(G14&lt;&gt;T$2,0,H13-G13))+IF(COUNTIF(feries,I$10)=0,0,IF(I14&lt;&gt;T$2,0,J13-I13))+IF(COUNTIF(feries,K$10)=0,0,IF(K14&lt;&gt;T$2,0,L13-K13))+IF(COUNTIF(feries,M$10)=0,0,IF(M14&lt;&gt;T$2,0,N13-M13))+IF(COUNTIF(feries,O$10)=0,0,IF(O14&lt;&gt;T$2,0,P13-O13))</f>
        <v>0</v>
      </c>
      <c r="U13" s="45">
        <f>IF(COUNTIF(feries,C$10)=0,0,IF(C14&lt;&gt;U$2,0,D13-C13))+IF(COUNTIF(feries,E$10)=0,0,IF(E14&lt;&gt;U$2,0,F13-E13))+IF(COUNTIF(feries,G$10)=0,0,IF(G14&lt;&gt;U$2,0,H13-G13))+IF(COUNTIF(feries,I$10)=0,0,IF(I14&lt;&gt;U$2,0,J13-I13))+IF(COUNTIF(feries,K$10)=0,0,IF(K14&lt;&gt;U$2,0,L13-K13))+IF(COUNTIF(feries,M$10)=0,0,IF(M14&lt;&gt;U$2,0,N13-M13))+IF(COUNTIF(feries,O$10)=0,0,IF(O14&lt;&gt;U$2,0,P13-O13))</f>
        <v>0</v>
      </c>
      <c r="V13" s="45">
        <f>IF(COUNTIF(feries,C$10)=0,0,IF(C14&lt;&gt;V$2,0,D13-C13))+IF(COUNTIF(feries,E$10)=0,0,IF(E14&lt;&gt;V$2,0,F13-E13))+IF(COUNTIF(feries,G$10)=0,0,IF(G14&lt;&gt;V$2,0,H13-G13))+IF(COUNTIF(feries,I$10)=0,0,IF(I14&lt;&gt;V$2,0,J13-I13))+IF(COUNTIF(feries,K$10)=0,0,IF(K14&lt;&gt;V$2,0,L13-K13))+IF(COUNTIF(feries,M$10)=0,0,IF(M14&lt;&gt;V$2,0,N13-M13))+IF(COUNTIF(feries,O$10)=0,0,IF(O14&lt;&gt;V$2,0,P13-O13))</f>
        <v>0</v>
      </c>
      <c r="W13" s="45">
        <f>IF(COUNTIF(feries,O$10)=0,IF(O14=$W$2,P13-O13,0))+IF(COUNTIF(feries,M$10)=0,IF(M14=$W$2,N13-M13,0))</f>
        <v>0</v>
      </c>
      <c r="X13" s="45">
        <f>IF(COUNTIF(feries,O$10)=0,IF(O14=$X$2,P13-O13,0))+IF(COUNTIF(feries,M$10)=0,IF(M14=$X$2,N13-M13,0))</f>
        <v>0</v>
      </c>
      <c r="Y13" s="45">
        <f>IF(COUNTIF(feries,O$10)=0,IF(O14=$Y$2,P13-O13,0))+IF(COUNTIF(feries,M$10)=0,IF(M14=$Y$2,N13-M13,0))</f>
        <v>8.3333333333333259E-2</v>
      </c>
      <c r="AA13" s="61" t="s">
        <v>49</v>
      </c>
    </row>
    <row r="14" spans="1:27" ht="15" customHeight="1">
      <c r="A14" s="4"/>
      <c r="B14" s="76"/>
      <c r="C14" s="38" t="s">
        <v>7</v>
      </c>
      <c r="D14" s="39"/>
      <c r="E14" s="38" t="s">
        <v>7</v>
      </c>
      <c r="F14" s="39"/>
      <c r="G14" s="38" t="s">
        <v>7</v>
      </c>
      <c r="H14" s="39"/>
      <c r="I14" s="38" t="s">
        <v>7</v>
      </c>
      <c r="J14" s="39"/>
      <c r="K14" s="38" t="s">
        <v>7</v>
      </c>
      <c r="L14" s="39"/>
      <c r="M14" s="9" t="s">
        <v>14</v>
      </c>
      <c r="N14" s="25"/>
      <c r="O14" s="10" t="s">
        <v>14</v>
      </c>
      <c r="P14" s="27"/>
      <c r="Q14" s="45"/>
      <c r="R14" s="45"/>
      <c r="S14" s="45"/>
      <c r="T14" s="45"/>
      <c r="U14" s="45"/>
      <c r="V14" s="45"/>
      <c r="W14" s="45"/>
      <c r="X14" s="45"/>
      <c r="Y14" s="45"/>
      <c r="Z14" s="46" t="s">
        <v>7</v>
      </c>
      <c r="AA14" s="58">
        <f>SUM(T4:T37)</f>
        <v>8.333333333333337E-2</v>
      </c>
    </row>
    <row r="15" spans="1:27" ht="15" customHeight="1">
      <c r="A15" s="4"/>
      <c r="B15" s="17"/>
      <c r="C15" s="36">
        <v>0.72916666666666663</v>
      </c>
      <c r="D15" s="36">
        <v>0.77083333333333337</v>
      </c>
      <c r="E15" s="36">
        <v>0.72916666666666663</v>
      </c>
      <c r="F15" s="36">
        <v>0.77083333333333337</v>
      </c>
      <c r="G15" s="36">
        <v>0.72916666666666663</v>
      </c>
      <c r="H15" s="36">
        <v>0.77083333333333337</v>
      </c>
      <c r="I15" s="36">
        <v>0.72916666666666663</v>
      </c>
      <c r="J15" s="36">
        <v>0.77083333333333337</v>
      </c>
      <c r="K15" s="36">
        <v>0.72916666666666663</v>
      </c>
      <c r="L15" s="36">
        <v>0.77083333333333337</v>
      </c>
      <c r="M15" s="30">
        <v>0.72916666666666663</v>
      </c>
      <c r="N15" s="31">
        <v>0.77083333333333337</v>
      </c>
      <c r="O15" s="30">
        <v>0.72916666666666663</v>
      </c>
      <c r="P15" s="31">
        <v>0.77083333333333337</v>
      </c>
      <c r="Q15" s="45">
        <f>IF(COUNTIF(feries,K$10)=0,IF(K16=$Q$2,L15-K15,0))+IF(COUNTIF(feries,I$10)=0,IF(I16=$Q$2,J15-I15,0))+IF(COUNTIF(feries,G$10)=0,IF(G16=$Q$2,H15-G15,0))+IF(COUNTIF(feries,E$10)=0,IF(E16=$Q$2,F15-E15,0))+IF(COUNTIF(feries,C$10)=0,IF(C16=$Q$2,D15-C15,0))</f>
        <v>0</v>
      </c>
      <c r="R15" s="45">
        <f>IF(COUNTIF(feries,K$10)=0,IF(K16=$R$2,L15-K15,0))+IF(COUNTIF(feries,I$10)=0,IF(I16=$R$2,J15-I15,0))+IF(COUNTIF(feries,G$10)=0,IF(G16=$R$2,H15-G15,0))+IF(COUNTIF(feries,E$10)=0,IF(E16=$R$2,F15-E15,0))+IF(COUNTIF(feries,C$10)=0,IF(C16=$R$2,D15-C15,0))</f>
        <v>0.12500000000000022</v>
      </c>
      <c r="S15" s="45">
        <f>IF(COUNTIF(feries,K$10)=0,IF(K16=$S$2,L15-K15,0))+IF(COUNTIF(feries,I$10)=0,IF(I16=$S$2,J15-I15,0))+IF(COUNTIF(feries,G$10)=0,IF(G16=$S$2,H15-G15,0))+IF(COUNTIF(feries,E$10)=0,IF(E16=$S$2,F15-E15,0))+IF(COUNTIF(feries,C$10)=0,IF(C16=$S$2,D15-C15,0))</f>
        <v>8.3333333333333481E-2</v>
      </c>
      <c r="T15" s="45">
        <f>IF(COUNTIF(feries,C$10)=0,0,IF(C16&lt;&gt;T$2,0,D15-C15))+IF(COUNTIF(feries,E$10)=0,0,IF(E16&lt;&gt;T$2,0,F15-E15))+IF(COUNTIF(feries,G$10)=0,0,IF(G16&lt;&gt;T$2,0,H15-G15))+IF(COUNTIF(feries,I$10)=0,0,IF(I16&lt;&gt;T$2,0,J15-I15))+IF(COUNTIF(feries,K$10)=0,0,IF(K16&lt;&gt;T$2,0,L15-K15))+IF(COUNTIF(feries,M$10)=0,0,IF(M16&lt;&gt;T$2,0,N15-M15))+IF(COUNTIF(feries,O$10)=0,0,IF(O16&lt;&gt;T$2,0,P15-O15))</f>
        <v>0</v>
      </c>
      <c r="U15" s="45">
        <f>IF(COUNTIF(feries,C$10)=0,0,IF(C16&lt;&gt;U$2,0,D15-C15))+IF(COUNTIF(feries,E$10)=0,0,IF(E16&lt;&gt;U$2,0,F15-E15))+IF(COUNTIF(feries,G$10)=0,0,IF(G16&lt;&gt;U$2,0,H15-G15))+IF(COUNTIF(feries,I$10)=0,0,IF(I16&lt;&gt;U$2,0,J15-I15))+IF(COUNTIF(feries,K$10)=0,0,IF(K16&lt;&gt;U$2,0,L15-K15))+IF(COUNTIF(feries,M$10)=0,0,IF(M16&lt;&gt;U$2,0,N15-M15))+IF(COUNTIF(feries,O$10)=0,0,IF(O16&lt;&gt;U$2,0,P15-O15))</f>
        <v>0</v>
      </c>
      <c r="V15" s="45">
        <f>IF(COUNTIF(feries,C$10)=0,0,IF(C16&lt;&gt;V$2,0,D15-C15))+IF(COUNTIF(feries,E$10)=0,0,IF(E16&lt;&gt;V$2,0,F15-E15))+IF(COUNTIF(feries,G$10)=0,0,IF(G16&lt;&gt;V$2,0,H15-G15))+IF(COUNTIF(feries,I$10)=0,0,IF(I16&lt;&gt;V$2,0,J15-I15))+IF(COUNTIF(feries,K$10)=0,0,IF(K16&lt;&gt;V$2,0,L15-K15))+IF(COUNTIF(feries,M$10)=0,0,IF(M16&lt;&gt;V$2,0,N15-M15))+IF(COUNTIF(feries,O$10)=0,0,IF(O16&lt;&gt;V$2,0,P15-O15))</f>
        <v>0</v>
      </c>
      <c r="W15" s="45">
        <f>IF(COUNTIF(feries,O$10)=0,IF(O16=$W$2,P15-O15,0))+IF(COUNTIF(feries,M$10)=0,IF(M16=$W$2,N15-M15,0))</f>
        <v>0</v>
      </c>
      <c r="X15" s="45">
        <f>IF(COUNTIF(feries,O$10)=0,IF(O16=$X$2,P15-O15,0))+IF(COUNTIF(feries,M$10)=0,IF(M16=$X$2,N15-M15,0))</f>
        <v>0</v>
      </c>
      <c r="Y15" s="45">
        <f>IF(COUNTIF(feries,O$10)=0,IF(O16=$Y$2,P15-O15,0))+IF(COUNTIF(feries,M$10)=0,IF(M16=$Y$2,N15-M15,0))</f>
        <v>8.3333333333333481E-2</v>
      </c>
      <c r="Z15" s="46" t="s">
        <v>8</v>
      </c>
      <c r="AA15" s="58">
        <f>SUM(U4:U37)</f>
        <v>0</v>
      </c>
    </row>
    <row r="16" spans="1:27" ht="15" customHeight="1">
      <c r="A16" s="4"/>
      <c r="B16" s="18"/>
      <c r="C16" s="8" t="s">
        <v>8</v>
      </c>
      <c r="D16" s="8"/>
      <c r="E16" s="8" t="s">
        <v>14</v>
      </c>
      <c r="F16" s="8"/>
      <c r="G16" s="8" t="s">
        <v>8</v>
      </c>
      <c r="H16" s="8"/>
      <c r="I16" s="8" t="s">
        <v>14</v>
      </c>
      <c r="J16" s="8"/>
      <c r="K16" s="8" t="s">
        <v>8</v>
      </c>
      <c r="L16" s="8"/>
      <c r="M16" s="9" t="s">
        <v>14</v>
      </c>
      <c r="N16" s="25"/>
      <c r="O16" s="10" t="s">
        <v>14</v>
      </c>
      <c r="P16" s="27"/>
      <c r="Q16" s="45"/>
      <c r="R16" s="45"/>
      <c r="S16" s="45"/>
      <c r="T16" s="45"/>
      <c r="U16" s="45"/>
      <c r="V16" s="45"/>
      <c r="W16" s="45"/>
      <c r="X16" s="45"/>
      <c r="Y16" s="45"/>
      <c r="Z16" s="46" t="s">
        <v>14</v>
      </c>
      <c r="AA16" s="58">
        <f>SUM(V4:V37)</f>
        <v>4.1666666666666741E-2</v>
      </c>
    </row>
    <row r="17" spans="1:27" ht="15" customHeight="1">
      <c r="A17" s="4"/>
      <c r="B17" s="16" t="s">
        <v>32</v>
      </c>
      <c r="C17" s="37">
        <f>C10+7</f>
        <v>46006</v>
      </c>
      <c r="D17" s="37"/>
      <c r="E17" s="37">
        <f>C17+1</f>
        <v>46007</v>
      </c>
      <c r="F17" s="37"/>
      <c r="G17" s="37">
        <f>E17+1</f>
        <v>46008</v>
      </c>
      <c r="H17" s="37"/>
      <c r="I17" s="37">
        <f>G17+1</f>
        <v>46009</v>
      </c>
      <c r="J17" s="37"/>
      <c r="K17" s="37">
        <f>I17+1</f>
        <v>46010</v>
      </c>
      <c r="L17" s="37"/>
      <c r="M17" s="33">
        <f>K17+1</f>
        <v>46011</v>
      </c>
      <c r="N17" s="33"/>
      <c r="O17" s="33">
        <f>M17+1</f>
        <v>46012</v>
      </c>
      <c r="P17" s="34"/>
      <c r="Q17" s="45"/>
      <c r="R17" s="45"/>
      <c r="S17" s="45"/>
      <c r="T17" s="45">
        <f>IF(COUNTIF(feries,C$3)=0,0,IF(C18&lt;&gt;T$2,0,D17-C17))+IF(COUNTIF(feries,E$3)=0,0,IF(E18&lt;&gt;T$2,0,F17-E17))+IF(COUNTIF(feries,G$3)=0,0,IF(G18&lt;&gt;T$2,0,H17-G17))+IF(COUNTIF(feries,I$3)=0,0,IF(I18&lt;&gt;T$2,0,J17-I17))+IF(COUNTIF(feries,K$3)=0,0,IF(K18&lt;&gt;T$2,0,L17-K17))+IF(COUNTIF(feries,M$3)=0,0,IF(M18&lt;&gt;T$2,0,N17-M17))+IF(COUNTIF(feries,O$3)=0,0,IF(O18&lt;&gt;T$2,0,P17-O17))</f>
        <v>0</v>
      </c>
      <c r="U17" s="45"/>
      <c r="V17" s="45"/>
      <c r="W17" s="45"/>
      <c r="X17" s="45"/>
      <c r="Y17" s="45"/>
    </row>
    <row r="18" spans="1:27" ht="15" customHeight="1">
      <c r="A18" s="4"/>
      <c r="B18" s="17"/>
      <c r="C18" s="29">
        <v>0.33333333333333331</v>
      </c>
      <c r="D18" s="29">
        <v>0.375</v>
      </c>
      <c r="E18" s="29">
        <v>0.33333333333333331</v>
      </c>
      <c r="F18" s="29">
        <v>0.375</v>
      </c>
      <c r="G18" s="29">
        <v>0.33333333333333331</v>
      </c>
      <c r="H18" s="29">
        <v>0.375</v>
      </c>
      <c r="I18" s="29">
        <v>0.33333333333333331</v>
      </c>
      <c r="J18" s="29">
        <v>0.375</v>
      </c>
      <c r="K18" s="29">
        <v>0.33333333333333331</v>
      </c>
      <c r="L18" s="29">
        <v>0.375</v>
      </c>
      <c r="M18" s="30">
        <v>0.35416666666666669</v>
      </c>
      <c r="N18" s="31">
        <v>0.39583333333333331</v>
      </c>
      <c r="O18" s="30">
        <v>0.35416666666666669</v>
      </c>
      <c r="P18" s="31">
        <v>0.39583333333333331</v>
      </c>
      <c r="Q18" s="45">
        <f>IF(COUNTIF(feries,K$17)=0,IF(K19=$Q$2,L18-K18,0))+IF(COUNTIF(feries,I$17)=0,IF(I19=$Q$2,J18-I18,0))+IF(COUNTIF(feries,G$17)=0,IF(G19=$Q$2,H18-G18,0))+IF(COUNTIF(feries,E$17)=0,IF(E19=$Q$2,F18-E18,0))+IF(COUNTIF(feries,C$17)=0,IF(C19=$Q$2,D18-C18,0))</f>
        <v>0.20833333333333343</v>
      </c>
      <c r="R18" s="45">
        <f>IF(COUNTIF(feries,K$17)=0,IF(K19=$R$2,L18-K18,0))+IF(COUNTIF(feries,I$17)=0,IF(I19=$R$2,J18-I18,0))+IF(COUNTIF(feries,G$17)=0,IF(G19=$R$2,H18-G18,0))+IF(COUNTIF(feries,E$17)=0,IF(E19=$R$2,F18-E18,0))+IF(COUNTIF(feries,C$17)=0,IF(C19=$R$2,D18-C18,0))</f>
        <v>0</v>
      </c>
      <c r="S18" s="45">
        <f>IF(COUNTIF(feries,K$17)=0,IF(K19=$S$2,L18-K18,0))+IF(COUNTIF(feries,I$17)=0,IF(I19=$S$2,J18-I18,0))+IF(COUNTIF(feries,G$17)=0,IF(G19=$S$2,H18-G18,0))+IF(COUNTIF(feries,E$17)=0,IF(E19=$S$2,F18-E18,0))+IF(COUNTIF(feries,C$17)=0,IF(C19=$S$2,D18-C18,0))</f>
        <v>0</v>
      </c>
      <c r="T18" s="45">
        <f>IF(COUNTIF(feries,C$17)=0,0,IF(C19&lt;&gt;T$2,0,D18-C18))+IF(COUNTIF(feries,E$17)=0,0,IF(E19&lt;&gt;T$2,0,F18-E18))+IF(COUNTIF(feries,G$17)=0,0,IF(G19&lt;&gt;T$2,0,H18-G18))+IF(COUNTIF(feries,I$17)=0,0,IF(I19&lt;&gt;T$2,0,J18-I18))+IF(COUNTIF(feries,K$17)=0,0,IF(K19&lt;&gt;T$2,0,L18-K18))+IF(COUNTIF(feries,M$17)=0,0,IF(M19&lt;&gt;T$2,0,N18-M18))+IF(COUNTIF(feries,O$17)=0,0,IF(O19&lt;&gt;T$2,0,P18-O18))</f>
        <v>0</v>
      </c>
      <c r="U18" s="45">
        <f>IF(COUNTIF(feries,C$17)=0,0,IF(C19&lt;&gt;U$2,0,D18-C18))+IF(COUNTIF(feries,E$17)=0,0,IF(E19&lt;&gt;U$2,0,F18-E18))+IF(COUNTIF(feries,G$17)=0,0,IF(G19&lt;&gt;U$2,0,H18-G18))+IF(COUNTIF(feries,I$17)=0,0,IF(I19&lt;&gt;U$2,0,J18-I18))+IF(COUNTIF(feries,K$17)=0,0,IF(K19&lt;&gt;U$2,0,L18-K18))+IF(COUNTIF(feries,M$17)=0,0,IF(M19&lt;&gt;U$2,0,N18-M18))+IF(COUNTIF(feries,O$17)=0,0,IF(O19&lt;&gt;U$2,0,P18-O18))</f>
        <v>0</v>
      </c>
      <c r="V18" s="45">
        <f>IF(COUNTIF(feries,C$17)=0,0,IF(C19&lt;&gt;V$2,0,D18-C18))+IF(COUNTIF(feries,E$17)=0,0,IF(E19&lt;&gt;V$2,0,F18-E18))+IF(COUNTIF(feries,G$17)=0,0,IF(G19&lt;&gt;V$2,0,H18-G18))+IF(COUNTIF(feries,I$17)=0,0,IF(I19&lt;&gt;V$2,0,J18-I18))+IF(COUNTIF(feries,K$17)=0,0,IF(K19&lt;&gt;V$2,0,L18-K18))+IF(COUNTIF(feries,M$17)=0,0,IF(M19&lt;&gt;V$2,0,N18-M18))+IF(COUNTIF(feries,O$17)=0,0,IF(O19&lt;&gt;V$2,0,P18-O18))</f>
        <v>0</v>
      </c>
      <c r="W18" s="45">
        <f>IF(COUNTIF(feries,O$17)=0,IF(O19=$W$2,P18-O18,0))+IF(COUNTIF(feries,M$17)=0,IF(M19=$W$2,N18-M18,0))</f>
        <v>0</v>
      </c>
      <c r="X18" s="45">
        <f>IF(COUNTIF(feries,O$17)=0,IF(O19=$X$2,P18-O18,0))+IF(COUNTIF(feries,M$17)=0,IF(M19=$X$2,N18-M18,0))</f>
        <v>8.3333333333333259E-2</v>
      </c>
      <c r="Y18" s="45">
        <f>IF(COUNTIF(feries,O$17)=0,IF(O19=$Y$2,P18-O18,0))+IF(COUNTIF(feries,M$17)=0,IF(M19=$Y$2,N18-M18,0))</f>
        <v>0</v>
      </c>
    </row>
    <row r="19" spans="1:27" ht="15" customHeight="1">
      <c r="A19" s="4"/>
      <c r="B19" s="17"/>
      <c r="C19" s="6" t="s">
        <v>7</v>
      </c>
      <c r="D19" s="6"/>
      <c r="E19" s="6" t="s">
        <v>7</v>
      </c>
      <c r="F19" s="6"/>
      <c r="G19" s="6" t="s">
        <v>7</v>
      </c>
      <c r="H19" s="6"/>
      <c r="I19" s="6" t="s">
        <v>7</v>
      </c>
      <c r="J19" s="6"/>
      <c r="K19" s="6" t="s">
        <v>7</v>
      </c>
      <c r="L19" s="6"/>
      <c r="M19" s="9" t="s">
        <v>8</v>
      </c>
      <c r="N19" s="25"/>
      <c r="O19" s="10" t="s">
        <v>8</v>
      </c>
      <c r="P19" s="27"/>
      <c r="Q19" s="45"/>
      <c r="R19" s="45"/>
      <c r="S19" s="45"/>
      <c r="T19" s="45">
        <f>IF(COUNTIF(feries,C$3)=0,0,IF(C20&lt;&gt;T$2,0,D19-C19))+IF(COUNTIF(feries,E$3)=0,0,IF(E20&lt;&gt;T$2,0,F19-E19))+IF(COUNTIF(feries,G$3)=0,0,IF(G20&lt;&gt;T$2,0,H19-G19))+IF(COUNTIF(feries,I$3)=0,0,IF(I20&lt;&gt;T$2,0,J19-I19))+IF(COUNTIF(feries,K$3)=0,0,IF(K20&lt;&gt;T$2,0,L19-K19))+IF(COUNTIF(feries,M$3)=0,0,IF(M20&lt;&gt;T$2,0,N19-M19))+IF(COUNTIF(feries,O$3)=0,0,IF(O20&lt;&gt;T$2,0,P19-O19))</f>
        <v>0</v>
      </c>
      <c r="U19" s="45"/>
      <c r="V19" s="45"/>
      <c r="W19" s="45"/>
      <c r="X19" s="45"/>
      <c r="Y19" s="45"/>
    </row>
    <row r="20" spans="1:27" ht="15" customHeight="1">
      <c r="A20" s="4"/>
      <c r="B20" s="76">
        <f>_xlfn.ISOWEEKNUM(C17)</f>
        <v>51</v>
      </c>
      <c r="C20" s="36">
        <v>0.47916666666666669</v>
      </c>
      <c r="D20" s="36">
        <v>0.52083333333333337</v>
      </c>
      <c r="E20" s="36">
        <v>0.47916666666666669</v>
      </c>
      <c r="F20" s="36">
        <v>0.52083333333333337</v>
      </c>
      <c r="G20" s="36">
        <v>0.5</v>
      </c>
      <c r="H20" s="36">
        <v>0.54166666666666663</v>
      </c>
      <c r="I20" s="36">
        <v>0.47916666666666669</v>
      </c>
      <c r="J20" s="36">
        <v>0.52083333333333337</v>
      </c>
      <c r="K20" s="36">
        <v>0.5</v>
      </c>
      <c r="L20" s="36">
        <v>0.54166666666666663</v>
      </c>
      <c r="M20" s="30">
        <v>0.5</v>
      </c>
      <c r="N20" s="31">
        <v>0.54166666666666663</v>
      </c>
      <c r="O20" s="30">
        <v>0.5</v>
      </c>
      <c r="P20" s="31">
        <v>0.54166666666666663</v>
      </c>
      <c r="Q20" s="45">
        <f>IF(COUNTIF(feries,K$17)=0,IF(K21=$Q$2,L20-K20,0))+IF(COUNTIF(feries,I$17)=0,IF(I21=$Q$2,J20-I20,0))+IF(COUNTIF(feries,G$17)=0,IF(G21=$Q$2,H20-G20,0))+IF(COUNTIF(feries,E$17)=0,IF(E21=$Q$2,F20-E20,0))+IF(COUNTIF(feries,C$17)=0,IF(C21=$Q$2,D20-C20,0))</f>
        <v>0.20833333333333331</v>
      </c>
      <c r="R20" s="45">
        <f>IF(COUNTIF(feries,K$17)=0,IF(K21=$R$2,L20-K20,0))+IF(COUNTIF(feries,I$17)=0,IF(I21=$R$2,J20-I20,0))+IF(COUNTIF(feries,G$17)=0,IF(G21=$R$2,H20-G20,0))+IF(COUNTIF(feries,E$17)=0,IF(E21=$R$2,F20-E20,0))+IF(COUNTIF(feries,C$17)=0,IF(C21=$R$2,D20-C20,0))</f>
        <v>0</v>
      </c>
      <c r="S20" s="45">
        <f>IF(COUNTIF(feries,K$17)=0,IF(K21=$S$2,L20-K20,0))+IF(COUNTIF(feries,I$17)=0,IF(I21=$S$2,J20-I20,0))+IF(COUNTIF(feries,G$17)=0,IF(G21=$S$2,H20-G20,0))+IF(COUNTIF(feries,E$17)=0,IF(E21=$S$2,F20-E20,0))+IF(COUNTIF(feries,C$17)=0,IF(C21=$S$2,D20-C20,0))</f>
        <v>0</v>
      </c>
      <c r="T20" s="45">
        <f>IF(COUNTIF(feries,C$17)=0,0,IF(C21&lt;&gt;T$2,0,D20-C20))+IF(COUNTIF(feries,E$17)=0,0,IF(E21&lt;&gt;T$2,0,F20-E20))+IF(COUNTIF(feries,G$17)=0,0,IF(G21&lt;&gt;T$2,0,H20-G20))+IF(COUNTIF(feries,I$17)=0,0,IF(I21&lt;&gt;T$2,0,J20-I20))+IF(COUNTIF(feries,K$17)=0,0,IF(K21&lt;&gt;T$2,0,L20-K20))+IF(COUNTIF(feries,M$17)=0,0,IF(M21&lt;&gt;T$2,0,N20-M20))+IF(COUNTIF(feries,O$17)=0,0,IF(O21&lt;&gt;T$2,0,P20-O20))</f>
        <v>0</v>
      </c>
      <c r="U20" s="45">
        <f>IF(COUNTIF(feries,C$17)=0,0,IF(C21&lt;&gt;U$2,0,D20-C20))+IF(COUNTIF(feries,E$17)=0,0,IF(E21&lt;&gt;U$2,0,F20-E20))+IF(COUNTIF(feries,G$17)=0,0,IF(G21&lt;&gt;U$2,0,H20-G20))+IF(COUNTIF(feries,I$17)=0,0,IF(I21&lt;&gt;U$2,0,J20-I20))+IF(COUNTIF(feries,K$17)=0,0,IF(K21&lt;&gt;U$2,0,L20-K20))+IF(COUNTIF(feries,M$17)=0,0,IF(M21&lt;&gt;U$2,0,N20-M20))+IF(COUNTIF(feries,O$17)=0,0,IF(O21&lt;&gt;U$2,0,P20-O20))</f>
        <v>0</v>
      </c>
      <c r="V20" s="45">
        <f>IF(COUNTIF(feries,C$17)=0,0,IF(C21&lt;&gt;V$2,0,D20-C20))+IF(COUNTIF(feries,E$17)=0,0,IF(E21&lt;&gt;V$2,0,F20-E20))+IF(COUNTIF(feries,G$17)=0,0,IF(G21&lt;&gt;V$2,0,H20-G20))+IF(COUNTIF(feries,I$17)=0,0,IF(I21&lt;&gt;V$2,0,J20-I20))+IF(COUNTIF(feries,K$17)=0,0,IF(K21&lt;&gt;V$2,0,L20-K20))+IF(COUNTIF(feries,M$17)=0,0,IF(M21&lt;&gt;V$2,0,N20-M20))+IF(COUNTIF(feries,O$17)=0,0,IF(O21&lt;&gt;V$2,0,P20-O20))</f>
        <v>0</v>
      </c>
      <c r="W20" s="45">
        <f>IF(COUNTIF(feries,O$17)=0,IF(O21=$W$2,P20-O20,0))+IF(COUNTIF(feries,M$17)=0,IF(M21=$W$2,N20-M20,0))</f>
        <v>0</v>
      </c>
      <c r="X20" s="45">
        <f>IF(COUNTIF(feries,O$17)=0,IF(O21=$X$2,P20-O20,0))+IF(COUNTIF(feries,M$17)=0,IF(M21=$X$2,N20-M20,0))</f>
        <v>8.3333333333333259E-2</v>
      </c>
      <c r="Y20" s="45">
        <f>IF(COUNTIF(feries,O$17)=0,IF(O21=$Y$2,P20-O20,0))+IF(COUNTIF(feries,M$17)=0,IF(M21=$Y$2,N20-M20,0))</f>
        <v>0</v>
      </c>
    </row>
    <row r="21" spans="1:27" ht="15" customHeight="1">
      <c r="A21" s="4"/>
      <c r="B21" s="76"/>
      <c r="C21" s="6" t="s">
        <v>7</v>
      </c>
      <c r="D21" s="6"/>
      <c r="E21" s="6" t="s">
        <v>7</v>
      </c>
      <c r="F21" s="6"/>
      <c r="G21" s="6" t="s">
        <v>7</v>
      </c>
      <c r="H21" s="6"/>
      <c r="I21" s="6" t="s">
        <v>7</v>
      </c>
      <c r="J21" s="6"/>
      <c r="K21" s="6" t="s">
        <v>7</v>
      </c>
      <c r="L21" s="6"/>
      <c r="M21" s="9" t="s">
        <v>8</v>
      </c>
      <c r="N21" s="25"/>
      <c r="O21" s="10" t="s">
        <v>8</v>
      </c>
      <c r="P21" s="27"/>
      <c r="Q21" s="45"/>
      <c r="R21" s="45"/>
      <c r="S21" s="45"/>
      <c r="T21" s="45"/>
      <c r="U21" s="45"/>
      <c r="V21" s="45"/>
      <c r="W21" s="45"/>
      <c r="X21" s="45"/>
      <c r="Y21" s="45"/>
    </row>
    <row r="22" spans="1:27" ht="15" customHeight="1">
      <c r="A22" s="4"/>
      <c r="B22" s="17"/>
      <c r="C22" s="36">
        <v>0.72916666666666663</v>
      </c>
      <c r="D22" s="36">
        <v>0.77083333333333337</v>
      </c>
      <c r="E22" s="36">
        <v>0.72916666666666663</v>
      </c>
      <c r="F22" s="36">
        <v>0.77083333333333337</v>
      </c>
      <c r="G22" s="36">
        <v>0.72916666666666663</v>
      </c>
      <c r="H22" s="36">
        <v>0.77083333333333337</v>
      </c>
      <c r="I22" s="36">
        <v>0.72916666666666663</v>
      </c>
      <c r="J22" s="36">
        <v>0.77083333333333337</v>
      </c>
      <c r="K22" s="36">
        <v>0.72916666666666663</v>
      </c>
      <c r="L22" s="36">
        <v>0.77083333333333337</v>
      </c>
      <c r="M22" s="30">
        <v>0.72916666666666663</v>
      </c>
      <c r="N22" s="31">
        <v>0.77083333333333337</v>
      </c>
      <c r="O22" s="30">
        <v>0.72916666666666663</v>
      </c>
      <c r="P22" s="31">
        <v>0.77083333333333337</v>
      </c>
      <c r="Q22" s="45">
        <f>IF(COUNTIF(feries,K$17)=0,IF(K23=$Q$2,L22-K22,0))+IF(COUNTIF(feries,I$17)=0,IF(I23=$Q$2,J22-I22,0))+IF(COUNTIF(feries,G$17)=0,IF(G23=$Q$2,H22-G22,0))+IF(COUNTIF(feries,E$17)=0,IF(E23=$Q$2,F22-E22,0))+IF(COUNTIF(feries,C$17)=0,IF(C23=$Q$2,D22-C22,0))</f>
        <v>0</v>
      </c>
      <c r="R22" s="45">
        <f>IF(COUNTIF(feries,K$17)=0,IF(K23=$R$2,L22-K22,0))+IF(COUNTIF(feries,I$17)=0,IF(I23=$R$2,J22-I22,0))+IF(COUNTIF(feries,G$17)=0,IF(G23=$R$2,H22-G22,0))+IF(COUNTIF(feries,E$17)=0,IF(E23=$R$2,F22-E22,0))+IF(COUNTIF(feries,C$17)=0,IF(C23=$R$2,D22-C22,0))</f>
        <v>0.12500000000000022</v>
      </c>
      <c r="S22" s="45">
        <f>IF(COUNTIF(feries,K$17)=0,IF(K23=$S$2,L22-K22,0))+IF(COUNTIF(feries,I$17)=0,IF(I23=$S$2,J22-I22,0))+IF(COUNTIF(feries,G$17)=0,IF(G23=$S$2,H22-G22,0))+IF(COUNTIF(feries,E$17)=0,IF(E23=$S$2,F22-E22,0))+IF(COUNTIF(feries,C$17)=0,IF(C23=$S$2,D22-C22,0))</f>
        <v>8.3333333333333481E-2</v>
      </c>
      <c r="T22" s="45">
        <f>IF(COUNTIF(feries,C$17)=0,0,IF(C23&lt;&gt;T$2,0,D22-C22))+IF(COUNTIF(feries,E$17)=0,0,IF(E23&lt;&gt;T$2,0,F22-E22))+IF(COUNTIF(feries,G$17)=0,0,IF(G23&lt;&gt;T$2,0,H22-G22))+IF(COUNTIF(feries,I$17)=0,0,IF(I23&lt;&gt;T$2,0,J22-I22))+IF(COUNTIF(feries,K$17)=0,0,IF(K23&lt;&gt;T$2,0,L22-K22))+IF(COUNTIF(feries,M$17)=0,0,IF(M23&lt;&gt;T$2,0,N22-M22))+IF(COUNTIF(feries,O$17)=0,0,IF(O23&lt;&gt;T$2,0,P22-O22))</f>
        <v>0</v>
      </c>
      <c r="U22" s="45">
        <f>IF(COUNTIF(feries,C$17)=0,0,IF(C23&lt;&gt;U$2,0,D22-C22))+IF(COUNTIF(feries,E$17)=0,0,IF(E23&lt;&gt;U$2,0,F22-E22))+IF(COUNTIF(feries,G$17)=0,0,IF(G23&lt;&gt;U$2,0,H22-G22))+IF(COUNTIF(feries,I$17)=0,0,IF(I23&lt;&gt;U$2,0,J22-I22))+IF(COUNTIF(feries,K$17)=0,0,IF(K23&lt;&gt;U$2,0,L22-K22))+IF(COUNTIF(feries,M$17)=0,0,IF(M23&lt;&gt;U$2,0,N22-M22))+IF(COUNTIF(feries,O$17)=0,0,IF(O23&lt;&gt;U$2,0,P22-O22))</f>
        <v>0</v>
      </c>
      <c r="V22" s="45">
        <f>IF(COUNTIF(feries,C$17)=0,0,IF(C23&lt;&gt;V$2,0,D22-C22))+IF(COUNTIF(feries,E$17)=0,0,IF(E23&lt;&gt;V$2,0,F22-E22))+IF(COUNTIF(feries,G$17)=0,0,IF(G23&lt;&gt;V$2,0,H22-G22))+IF(COUNTIF(feries,I$17)=0,0,IF(I23&lt;&gt;V$2,0,J22-I22))+IF(COUNTIF(feries,K$17)=0,0,IF(K23&lt;&gt;V$2,0,L22-K22))+IF(COUNTIF(feries,M$17)=0,0,IF(M23&lt;&gt;V$2,0,N22-M22))+IF(COUNTIF(feries,O$17)=0,0,IF(O23&lt;&gt;V$2,0,P22-O22))</f>
        <v>0</v>
      </c>
      <c r="W22" s="45">
        <f>IF(COUNTIF(feries,O$17)=0,IF(O23=$W$2,P22-O22,0))+IF(COUNTIF(feries,M$17)=0,IF(M23=$W$2,N22-M22,0))</f>
        <v>0</v>
      </c>
      <c r="X22" s="45">
        <f>IF(COUNTIF(feries,O$17)=0,IF(O23=$X$2,P22-O22,0))+IF(COUNTIF(feries,M$17)=0,IF(M23=$X$2,N22-M22,0))</f>
        <v>8.3333333333333481E-2</v>
      </c>
      <c r="Y22" s="45">
        <f>IF(COUNTIF(feries,O$17)=0,IF(O23=$Y$2,P22-O22,0))+IF(COUNTIF(feries,M$17)=0,IF(M23=$Y$2,N22-M22,0))</f>
        <v>0</v>
      </c>
    </row>
    <row r="23" spans="1:27" ht="15" customHeight="1">
      <c r="A23" s="5"/>
      <c r="B23" s="18"/>
      <c r="C23" s="6" t="s">
        <v>8</v>
      </c>
      <c r="D23" s="6"/>
      <c r="E23" s="6" t="s">
        <v>14</v>
      </c>
      <c r="F23" s="6"/>
      <c r="G23" s="6" t="s">
        <v>8</v>
      </c>
      <c r="H23" s="6"/>
      <c r="I23" s="6" t="s">
        <v>14</v>
      </c>
      <c r="J23" s="6"/>
      <c r="K23" s="6" t="s">
        <v>8</v>
      </c>
      <c r="L23" s="6"/>
      <c r="M23" s="9" t="s">
        <v>8</v>
      </c>
      <c r="N23" s="25"/>
      <c r="O23" s="10" t="s">
        <v>8</v>
      </c>
      <c r="P23" s="27"/>
    </row>
    <row r="24" spans="1:27" ht="15" customHeight="1">
      <c r="A24" s="4"/>
      <c r="B24" s="16" t="s">
        <v>32</v>
      </c>
      <c r="C24" s="37">
        <f>C17+7</f>
        <v>46013</v>
      </c>
      <c r="D24" s="37"/>
      <c r="E24" s="37">
        <f>C24+1</f>
        <v>46014</v>
      </c>
      <c r="F24" s="37"/>
      <c r="G24" s="37">
        <f>E24+1</f>
        <v>46015</v>
      </c>
      <c r="H24" s="37"/>
      <c r="I24" s="37">
        <f>G24+1</f>
        <v>46016</v>
      </c>
      <c r="J24" s="37"/>
      <c r="K24" s="37">
        <f>I24+1</f>
        <v>46017</v>
      </c>
      <c r="L24" s="37"/>
      <c r="M24" s="33">
        <f>K24+1</f>
        <v>46018</v>
      </c>
      <c r="N24" s="33"/>
      <c r="O24" s="33">
        <f>M24+1</f>
        <v>46019</v>
      </c>
      <c r="P24" s="34"/>
      <c r="T24" s="45">
        <f>IF(COUNTIF(feries,C$3)=0,0,IF(C25&lt;&gt;T$2,0,D24-C24))+IF(COUNTIF(feries,E$3)=0,0,IF(E25&lt;&gt;T$2,0,F24-E24))+IF(COUNTIF(feries,G$3)=0,0,IF(G25&lt;&gt;T$2,0,H24-G24))+IF(COUNTIF(feries,I$3)=0,0,IF(I25&lt;&gt;T$2,0,J24-I24))+IF(COUNTIF(feries,K$3)=0,0,IF(K25&lt;&gt;T$2,0,L24-K24))+IF(COUNTIF(feries,M$3)=0,0,IF(M25&lt;&gt;T$2,0,N24-M24))+IF(COUNTIF(feries,O$3)=0,0,IF(O25&lt;&gt;T$2,0,P24-O24))</f>
        <v>0</v>
      </c>
    </row>
    <row r="25" spans="1:27" ht="15" customHeight="1">
      <c r="A25" s="4"/>
      <c r="B25" s="17"/>
      <c r="C25" s="29">
        <v>0.33333333333333331</v>
      </c>
      <c r="D25" s="29">
        <v>0.375</v>
      </c>
      <c r="E25" s="29">
        <v>0.33333333333333331</v>
      </c>
      <c r="F25" s="29">
        <v>0.375</v>
      </c>
      <c r="G25" s="29">
        <v>0.33333333333333331</v>
      </c>
      <c r="H25" s="29">
        <v>0.375</v>
      </c>
      <c r="I25" s="29">
        <v>0.33333333333333331</v>
      </c>
      <c r="J25" s="29">
        <v>0.375</v>
      </c>
      <c r="K25" s="29">
        <v>0.33333333333333331</v>
      </c>
      <c r="L25" s="29">
        <v>0.375</v>
      </c>
      <c r="M25" s="30">
        <v>0.35416666666666669</v>
      </c>
      <c r="N25" s="31">
        <v>0.39583333333333331</v>
      </c>
      <c r="O25" s="30">
        <v>0.35416666666666669</v>
      </c>
      <c r="P25" s="31">
        <v>0.39583333333333331</v>
      </c>
      <c r="Q25" s="45">
        <f>IF(COUNTIF(feries,K$24)=0,IF(K26=$Q$2,L25-K25,0))+IF(COUNTIF(feries,I$24)=0,IF(I26=$Q$2,J25-I25,0))+IF(COUNTIF(feries,G$24)=0,IF(G26=$Q$2,H25-G25,0))+IF(COUNTIF(feries,E$24)=0,IF(E26=$Q$2,F25-E25,0))+IF(COUNTIF(feries,C$24)=0,IF(C26=$Q$2,D25-C25,0))</f>
        <v>0.16666666666666674</v>
      </c>
      <c r="R25" s="45">
        <f>IF(COUNTIF(feries,K$24)=0,IF(K26=$R$2,L25-K25,0))+IF(COUNTIF(feries,I$24)=0,IF(I26=$R$2,J25-I25,0))+IF(COUNTIF(feries,G$24)=0,IF(G26=$R$2,H25-G25,0))+IF(COUNTIF(feries,E$24)=0,IF(E26=$R$2,F25-E25,0))+IF(COUNTIF(feries,C$24)=0,IF(C26=$R$2,D25-C25,0))</f>
        <v>0</v>
      </c>
      <c r="S25" s="45">
        <f>IF(COUNTIF(feries,K$24)=0,IF(K26=$S$2,L25-K25,0))+IF(COUNTIF(feries,I$24)=0,IF(I26=$S$2,J25-I25,0))+IF(COUNTIF(feries,G$24)=0,IF(G26=$S$2,H25-G25,0))+IF(COUNTIF(feries,E$24)=0,IF(E26=$S$2,F25-E25,0))+IF(COUNTIF(feries,C$24)=0,IF(C26=$S$2,D25-C25,0))</f>
        <v>0</v>
      </c>
      <c r="T25" s="45">
        <f>IF(COUNTIF(feries,C$24)=0,0,IF(C26&lt;&gt;T$2,0,D25-C25))+IF(COUNTIF(feries,E$24)=0,0,IF(E26&lt;&gt;T$2,0,F25-E25))+IF(COUNTIF(feries,G$24)=0,0,IF(G26&lt;&gt;T$2,0,H25-G25))+IF(COUNTIF(feries,I$24)=0,0,IF(I26&lt;&gt;T$2,0,J25-I25))+IF(COUNTIF(feries,K$24)=0,0,IF(K26&lt;&gt;T$2,0,L25-K25))+IF(COUNTIF(feries,M$24)=0,0,IF(M26&lt;&gt;T$2,0,N25-M25))+IF(COUNTIF(feries,O$24)=0,0,IF(O26&lt;&gt;T$2,0,P25-O25))</f>
        <v>4.1666666666666685E-2</v>
      </c>
      <c r="U25" s="45">
        <f>IF(COUNTIF(feries,C$24)=0,0,IF(C26&lt;&gt;U$2,0,D25-C25))+IF(COUNTIF(feries,E$24)=0,0,IF(E26&lt;&gt;U$2,0,F25-E25))+IF(COUNTIF(feries,G$24)=0,0,IF(G26&lt;&gt;U$2,0,H25-G25))+IF(COUNTIF(feries,I$24)=0,0,IF(I26&lt;&gt;U$2,0,J25-I25))+IF(COUNTIF(feries,K$24)=0,0,IF(K26&lt;&gt;U$2,0,L25-K25))+IF(COUNTIF(feries,M$24)=0,0,IF(M26&lt;&gt;U$2,0,N25-M25))+IF(COUNTIF(feries,O$24)=0,0,IF(O26&lt;&gt;U$2,0,P25-O25))</f>
        <v>0</v>
      </c>
      <c r="V25" s="45">
        <f>IF(COUNTIF(feries,C$24)=0,0,IF(C26&lt;&gt;V$2,0,D25-C25))+IF(COUNTIF(feries,E$24)=0,0,IF(E26&lt;&gt;V$2,0,F25-E25))+IF(COUNTIF(feries,G$24)=0,0,IF(G26&lt;&gt;V$2,0,H25-G25))+IF(COUNTIF(feries,I$24)=0,0,IF(I26&lt;&gt;V$2,0,J25-I25))+IF(COUNTIF(feries,K$24)=0,0,IF(K26&lt;&gt;V$2,0,L25-K25))+IF(COUNTIF(feries,M$24)=0,0,IF(M26&lt;&gt;V$2,0,N25-M25))+IF(COUNTIF(feries,O$24)=0,0,IF(O26&lt;&gt;V$2,0,P25-O25))</f>
        <v>0</v>
      </c>
      <c r="W25" s="45">
        <f>IF(COUNTIF(feries,O$24)=0,IF(O26=$W$2,P25-O25,0))+IF(COUNTIF(feries,M$24)=0,IF(M26=$W$2,N25-M25,0))</f>
        <v>0</v>
      </c>
      <c r="X25" s="45">
        <f>IF(COUNTIF(feries,O$24)=0,IF(O26=$X$2,P25-O25,0))+IF(COUNTIF(feries,M$24)=0,IF(M26=$X$2,N25-M25,0))</f>
        <v>0</v>
      </c>
      <c r="Y25" s="45">
        <f>IF(COUNTIF(feries,O$24)=0,IF(O26=$Y$2,P25-O25,0))+IF(COUNTIF(feries,M$24)=0,IF(M26=$Y$2,N25-M25,0))</f>
        <v>8.3333333333333259E-2</v>
      </c>
    </row>
    <row r="26" spans="1:27" ht="15" customHeight="1">
      <c r="A26" s="4"/>
      <c r="B26" s="17"/>
      <c r="C26" s="6" t="s">
        <v>7</v>
      </c>
      <c r="D26" s="6"/>
      <c r="E26" s="6" t="s">
        <v>7</v>
      </c>
      <c r="F26" s="6"/>
      <c r="G26" s="6" t="s">
        <v>7</v>
      </c>
      <c r="H26" s="6"/>
      <c r="I26" s="6" t="s">
        <v>7</v>
      </c>
      <c r="J26" s="6"/>
      <c r="K26" s="6" t="s">
        <v>7</v>
      </c>
      <c r="L26" s="6"/>
      <c r="M26" s="9" t="s">
        <v>14</v>
      </c>
      <c r="N26" s="25"/>
      <c r="O26" s="10" t="s">
        <v>14</v>
      </c>
      <c r="P26" s="27"/>
    </row>
    <row r="27" spans="1:27" ht="15" customHeight="1">
      <c r="A27" s="4"/>
      <c r="B27" s="76">
        <f>_xlfn.ISOWEEKNUM(C24)</f>
        <v>52</v>
      </c>
      <c r="C27" s="36">
        <v>0.47916666666666669</v>
      </c>
      <c r="D27" s="36">
        <v>0.52083333333333337</v>
      </c>
      <c r="E27" s="36">
        <v>0.47916666666666669</v>
      </c>
      <c r="F27" s="36">
        <v>0.52083333333333337</v>
      </c>
      <c r="G27" s="36">
        <v>0.5</v>
      </c>
      <c r="H27" s="36">
        <v>0.54166666666666663</v>
      </c>
      <c r="I27" s="36">
        <v>0.47916666666666669</v>
      </c>
      <c r="J27" s="36">
        <v>0.52083333333333337</v>
      </c>
      <c r="K27" s="36">
        <v>0.5</v>
      </c>
      <c r="L27" s="36">
        <v>0.54166666666666663</v>
      </c>
      <c r="M27" s="30">
        <v>0.5</v>
      </c>
      <c r="N27" s="31">
        <v>0.54166666666666663</v>
      </c>
      <c r="O27" s="30">
        <v>0.5</v>
      </c>
      <c r="P27" s="31">
        <v>0.54166666666666663</v>
      </c>
      <c r="Q27" s="45">
        <f>IF(COUNTIF(feries,K$24)=0,IF(K28=$Q$2,L27-K27,0))+IF(COUNTIF(feries,I$24)=0,IF(I28=$Q$2,J27-I27,0))+IF(COUNTIF(feries,G$24)=0,IF(G28=$Q$2,H27-G27,0))+IF(COUNTIF(feries,E$24)=0,IF(E28=$Q$2,F27-E27,0))+IF(COUNTIF(feries,C$24)=0,IF(C28=$Q$2,D27-C27,0))</f>
        <v>0.16666666666666663</v>
      </c>
      <c r="R27" s="45">
        <f>IF(COUNTIF(feries,K$24)=0,IF(K28=$R$2,L27-K27,0))+IF(COUNTIF(feries,I$24)=0,IF(I28=$R$2,J27-I27,0))+IF(COUNTIF(feries,G$24)=0,IF(G28=$R$2,H27-G27,0))+IF(COUNTIF(feries,E$24)=0,IF(E28=$R$2,F27-E27,0))+IF(COUNTIF(feries,C$24)=0,IF(C28=$R$2,D27-C27,0))</f>
        <v>0</v>
      </c>
      <c r="S27" s="45">
        <f>IF(COUNTIF(feries,K$24)=0,IF(K28=$S$2,L27-K27,0))+IF(COUNTIF(feries,I$24)=0,IF(I28=$S$2,J27-I27,0))+IF(COUNTIF(feries,G$24)=0,IF(G28=$S$2,H27-G27,0))+IF(COUNTIF(feries,E$24)=0,IF(E28=$S$2,F27-E27,0))+IF(COUNTIF(feries,C$24)=0,IF(C28=$S$2,D27-C27,0))</f>
        <v>0</v>
      </c>
      <c r="T27" s="45">
        <f>IF(COUNTIF(feries,C$24)=0,0,IF(C28&lt;&gt;T$2,0,D27-C27))+IF(COUNTIF(feries,E$24)=0,0,IF(E28&lt;&gt;T$2,0,F27-E27))+IF(COUNTIF(feries,G$24)=0,0,IF(G28&lt;&gt;T$2,0,H27-G27))+IF(COUNTIF(feries,I$24)=0,0,IF(I28&lt;&gt;T$2,0,J27-I27))+IF(COUNTIF(feries,K$24)=0,0,IF(K28&lt;&gt;T$2,0,L27-K27))+IF(COUNTIF(feries,M$24)=0,0,IF(M28&lt;&gt;T$2,0,N27-M27))+IF(COUNTIF(feries,O$24)=0,0,IF(O28&lt;&gt;T$2,0,P27-O27))</f>
        <v>4.1666666666666685E-2</v>
      </c>
      <c r="U27" s="45">
        <f>IF(COUNTIF(feries,C$24)=0,0,IF(C28&lt;&gt;U$2,0,D27-C27))+IF(COUNTIF(feries,E$24)=0,0,IF(E28&lt;&gt;U$2,0,F27-E27))+IF(COUNTIF(feries,G$24)=0,0,IF(G28&lt;&gt;U$2,0,H27-G27))+IF(COUNTIF(feries,I$24)=0,0,IF(I28&lt;&gt;U$2,0,J27-I27))+IF(COUNTIF(feries,K$24)=0,0,IF(K28&lt;&gt;U$2,0,L27-K27))+IF(COUNTIF(feries,M$24)=0,0,IF(M28&lt;&gt;U$2,0,N27-M27))+IF(COUNTIF(feries,O$24)=0,0,IF(O28&lt;&gt;U$2,0,P27-O27))</f>
        <v>0</v>
      </c>
      <c r="V27" s="45">
        <f>IF(COUNTIF(feries,C$24)=0,0,IF(C28&lt;&gt;V$2,0,D27-C27))+IF(COUNTIF(feries,E$24)=0,0,IF(E28&lt;&gt;V$2,0,F27-E27))+IF(COUNTIF(feries,G$24)=0,0,IF(G28&lt;&gt;V$2,0,H27-G27))+IF(COUNTIF(feries,I$24)=0,0,IF(I28&lt;&gt;V$2,0,J27-I27))+IF(COUNTIF(feries,K$24)=0,0,IF(K28&lt;&gt;V$2,0,L27-K27))+IF(COUNTIF(feries,M$24)=0,0,IF(M28&lt;&gt;V$2,0,N27-M27))+IF(COUNTIF(feries,O$24)=0,0,IF(O28&lt;&gt;V$2,0,P27-O27))</f>
        <v>0</v>
      </c>
      <c r="W27" s="45">
        <f>IF(COUNTIF(feries,O$24)=0,IF(O28=$W$2,P27-O27,0))+IF(COUNTIF(feries,M$24)=0,IF(M28=$W$2,N27-M27,0))</f>
        <v>0</v>
      </c>
      <c r="X27" s="45">
        <f>IF(COUNTIF(feries,O$24)=0,IF(O28=$X$2,P27-O27,0))+IF(COUNTIF(feries,M$24)=0,IF(M28=$X$2,N27-M27,0))</f>
        <v>0</v>
      </c>
      <c r="Y27" s="45">
        <f>IF(COUNTIF(feries,O$24)=0,IF(O28=$Y$2,P27-O27,0))+IF(COUNTIF(feries,M$24)=0,IF(M28=$Y$2,N27-M27,0))</f>
        <v>8.3333333333333259E-2</v>
      </c>
    </row>
    <row r="28" spans="1:27" ht="15" customHeight="1">
      <c r="A28" s="4"/>
      <c r="B28" s="76"/>
      <c r="C28" s="6" t="s">
        <v>7</v>
      </c>
      <c r="D28" s="6"/>
      <c r="E28" s="6" t="s">
        <v>7</v>
      </c>
      <c r="F28" s="6"/>
      <c r="G28" s="6" t="s">
        <v>7</v>
      </c>
      <c r="H28" s="6"/>
      <c r="I28" s="6" t="s">
        <v>7</v>
      </c>
      <c r="J28" s="6"/>
      <c r="K28" s="6" t="s">
        <v>7</v>
      </c>
      <c r="L28" s="6"/>
      <c r="M28" s="9" t="s">
        <v>14</v>
      </c>
      <c r="N28" s="25"/>
      <c r="O28" s="10" t="s">
        <v>14</v>
      </c>
      <c r="P28" s="27"/>
    </row>
    <row r="29" spans="1:27" ht="15" customHeight="1">
      <c r="A29" s="4"/>
      <c r="B29" s="17"/>
      <c r="C29" s="36">
        <v>0.72916666666666663</v>
      </c>
      <c r="D29" s="36">
        <v>0.77083333333333337</v>
      </c>
      <c r="E29" s="36">
        <v>0.72916666666666663</v>
      </c>
      <c r="F29" s="36">
        <v>0.77083333333333337</v>
      </c>
      <c r="G29" s="36">
        <v>0.72916666666666663</v>
      </c>
      <c r="H29" s="36">
        <v>0.77083333333333337</v>
      </c>
      <c r="I29" s="36">
        <v>0.72916666666666663</v>
      </c>
      <c r="J29" s="36">
        <v>0.77083333333333337</v>
      </c>
      <c r="K29" s="36">
        <v>0.72916666666666663</v>
      </c>
      <c r="L29" s="36">
        <v>0.77083333333333337</v>
      </c>
      <c r="M29" s="30">
        <v>0.72916666666666663</v>
      </c>
      <c r="N29" s="31">
        <v>0.77083333333333337</v>
      </c>
      <c r="O29" s="30">
        <v>0.72916666666666663</v>
      </c>
      <c r="P29" s="31">
        <v>0.77083333333333337</v>
      </c>
      <c r="Q29" s="45">
        <f>IF(COUNTIF(feries,K$24)=0,IF(K30=$Q$2,L29-K29,0))+IF(COUNTIF(feries,I$24)=0,IF(I30=$Q$2,J29-I29,0))+IF(COUNTIF(feries,G$24)=0,IF(G30=$Q$2,H29-G29,0))+IF(COUNTIF(feries,E$24)=0,IF(E30=$Q$2,F29-E29,0))+IF(COUNTIF(feries,C$24)=0,IF(C30=$Q$2,D29-C29,0))</f>
        <v>0</v>
      </c>
      <c r="R29" s="45">
        <f>IF(COUNTIF(feries,K$24)=0,IF(K30=$R$2,L29-K29,0))+IF(COUNTIF(feries,I$24)=0,IF(I30=$R$2,J29-I29,0))+IF(COUNTIF(feries,G$24)=0,IF(G30=$R$2,H29-G29,0))+IF(COUNTIF(feries,E$24)=0,IF(E30=$R$2,F29-E29,0))+IF(COUNTIF(feries,C$24)=0,IF(C30=$R$2,D29-C29,0))</f>
        <v>0.12500000000000022</v>
      </c>
      <c r="S29" s="45">
        <f>IF(COUNTIF(feries,K$24)=0,IF(K30=$S$2,L29-K29,0))+IF(COUNTIF(feries,I$24)=0,IF(I30=$S$2,J29-I29,0))+IF(COUNTIF(feries,G$24)=0,IF(G30=$S$2,H29-G29,0))+IF(COUNTIF(feries,E$24)=0,IF(E30=$S$2,F29-E29,0))+IF(COUNTIF(feries,C$24)=0,IF(C30=$S$2,D29-C29,0))</f>
        <v>4.1666666666666741E-2</v>
      </c>
      <c r="T29" s="45">
        <f>IF(COUNTIF(feries,C$24)=0,0,IF(C30&lt;&gt;T$2,0,D29-C29))+IF(COUNTIF(feries,E$24)=0,0,IF(E30&lt;&gt;T$2,0,F29-E29))+IF(COUNTIF(feries,G$24)=0,0,IF(G30&lt;&gt;T$2,0,H29-G29))+IF(COUNTIF(feries,I$24)=0,0,IF(I30&lt;&gt;T$2,0,J29-I29))+IF(COUNTIF(feries,K$24)=0,0,IF(K30&lt;&gt;T$2,0,L29-K29))+IF(COUNTIF(feries,M$24)=0,0,IF(M30&lt;&gt;T$2,0,N29-M29))+IF(COUNTIF(feries,O$24)=0,0,IF(O30&lt;&gt;T$2,0,P29-O29))</f>
        <v>0</v>
      </c>
      <c r="U29" s="45">
        <f>IF(COUNTIF(feries,C$24)=0,0,IF(C30&lt;&gt;U$2,0,D29-C29))+IF(COUNTIF(feries,E$24)=0,0,IF(E30&lt;&gt;U$2,0,F29-E29))+IF(COUNTIF(feries,G$24)=0,0,IF(G30&lt;&gt;U$2,0,H29-G29))+IF(COUNTIF(feries,I$24)=0,0,IF(I30&lt;&gt;U$2,0,J29-I29))+IF(COUNTIF(feries,K$24)=0,0,IF(K30&lt;&gt;U$2,0,L29-K29))+IF(COUNTIF(feries,M$24)=0,0,IF(M30&lt;&gt;U$2,0,N29-M29))+IF(COUNTIF(feries,O$24)=0,0,IF(O30&lt;&gt;U$2,0,P29-O29))</f>
        <v>0</v>
      </c>
      <c r="V29" s="45">
        <f>IF(COUNTIF(feries,C$24)=0,0,IF(C30&lt;&gt;V$2,0,D29-C29))+IF(COUNTIF(feries,E$24)=0,0,IF(E30&lt;&gt;V$2,0,F29-E29))+IF(COUNTIF(feries,G$24)=0,0,IF(G30&lt;&gt;V$2,0,H29-G29))+IF(COUNTIF(feries,I$24)=0,0,IF(I30&lt;&gt;V$2,0,J29-I29))+IF(COUNTIF(feries,K$24)=0,0,IF(K30&lt;&gt;V$2,0,L29-K29))+IF(COUNTIF(feries,M$24)=0,0,IF(M30&lt;&gt;V$2,0,N29-M29))+IF(COUNTIF(feries,O$24)=0,0,IF(O30&lt;&gt;V$2,0,P29-O29))</f>
        <v>4.1666666666666741E-2</v>
      </c>
      <c r="W29" s="45">
        <f>IF(COUNTIF(feries,O$24)=0,IF(O30=$W$2,P29-O29,0))+IF(COUNTIF(feries,M$24)=0,IF(M30=$W$2,N29-M29,0))</f>
        <v>0</v>
      </c>
      <c r="X29" s="45">
        <f>IF(COUNTIF(feries,O$24)=0,IF(O30=$X$2,P29-O29,0))+IF(COUNTIF(feries,M$24)=0,IF(M30=$X$2,N29-M29,0))</f>
        <v>0</v>
      </c>
      <c r="Y29" s="45">
        <f>IF(COUNTIF(feries,O$24)=0,IF(O30=$Y$2,P29-O29,0))+IF(COUNTIF(feries,M$24)=0,IF(M30=$Y$2,N29-M29,0))</f>
        <v>8.3333333333333481E-2</v>
      </c>
    </row>
    <row r="30" spans="1:27" ht="15" customHeight="1">
      <c r="A30" s="4"/>
      <c r="B30" s="18"/>
      <c r="C30" s="6" t="s">
        <v>8</v>
      </c>
      <c r="D30" s="6"/>
      <c r="E30" s="6" t="s">
        <v>14</v>
      </c>
      <c r="F30" s="6"/>
      <c r="G30" s="6" t="s">
        <v>8</v>
      </c>
      <c r="H30" s="6"/>
      <c r="I30" s="6" t="s">
        <v>14</v>
      </c>
      <c r="J30" s="6"/>
      <c r="K30" s="6" t="s">
        <v>8</v>
      </c>
      <c r="L30" s="6"/>
      <c r="M30" s="9" t="s">
        <v>14</v>
      </c>
      <c r="N30" s="25"/>
      <c r="O30" s="10" t="s">
        <v>14</v>
      </c>
      <c r="P30" s="27"/>
    </row>
    <row r="31" spans="1:27" s="13" customFormat="1" ht="15" customHeight="1">
      <c r="A31" s="4"/>
      <c r="B31" s="16" t="s">
        <v>32</v>
      </c>
      <c r="C31" s="37">
        <f>IF(MONTH(C24+7)=MONTH(B2),C24+7,"")</f>
        <v>46020</v>
      </c>
      <c r="D31" s="37"/>
      <c r="E31" s="37">
        <f>IFERROR(IF(MONTH(C31+1)=MONTH($B$2),C31+1,""),"")</f>
        <v>46021</v>
      </c>
      <c r="F31" s="37"/>
      <c r="G31" s="37">
        <f>IFERROR(IF(MONTH(E31+1)=MONTH($B$2),E31+1,""),"")</f>
        <v>46022</v>
      </c>
      <c r="H31" s="37"/>
      <c r="I31" s="37" t="str">
        <f>IFERROR(IF(MONTH(G31+1)=MONTH($B$2),G31+1,""),"")</f>
        <v/>
      </c>
      <c r="J31" s="37"/>
      <c r="K31" s="37" t="str">
        <f>IFERROR(IF(MONTH(I31+1)=MONTH($B$2),I31+1,""),"")</f>
        <v/>
      </c>
      <c r="L31" s="37"/>
      <c r="M31" s="37" t="str">
        <f>IFERROR(IF(MONTH(K31+1)=MONTH($B$2),K31+1,""),"")</f>
        <v/>
      </c>
      <c r="N31" s="33"/>
      <c r="O31" s="37" t="str">
        <f>IFERROR(IF(MONTH(M31+1)=MONTH($B$2),M31+1,""),"")</f>
        <v/>
      </c>
      <c r="P31" s="34"/>
      <c r="Q31"/>
      <c r="R31"/>
      <c r="S31"/>
      <c r="T31"/>
      <c r="U31"/>
      <c r="V31"/>
      <c r="W31"/>
      <c r="X31"/>
      <c r="Y31"/>
      <c r="AA31" s="47"/>
    </row>
    <row r="32" spans="1:27" s="13" customFormat="1" ht="15" customHeight="1">
      <c r="A32" s="4"/>
      <c r="B32" s="17"/>
      <c r="C32" s="29">
        <v>0.33333333333333331</v>
      </c>
      <c r="D32" s="29">
        <v>0.375</v>
      </c>
      <c r="E32" s="29">
        <v>0.33333333333333331</v>
      </c>
      <c r="F32" s="29">
        <v>0.375</v>
      </c>
      <c r="G32" s="29">
        <v>0.33333333333333331</v>
      </c>
      <c r="H32" s="29">
        <v>0.375</v>
      </c>
      <c r="I32" s="29"/>
      <c r="J32" s="29"/>
      <c r="K32" s="29"/>
      <c r="L32" s="29"/>
      <c r="M32" s="30"/>
      <c r="N32" s="31"/>
      <c r="O32" s="30"/>
      <c r="P32" s="31"/>
      <c r="Q32" s="45">
        <f>IF(COUNTIF(feries,K$31)=0,IF(K33=$Q$2,L32-K32,0))+IF(COUNTIF(feries,I$31)=0,IF(I33=$Q$2,J32-I32,0))+IF(COUNTIF(feries,G$31)=0,IF(G33=$Q$2,H32-G32,0))+IF(COUNTIF(feries,E$31)=0,IF(E33=$Q$2,F32-E32,0))+IF(COUNTIF(feries,C$31)=0,IF(C33=$Q$2,D32-C32,0))</f>
        <v>8.333333333333337E-2</v>
      </c>
      <c r="R32" s="45">
        <f>IF(COUNTIF(feries,K$31)=0,IF(K33=$R$2,L32-K32,0))+IF(COUNTIF(feries,I$31)=0,IF(I33=$R$2,J32-I32,0))+IF(COUNTIF(feries,G$31)=0,IF(G33=$R$2,H32-G32,0))+IF(COUNTIF(feries,E$31)=0,IF(E33=$R$2,F32-E32,0))+IF(COUNTIF(feries,C$31)=0,IF(C33=$R$2,D32-C32,0))</f>
        <v>0</v>
      </c>
      <c r="S32" s="45">
        <f>IF(COUNTIF(feries,K$31)=0,IF(K33=$S$2,L32-K32,0))+IF(COUNTIF(feries,I$31)=0,IF(I33=$S$2,J32-I32,0))+IF(COUNTIF(feries,G$31)=0,IF(G33=$S$2,H32-G32,0))+IF(COUNTIF(feries,E$31)=0,IF(E33=$S$2,F32-E32,0))+IF(COUNTIF(feries,C$31)=0,IF(C33=$S$2,D32-C32,0))</f>
        <v>4.1666666666666685E-2</v>
      </c>
      <c r="T32" s="45">
        <f>IF(COUNTIF(feries,C$31)=0,0,IF(C33&lt;&gt;T$2,0,D32-C32))+IF(COUNTIF(feries,E$31)=0,0,IF(E33&lt;&gt;T$2,0,F32-E32))+IF(COUNTIF(feries,G$31)=0,0,IF(G33&lt;&gt;T$2,0,H32-G32))+IF(COUNTIF(feries,I$31)=0,0,IF(I33&lt;&gt;T$2,0,J32-I32))+IF(COUNTIF(feries,K$31)=0,0,IF(K33&lt;&gt;T$2,0,L32-K32))+IF(COUNTIF(feries,M$31)=0,0,IF(M33&lt;&gt;T$2,0,N32-M32))+IF(COUNTIF(feries,O$31)=0,0,IF(O33&lt;&gt;T$2,0,P32-O32))</f>
        <v>0</v>
      </c>
      <c r="U32" s="45">
        <f>IF(COUNTIF(feries,C$31)=0,0,IF(C33&lt;&gt;U$2,0,D32-C32))+IF(COUNTIF(feries,E$31)=0,0,IF(E33&lt;&gt;U$2,0,F32-E32))+IF(COUNTIF(feries,G$31)=0,0,IF(G33&lt;&gt;U$2,0,H32-G32))+IF(COUNTIF(feries,I$31)=0,0,IF(I33&lt;&gt;U$2,0,J32-I32))+IF(COUNTIF(feries,K$31)=0,0,IF(K33&lt;&gt;U$2,0,L32-K32))+IF(COUNTIF(feries,M$31)=0,0,IF(M33&lt;&gt;U$2,0,N32-M32))+IF(COUNTIF(feries,O$31)=0,0,IF(O33&lt;&gt;U$2,0,P32-O32))</f>
        <v>0</v>
      </c>
      <c r="V32" s="45">
        <f>IF(COUNTIF(feries,C$31)=0,0,IF(C33&lt;&gt;V$2,0,D32-C32))+IF(COUNTIF(feries,E$31)=0,0,IF(E33&lt;&gt;V$2,0,F32-E32))+IF(COUNTIF(feries,G$31)=0,0,IF(G33&lt;&gt;V$2,0,H32-G32))+IF(COUNTIF(feries,I$31)=0,0,IF(I33&lt;&gt;V$2,0,J32-I32))+IF(COUNTIF(feries,K$31)=0,0,IF(K33&lt;&gt;V$2,0,L32-K32))+IF(COUNTIF(feries,M$31)=0,0,IF(M33&lt;&gt;V$2,0,N32-M32))+IF(COUNTIF(feries,O$31)=0,0,IF(O33&lt;&gt;V$2,0,P32-O32))</f>
        <v>0</v>
      </c>
      <c r="W32" s="45">
        <f>IF(COUNTIF(feries,O$31)=0,IF(O33=$W$2,P32-O32,0))+IF(COUNTIF(feries,M$31)=0,IF(M33=$W$2,N32-M32,0))</f>
        <v>0</v>
      </c>
      <c r="X32" s="45">
        <f>IF(COUNTIF(feries,O$31)=0,IF(O33=$X$2,P32-O32,0))+IF(COUNTIF(feries,M$31)=0,IF(M33=$X$2,N32-M32,0))</f>
        <v>0</v>
      </c>
      <c r="Y32" s="45">
        <f>IF(COUNTIF(feries,O$31)=0,IF(O33=$Y$2,P32-O32,0))+IF(COUNTIF(feries,M$31)=0,IF(M33=$Y$2,N32-M32,0))</f>
        <v>0</v>
      </c>
      <c r="AA32" s="47"/>
    </row>
    <row r="33" spans="1:27" s="13" customFormat="1" ht="15" customHeight="1">
      <c r="A33" s="4"/>
      <c r="B33" s="17"/>
      <c r="C33" s="6" t="s">
        <v>14</v>
      </c>
      <c r="D33" s="6"/>
      <c r="E33" s="6" t="s">
        <v>7</v>
      </c>
      <c r="F33" s="6"/>
      <c r="G33" s="6" t="s">
        <v>7</v>
      </c>
      <c r="H33" s="6"/>
      <c r="I33" s="6"/>
      <c r="J33" s="6"/>
      <c r="K33" s="6"/>
      <c r="L33" s="6"/>
      <c r="M33" s="9"/>
      <c r="N33" s="25"/>
      <c r="O33" s="10"/>
      <c r="P33" s="27"/>
      <c r="Q33"/>
      <c r="R33"/>
      <c r="S33"/>
      <c r="T33"/>
      <c r="U33"/>
      <c r="V33"/>
      <c r="W33"/>
      <c r="X33"/>
      <c r="Y33"/>
      <c r="AA33" s="47"/>
    </row>
    <row r="34" spans="1:27" s="13" customFormat="1" ht="15" customHeight="1">
      <c r="A34" s="4"/>
      <c r="B34" s="76">
        <f>_xlfn.ISOWEEKNUM(C31)</f>
        <v>1</v>
      </c>
      <c r="C34" s="36">
        <v>0.47916666666666669</v>
      </c>
      <c r="D34" s="36">
        <v>0.52083333333333337</v>
      </c>
      <c r="E34" s="36">
        <v>0.47916666666666669</v>
      </c>
      <c r="F34" s="36">
        <v>0.52083333333333337</v>
      </c>
      <c r="G34" s="36">
        <v>0.5</v>
      </c>
      <c r="H34" s="36">
        <v>0.54166666666666663</v>
      </c>
      <c r="I34" s="36"/>
      <c r="J34" s="36"/>
      <c r="K34" s="36"/>
      <c r="L34" s="36"/>
      <c r="M34" s="30"/>
      <c r="N34" s="31"/>
      <c r="O34" s="30"/>
      <c r="P34" s="31"/>
      <c r="Q34" s="45">
        <f>IF(COUNTIF(feries,K$31)=0,IF(K35=$Q$2,L34-K34,0))+IF(COUNTIF(feries,I$31)=0,IF(I35=$Q$2,J34-I34,0))+IF(COUNTIF(feries,G$31)=0,IF(G35=$Q$2,H34-G34,0))+IF(COUNTIF(feries,E$31)=0,IF(E35=$Q$2,F34-E34,0))+IF(COUNTIF(feries,C$31)=0,IF(C35=$Q$2,D34-C34,0))</f>
        <v>8.3333333333333315E-2</v>
      </c>
      <c r="R34" s="45">
        <f>IF(COUNTIF(feries,K$31)=0,IF(K35=$R$2,L34-K34,0))+IF(COUNTIF(feries,I$31)=0,IF(I35=$R$2,J34-I34,0))+IF(COUNTIF(feries,G$31)=0,IF(G35=$R$2,H34-G34,0))+IF(COUNTIF(feries,E$31)=0,IF(E35=$R$2,F34-E34,0))+IF(COUNTIF(feries,C$31)=0,IF(C35=$R$2,D34-C34,0))</f>
        <v>0</v>
      </c>
      <c r="S34" s="45">
        <f>IF(COUNTIF(feries,K$31)=0,IF(K35=$S$2,L34-K34,0))+IF(COUNTIF(feries,I$31)=0,IF(I35=$S$2,J34-I34,0))+IF(COUNTIF(feries,G$31)=0,IF(G35=$S$2,H34-G34,0))+IF(COUNTIF(feries,E$31)=0,IF(E35=$S$2,F34-E34,0))+IF(COUNTIF(feries,C$31)=0,IF(C35=$S$2,D34-C34,0))</f>
        <v>4.1666666666666685E-2</v>
      </c>
      <c r="T34" s="45">
        <f>IF(COUNTIF(feries,C$31)=0,0,IF(C35&lt;&gt;T$2,0,D34-C34))+IF(COUNTIF(feries,E$31)=0,0,IF(E35&lt;&gt;T$2,0,F34-E34))+IF(COUNTIF(feries,G$31)=0,0,IF(G35&lt;&gt;T$2,0,H34-G34))+IF(COUNTIF(feries,I$31)=0,0,IF(I35&lt;&gt;T$2,0,J34-I34))+IF(COUNTIF(feries,K$31)=0,0,IF(K35&lt;&gt;T$2,0,L34-K34))+IF(COUNTIF(feries,M$31)=0,0,IF(M35&lt;&gt;T$2,0,N34-M34))+IF(COUNTIF(feries,O$31)=0,0,IF(O35&lt;&gt;T$2,0,P34-O34))</f>
        <v>0</v>
      </c>
      <c r="U34" s="45">
        <f>IF(COUNTIF(feries,C$31)=0,0,IF(C35&lt;&gt;U$2,0,D34-C34))+IF(COUNTIF(feries,E$31)=0,0,IF(E35&lt;&gt;U$2,0,F34-E34))+IF(COUNTIF(feries,G$31)=0,0,IF(G35&lt;&gt;U$2,0,H34-G34))+IF(COUNTIF(feries,I$31)=0,0,IF(I35&lt;&gt;U$2,0,J34-I34))+IF(COUNTIF(feries,K$31)=0,0,IF(K35&lt;&gt;U$2,0,L34-K34))+IF(COUNTIF(feries,M$31)=0,0,IF(M35&lt;&gt;U$2,0,N34-M34))+IF(COUNTIF(feries,O$31)=0,0,IF(O35&lt;&gt;U$2,0,P34-O34))</f>
        <v>0</v>
      </c>
      <c r="V34" s="45">
        <f>IF(COUNTIF(feries,C$31)=0,0,IF(C35&lt;&gt;V$2,0,D34-C34))+IF(COUNTIF(feries,E$31)=0,0,IF(E35&lt;&gt;V$2,0,F34-E34))+IF(COUNTIF(feries,G$31)=0,0,IF(G35&lt;&gt;V$2,0,H34-G34))+IF(COUNTIF(feries,I$31)=0,0,IF(I35&lt;&gt;V$2,0,J34-I34))+IF(COUNTIF(feries,K$31)=0,0,IF(K35&lt;&gt;V$2,0,L34-K34))+IF(COUNTIF(feries,M$31)=0,0,IF(M35&lt;&gt;V$2,0,N34-M34))+IF(COUNTIF(feries,O$31)=0,0,IF(O35&lt;&gt;V$2,0,P34-O34))</f>
        <v>0</v>
      </c>
      <c r="W34" s="45">
        <f>IF(COUNTIF(feries,O$31)=0,IF(O35=$W$2,P34-O34,0))+IF(COUNTIF(feries,M$31)=0,IF(M35=$W$2,N34-M34,0))</f>
        <v>0</v>
      </c>
      <c r="X34" s="45">
        <f>IF(COUNTIF(feries,O$31)=0,IF(O35=$X$2,P34-O34,0))+IF(COUNTIF(feries,M$31)=0,IF(M35=$X$2,N34-M34,0))</f>
        <v>0</v>
      </c>
      <c r="Y34" s="45">
        <f>IF(COUNTIF(feries,O$31)=0,IF(O35=$Y$2,P34-O34,0))+IF(COUNTIF(feries,M$31)=0,IF(M35=$Y$2,N34-M34,0))</f>
        <v>0</v>
      </c>
      <c r="AA34" s="47"/>
    </row>
    <row r="35" spans="1:27" s="13" customFormat="1" ht="15" customHeight="1">
      <c r="A35" s="4"/>
      <c r="B35" s="76"/>
      <c r="C35" s="6" t="s">
        <v>14</v>
      </c>
      <c r="D35" s="6"/>
      <c r="E35" s="6" t="s">
        <v>7</v>
      </c>
      <c r="F35" s="6"/>
      <c r="G35" s="6" t="s">
        <v>7</v>
      </c>
      <c r="H35" s="6"/>
      <c r="I35" s="6"/>
      <c r="J35" s="6"/>
      <c r="K35" s="6"/>
      <c r="L35" s="6"/>
      <c r="M35" s="9"/>
      <c r="N35" s="25"/>
      <c r="O35" s="10"/>
      <c r="P35" s="27"/>
      <c r="Q35"/>
      <c r="R35"/>
      <c r="S35"/>
      <c r="T35"/>
      <c r="U35"/>
      <c r="V35"/>
      <c r="W35"/>
      <c r="X35"/>
      <c r="Y35"/>
      <c r="AA35" s="47"/>
    </row>
    <row r="36" spans="1:27" s="13" customFormat="1" ht="15" customHeight="1">
      <c r="A36" s="4"/>
      <c r="B36" s="17"/>
      <c r="C36" s="36">
        <v>0.72916666666666663</v>
      </c>
      <c r="D36" s="36">
        <v>0.77083333333333337</v>
      </c>
      <c r="E36" s="36">
        <v>0.72916666666666663</v>
      </c>
      <c r="F36" s="36">
        <v>0.77083333333333337</v>
      </c>
      <c r="G36" s="36">
        <v>0.72916666666666663</v>
      </c>
      <c r="H36" s="36">
        <v>0.77083333333333337</v>
      </c>
      <c r="I36" s="36"/>
      <c r="J36" s="36"/>
      <c r="K36" s="36"/>
      <c r="L36" s="36"/>
      <c r="M36" s="30"/>
      <c r="N36" s="31"/>
      <c r="O36" s="30"/>
      <c r="P36" s="31"/>
      <c r="Q36" s="45">
        <f>IF(COUNTIF(feries,K$31)=0,IF(K37=$Q$2,L36-K36,0))+IF(COUNTIF(feries,I$31)=0,IF(I37=$Q$2,J36-I36,0))+IF(COUNTIF(feries,G$31)=0,IF(G37=$Q$2,H36-G36,0))+IF(COUNTIF(feries,E$31)=0,IF(E37=$Q$2,F36-E36,0))+IF(COUNTIF(feries,C$31)=0,IF(C37=$Q$2,D36-C36,0))</f>
        <v>0</v>
      </c>
      <c r="R36" s="45">
        <f>IF(COUNTIF(feries,K$31)=0,IF(K37=$R$2,L36-K36,0))+IF(COUNTIF(feries,I$31)=0,IF(I37=$R$2,J36-I36,0))+IF(COUNTIF(feries,G$31)=0,IF(G37=$R$2,H36-G36,0))+IF(COUNTIF(feries,E$31)=0,IF(E37=$R$2,F36-E36,0))+IF(COUNTIF(feries,C$31)=0,IF(C37=$R$2,D36-C36,0))</f>
        <v>8.3333333333333481E-2</v>
      </c>
      <c r="S36" s="45">
        <f>IF(COUNTIF(feries,K$31)=0,IF(K37=$S$2,L36-K36,0))+IF(COUNTIF(feries,I$31)=0,IF(I37=$S$2,J36-I36,0))+IF(COUNTIF(feries,G$31)=0,IF(G37=$S$2,H36-G36,0))+IF(COUNTIF(feries,E$31)=0,IF(E37=$S$2,F36-E36,0))+IF(COUNTIF(feries,C$31)=0,IF(C37=$S$2,D36-C36,0))</f>
        <v>4.1666666666666741E-2</v>
      </c>
      <c r="T36" s="45">
        <f>IF(COUNTIF(feries,C$31)=0,0,IF(C37&lt;&gt;T$2,0,D36-C36))+IF(COUNTIF(feries,E$31)=0,0,IF(E37&lt;&gt;T$2,0,F36-E36))+IF(COUNTIF(feries,G$31)=0,0,IF(G37&lt;&gt;T$2,0,H36-G36))+IF(COUNTIF(feries,I$31)=0,0,IF(I37&lt;&gt;T$2,0,J36-I36))+IF(COUNTIF(feries,K$31)=0,0,IF(K37&lt;&gt;T$2,0,L36-K36))+IF(COUNTIF(feries,M$31)=0,0,IF(M37&lt;&gt;T$2,0,N36-M36))+IF(COUNTIF(feries,O$31)=0,0,IF(O37&lt;&gt;T$2,0,P36-O36))</f>
        <v>0</v>
      </c>
      <c r="U36" s="45">
        <f>IF(COUNTIF(feries,C$31)=0,0,IF(C37&lt;&gt;U$2,0,D36-C36))+IF(COUNTIF(feries,E$31)=0,0,IF(E37&lt;&gt;U$2,0,F36-E36))+IF(COUNTIF(feries,G$31)=0,0,IF(G37&lt;&gt;U$2,0,H36-G36))+IF(COUNTIF(feries,I$31)=0,0,IF(I37&lt;&gt;U$2,0,J36-I36))+IF(COUNTIF(feries,K$31)=0,0,IF(K37&lt;&gt;U$2,0,L36-K36))+IF(COUNTIF(feries,M$31)=0,0,IF(M37&lt;&gt;U$2,0,N36-M36))+IF(COUNTIF(feries,O$31)=0,0,IF(O37&lt;&gt;U$2,0,P36-O36))</f>
        <v>0</v>
      </c>
      <c r="V36" s="45">
        <f>IF(COUNTIF(feries,C$31)=0,0,IF(C37&lt;&gt;V$2,0,D36-C36))+IF(COUNTIF(feries,E$31)=0,0,IF(E37&lt;&gt;V$2,0,F36-E36))+IF(COUNTIF(feries,G$31)=0,0,IF(G37&lt;&gt;V$2,0,H36-G36))+IF(COUNTIF(feries,I$31)=0,0,IF(I37&lt;&gt;V$2,0,J36-I36))+IF(COUNTIF(feries,K$31)=0,0,IF(K37&lt;&gt;V$2,0,L36-K36))+IF(COUNTIF(feries,M$31)=0,0,IF(M37&lt;&gt;V$2,0,N36-M36))+IF(COUNTIF(feries,O$31)=0,0,IF(O37&lt;&gt;V$2,0,P36-O36))</f>
        <v>0</v>
      </c>
      <c r="W36" s="45">
        <f>IF(COUNTIF(feries,O$31)=0,IF(O37=$W$2,P36-O36,0))+IF(COUNTIF(feries,M$31)=0,IF(M37=$W$2,N36-M36,0))</f>
        <v>0</v>
      </c>
      <c r="X36" s="45">
        <f>IF(COUNTIF(feries,O$31)=0,IF(O37=$X$2,P36-O36,0))+IF(COUNTIF(feries,M$31)=0,IF(M37=$X$2,N36-M36,0))</f>
        <v>0</v>
      </c>
      <c r="Y36" s="45">
        <f>IF(COUNTIF(feries,O$31)=0,IF(O37=$Y$2,P36-O36,0))+IF(COUNTIF(feries,M$31)=0,IF(M37=$Y$2,N36-M36,0))</f>
        <v>0</v>
      </c>
      <c r="AA36" s="47"/>
    </row>
    <row r="37" spans="1:27" s="13" customFormat="1" ht="15" customHeight="1">
      <c r="A37" s="4"/>
      <c r="B37" s="20"/>
      <c r="C37" s="7" t="s">
        <v>8</v>
      </c>
      <c r="D37" s="7"/>
      <c r="E37" s="7" t="s">
        <v>14</v>
      </c>
      <c r="F37" s="7"/>
      <c r="G37" s="7" t="s">
        <v>8</v>
      </c>
      <c r="H37" s="7"/>
      <c r="I37" s="7"/>
      <c r="J37" s="7"/>
      <c r="K37" s="7"/>
      <c r="L37" s="7"/>
      <c r="M37" s="11"/>
      <c r="N37" s="26"/>
      <c r="O37" s="12"/>
      <c r="P37" s="27"/>
      <c r="Q37"/>
      <c r="R37"/>
      <c r="S37"/>
      <c r="T37"/>
      <c r="U37"/>
      <c r="V37"/>
      <c r="W37"/>
      <c r="X37"/>
      <c r="Y37"/>
      <c r="AA37" s="47"/>
    </row>
    <row r="38" spans="1:27">
      <c r="U38">
        <f>COUNTIF(feries,C$3)</f>
        <v>0</v>
      </c>
    </row>
  </sheetData>
  <mergeCells count="15">
    <mergeCell ref="Q1:S1"/>
    <mergeCell ref="T1:V1"/>
    <mergeCell ref="W1:Y1"/>
    <mergeCell ref="B27:B28"/>
    <mergeCell ref="B34:B35"/>
    <mergeCell ref="O2:P2"/>
    <mergeCell ref="B6:B7"/>
    <mergeCell ref="B13:B14"/>
    <mergeCell ref="B20:B21"/>
    <mergeCell ref="C2:D2"/>
    <mergeCell ref="E2:F2"/>
    <mergeCell ref="G2:H2"/>
    <mergeCell ref="I2:J2"/>
    <mergeCell ref="K2:L2"/>
    <mergeCell ref="M2:N2"/>
  </mergeCells>
  <dataValidations count="1">
    <dataValidation type="list" allowBlank="1" showInputMessage="1" showErrorMessage="1" sqref="C34:P34 C32:P32 C29:P29 C27:P27 C25:P25 C36:P36" xr:uid="{60530ABF-643C-4C7F-9F78-61AA05DAD1BD}">
      <formula1>l_heure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D660BD-7C8E-4C5F-B762-01AC03BA70C7}">
          <x14:formula1>
            <xm:f>Prénoms!$B$2:$B$5</xm:f>
          </x14:formula1>
          <xm:sqref>C7:P7 C9:P9 C37:P37 G14:P14 C16:P16 C19:P19 C21:P21 C23:P23 C26:P26 C28:P28 C30:P30 C33:P33 C35:P35 G12:P12 C12 C14 E14 E12 C5:P5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4FAC2-E96F-4940-89BC-BCCB2F60B781}">
  <sheetPr codeName="Feuil15"/>
  <dimension ref="C1:AB166"/>
  <sheetViews>
    <sheetView showZeros="0" topLeftCell="X2" workbookViewId="0">
      <selection activeCell="AM22" sqref="AM22"/>
    </sheetView>
  </sheetViews>
  <sheetFormatPr baseColWidth="10" defaultRowHeight="13.8"/>
  <cols>
    <col min="1" max="2" width="3.19921875" customWidth="1"/>
    <col min="3" max="3" width="9.59765625" bestFit="1" customWidth="1"/>
    <col min="4" max="4" width="40.5" bestFit="1" customWidth="1"/>
    <col min="5" max="5" width="40" bestFit="1" customWidth="1"/>
    <col min="6" max="6" width="40" customWidth="1"/>
    <col min="7" max="7" width="11.296875" bestFit="1" customWidth="1"/>
    <col min="8" max="10" width="2.69921875" customWidth="1"/>
    <col min="11" max="11" width="10.5" customWidth="1"/>
    <col min="12" max="12" width="14.8984375" style="64" customWidth="1"/>
    <col min="13" max="13" width="6.69921875" style="59" customWidth="1"/>
    <col min="14" max="14" width="6.69921875" style="14" customWidth="1"/>
    <col min="15" max="15" width="9.3984375" style="14" customWidth="1"/>
    <col min="16" max="16" width="2.19921875" customWidth="1"/>
    <col min="17" max="17" width="14.8984375" style="68" customWidth="1"/>
    <col min="18" max="19" width="6.69921875" style="14" customWidth="1"/>
    <col min="20" max="20" width="9.3984375" style="14" customWidth="1"/>
    <col min="21" max="21" width="2.19921875" customWidth="1"/>
    <col min="22" max="22" width="14.8984375" style="72" customWidth="1"/>
    <col min="23" max="24" width="6.69921875" style="47" customWidth="1"/>
    <col min="25" max="25" width="9.3984375" style="47" customWidth="1"/>
    <col min="26" max="26" width="4.5" style="47" customWidth="1"/>
    <col min="27" max="27" width="19.59765625" bestFit="1" customWidth="1"/>
    <col min="28" max="28" width="21.19921875" bestFit="1" customWidth="1"/>
  </cols>
  <sheetData>
    <row r="1" spans="3:28" hidden="1"/>
    <row r="2" spans="3:28">
      <c r="AA2" s="47" t="s">
        <v>40</v>
      </c>
      <c r="AB2" s="47">
        <f>YEAR(Janvier!B2)</f>
        <v>2025</v>
      </c>
    </row>
    <row r="3" spans="3:28">
      <c r="C3" t="s">
        <v>17</v>
      </c>
      <c r="D3" s="22" t="s">
        <v>18</v>
      </c>
      <c r="E3" s="22" t="s">
        <v>19</v>
      </c>
      <c r="F3" s="22" t="s">
        <v>51</v>
      </c>
      <c r="G3" t="s">
        <v>20</v>
      </c>
      <c r="K3" s="23" t="s">
        <v>28</v>
      </c>
      <c r="Q3" s="69"/>
      <c r="V3" s="73"/>
      <c r="AA3" t="s">
        <v>41</v>
      </c>
      <c r="AB3" s="62">
        <f>ROUND(DATE(AB2,4,MOD(234-11*MOD(AB2,19),30))/7,0)*7-6</f>
        <v>45767</v>
      </c>
    </row>
    <row r="4" spans="3:28">
      <c r="C4" s="23" t="s">
        <v>7</v>
      </c>
      <c r="D4" s="58">
        <f ca="1">SUMPRODUCT((K:K=C4)*(L:L))</f>
        <v>17.416666666666668</v>
      </c>
      <c r="E4" s="58">
        <f ca="1">SUMPRODUCT((K:K=C4)*(Q:Q))</f>
        <v>0</v>
      </c>
      <c r="F4" s="58">
        <f ca="1">SUMPRODUCT((K:K=C4)*(V:V))</f>
        <v>0.75000000000000022</v>
      </c>
      <c r="G4" s="58">
        <f ca="1">D4+E4</f>
        <v>17.416666666666668</v>
      </c>
      <c r="Q4" s="70"/>
      <c r="V4" s="74"/>
      <c r="AA4" t="s">
        <v>42</v>
      </c>
      <c r="AB4" s="62">
        <f>AB3+1</f>
        <v>45768</v>
      </c>
    </row>
    <row r="5" spans="3:28">
      <c r="C5" s="23" t="s">
        <v>8</v>
      </c>
      <c r="D5" s="58">
        <f ca="1">SUMPRODUCT((K:K=C5)*(L:L))</f>
        <v>5.5833333333333455</v>
      </c>
      <c r="E5" s="58">
        <f ca="1">SUMPRODUCT((K:K=C5)*(Q:Q))</f>
        <v>6.1250000000000009</v>
      </c>
      <c r="F5" s="58">
        <f t="shared" ref="F5:F6" ca="1" si="0">SUMPRODUCT((K:K=C5)*(V:V))</f>
        <v>0.4583333333333337</v>
      </c>
      <c r="G5" s="58">
        <f ca="1">D5+E5</f>
        <v>11.708333333333346</v>
      </c>
      <c r="K5" s="24" t="s">
        <v>7</v>
      </c>
      <c r="L5" s="65">
        <f ca="1">INDIRECT("'"&amp;K3&amp;"'!AA4")</f>
        <v>1.7500000000000004</v>
      </c>
      <c r="M5" s="59">
        <f ca="1">INDIRECT("'"&amp;K3&amp;"'!AA4")*24</f>
        <v>42.000000000000014</v>
      </c>
      <c r="N5" s="60">
        <v>15</v>
      </c>
      <c r="O5" s="60">
        <f ca="1">N5*M5</f>
        <v>630.00000000000023</v>
      </c>
      <c r="Q5" s="71">
        <f ca="1">INDIRECT("'"&amp;K3&amp;"'!AA9")</f>
        <v>0</v>
      </c>
      <c r="R5" s="59">
        <f ca="1">INDIRECT("'"&amp;K3&amp;"'!AA9")*24</f>
        <v>0</v>
      </c>
      <c r="S5" s="60">
        <v>20</v>
      </c>
      <c r="T5" s="60">
        <f ca="1">S5*R5</f>
        <v>0</v>
      </c>
      <c r="V5" s="75">
        <f ca="1">INDIRECT("'"&amp;K3&amp;"'!AA14")</f>
        <v>8.3333333333333315E-2</v>
      </c>
      <c r="W5" s="59">
        <f ca="1">INDIRECT("'"&amp;K3&amp;"'!AA14")*24</f>
        <v>1.9999999999999996</v>
      </c>
      <c r="X5" s="60">
        <v>20</v>
      </c>
      <c r="Y5" s="60">
        <f ca="1">X5*W5</f>
        <v>39.999999999999993</v>
      </c>
      <c r="Z5" s="60"/>
      <c r="AA5" t="s">
        <v>43</v>
      </c>
      <c r="AB5" s="62">
        <f>AB3+39</f>
        <v>45806</v>
      </c>
    </row>
    <row r="6" spans="3:28">
      <c r="C6" s="23" t="s">
        <v>14</v>
      </c>
      <c r="D6" s="58">
        <f ca="1">SUMPRODUCT((K:K=C6)*(L:L))</f>
        <v>4.6250000000000071</v>
      </c>
      <c r="E6" s="58">
        <f ca="1">SUMPRODUCT((K:K=C6)*(Q:Q))</f>
        <v>5.875</v>
      </c>
      <c r="F6" s="58">
        <f t="shared" ca="1" si="0"/>
        <v>0.29166666666666696</v>
      </c>
      <c r="G6" s="58">
        <f ca="1">D6+E6</f>
        <v>10.500000000000007</v>
      </c>
      <c r="R6" s="59"/>
      <c r="W6" s="59"/>
      <c r="AA6" t="s">
        <v>44</v>
      </c>
      <c r="AB6" s="62">
        <f>AB3+49</f>
        <v>45816</v>
      </c>
    </row>
    <row r="7" spans="3:28">
      <c r="D7" s="21" t="s">
        <v>21</v>
      </c>
      <c r="E7" s="21" t="s">
        <v>22</v>
      </c>
      <c r="F7" s="21"/>
      <c r="K7" s="24" t="s">
        <v>8</v>
      </c>
      <c r="L7" s="65">
        <f ca="1">INDIRECT("'"&amp;K3&amp;"'!AA5")</f>
        <v>0.58333333333333437</v>
      </c>
      <c r="M7" s="59">
        <f ca="1">INDIRECT("'"&amp;K3&amp;"'!AA5")*24</f>
        <v>14.000000000000025</v>
      </c>
      <c r="N7" s="60">
        <v>15</v>
      </c>
      <c r="O7" s="60">
        <f ca="1">N7*M7</f>
        <v>210.00000000000037</v>
      </c>
      <c r="Q7" s="71">
        <f ca="1">INDIRECT("'"&amp;K3&amp;"'!AA10")</f>
        <v>0.5</v>
      </c>
      <c r="R7" s="59">
        <f ca="1">INDIRECT("'"&amp;K3&amp;"'!AA10")*24</f>
        <v>12</v>
      </c>
      <c r="S7" s="60">
        <v>20</v>
      </c>
      <c r="T7" s="60">
        <f ca="1">S7*R7</f>
        <v>240</v>
      </c>
      <c r="V7" s="75">
        <f ca="1">INDIRECT("'"&amp;K3&amp;"'!AA15")</f>
        <v>4.1666666666666741E-2</v>
      </c>
      <c r="W7" s="59">
        <f ca="1">INDIRECT("'"&amp;K3&amp;"'!AA15")*24</f>
        <v>1.0000000000000018</v>
      </c>
      <c r="X7" s="60">
        <v>20</v>
      </c>
      <c r="Y7" s="60">
        <f ca="1">X7*W7</f>
        <v>20.000000000000036</v>
      </c>
      <c r="Z7" s="60"/>
      <c r="AA7" t="s">
        <v>45</v>
      </c>
      <c r="AB7" s="62">
        <f>AB6+1</f>
        <v>45817</v>
      </c>
    </row>
    <row r="8" spans="3:28">
      <c r="Q8" s="70"/>
      <c r="V8" s="74"/>
      <c r="AA8" t="s">
        <v>46</v>
      </c>
      <c r="AB8" s="62">
        <f>DATE(AB2,1,1)</f>
        <v>45658</v>
      </c>
    </row>
    <row r="9" spans="3:28">
      <c r="K9" s="24" t="s">
        <v>14</v>
      </c>
      <c r="L9" s="65">
        <f ca="1">INDIRECT("'"&amp;K3&amp;"'!AA6")</f>
        <v>0.4166666666666673</v>
      </c>
      <c r="M9" s="59">
        <f ca="1">INDIRECT("'"&amp;K3&amp;"'!AA6")*24</f>
        <v>10.000000000000014</v>
      </c>
      <c r="N9" s="60">
        <v>15</v>
      </c>
      <c r="O9" s="60">
        <f ca="1">N9*M9</f>
        <v>150.00000000000023</v>
      </c>
      <c r="Q9" s="71">
        <f ca="1">INDIRECT("'"&amp;K3&amp;"'!AA11")</f>
        <v>0.5</v>
      </c>
      <c r="R9" s="59">
        <f ca="1">INDIRECT("'"&amp;K3&amp;"'!AA11")*24</f>
        <v>12</v>
      </c>
      <c r="S9" s="60">
        <v>20</v>
      </c>
      <c r="T9" s="60">
        <f ca="1">S9*R9</f>
        <v>240</v>
      </c>
      <c r="V9" s="75">
        <f ca="1">INDIRECT("'"&amp;K3&amp;"'!AA16")</f>
        <v>0</v>
      </c>
      <c r="W9" s="59">
        <f ca="1">INDIRECT("'"&amp;K3&amp;"'!AA16")*24</f>
        <v>0</v>
      </c>
      <c r="X9" s="60">
        <v>20</v>
      </c>
      <c r="Y9" s="60">
        <f ca="1">X9*W9</f>
        <v>0</v>
      </c>
      <c r="Z9" s="60"/>
      <c r="AA9" s="63">
        <v>45778</v>
      </c>
      <c r="AB9" s="62">
        <f>DATE(AB2,5,1)</f>
        <v>45778</v>
      </c>
    </row>
    <row r="10" spans="3:28">
      <c r="N10" s="60"/>
      <c r="O10" s="60"/>
      <c r="S10" s="60"/>
      <c r="T10" s="60"/>
      <c r="X10" s="60"/>
      <c r="Y10" s="60"/>
      <c r="Z10" s="60"/>
      <c r="AA10" s="63">
        <v>45785</v>
      </c>
      <c r="AB10" s="62">
        <f>DATE(AB2,5,8)</f>
        <v>45785</v>
      </c>
    </row>
    <row r="11" spans="3:28">
      <c r="AA11" s="63">
        <v>45852</v>
      </c>
      <c r="AB11" s="62">
        <f>DATE(AB2,7,14)</f>
        <v>45852</v>
      </c>
    </row>
    <row r="12" spans="3:28">
      <c r="K12" s="23" t="s">
        <v>29</v>
      </c>
      <c r="Q12" s="70"/>
      <c r="V12" s="74"/>
      <c r="AA12" t="s">
        <v>47</v>
      </c>
      <c r="AB12" s="62">
        <f>DATE(AB2,8,15)</f>
        <v>45884</v>
      </c>
    </row>
    <row r="13" spans="3:28">
      <c r="N13" s="60"/>
      <c r="O13" s="60"/>
      <c r="S13" s="60"/>
      <c r="T13" s="60"/>
      <c r="X13" s="60"/>
      <c r="Y13" s="60"/>
      <c r="Z13" s="60"/>
      <c r="AA13" s="63">
        <v>45962</v>
      </c>
      <c r="AB13" s="62">
        <f>DATE(AB2,11,1)</f>
        <v>45962</v>
      </c>
    </row>
    <row r="14" spans="3:28">
      <c r="K14" s="24" t="s">
        <v>7</v>
      </c>
      <c r="L14" s="65">
        <f ca="1">INDIRECT("'"&amp;K12&amp;"'!AA4")</f>
        <v>1.5833333333333335</v>
      </c>
      <c r="M14" s="59">
        <f ca="1">INDIRECT("'"&amp;K12&amp;"'!AA4")*24</f>
        <v>38</v>
      </c>
      <c r="N14" s="60">
        <v>15</v>
      </c>
      <c r="O14" s="60">
        <f ca="1">N14*M14</f>
        <v>570</v>
      </c>
      <c r="Q14" s="71">
        <f ca="1">INDIRECT("'"&amp;K12&amp;"'!AA9")</f>
        <v>0</v>
      </c>
      <c r="R14" s="59">
        <f ca="1">INDIRECT("'"&amp;K12&amp;"'!AA9")*24</f>
        <v>0</v>
      </c>
      <c r="S14" s="60">
        <v>20</v>
      </c>
      <c r="T14" s="60">
        <f ca="1">S14*R14</f>
        <v>0</v>
      </c>
      <c r="V14" s="75">
        <f ca="1">INDIRECT("'"&amp;K12&amp;"'!AA14")</f>
        <v>0</v>
      </c>
      <c r="W14" s="59">
        <f ca="1">INDIRECT("'"&amp;K12&amp;"'!AA14")*24</f>
        <v>0</v>
      </c>
      <c r="X14" s="60">
        <v>20</v>
      </c>
      <c r="Y14" s="60">
        <f ca="1">X14*W14</f>
        <v>0</v>
      </c>
      <c r="Z14" s="60"/>
      <c r="AA14" s="63">
        <v>45972</v>
      </c>
      <c r="AB14" s="62">
        <f>DATE(AB2,11,11)</f>
        <v>45972</v>
      </c>
    </row>
    <row r="15" spans="3:28">
      <c r="N15" s="47"/>
      <c r="O15" s="47"/>
      <c r="R15" s="59"/>
      <c r="S15" s="47"/>
      <c r="T15" s="47"/>
      <c r="W15" s="59"/>
      <c r="AA15" t="s">
        <v>48</v>
      </c>
      <c r="AB15" s="62">
        <f>DATE(AB2,12,25)</f>
        <v>46016</v>
      </c>
    </row>
    <row r="16" spans="3:28">
      <c r="K16" s="24" t="s">
        <v>8</v>
      </c>
      <c r="L16" s="65">
        <f ca="1">INDIRECT("'"&amp;K12&amp;"'!AA5")</f>
        <v>0.50000000000000089</v>
      </c>
      <c r="M16" s="59">
        <f ca="1">INDIRECT("'"&amp;K12&amp;"'!AA5")*24</f>
        <v>12.000000000000021</v>
      </c>
      <c r="N16" s="60">
        <v>15</v>
      </c>
      <c r="O16" s="60">
        <f ca="1">N16*M16</f>
        <v>180.00000000000031</v>
      </c>
      <c r="Q16" s="71">
        <f ca="1">INDIRECT("'"&amp;K12&amp;"'!AA10")</f>
        <v>0.5</v>
      </c>
      <c r="R16" s="59">
        <f ca="1">INDIRECT("'"&amp;K12&amp;"'!AA10")*24</f>
        <v>12</v>
      </c>
      <c r="S16" s="60">
        <v>20</v>
      </c>
      <c r="T16" s="60">
        <f ca="1">S16*R16</f>
        <v>240</v>
      </c>
      <c r="V16" s="75">
        <f ca="1">INDIRECT("'"&amp;K12&amp;"'!AA15")</f>
        <v>0</v>
      </c>
      <c r="W16" s="59">
        <f ca="1">INDIRECT("'"&amp;K12&amp;"'!AA15")*24</f>
        <v>0</v>
      </c>
      <c r="X16" s="60">
        <v>20</v>
      </c>
      <c r="Y16" s="60">
        <f ca="1">X16*W16</f>
        <v>0</v>
      </c>
      <c r="Z16" s="60"/>
      <c r="AB16" s="62"/>
    </row>
    <row r="17" spans="11:28">
      <c r="N17" s="47"/>
      <c r="O17" s="47"/>
      <c r="Q17" s="70"/>
      <c r="R17" s="47"/>
      <c r="S17" s="47"/>
      <c r="T17" s="47"/>
      <c r="V17" s="74"/>
      <c r="AB17" s="62"/>
    </row>
    <row r="18" spans="11:28">
      <c r="K18" s="24" t="s">
        <v>14</v>
      </c>
      <c r="L18" s="65">
        <f ca="1">INDIRECT("'"&amp;K12&amp;"'!AA6")</f>
        <v>0.4166666666666673</v>
      </c>
      <c r="M18" s="59">
        <f ca="1">INDIRECT("'"&amp;K12&amp;"'!AA6")*24</f>
        <v>10.000000000000014</v>
      </c>
      <c r="N18" s="60">
        <v>15</v>
      </c>
      <c r="O18" s="60">
        <f ca="1">N18*M18</f>
        <v>150.00000000000023</v>
      </c>
      <c r="Q18" s="71">
        <f ca="1">INDIRECT("'"&amp;K12&amp;"'!AA11")</f>
        <v>0.5</v>
      </c>
      <c r="R18" s="59">
        <f ca="1">INDIRECT("'"&amp;K12&amp;"'!AA11")*24</f>
        <v>12</v>
      </c>
      <c r="S18" s="60">
        <v>20</v>
      </c>
      <c r="T18" s="60">
        <f ca="1">S18*R18</f>
        <v>240</v>
      </c>
      <c r="V18" s="75">
        <f ca="1">INDIRECT("'"&amp;K12&amp;"'!AA16")</f>
        <v>0</v>
      </c>
      <c r="W18" s="59">
        <f ca="1">INDIRECT("'"&amp;K12&amp;"'!AA16")*24</f>
        <v>0</v>
      </c>
      <c r="X18" s="60">
        <v>20</v>
      </c>
      <c r="Y18" s="60">
        <f ca="1">X18*W18</f>
        <v>0</v>
      </c>
      <c r="Z18" s="60"/>
      <c r="AB18" s="62"/>
    </row>
    <row r="19" spans="11:28">
      <c r="N19" s="60"/>
      <c r="O19" s="60"/>
      <c r="S19" s="60"/>
      <c r="T19" s="60"/>
      <c r="X19" s="60"/>
      <c r="Y19" s="60"/>
      <c r="Z19" s="60"/>
      <c r="AB19" s="62"/>
    </row>
    <row r="20" spans="11:28">
      <c r="N20" s="60"/>
      <c r="O20" s="60"/>
      <c r="S20" s="60"/>
      <c r="T20" s="60"/>
      <c r="X20" s="60"/>
      <c r="Y20" s="60"/>
      <c r="Z20" s="60"/>
      <c r="AB20" s="62"/>
    </row>
    <row r="21" spans="11:28">
      <c r="K21" s="23" t="s">
        <v>30</v>
      </c>
      <c r="AB21" s="62"/>
    </row>
    <row r="22" spans="11:28">
      <c r="L22" s="66"/>
      <c r="Q22" s="70"/>
      <c r="V22" s="74"/>
      <c r="AB22" s="62"/>
    </row>
    <row r="23" spans="11:28">
      <c r="K23" s="24" t="s">
        <v>7</v>
      </c>
      <c r="L23" s="65">
        <f ca="1">INDIRECT("'"&amp;K21&amp;"'!AA4")</f>
        <v>1.5833333333333335</v>
      </c>
      <c r="M23" s="59">
        <f ca="1">INDIRECT("'"&amp;K21&amp;"'!AA4")*24</f>
        <v>38</v>
      </c>
      <c r="N23" s="60">
        <v>15</v>
      </c>
      <c r="O23" s="60">
        <f ca="1">N23*M23</f>
        <v>570</v>
      </c>
      <c r="Q23" s="71">
        <f ca="1">INDIRECT("'"&amp;K21&amp;"'!AA9")</f>
        <v>0</v>
      </c>
      <c r="R23" s="59">
        <f ca="1">INDIRECT("'"&amp;K21&amp;"'!AA9")*24</f>
        <v>0</v>
      </c>
      <c r="S23" s="60">
        <v>20</v>
      </c>
      <c r="T23" s="60">
        <f ca="1">S23*R23</f>
        <v>0</v>
      </c>
      <c r="V23" s="75">
        <f ca="1">INDIRECT("'"&amp;K21&amp;"'!AA14")</f>
        <v>0</v>
      </c>
      <c r="W23" s="59">
        <f ca="1">INDIRECT("'"&amp;K21&amp;"'!AA14")*24</f>
        <v>0</v>
      </c>
      <c r="X23" s="60">
        <v>20</v>
      </c>
      <c r="Y23" s="60">
        <f ca="1">X23*W23</f>
        <v>0</v>
      </c>
      <c r="Z23" s="60"/>
    </row>
    <row r="24" spans="11:28">
      <c r="N24" s="47"/>
      <c r="O24" s="47"/>
      <c r="R24" s="59"/>
      <c r="S24" s="47"/>
      <c r="T24" s="47"/>
      <c r="W24" s="59"/>
    </row>
    <row r="25" spans="11:28">
      <c r="K25" s="24" t="s">
        <v>8</v>
      </c>
      <c r="L25" s="65">
        <f ca="1">INDIRECT("'"&amp;K21&amp;"'!AA5")</f>
        <v>0.50000000000000089</v>
      </c>
      <c r="M25" s="59">
        <f ca="1">INDIRECT("'"&amp;K21&amp;"'!AA5")*24</f>
        <v>12.000000000000021</v>
      </c>
      <c r="N25" s="60">
        <v>15</v>
      </c>
      <c r="O25" s="60">
        <f ca="1">N25*M25</f>
        <v>180.00000000000031</v>
      </c>
      <c r="Q25" s="71">
        <f ca="1">INDIRECT("'"&amp;K21&amp;"'!AA10")</f>
        <v>0.75</v>
      </c>
      <c r="R25" s="59">
        <f ca="1">INDIRECT("'"&amp;K21&amp;"'!AA10")*24</f>
        <v>18</v>
      </c>
      <c r="S25" s="60">
        <v>20</v>
      </c>
      <c r="T25" s="60">
        <f ca="1">S25*R25</f>
        <v>360</v>
      </c>
      <c r="V25" s="75">
        <f ca="1">INDIRECT("'"&amp;K21&amp;"'!AA15")</f>
        <v>0</v>
      </c>
      <c r="W25" s="59">
        <f ca="1">INDIRECT("'"&amp;K21&amp;"'!AA15")*24</f>
        <v>0</v>
      </c>
      <c r="X25" s="60">
        <v>20</v>
      </c>
      <c r="Y25" s="60">
        <f ca="1">X25*W25</f>
        <v>0</v>
      </c>
      <c r="Z25" s="60"/>
    </row>
    <row r="26" spans="11:28">
      <c r="N26" s="47"/>
      <c r="O26" s="47"/>
      <c r="Q26" s="70"/>
      <c r="R26" s="47"/>
      <c r="S26" s="47"/>
      <c r="T26" s="47"/>
      <c r="V26" s="74"/>
    </row>
    <row r="27" spans="11:28">
      <c r="K27" s="24" t="s">
        <v>14</v>
      </c>
      <c r="L27" s="65">
        <f ca="1">INDIRECT("'"&amp;K21&amp;"'!AA6")</f>
        <v>0.4166666666666673</v>
      </c>
      <c r="M27" s="59">
        <f ca="1">INDIRECT("'"&amp;K21&amp;"'!AA6")*24</f>
        <v>10.000000000000014</v>
      </c>
      <c r="N27" s="60">
        <v>15</v>
      </c>
      <c r="O27" s="60">
        <f ca="1">N27*M27</f>
        <v>150.00000000000023</v>
      </c>
      <c r="Q27" s="71">
        <f ca="1">INDIRECT("'"&amp;K21&amp;"'!AA11")</f>
        <v>0.5</v>
      </c>
      <c r="R27" s="59">
        <f ca="1">INDIRECT("'"&amp;K21&amp;"'!AA11")*24</f>
        <v>12</v>
      </c>
      <c r="S27" s="60">
        <v>20</v>
      </c>
      <c r="T27" s="60">
        <f ca="1">S27*R27</f>
        <v>240</v>
      </c>
      <c r="V27" s="75">
        <f ca="1">INDIRECT("'"&amp;K21&amp;"'!AA16")</f>
        <v>0</v>
      </c>
      <c r="W27" s="59">
        <f ca="1">INDIRECT("'"&amp;K21&amp;"'!AA16")*24</f>
        <v>0</v>
      </c>
      <c r="X27" s="60">
        <v>20</v>
      </c>
      <c r="Y27" s="60">
        <f ca="1">X27*W27</f>
        <v>0</v>
      </c>
      <c r="Z27" s="60"/>
    </row>
    <row r="30" spans="11:28">
      <c r="K30" s="23" t="s">
        <v>31</v>
      </c>
    </row>
    <row r="31" spans="11:28">
      <c r="Q31" s="69"/>
      <c r="V31" s="73"/>
    </row>
    <row r="32" spans="11:28">
      <c r="K32" s="24" t="s">
        <v>7</v>
      </c>
      <c r="L32" s="65">
        <f ca="1">INDIRECT("'"&amp;K30&amp;"'!AA4")</f>
        <v>1.3333333333333341</v>
      </c>
      <c r="M32" s="59">
        <f ca="1">INDIRECT("'"&amp;K30&amp;"'!AA4")*24</f>
        <v>32.000000000000021</v>
      </c>
      <c r="N32" s="60">
        <v>15</v>
      </c>
      <c r="O32" s="60">
        <f ca="1">N32*M32</f>
        <v>480.00000000000034</v>
      </c>
      <c r="Q32" s="71">
        <f ca="1">INDIRECT("'"&amp;K30&amp;"'!AA9")</f>
        <v>0</v>
      </c>
      <c r="R32" s="59">
        <f ca="1">INDIRECT("'"&amp;K30&amp;"'!AA9")*24</f>
        <v>0</v>
      </c>
      <c r="S32" s="60">
        <v>20</v>
      </c>
      <c r="T32" s="60">
        <f ca="1">S32*R32</f>
        <v>0</v>
      </c>
      <c r="V32" s="75">
        <f ca="1">INDIRECT("'"&amp;K30&amp;"'!AA14")</f>
        <v>8.333333333333337E-2</v>
      </c>
      <c r="W32" s="59">
        <f ca="1">INDIRECT("'"&amp;K30&amp;"'!AA14")*24</f>
        <v>2.0000000000000009</v>
      </c>
      <c r="X32" s="60">
        <v>20</v>
      </c>
      <c r="Y32" s="60">
        <f ca="1">X32*W32</f>
        <v>40.000000000000014</v>
      </c>
      <c r="Z32" s="60"/>
    </row>
    <row r="33" spans="11:26">
      <c r="N33" s="47"/>
      <c r="O33" s="47"/>
      <c r="R33" s="59"/>
      <c r="S33" s="47"/>
      <c r="T33" s="47"/>
      <c r="W33" s="59"/>
    </row>
    <row r="34" spans="11:26">
      <c r="K34" s="24" t="s">
        <v>8</v>
      </c>
      <c r="L34" s="65">
        <f ca="1">INDIRECT("'"&amp;K30&amp;"'!AA5")</f>
        <v>0.41666666666666807</v>
      </c>
      <c r="M34" s="59">
        <f ca="1">INDIRECT("'"&amp;K30&amp;"'!AA5")*24</f>
        <v>10.000000000000034</v>
      </c>
      <c r="N34" s="60">
        <v>15</v>
      </c>
      <c r="O34" s="60">
        <f ca="1">N34*M34</f>
        <v>150.00000000000051</v>
      </c>
      <c r="Q34" s="71">
        <f ca="1">INDIRECT("'"&amp;K30&amp;"'!AA10")</f>
        <v>0.375</v>
      </c>
      <c r="R34" s="59">
        <f ca="1">INDIRECT("'"&amp;K30&amp;"'!AA10")*24</f>
        <v>9</v>
      </c>
      <c r="S34" s="60">
        <v>20</v>
      </c>
      <c r="T34" s="60">
        <f ca="1">S34*R34</f>
        <v>180</v>
      </c>
      <c r="V34" s="75">
        <f ca="1">INDIRECT("'"&amp;K30&amp;"'!AA15")</f>
        <v>0.16666666666666674</v>
      </c>
      <c r="W34" s="59">
        <f ca="1">INDIRECT("'"&amp;K30&amp;"'!AA15")*24</f>
        <v>4.0000000000000018</v>
      </c>
      <c r="X34" s="60">
        <v>20</v>
      </c>
      <c r="Y34" s="60">
        <f ca="1">X34*W34</f>
        <v>80.000000000000028</v>
      </c>
      <c r="Z34" s="60"/>
    </row>
    <row r="35" spans="11:26">
      <c r="N35" s="47"/>
      <c r="O35" s="47"/>
      <c r="Q35" s="70"/>
      <c r="R35" s="47"/>
      <c r="S35" s="47"/>
      <c r="T35" s="47"/>
      <c r="V35" s="74"/>
    </row>
    <row r="36" spans="11:26">
      <c r="K36" s="24" t="s">
        <v>14</v>
      </c>
      <c r="L36" s="65">
        <f ca="1">INDIRECT("'"&amp;K30&amp;"'!AA6")</f>
        <v>0.37500000000000056</v>
      </c>
      <c r="M36" s="59">
        <f ca="1">INDIRECT("'"&amp;K30&amp;"'!AA6")*24</f>
        <v>9.0000000000000142</v>
      </c>
      <c r="N36" s="60">
        <v>15</v>
      </c>
      <c r="O36" s="60">
        <f ca="1">N36*M36</f>
        <v>135.00000000000023</v>
      </c>
      <c r="Q36" s="71">
        <f ca="1">INDIRECT("'"&amp;K30&amp;"'!AA11")</f>
        <v>0.5</v>
      </c>
      <c r="R36" s="59">
        <f ca="1">INDIRECT("'"&amp;K30&amp;"'!AA11")*24</f>
        <v>12</v>
      </c>
      <c r="S36" s="60">
        <v>20</v>
      </c>
      <c r="T36" s="60">
        <f ca="1">S36*R36</f>
        <v>240</v>
      </c>
      <c r="V36" s="75">
        <f ca="1">INDIRECT("'"&amp;K30&amp;"'!AA16")</f>
        <v>0</v>
      </c>
      <c r="W36" s="59">
        <f ca="1">INDIRECT("'"&amp;K30&amp;"'!AA16")*24</f>
        <v>0</v>
      </c>
      <c r="X36" s="60">
        <v>20</v>
      </c>
      <c r="Y36" s="60">
        <f ca="1">X36*W36</f>
        <v>0</v>
      </c>
      <c r="Z36" s="60"/>
    </row>
    <row r="39" spans="11:26">
      <c r="K39" t="s">
        <v>27</v>
      </c>
      <c r="L39" s="65"/>
    </row>
    <row r="40" spans="11:26">
      <c r="Q40" s="70"/>
      <c r="V40" s="74"/>
    </row>
    <row r="41" spans="11:26">
      <c r="K41" s="24" t="s">
        <v>7</v>
      </c>
      <c r="L41" s="65">
        <f ca="1">INDIRECT("'"&amp;K39&amp;"'!AA4")</f>
        <v>1.4166666666666667</v>
      </c>
      <c r="M41" s="59">
        <f ca="1">INDIRECT("'"&amp;K39&amp;"'!AA4")*24</f>
        <v>34</v>
      </c>
      <c r="N41" s="60">
        <v>15</v>
      </c>
      <c r="O41" s="60">
        <f ca="1">N41*M41</f>
        <v>510</v>
      </c>
      <c r="Q41" s="71">
        <f ca="1">INDIRECT("'"&amp;K39&amp;"'!AA9")</f>
        <v>0</v>
      </c>
      <c r="R41" s="59">
        <f ca="1">INDIRECT("'"&amp;K39&amp;"'!AA9")*24</f>
        <v>0</v>
      </c>
      <c r="S41" s="60">
        <v>20</v>
      </c>
      <c r="T41" s="60">
        <f ca="1">S41*R41</f>
        <v>0</v>
      </c>
      <c r="V41" s="75">
        <f ca="1">INDIRECT("'"&amp;K39&amp;"'!AA14")</f>
        <v>0.16666666666666674</v>
      </c>
      <c r="W41" s="59">
        <f ca="1">INDIRECT("'"&amp;K39&amp;"'!AA14")*24</f>
        <v>4.0000000000000018</v>
      </c>
      <c r="X41" s="60">
        <v>20</v>
      </c>
      <c r="Y41" s="60">
        <f ca="1">X41*W41</f>
        <v>80.000000000000028</v>
      </c>
      <c r="Z41" s="60"/>
    </row>
    <row r="42" spans="11:26">
      <c r="N42" s="47"/>
      <c r="O42" s="47"/>
      <c r="R42" s="59"/>
      <c r="S42" s="47"/>
      <c r="T42" s="47"/>
      <c r="W42" s="59"/>
    </row>
    <row r="43" spans="11:26">
      <c r="K43" s="24" t="s">
        <v>8</v>
      </c>
      <c r="L43" s="65">
        <f ca="1">INDIRECT("'"&amp;K39&amp;"'!AA5")</f>
        <v>0.50000000000000089</v>
      </c>
      <c r="M43" s="59">
        <f ca="1">INDIRECT("'"&amp;K39&amp;"'!AA5")*24</f>
        <v>12.000000000000021</v>
      </c>
      <c r="N43" s="60">
        <v>15</v>
      </c>
      <c r="O43" s="60">
        <f ca="1">N43*M43</f>
        <v>180.00000000000031</v>
      </c>
      <c r="Q43" s="71">
        <f ca="1">INDIRECT("'"&amp;K39&amp;"'!AA10")</f>
        <v>0.62500000000000067</v>
      </c>
      <c r="R43" s="59">
        <f ca="1">INDIRECT("'"&amp;K39&amp;"'!AA10")*24</f>
        <v>15.000000000000016</v>
      </c>
      <c r="S43" s="60">
        <v>20</v>
      </c>
      <c r="T43" s="60">
        <f ca="1">S43*R43</f>
        <v>300.00000000000034</v>
      </c>
      <c r="V43" s="75">
        <f ca="1">INDIRECT("'"&amp;K39&amp;"'!AA15")</f>
        <v>0</v>
      </c>
      <c r="W43" s="59">
        <f ca="1">INDIRECT("'"&amp;K39&amp;"'!AA15")*24</f>
        <v>0</v>
      </c>
      <c r="X43" s="60">
        <v>20</v>
      </c>
      <c r="Y43" s="60">
        <f ca="1">X43*W43</f>
        <v>0</v>
      </c>
      <c r="Z43" s="60"/>
    </row>
    <row r="44" spans="11:26">
      <c r="N44" s="47"/>
      <c r="O44" s="47"/>
      <c r="Q44" s="70"/>
      <c r="R44" s="47"/>
      <c r="S44" s="47"/>
      <c r="T44" s="47"/>
      <c r="V44" s="74"/>
    </row>
    <row r="45" spans="11:26">
      <c r="K45" s="24" t="s">
        <v>14</v>
      </c>
      <c r="L45" s="65">
        <f ca="1">INDIRECT("'"&amp;K39&amp;"'!AA6")</f>
        <v>0.33333333333333381</v>
      </c>
      <c r="M45" s="59">
        <f ca="1">INDIRECT("'"&amp;K39&amp;"'!AA6")*24</f>
        <v>8.0000000000000107</v>
      </c>
      <c r="N45" s="60">
        <v>15</v>
      </c>
      <c r="O45" s="60">
        <f ca="1">N45*M45</f>
        <v>120.00000000000016</v>
      </c>
      <c r="Q45" s="71">
        <f ca="1">INDIRECT("'"&amp;K39&amp;"'!AA11")</f>
        <v>0.5</v>
      </c>
      <c r="R45" s="59">
        <f ca="1">INDIRECT("'"&amp;K39&amp;"'!AA11")*24</f>
        <v>12</v>
      </c>
      <c r="S45" s="60">
        <v>20</v>
      </c>
      <c r="T45" s="60">
        <f ca="1">S45*R45</f>
        <v>240</v>
      </c>
      <c r="V45" s="75">
        <f ca="1">INDIRECT("'"&amp;K39&amp;"'!AA16")</f>
        <v>8.3333333333333481E-2</v>
      </c>
      <c r="W45" s="59">
        <f ca="1">INDIRECT("'"&amp;K39&amp;"'!AA16")*24</f>
        <v>2.0000000000000036</v>
      </c>
      <c r="X45" s="60">
        <v>20</v>
      </c>
      <c r="Y45" s="60">
        <f ca="1">X45*W45</f>
        <v>40.000000000000071</v>
      </c>
      <c r="Z45" s="60"/>
    </row>
    <row r="48" spans="11:26">
      <c r="K48" t="s">
        <v>33</v>
      </c>
      <c r="L48" s="65"/>
    </row>
    <row r="49" spans="11:26">
      <c r="Q49" s="70"/>
      <c r="V49" s="74"/>
    </row>
    <row r="50" spans="11:26">
      <c r="K50" s="24" t="s">
        <v>7</v>
      </c>
      <c r="L50" s="65">
        <f ca="1">INDIRECT("'"&amp;K48&amp;"'!AA4")</f>
        <v>1.5</v>
      </c>
      <c r="M50" s="59">
        <f ca="1">INDIRECT("'"&amp;K48&amp;"'!AA4")*24</f>
        <v>36</v>
      </c>
      <c r="N50" s="60">
        <v>15</v>
      </c>
      <c r="O50" s="60">
        <f ca="1">N50*M50</f>
        <v>540</v>
      </c>
      <c r="Q50" s="71">
        <f ca="1">INDIRECT("'"&amp;K48&amp;"'!AA9")</f>
        <v>0</v>
      </c>
      <c r="R50" s="59">
        <f ca="1">INDIRECT("'"&amp;K48&amp;"'!AA9")*24</f>
        <v>0</v>
      </c>
      <c r="S50" s="60">
        <v>20</v>
      </c>
      <c r="T50" s="60">
        <f ca="1">S50*R50</f>
        <v>0</v>
      </c>
      <c r="V50" s="75">
        <f ca="1">INDIRECT("'"&amp;K48&amp;"'!AA14")</f>
        <v>8.333333333333337E-2</v>
      </c>
      <c r="W50" s="59">
        <f ca="1">INDIRECT("'"&amp;K48&amp;"'!AA14")*24</f>
        <v>2.0000000000000009</v>
      </c>
      <c r="X50" s="60">
        <v>20</v>
      </c>
      <c r="Y50" s="60">
        <f ca="1">X50*W50</f>
        <v>40.000000000000014</v>
      </c>
      <c r="Z50" s="60"/>
    </row>
    <row r="51" spans="11:26">
      <c r="N51" s="47"/>
      <c r="O51" s="47"/>
      <c r="R51" s="59"/>
      <c r="S51" s="47"/>
      <c r="T51" s="47"/>
      <c r="W51" s="59"/>
    </row>
    <row r="52" spans="11:26">
      <c r="K52" s="24" t="s">
        <v>8</v>
      </c>
      <c r="L52" s="65">
        <f ca="1">INDIRECT("'"&amp;K48&amp;"'!AA5")</f>
        <v>0.45833333333333415</v>
      </c>
      <c r="M52" s="59">
        <f ca="1">INDIRECT("'"&amp;K48&amp;"'!AA5")*24</f>
        <v>11.00000000000002</v>
      </c>
      <c r="N52" s="60">
        <v>15</v>
      </c>
      <c r="O52" s="60">
        <f ca="1">N52*M52</f>
        <v>165.00000000000028</v>
      </c>
      <c r="Q52" s="71">
        <f ca="1">INDIRECT("'"&amp;K48&amp;"'!AA10")</f>
        <v>0.5</v>
      </c>
      <c r="R52" s="59">
        <f ca="1">INDIRECT("'"&amp;K48&amp;"'!AA10")*24</f>
        <v>12</v>
      </c>
      <c r="S52" s="60">
        <v>20</v>
      </c>
      <c r="T52" s="60">
        <f ca="1">S52*R52</f>
        <v>240</v>
      </c>
      <c r="V52" s="75">
        <f ca="1">INDIRECT("'"&amp;K48&amp;"'!AA15")</f>
        <v>4.1666666666666741E-2</v>
      </c>
      <c r="W52" s="59">
        <f ca="1">INDIRECT("'"&amp;K48&amp;"'!AA15")*24</f>
        <v>1.0000000000000018</v>
      </c>
      <c r="X52" s="60">
        <v>20</v>
      </c>
      <c r="Y52" s="60">
        <f ca="1">X52*W52</f>
        <v>20.000000000000036</v>
      </c>
      <c r="Z52" s="60"/>
    </row>
    <row r="53" spans="11:26">
      <c r="N53" s="47"/>
      <c r="O53" s="47"/>
      <c r="Q53" s="70"/>
      <c r="R53" s="47"/>
      <c r="S53" s="47"/>
      <c r="T53" s="47"/>
      <c r="V53" s="74"/>
    </row>
    <row r="54" spans="11:26">
      <c r="K54" s="24" t="s">
        <v>14</v>
      </c>
      <c r="L54" s="65">
        <f ca="1">INDIRECT("'"&amp;K48&amp;"'!AA6")</f>
        <v>0.4166666666666673</v>
      </c>
      <c r="M54" s="59">
        <f ca="1">INDIRECT("'"&amp;K48&amp;"'!AA6")*24</f>
        <v>10.000000000000014</v>
      </c>
      <c r="N54" s="60">
        <v>15</v>
      </c>
      <c r="O54" s="60">
        <f ca="1">N54*M54</f>
        <v>150.00000000000023</v>
      </c>
      <c r="Q54" s="71">
        <f ca="1">INDIRECT("'"&amp;K48&amp;"'!AA11")</f>
        <v>0.375</v>
      </c>
      <c r="R54" s="59">
        <f ca="1">INDIRECT("'"&amp;K48&amp;"'!AA11")*24</f>
        <v>9</v>
      </c>
      <c r="S54" s="60">
        <v>20</v>
      </c>
      <c r="T54" s="60">
        <f ca="1">S54*R54</f>
        <v>180</v>
      </c>
      <c r="V54" s="75">
        <f ca="1">INDIRECT("'"&amp;K48&amp;"'!AA16")</f>
        <v>0.125</v>
      </c>
      <c r="W54" s="59">
        <f ca="1">INDIRECT("'"&amp;K48&amp;"'!AA16")*24</f>
        <v>3</v>
      </c>
      <c r="X54" s="60">
        <v>20</v>
      </c>
      <c r="Y54" s="60">
        <f ca="1">X54*W54</f>
        <v>60</v>
      </c>
      <c r="Z54" s="60"/>
    </row>
    <row r="57" spans="11:26">
      <c r="K57" t="s">
        <v>34</v>
      </c>
      <c r="L57" s="65"/>
    </row>
    <row r="58" spans="11:26">
      <c r="Q58" s="70"/>
      <c r="V58" s="74"/>
    </row>
    <row r="59" spans="11:26">
      <c r="K59" s="24" t="s">
        <v>7</v>
      </c>
      <c r="L59" s="65">
        <f ca="1">INDIRECT("'"&amp;K57&amp;"'!AA4")</f>
        <v>1.4166666666666667</v>
      </c>
      <c r="M59" s="59">
        <f ca="1">INDIRECT("'"&amp;K57&amp;"'!AA4")*24</f>
        <v>34</v>
      </c>
      <c r="N59" s="60">
        <v>15</v>
      </c>
      <c r="O59" s="60">
        <f ca="1">N59*M59</f>
        <v>510</v>
      </c>
      <c r="Q59" s="71">
        <f ca="1">INDIRECT("'"&amp;K57&amp;"'!AA9")</f>
        <v>0</v>
      </c>
      <c r="R59" s="59">
        <f ca="1">INDIRECT("'"&amp;K57&amp;"'!AA9")*24</f>
        <v>0</v>
      </c>
      <c r="S59" s="60">
        <v>20</v>
      </c>
      <c r="T59" s="60">
        <f ca="1">S59*R59</f>
        <v>0</v>
      </c>
      <c r="V59" s="75">
        <f ca="1">INDIRECT("'"&amp;K57&amp;"'!AA14")</f>
        <v>8.333333333333337E-2</v>
      </c>
      <c r="W59" s="59">
        <f ca="1">INDIRECT("'"&amp;K57&amp;"'!AA14")*24</f>
        <v>2.0000000000000009</v>
      </c>
      <c r="X59" s="60">
        <v>20</v>
      </c>
      <c r="Y59" s="60">
        <f ca="1">X59*W59</f>
        <v>40.000000000000014</v>
      </c>
      <c r="Z59" s="60"/>
    </row>
    <row r="60" spans="11:26">
      <c r="N60" s="47"/>
      <c r="O60" s="47"/>
      <c r="R60" s="59"/>
      <c r="S60" s="47"/>
      <c r="T60" s="47"/>
      <c r="W60" s="59"/>
    </row>
    <row r="61" spans="11:26">
      <c r="K61" s="24" t="s">
        <v>8</v>
      </c>
      <c r="L61" s="65">
        <f ca="1">INDIRECT("'"&amp;K57&amp;"'!AA5")</f>
        <v>0.41666666666666741</v>
      </c>
      <c r="M61" s="59">
        <f ca="1">INDIRECT("'"&amp;K57&amp;"'!AA5")*24</f>
        <v>10.000000000000018</v>
      </c>
      <c r="N61" s="60">
        <v>15</v>
      </c>
      <c r="O61" s="60">
        <f ca="1">N61*M61</f>
        <v>150.00000000000026</v>
      </c>
      <c r="Q61" s="71">
        <f ca="1">INDIRECT("'"&amp;K57&amp;"'!AA10")</f>
        <v>0.5</v>
      </c>
      <c r="R61" s="59">
        <f ca="1">INDIRECT("'"&amp;K57&amp;"'!AA10")*24</f>
        <v>12</v>
      </c>
      <c r="S61" s="60">
        <v>20</v>
      </c>
      <c r="T61" s="60">
        <f ca="1">S61*R61</f>
        <v>240</v>
      </c>
      <c r="V61" s="75">
        <f ca="1">INDIRECT("'"&amp;K57&amp;"'!AA15")</f>
        <v>4.1666666666666741E-2</v>
      </c>
      <c r="W61" s="59">
        <f ca="1">INDIRECT("'"&amp;K57&amp;"'!AA15")*24</f>
        <v>1.0000000000000018</v>
      </c>
      <c r="X61" s="60">
        <v>20</v>
      </c>
      <c r="Y61" s="60">
        <f ca="1">X61*W61</f>
        <v>20.000000000000036</v>
      </c>
      <c r="Z61" s="60"/>
    </row>
    <row r="62" spans="11:26">
      <c r="N62" s="47"/>
      <c r="O62" s="47"/>
      <c r="Q62" s="70"/>
      <c r="R62" s="47"/>
      <c r="S62" s="47"/>
      <c r="T62" s="47"/>
      <c r="V62" s="74"/>
    </row>
    <row r="63" spans="11:26">
      <c r="K63" s="24" t="s">
        <v>14</v>
      </c>
      <c r="L63" s="65">
        <f ca="1">INDIRECT("'"&amp;K57&amp;"'!AA6")</f>
        <v>0.4166666666666673</v>
      </c>
      <c r="M63" s="59">
        <f ca="1">INDIRECT("'"&amp;K57&amp;"'!AA6")*24</f>
        <v>10.000000000000014</v>
      </c>
      <c r="N63" s="60">
        <v>15</v>
      </c>
      <c r="O63" s="60">
        <f ca="1">N63*M63</f>
        <v>150.00000000000023</v>
      </c>
      <c r="Q63" s="71">
        <f ca="1">INDIRECT("'"&amp;K57&amp;"'!AA11")</f>
        <v>0.5</v>
      </c>
      <c r="R63" s="59">
        <f ca="1">INDIRECT("'"&amp;K57&amp;"'!AA11")*24</f>
        <v>12</v>
      </c>
      <c r="S63" s="60">
        <v>20</v>
      </c>
      <c r="T63" s="60">
        <f ca="1">S63*R63</f>
        <v>240</v>
      </c>
      <c r="V63" s="75">
        <f ca="1">INDIRECT("'"&amp;K57&amp;"'!AA16")</f>
        <v>0</v>
      </c>
      <c r="W63" s="59">
        <f ca="1">INDIRECT("'"&amp;K57&amp;"'!AA16")*24</f>
        <v>0</v>
      </c>
      <c r="X63" s="60">
        <v>20</v>
      </c>
      <c r="Y63" s="60">
        <f ca="1">X63*W63</f>
        <v>0</v>
      </c>
      <c r="Z63" s="60"/>
    </row>
    <row r="66" spans="11:26">
      <c r="K66" t="s">
        <v>35</v>
      </c>
      <c r="L66" s="65"/>
    </row>
    <row r="67" spans="11:26">
      <c r="Q67" s="70"/>
      <c r="V67" s="74"/>
    </row>
    <row r="68" spans="11:26">
      <c r="K68" s="24" t="s">
        <v>7</v>
      </c>
      <c r="L68" s="65">
        <f ca="1">INDIRECT("'"&amp;K66&amp;"'!AA4")</f>
        <v>1.3333333333333341</v>
      </c>
      <c r="M68" s="59">
        <f ca="1">INDIRECT("'"&amp;K66&amp;"'!AA4")*24</f>
        <v>32.000000000000021</v>
      </c>
      <c r="N68" s="60">
        <v>15</v>
      </c>
      <c r="O68" s="60">
        <f ca="1">N68*M68</f>
        <v>480.00000000000034</v>
      </c>
      <c r="Q68" s="71">
        <f ca="1">INDIRECT("'"&amp;K66&amp;"'!AA9")</f>
        <v>0</v>
      </c>
      <c r="R68" s="59">
        <f ca="1">INDIRECT("'"&amp;K66&amp;"'!AA9")*24</f>
        <v>0</v>
      </c>
      <c r="S68" s="60">
        <v>20</v>
      </c>
      <c r="T68" s="60">
        <f ca="1">S68*R68</f>
        <v>0</v>
      </c>
      <c r="V68" s="75">
        <f ca="1">INDIRECT("'"&amp;K66&amp;"'!AA14")</f>
        <v>8.3333333333333315E-2</v>
      </c>
      <c r="W68" s="59">
        <f ca="1">INDIRECT("'"&amp;K66&amp;"'!AA14")*24</f>
        <v>1.9999999999999996</v>
      </c>
      <c r="X68" s="60">
        <v>20</v>
      </c>
      <c r="Y68" s="60">
        <f ca="1">X68*W68</f>
        <v>39.999999999999993</v>
      </c>
      <c r="Z68" s="60"/>
    </row>
    <row r="69" spans="11:26">
      <c r="N69" s="47"/>
      <c r="O69" s="47"/>
      <c r="R69" s="59"/>
      <c r="S69" s="47"/>
      <c r="T69" s="47"/>
      <c r="W69" s="59"/>
    </row>
    <row r="70" spans="11:26">
      <c r="K70" s="24" t="s">
        <v>8</v>
      </c>
      <c r="L70" s="65">
        <f ca="1">INDIRECT("'"&amp;K66&amp;"'!AA5")</f>
        <v>0.41666666666666807</v>
      </c>
      <c r="M70" s="59">
        <f ca="1">INDIRECT("'"&amp;K66&amp;"'!AA5")*24</f>
        <v>10.000000000000034</v>
      </c>
      <c r="N70" s="60">
        <v>15</v>
      </c>
      <c r="O70" s="60">
        <f ca="1">N70*M70</f>
        <v>150.00000000000051</v>
      </c>
      <c r="Q70" s="71">
        <f ca="1">INDIRECT("'"&amp;K66&amp;"'!AA10")</f>
        <v>0.5</v>
      </c>
      <c r="R70" s="59">
        <f ca="1">INDIRECT("'"&amp;K66&amp;"'!AA10")*24</f>
        <v>12</v>
      </c>
      <c r="S70" s="60">
        <v>20</v>
      </c>
      <c r="T70" s="60">
        <f ca="1">S70*R70</f>
        <v>240</v>
      </c>
      <c r="V70" s="75">
        <f ca="1">INDIRECT("'"&amp;K66&amp;"'!AA15")</f>
        <v>4.1666666666666741E-2</v>
      </c>
      <c r="W70" s="59">
        <f ca="1">INDIRECT("'"&amp;K66&amp;"'!AA15")*24</f>
        <v>1.0000000000000018</v>
      </c>
      <c r="X70" s="60">
        <v>20</v>
      </c>
      <c r="Y70" s="60">
        <f ca="1">X70*W70</f>
        <v>20.000000000000036</v>
      </c>
      <c r="Z70" s="60"/>
    </row>
    <row r="71" spans="11:26">
      <c r="N71" s="47"/>
      <c r="O71" s="47"/>
      <c r="Q71" s="70"/>
      <c r="R71" s="47"/>
      <c r="S71" s="47"/>
      <c r="T71" s="47"/>
      <c r="V71" s="74"/>
    </row>
    <row r="72" spans="11:26">
      <c r="K72" s="24" t="s">
        <v>14</v>
      </c>
      <c r="L72" s="65">
        <f ca="1">INDIRECT("'"&amp;K66&amp;"'!AA6")</f>
        <v>0.37500000000000056</v>
      </c>
      <c r="M72" s="59">
        <f ca="1">INDIRECT("'"&amp;K66&amp;"'!AA6")*24</f>
        <v>9.0000000000000142</v>
      </c>
      <c r="N72" s="60">
        <v>15</v>
      </c>
      <c r="O72" s="60">
        <f ca="1">N72*M72</f>
        <v>135.00000000000023</v>
      </c>
      <c r="Q72" s="71">
        <f ca="1">INDIRECT("'"&amp;K66&amp;"'!AA11")</f>
        <v>0.5</v>
      </c>
      <c r="R72" s="59">
        <f ca="1">INDIRECT("'"&amp;K66&amp;"'!AA11")*24</f>
        <v>12</v>
      </c>
      <c r="S72" s="60">
        <v>20</v>
      </c>
      <c r="T72" s="60">
        <f ca="1">S72*R72</f>
        <v>240</v>
      </c>
      <c r="V72" s="75">
        <f ca="1">INDIRECT("'"&amp;K66&amp;"'!AA16")</f>
        <v>0</v>
      </c>
      <c r="W72" s="59">
        <f ca="1">INDIRECT("'"&amp;K66&amp;"'!AA16")*24</f>
        <v>0</v>
      </c>
      <c r="X72" s="60">
        <v>20</v>
      </c>
      <c r="Y72" s="60">
        <f ca="1">X72*W72</f>
        <v>0</v>
      </c>
      <c r="Z72" s="60"/>
    </row>
    <row r="75" spans="11:26">
      <c r="K75" t="s">
        <v>36</v>
      </c>
      <c r="L75" s="65"/>
    </row>
    <row r="76" spans="11:26">
      <c r="Q76" s="70"/>
      <c r="V76" s="74"/>
    </row>
    <row r="77" spans="11:26">
      <c r="K77" s="24" t="s">
        <v>7</v>
      </c>
      <c r="L77" s="65">
        <f ca="1">INDIRECT("'"&amp;K75&amp;"'!AA4")</f>
        <v>1.3333333333333337</v>
      </c>
      <c r="M77" s="59">
        <f ca="1">INDIRECT("'"&amp;K75&amp;"'!AA4")*24</f>
        <v>32.000000000000007</v>
      </c>
      <c r="N77" s="60">
        <v>15</v>
      </c>
      <c r="O77" s="60">
        <f ca="1">N77*M77</f>
        <v>480.00000000000011</v>
      </c>
      <c r="Q77" s="71">
        <f ca="1">INDIRECT("'"&amp;K75&amp;"'!AA9")</f>
        <v>0</v>
      </c>
      <c r="R77" s="59">
        <f ca="1">INDIRECT("'"&amp;K75&amp;"'!AA9")*24</f>
        <v>0</v>
      </c>
      <c r="S77" s="60">
        <v>20</v>
      </c>
      <c r="T77" s="60">
        <f ca="1">S77*R77</f>
        <v>0</v>
      </c>
      <c r="V77" s="75">
        <f ca="1">INDIRECT("'"&amp;K75&amp;"'!AA14")</f>
        <v>0</v>
      </c>
      <c r="W77" s="59">
        <f ca="1">INDIRECT("'"&amp;K75&amp;"'!AA14")*24</f>
        <v>0</v>
      </c>
      <c r="X77" s="60">
        <v>20</v>
      </c>
      <c r="Y77" s="60">
        <f ca="1">X77*W77</f>
        <v>0</v>
      </c>
      <c r="Z77" s="60"/>
    </row>
    <row r="78" spans="11:26">
      <c r="N78" s="47"/>
      <c r="O78" s="47"/>
      <c r="R78" s="59"/>
      <c r="S78" s="47"/>
      <c r="T78" s="47"/>
      <c r="W78" s="59"/>
    </row>
    <row r="79" spans="11:26">
      <c r="K79" s="24" t="s">
        <v>8</v>
      </c>
      <c r="L79" s="65">
        <f ca="1">INDIRECT("'"&amp;K75&amp;"'!AA5")</f>
        <v>0.41666666666666741</v>
      </c>
      <c r="M79" s="59">
        <f ca="1">INDIRECT("'"&amp;K75&amp;"'!AA5")*24</f>
        <v>10.000000000000018</v>
      </c>
      <c r="N79" s="60">
        <v>15</v>
      </c>
      <c r="O79" s="60">
        <f ca="1">N79*M79</f>
        <v>150.00000000000026</v>
      </c>
      <c r="Q79" s="71">
        <f ca="1">INDIRECT("'"&amp;K75&amp;"'!AA10")</f>
        <v>0.5</v>
      </c>
      <c r="R79" s="59">
        <f ca="1">INDIRECT("'"&amp;K75&amp;"'!AA10")*24</f>
        <v>12</v>
      </c>
      <c r="S79" s="60">
        <v>20</v>
      </c>
      <c r="T79" s="60">
        <f ca="1">S79*R79</f>
        <v>240</v>
      </c>
      <c r="V79" s="75">
        <f ca="1">INDIRECT("'"&amp;K75&amp;"'!AA15")</f>
        <v>0</v>
      </c>
      <c r="W79" s="59">
        <f ca="1">INDIRECT("'"&amp;K75&amp;"'!AA15")*24</f>
        <v>0</v>
      </c>
      <c r="X79" s="60">
        <v>20</v>
      </c>
      <c r="Y79" s="60">
        <f ca="1">X79*W79</f>
        <v>0</v>
      </c>
      <c r="Z79" s="60"/>
    </row>
    <row r="80" spans="11:26">
      <c r="N80" s="47"/>
      <c r="O80" s="47"/>
      <c r="Q80" s="70"/>
      <c r="R80" s="47"/>
      <c r="S80" s="47"/>
      <c r="T80" s="47"/>
      <c r="V80" s="74"/>
    </row>
    <row r="81" spans="11:26">
      <c r="K81" s="24" t="s">
        <v>14</v>
      </c>
      <c r="L81" s="65">
        <f ca="1">INDIRECT("'"&amp;K75&amp;"'!AA6")</f>
        <v>0.37500000000000056</v>
      </c>
      <c r="M81" s="59">
        <f ca="1">INDIRECT("'"&amp;K75&amp;"'!AA6")*24</f>
        <v>9.0000000000000142</v>
      </c>
      <c r="N81" s="60">
        <v>15</v>
      </c>
      <c r="O81" s="60">
        <f ca="1">N81*M81</f>
        <v>135.00000000000023</v>
      </c>
      <c r="Q81" s="71">
        <f ca="1">INDIRECT("'"&amp;K75&amp;"'!AA11")</f>
        <v>0.5</v>
      </c>
      <c r="R81" s="59">
        <f ca="1">INDIRECT("'"&amp;K75&amp;"'!AA11")*24</f>
        <v>12</v>
      </c>
      <c r="S81" s="60">
        <v>20</v>
      </c>
      <c r="T81" s="60">
        <f ca="1">S81*R81</f>
        <v>240</v>
      </c>
      <c r="V81" s="75">
        <f ca="1">INDIRECT("'"&amp;K75&amp;"'!AA16")</f>
        <v>0</v>
      </c>
      <c r="W81" s="59">
        <f ca="1">INDIRECT("'"&amp;K75&amp;"'!AA16")*24</f>
        <v>0</v>
      </c>
      <c r="X81" s="60">
        <v>20</v>
      </c>
      <c r="Y81" s="60">
        <f ca="1">X81*W81</f>
        <v>0</v>
      </c>
      <c r="Z81" s="60"/>
    </row>
    <row r="84" spans="11:26">
      <c r="K84" t="s">
        <v>37</v>
      </c>
      <c r="L84" s="65"/>
    </row>
    <row r="85" spans="11:26">
      <c r="Q85" s="70"/>
      <c r="V85" s="74"/>
    </row>
    <row r="86" spans="11:26">
      <c r="K86" s="24" t="s">
        <v>7</v>
      </c>
      <c r="L86" s="65">
        <f ca="1">INDIRECT("'"&amp;K84&amp;"'!AA4")</f>
        <v>1.5000000000000002</v>
      </c>
      <c r="M86" s="59">
        <f ca="1">INDIRECT("'"&amp;K84&amp;"'!AA4")*24</f>
        <v>36.000000000000007</v>
      </c>
      <c r="N86" s="60">
        <v>15</v>
      </c>
      <c r="O86" s="60">
        <f ca="1">N86*M86</f>
        <v>540.00000000000011</v>
      </c>
      <c r="Q86" s="71">
        <f ca="1">INDIRECT("'"&amp;K84&amp;"'!AA9")</f>
        <v>0</v>
      </c>
      <c r="R86" s="59">
        <f ca="1">INDIRECT("'"&amp;K84&amp;"'!AA9")*24</f>
        <v>0</v>
      </c>
      <c r="S86" s="60">
        <v>20</v>
      </c>
      <c r="T86" s="60">
        <f ca="1">S86*R86</f>
        <v>0</v>
      </c>
      <c r="V86" s="75">
        <f ca="1">INDIRECT("'"&amp;K84&amp;"'!AA14")</f>
        <v>0</v>
      </c>
      <c r="W86" s="59">
        <f ca="1">INDIRECT("'"&amp;K84&amp;"'!AA14")*24</f>
        <v>0</v>
      </c>
      <c r="X86" s="60">
        <v>20</v>
      </c>
      <c r="Y86" s="60">
        <f ca="1">X86*W86</f>
        <v>0</v>
      </c>
      <c r="Z86" s="60"/>
    </row>
    <row r="87" spans="11:26">
      <c r="N87" s="47"/>
      <c r="O87" s="47"/>
      <c r="R87" s="59"/>
      <c r="S87" s="47"/>
      <c r="T87" s="47"/>
      <c r="W87" s="59"/>
    </row>
    <row r="88" spans="11:26">
      <c r="K88" s="24" t="s">
        <v>8</v>
      </c>
      <c r="L88" s="65">
        <f ca="1">INDIRECT("'"&amp;K84&amp;"'!AA5")</f>
        <v>0.45833333333333415</v>
      </c>
      <c r="M88" s="59">
        <f ca="1">INDIRECT("'"&amp;K84&amp;"'!AA5")*24</f>
        <v>11.00000000000002</v>
      </c>
      <c r="N88" s="60">
        <v>15</v>
      </c>
      <c r="O88" s="60">
        <f ca="1">N88*M88</f>
        <v>165.00000000000028</v>
      </c>
      <c r="Q88" s="71">
        <f ca="1">INDIRECT("'"&amp;K84&amp;"'!AA10")</f>
        <v>0.5</v>
      </c>
      <c r="R88" s="59">
        <f ca="1">INDIRECT("'"&amp;K84&amp;"'!AA10")*24</f>
        <v>12</v>
      </c>
      <c r="S88" s="60">
        <v>20</v>
      </c>
      <c r="T88" s="60">
        <f ca="1">S88*R88</f>
        <v>240</v>
      </c>
      <c r="V88" s="75">
        <f ca="1">INDIRECT("'"&amp;K84&amp;"'!AA15")</f>
        <v>0</v>
      </c>
      <c r="W88" s="59">
        <f ca="1">INDIRECT("'"&amp;K84&amp;"'!AA15")*24</f>
        <v>0</v>
      </c>
      <c r="X88" s="60">
        <v>20</v>
      </c>
      <c r="Y88" s="60">
        <f ca="1">X88*W88</f>
        <v>0</v>
      </c>
      <c r="Z88" s="60"/>
    </row>
    <row r="89" spans="11:26">
      <c r="N89" s="47"/>
      <c r="O89" s="47"/>
      <c r="Q89" s="70"/>
      <c r="R89" s="47"/>
      <c r="S89" s="47"/>
      <c r="T89" s="47"/>
      <c r="V89" s="74"/>
    </row>
    <row r="90" spans="11:26">
      <c r="K90" s="24" t="s">
        <v>14</v>
      </c>
      <c r="L90" s="65">
        <f ca="1">INDIRECT("'"&amp;K84&amp;"'!AA6")</f>
        <v>0.4166666666666673</v>
      </c>
      <c r="M90" s="59">
        <f ca="1">INDIRECT("'"&amp;K84&amp;"'!AA6")*24</f>
        <v>10.000000000000014</v>
      </c>
      <c r="N90" s="60">
        <v>15</v>
      </c>
      <c r="O90" s="60">
        <f ca="1">N90*M90</f>
        <v>150.00000000000023</v>
      </c>
      <c r="Q90" s="71">
        <f ca="1">INDIRECT("'"&amp;K84&amp;"'!AA11")</f>
        <v>0.5</v>
      </c>
      <c r="R90" s="59">
        <f ca="1">INDIRECT("'"&amp;K84&amp;"'!AA11")*24</f>
        <v>12</v>
      </c>
      <c r="S90" s="60">
        <v>20</v>
      </c>
      <c r="T90" s="60">
        <f ca="1">S90*R90</f>
        <v>240</v>
      </c>
      <c r="V90" s="75">
        <f ca="1">INDIRECT("'"&amp;K84&amp;"'!AA16")</f>
        <v>0</v>
      </c>
      <c r="W90" s="59">
        <f ca="1">INDIRECT("'"&amp;K84&amp;"'!AA16")*24</f>
        <v>0</v>
      </c>
      <c r="X90" s="60">
        <v>20</v>
      </c>
      <c r="Y90" s="60">
        <f ca="1">X90*W90</f>
        <v>0</v>
      </c>
      <c r="Z90" s="60"/>
    </row>
    <row r="93" spans="11:26">
      <c r="K93" t="s">
        <v>38</v>
      </c>
      <c r="L93" s="65"/>
    </row>
    <row r="94" spans="11:26">
      <c r="Q94" s="70"/>
      <c r="V94" s="74"/>
    </row>
    <row r="95" spans="11:26">
      <c r="K95" s="24" t="s">
        <v>7</v>
      </c>
      <c r="L95" s="65">
        <f ca="1">INDIRECT("'"&amp;K93&amp;"'!AA4")</f>
        <v>1.3333333333333337</v>
      </c>
      <c r="M95" s="59">
        <f ca="1">INDIRECT("'"&amp;K93&amp;"'!AA4")*24</f>
        <v>32.000000000000007</v>
      </c>
      <c r="N95" s="60">
        <v>15</v>
      </c>
      <c r="O95" s="60">
        <f ca="1">N95*M95</f>
        <v>480.00000000000011</v>
      </c>
      <c r="Q95" s="71">
        <f ca="1">INDIRECT("'"&amp;K93&amp;"'!AA9")</f>
        <v>0</v>
      </c>
      <c r="R95" s="59">
        <f ca="1">INDIRECT("'"&amp;K93&amp;"'!AA9")*24</f>
        <v>0</v>
      </c>
      <c r="S95" s="60">
        <v>20</v>
      </c>
      <c r="T95" s="60">
        <f ca="1">S95*R95</f>
        <v>0</v>
      </c>
      <c r="V95" s="75">
        <f ca="1">INDIRECT("'"&amp;K93&amp;"'!AA14")</f>
        <v>8.333333333333337E-2</v>
      </c>
      <c r="W95" s="59">
        <f ca="1">INDIRECT("'"&amp;K93&amp;"'!AA14")*24</f>
        <v>2.0000000000000009</v>
      </c>
      <c r="X95" s="60">
        <v>20</v>
      </c>
      <c r="Y95" s="60">
        <f ca="1">X95*W95</f>
        <v>40.000000000000014</v>
      </c>
      <c r="Z95" s="60"/>
    </row>
    <row r="96" spans="11:26">
      <c r="N96" s="47"/>
      <c r="O96" s="47"/>
      <c r="R96" s="59"/>
      <c r="S96" s="47"/>
      <c r="T96" s="47"/>
      <c r="W96" s="59"/>
    </row>
    <row r="97" spans="11:26">
      <c r="K97" s="24" t="s">
        <v>8</v>
      </c>
      <c r="L97" s="65">
        <f ca="1">INDIRECT("'"&amp;K93&amp;"'!AA5")</f>
        <v>0.45833333333333481</v>
      </c>
      <c r="M97" s="59">
        <f ca="1">INDIRECT("'"&amp;K93&amp;"'!AA5")*24</f>
        <v>11.000000000000036</v>
      </c>
      <c r="N97" s="60">
        <v>15</v>
      </c>
      <c r="O97" s="60">
        <f ca="1">N97*M97</f>
        <v>165.00000000000054</v>
      </c>
      <c r="Q97" s="71">
        <f ca="1">INDIRECT("'"&amp;K93&amp;"'!AA10")</f>
        <v>0.375</v>
      </c>
      <c r="R97" s="59">
        <f ca="1">INDIRECT("'"&amp;K93&amp;"'!AA10")*24</f>
        <v>9</v>
      </c>
      <c r="S97" s="60">
        <v>20</v>
      </c>
      <c r="T97" s="60">
        <f ca="1">S97*R97</f>
        <v>180</v>
      </c>
      <c r="V97" s="75">
        <f ca="1">INDIRECT("'"&amp;K93&amp;"'!AA15")</f>
        <v>0.125</v>
      </c>
      <c r="W97" s="59">
        <f ca="1">INDIRECT("'"&amp;K93&amp;"'!AA15")*24</f>
        <v>3</v>
      </c>
      <c r="X97" s="60">
        <v>20</v>
      </c>
      <c r="Y97" s="60">
        <f ca="1">X97*W97</f>
        <v>60</v>
      </c>
      <c r="Z97" s="60"/>
    </row>
    <row r="98" spans="11:26">
      <c r="N98" s="47"/>
      <c r="O98" s="47"/>
      <c r="Q98" s="70"/>
      <c r="R98" s="47"/>
      <c r="S98" s="47"/>
      <c r="T98" s="47"/>
      <c r="V98" s="74"/>
    </row>
    <row r="99" spans="11:26">
      <c r="K99" s="24" t="s">
        <v>14</v>
      </c>
      <c r="L99" s="65">
        <f ca="1">INDIRECT("'"&amp;K93&amp;"'!AA6")</f>
        <v>0.33333333333333381</v>
      </c>
      <c r="M99" s="59">
        <f ca="1">INDIRECT("'"&amp;K93&amp;"'!AA6")*24</f>
        <v>8.0000000000000107</v>
      </c>
      <c r="N99" s="60">
        <v>15</v>
      </c>
      <c r="O99" s="60">
        <f ca="1">N99*M99</f>
        <v>120.00000000000016</v>
      </c>
      <c r="Q99" s="71">
        <f ca="1">INDIRECT("'"&amp;K93&amp;"'!AA11")</f>
        <v>0.5</v>
      </c>
      <c r="R99" s="59">
        <f ca="1">INDIRECT("'"&amp;K93&amp;"'!AA11")*24</f>
        <v>12</v>
      </c>
      <c r="S99" s="60">
        <v>20</v>
      </c>
      <c r="T99" s="60">
        <f ca="1">S99*R99</f>
        <v>240</v>
      </c>
      <c r="V99" s="75">
        <f ca="1">INDIRECT("'"&amp;K93&amp;"'!AA16")</f>
        <v>4.1666666666666741E-2</v>
      </c>
      <c r="W99" s="59">
        <f ca="1">INDIRECT("'"&amp;K93&amp;"'!AA16")*24</f>
        <v>1.0000000000000018</v>
      </c>
      <c r="X99" s="60">
        <v>20</v>
      </c>
      <c r="Y99" s="60">
        <f ca="1">X99*W99</f>
        <v>20.000000000000036</v>
      </c>
      <c r="Z99" s="60"/>
    </row>
    <row r="102" spans="11:26">
      <c r="K102" t="s">
        <v>39</v>
      </c>
      <c r="L102" s="65"/>
    </row>
    <row r="103" spans="11:26">
      <c r="Q103" s="70"/>
      <c r="V103" s="74"/>
    </row>
    <row r="104" spans="11:26">
      <c r="K104" s="24" t="s">
        <v>7</v>
      </c>
      <c r="L104" s="65">
        <f ca="1">INDIRECT("'"&amp;K102&amp;"'!AA4")</f>
        <v>1.3333333333333337</v>
      </c>
      <c r="M104" s="59">
        <f ca="1">INDIRECT("'"&amp;K102&amp;"'!AA4")*24</f>
        <v>32.000000000000007</v>
      </c>
      <c r="N104" s="60">
        <v>15</v>
      </c>
      <c r="O104" s="60">
        <f ca="1">N104*M104</f>
        <v>480.00000000000011</v>
      </c>
      <c r="Q104" s="71">
        <f ca="1">INDIRECT("'"&amp;K102&amp;"'!AA9")</f>
        <v>0</v>
      </c>
      <c r="R104" s="59">
        <f ca="1">INDIRECT("'"&amp;K102&amp;"'!AA9")*24</f>
        <v>0</v>
      </c>
      <c r="S104" s="60">
        <v>20</v>
      </c>
      <c r="T104" s="60">
        <f ca="1">S104*R104</f>
        <v>0</v>
      </c>
      <c r="V104" s="75">
        <f ca="1">INDIRECT("'"&amp;K102&amp;"'!AA14")</f>
        <v>8.333333333333337E-2</v>
      </c>
      <c r="W104" s="59">
        <f ca="1">INDIRECT("'"&amp;K102&amp;"'!AA14")*24</f>
        <v>2.0000000000000009</v>
      </c>
      <c r="X104" s="60">
        <v>20</v>
      </c>
      <c r="Y104" s="60">
        <f ca="1">X104*W104</f>
        <v>40.000000000000014</v>
      </c>
      <c r="Z104" s="60"/>
    </row>
    <row r="105" spans="11:26">
      <c r="N105" s="47"/>
      <c r="O105" s="47"/>
      <c r="R105" s="59"/>
      <c r="S105" s="47"/>
      <c r="T105" s="47"/>
      <c r="W105" s="59"/>
    </row>
    <row r="106" spans="11:26">
      <c r="K106" s="24" t="s">
        <v>8</v>
      </c>
      <c r="L106" s="65">
        <f ca="1">INDIRECT("'"&amp;K102&amp;"'!AA5")</f>
        <v>0.45833333333333415</v>
      </c>
      <c r="M106" s="59">
        <f ca="1">INDIRECT("'"&amp;K102&amp;"'!AA5")*24</f>
        <v>11.00000000000002</v>
      </c>
      <c r="N106" s="60">
        <v>15</v>
      </c>
      <c r="O106" s="60">
        <f ca="1">N106*M106</f>
        <v>165.00000000000028</v>
      </c>
      <c r="Q106" s="71">
        <f ca="1">INDIRECT("'"&amp;K102&amp;"'!AA10")</f>
        <v>0.5</v>
      </c>
      <c r="R106" s="59">
        <f ca="1">INDIRECT("'"&amp;K102&amp;"'!AA10")*24</f>
        <v>12</v>
      </c>
      <c r="S106" s="60">
        <v>20</v>
      </c>
      <c r="T106" s="60">
        <f ca="1">S106*R106</f>
        <v>240</v>
      </c>
      <c r="V106" s="75">
        <f ca="1">INDIRECT("'"&amp;K102&amp;"'!AA15")</f>
        <v>0</v>
      </c>
      <c r="W106" s="59">
        <f ca="1">INDIRECT("'"&amp;K102&amp;"'!AA15")*24</f>
        <v>0</v>
      </c>
      <c r="X106" s="60">
        <v>20</v>
      </c>
      <c r="Y106" s="60">
        <f ca="1">X106*W106</f>
        <v>0</v>
      </c>
      <c r="Z106" s="60"/>
    </row>
    <row r="107" spans="11:26">
      <c r="N107" s="47"/>
      <c r="O107" s="47"/>
      <c r="Q107" s="70"/>
      <c r="R107" s="47"/>
      <c r="S107" s="47"/>
      <c r="T107" s="47"/>
      <c r="V107" s="74"/>
    </row>
    <row r="108" spans="11:26">
      <c r="K108" s="24" t="s">
        <v>14</v>
      </c>
      <c r="L108" s="65">
        <f ca="1">INDIRECT("'"&amp;K102&amp;"'!AA6")</f>
        <v>0.33333333333333381</v>
      </c>
      <c r="M108" s="59">
        <f ca="1">INDIRECT("'"&amp;K102&amp;"'!AA6")*24</f>
        <v>8.0000000000000107</v>
      </c>
      <c r="N108" s="60">
        <v>15</v>
      </c>
      <c r="O108" s="60">
        <f ca="1">N108*M108</f>
        <v>120.00000000000016</v>
      </c>
      <c r="Q108" s="71">
        <f ca="1">INDIRECT("'"&amp;K102&amp;"'!AA11")</f>
        <v>0.5</v>
      </c>
      <c r="R108" s="59">
        <f ca="1">INDIRECT("'"&amp;K102&amp;"'!AA11")*24</f>
        <v>12</v>
      </c>
      <c r="S108" s="60">
        <v>20</v>
      </c>
      <c r="T108" s="60">
        <f ca="1">S108*R108</f>
        <v>240</v>
      </c>
      <c r="V108" s="75">
        <f ca="1">INDIRECT("'"&amp;K102&amp;"'!AA16")</f>
        <v>4.1666666666666741E-2</v>
      </c>
      <c r="W108" s="59">
        <f ca="1">INDIRECT("'"&amp;K102&amp;"'!AA16")*24</f>
        <v>1.0000000000000018</v>
      </c>
      <c r="X108" s="60">
        <v>20</v>
      </c>
      <c r="Y108" s="60">
        <f ca="1">X108*W108</f>
        <v>20.000000000000036</v>
      </c>
      <c r="Z108" s="60"/>
    </row>
    <row r="110" spans="11:26">
      <c r="L110" s="66"/>
      <c r="Q110" s="70"/>
      <c r="V110" s="74"/>
    </row>
    <row r="115" spans="12:22">
      <c r="L115" s="67"/>
      <c r="Q115" s="69"/>
      <c r="V115" s="73"/>
    </row>
    <row r="116" spans="12:22">
      <c r="L116" s="66"/>
      <c r="Q116" s="70"/>
      <c r="V116" s="74"/>
    </row>
    <row r="120" spans="12:22">
      <c r="L120" s="66"/>
      <c r="Q120" s="70"/>
      <c r="V120" s="74"/>
    </row>
    <row r="124" spans="12:22">
      <c r="L124" s="66"/>
      <c r="Q124" s="70"/>
      <c r="V124" s="74"/>
    </row>
    <row r="129" spans="12:22">
      <c r="L129" s="67"/>
      <c r="Q129" s="69"/>
      <c r="V129" s="73"/>
    </row>
    <row r="130" spans="12:22">
      <c r="L130" s="66"/>
      <c r="Q130" s="70"/>
      <c r="V130" s="74"/>
    </row>
    <row r="134" spans="12:22">
      <c r="L134" s="66"/>
      <c r="Q134" s="70"/>
      <c r="V134" s="74"/>
    </row>
    <row r="138" spans="12:22">
      <c r="L138" s="66"/>
      <c r="Q138" s="70"/>
      <c r="V138" s="74"/>
    </row>
    <row r="143" spans="12:22">
      <c r="L143" s="67"/>
      <c r="Q143" s="69"/>
      <c r="V143" s="73"/>
    </row>
    <row r="144" spans="12:22">
      <c r="L144" s="66"/>
      <c r="Q144" s="70"/>
      <c r="V144" s="74"/>
    </row>
    <row r="148" spans="12:22">
      <c r="L148" s="66"/>
      <c r="Q148" s="70"/>
      <c r="V148" s="74"/>
    </row>
    <row r="152" spans="12:22">
      <c r="L152" s="66"/>
      <c r="Q152" s="70"/>
      <c r="V152" s="74"/>
    </row>
    <row r="157" spans="12:22">
      <c r="L157" s="67"/>
      <c r="Q157" s="69"/>
      <c r="V157" s="73"/>
    </row>
    <row r="158" spans="12:22">
      <c r="L158" s="66"/>
      <c r="Q158" s="70"/>
      <c r="V158" s="74"/>
    </row>
    <row r="162" spans="12:22">
      <c r="L162" s="66"/>
      <c r="Q162" s="70"/>
      <c r="V162" s="74"/>
    </row>
    <row r="166" spans="12:22">
      <c r="L166" s="66"/>
      <c r="Q166" s="70"/>
      <c r="V166" s="74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47657-FA53-4344-8D9C-BDC1CB4ACF6E}">
  <sheetPr codeName="Feuil3"/>
  <dimension ref="B3:B5"/>
  <sheetViews>
    <sheetView workbookViewId="0">
      <selection activeCell="B2" sqref="B2"/>
    </sheetView>
  </sheetViews>
  <sheetFormatPr baseColWidth="10" defaultRowHeight="13.8"/>
  <sheetData>
    <row r="3" spans="2:2">
      <c r="B3" t="s">
        <v>7</v>
      </c>
    </row>
    <row r="4" spans="2:2">
      <c r="B4" t="s">
        <v>8</v>
      </c>
    </row>
    <row r="5" spans="2:2"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Total 1</vt:lpstr>
      <vt:lpstr>Prénoms</vt:lpstr>
      <vt:lpstr>feries</vt:lpstr>
      <vt:lpstr>l_heure</vt:lpstr>
    </vt:vector>
  </TitlesOfParts>
  <Company>The Swatch Group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Aillerie, Philippe</dc:creator>
  <cp:lastModifiedBy>François ROUZE</cp:lastModifiedBy>
  <dcterms:created xsi:type="dcterms:W3CDTF">2024-12-17T07:47:23Z</dcterms:created>
  <dcterms:modified xsi:type="dcterms:W3CDTF">2025-02-07T08:54:34Z</dcterms:modified>
</cp:coreProperties>
</file>