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35D8041-2DBD-44A3-822F-2E8318CFAB88}" xr6:coauthVersionLast="36" xr6:coauthVersionMax="47" xr10:uidLastSave="{00000000-0000-0000-0000-000000000000}"/>
  <bookViews>
    <workbookView xWindow="-120" yWindow="-120" windowWidth="29040" windowHeight="17640" tabRatio="704" activeTab="8" xr2:uid="{969788EA-FBD6-4B6D-8310-0BAFB693A547}"/>
  </bookViews>
  <sheets>
    <sheet name="Janvier" sheetId="3" r:id="rId1"/>
    <sheet name="Février" sheetId="27" r:id="rId2"/>
    <sheet name="Mars" sheetId="28" r:id="rId3"/>
    <sheet name="Avril" sheetId="29" r:id="rId4"/>
    <sheet name="Mai" sheetId="30" r:id="rId5"/>
    <sheet name="Juin" sheetId="31" r:id="rId6"/>
    <sheet name="Juillet" sheetId="32" r:id="rId7"/>
    <sheet name="Aout" sheetId="33" r:id="rId8"/>
    <sheet name="Septembre" sheetId="34" r:id="rId9"/>
    <sheet name="Octobre" sheetId="35" r:id="rId10"/>
    <sheet name="Novembre" sheetId="36" r:id="rId11"/>
    <sheet name="Décembre" sheetId="37" r:id="rId12"/>
    <sheet name="Total 1" sheetId="26" r:id="rId13"/>
    <sheet name="Prénoms" sheetId="2" state="hidden" r:id="rId14"/>
  </sheets>
  <definedNames>
    <definedName name="l_heure">Janvier!$AA$1:$AA$25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31" l="1"/>
  <c r="B41" i="31" s="1"/>
  <c r="V43" i="31"/>
  <c r="U43" i="31"/>
  <c r="T43" i="31"/>
  <c r="S43" i="31"/>
  <c r="R43" i="31"/>
  <c r="Q43" i="31"/>
  <c r="V41" i="31"/>
  <c r="U41" i="31"/>
  <c r="T41" i="31"/>
  <c r="S41" i="31"/>
  <c r="R41" i="31"/>
  <c r="Q41" i="31"/>
  <c r="V39" i="31"/>
  <c r="U39" i="31"/>
  <c r="T39" i="31"/>
  <c r="S39" i="31"/>
  <c r="R39" i="31"/>
  <c r="Q39" i="31"/>
  <c r="V36" i="37"/>
  <c r="U36" i="37"/>
  <c r="T36" i="37"/>
  <c r="S36" i="37"/>
  <c r="R36" i="37"/>
  <c r="Q36" i="37"/>
  <c r="V34" i="37"/>
  <c r="U34" i="37"/>
  <c r="T34" i="37"/>
  <c r="S34" i="37"/>
  <c r="R34" i="37"/>
  <c r="Q34" i="37"/>
  <c r="V32" i="37"/>
  <c r="U32" i="37"/>
  <c r="T32" i="37"/>
  <c r="S32" i="37"/>
  <c r="R32" i="37"/>
  <c r="Q32" i="37"/>
  <c r="V29" i="37"/>
  <c r="U29" i="37"/>
  <c r="T29" i="37"/>
  <c r="S29" i="37"/>
  <c r="R29" i="37"/>
  <c r="Q29" i="37"/>
  <c r="V27" i="37"/>
  <c r="U27" i="37"/>
  <c r="T27" i="37"/>
  <c r="S27" i="37"/>
  <c r="R27" i="37"/>
  <c r="Q27" i="37"/>
  <c r="V25" i="37"/>
  <c r="U25" i="37"/>
  <c r="T25" i="37"/>
  <c r="S25" i="37"/>
  <c r="R25" i="37"/>
  <c r="Q25" i="37"/>
  <c r="V22" i="37"/>
  <c r="U22" i="37"/>
  <c r="T22" i="37"/>
  <c r="S22" i="37"/>
  <c r="R22" i="37"/>
  <c r="Q22" i="37"/>
  <c r="V20" i="37"/>
  <c r="U20" i="37"/>
  <c r="T20" i="37"/>
  <c r="S20" i="37"/>
  <c r="R20" i="37"/>
  <c r="Q20" i="37"/>
  <c r="V18" i="37"/>
  <c r="U18" i="37"/>
  <c r="T18" i="37"/>
  <c r="S18" i="37"/>
  <c r="R18" i="37"/>
  <c r="Q18" i="37"/>
  <c r="V15" i="37"/>
  <c r="U15" i="37"/>
  <c r="T15" i="37"/>
  <c r="S15" i="37"/>
  <c r="R15" i="37"/>
  <c r="Q15" i="37"/>
  <c r="V13" i="37"/>
  <c r="U13" i="37"/>
  <c r="T13" i="37"/>
  <c r="S13" i="37"/>
  <c r="R13" i="37"/>
  <c r="Q13" i="37"/>
  <c r="V11" i="37"/>
  <c r="U11" i="37"/>
  <c r="T11" i="37"/>
  <c r="S11" i="37"/>
  <c r="R11" i="37"/>
  <c r="Q11" i="37"/>
  <c r="V8" i="37"/>
  <c r="U8" i="37"/>
  <c r="T8" i="37"/>
  <c r="S8" i="37"/>
  <c r="R8" i="37"/>
  <c r="Q8" i="37"/>
  <c r="V6" i="37"/>
  <c r="U6" i="37"/>
  <c r="T6" i="37"/>
  <c r="S6" i="37"/>
  <c r="X6" i="37" s="1"/>
  <c r="R6" i="37"/>
  <c r="Q6" i="37"/>
  <c r="V4" i="37"/>
  <c r="X11" i="37" s="1"/>
  <c r="U4" i="37"/>
  <c r="T4" i="37"/>
  <c r="X9" i="37" s="1"/>
  <c r="S4" i="37"/>
  <c r="R4" i="37"/>
  <c r="X5" i="37" s="1"/>
  <c r="Q4" i="37"/>
  <c r="C3" i="37"/>
  <c r="E3" i="37" s="1"/>
  <c r="G3" i="37" s="1"/>
  <c r="I3" i="37" s="1"/>
  <c r="K3" i="37" s="1"/>
  <c r="M3" i="37" s="1"/>
  <c r="O3" i="37" s="1"/>
  <c r="V36" i="36"/>
  <c r="U36" i="36"/>
  <c r="T36" i="36"/>
  <c r="S36" i="36"/>
  <c r="R36" i="36"/>
  <c r="Q36" i="36"/>
  <c r="V34" i="36"/>
  <c r="U34" i="36"/>
  <c r="T34" i="36"/>
  <c r="S34" i="36"/>
  <c r="R34" i="36"/>
  <c r="Q34" i="36"/>
  <c r="V32" i="36"/>
  <c r="U32" i="36"/>
  <c r="T32" i="36"/>
  <c r="S32" i="36"/>
  <c r="R32" i="36"/>
  <c r="X5" i="36" s="1"/>
  <c r="Q32" i="36"/>
  <c r="V29" i="36"/>
  <c r="U29" i="36"/>
  <c r="T29" i="36"/>
  <c r="S29" i="36"/>
  <c r="R29" i="36"/>
  <c r="Q29" i="36"/>
  <c r="V27" i="36"/>
  <c r="U27" i="36"/>
  <c r="T27" i="36"/>
  <c r="S27" i="36"/>
  <c r="R27" i="36"/>
  <c r="Q27" i="36"/>
  <c r="V25" i="36"/>
  <c r="U25" i="36"/>
  <c r="T25" i="36"/>
  <c r="S25" i="36"/>
  <c r="R25" i="36"/>
  <c r="Q25" i="36"/>
  <c r="V22" i="36"/>
  <c r="U22" i="36"/>
  <c r="T22" i="36"/>
  <c r="S22" i="36"/>
  <c r="R22" i="36"/>
  <c r="Q22" i="36"/>
  <c r="V20" i="36"/>
  <c r="U20" i="36"/>
  <c r="T20" i="36"/>
  <c r="S20" i="36"/>
  <c r="R20" i="36"/>
  <c r="Q20" i="36"/>
  <c r="V18" i="36"/>
  <c r="U18" i="36"/>
  <c r="T18" i="36"/>
  <c r="S18" i="36"/>
  <c r="R18" i="36"/>
  <c r="Q18" i="36"/>
  <c r="V15" i="36"/>
  <c r="U15" i="36"/>
  <c r="T15" i="36"/>
  <c r="S15" i="36"/>
  <c r="R15" i="36"/>
  <c r="Q15" i="36"/>
  <c r="V13" i="36"/>
  <c r="U13" i="36"/>
  <c r="T13" i="36"/>
  <c r="S13" i="36"/>
  <c r="R13" i="36"/>
  <c r="Q13" i="36"/>
  <c r="X11" i="36"/>
  <c r="V11" i="36"/>
  <c r="U11" i="36"/>
  <c r="T11" i="36"/>
  <c r="S11" i="36"/>
  <c r="R11" i="36"/>
  <c r="Q11" i="36"/>
  <c r="V8" i="36"/>
  <c r="U8" i="36"/>
  <c r="T8" i="36"/>
  <c r="S8" i="36"/>
  <c r="R8" i="36"/>
  <c r="Q8" i="36"/>
  <c r="V6" i="36"/>
  <c r="U6" i="36"/>
  <c r="T6" i="36"/>
  <c r="S6" i="36"/>
  <c r="R6" i="36"/>
  <c r="Q6" i="36"/>
  <c r="V4" i="36"/>
  <c r="U4" i="36"/>
  <c r="X10" i="36" s="1"/>
  <c r="T4" i="36"/>
  <c r="S4" i="36"/>
  <c r="R4" i="36"/>
  <c r="Q4" i="36"/>
  <c r="C3" i="36"/>
  <c r="E3" i="36" s="1"/>
  <c r="G3" i="36" s="1"/>
  <c r="I3" i="36" s="1"/>
  <c r="K3" i="36" s="1"/>
  <c r="M3" i="36" s="1"/>
  <c r="O3" i="36" s="1"/>
  <c r="V36" i="35"/>
  <c r="U36" i="35"/>
  <c r="T36" i="35"/>
  <c r="S36" i="35"/>
  <c r="R36" i="35"/>
  <c r="Q36" i="35"/>
  <c r="V34" i="35"/>
  <c r="U34" i="35"/>
  <c r="T34" i="35"/>
  <c r="S34" i="35"/>
  <c r="R34" i="35"/>
  <c r="Q34" i="35"/>
  <c r="V32" i="35"/>
  <c r="U32" i="35"/>
  <c r="T32" i="35"/>
  <c r="S32" i="35"/>
  <c r="R32" i="35"/>
  <c r="Q32" i="35"/>
  <c r="V29" i="35"/>
  <c r="U29" i="35"/>
  <c r="T29" i="35"/>
  <c r="S29" i="35"/>
  <c r="R29" i="35"/>
  <c r="Q29" i="35"/>
  <c r="V27" i="35"/>
  <c r="U27" i="35"/>
  <c r="T27" i="35"/>
  <c r="S27" i="35"/>
  <c r="R27" i="35"/>
  <c r="Q27" i="35"/>
  <c r="V25" i="35"/>
  <c r="U25" i="35"/>
  <c r="T25" i="35"/>
  <c r="S25" i="35"/>
  <c r="R25" i="35"/>
  <c r="Q25" i="35"/>
  <c r="V22" i="35"/>
  <c r="U22" i="35"/>
  <c r="T22" i="35"/>
  <c r="S22" i="35"/>
  <c r="R22" i="35"/>
  <c r="Q22" i="35"/>
  <c r="V20" i="35"/>
  <c r="U20" i="35"/>
  <c r="T20" i="35"/>
  <c r="S20" i="35"/>
  <c r="R20" i="35"/>
  <c r="Q20" i="35"/>
  <c r="V18" i="35"/>
  <c r="U18" i="35"/>
  <c r="T18" i="35"/>
  <c r="S18" i="35"/>
  <c r="R18" i="35"/>
  <c r="Q18" i="35"/>
  <c r="V15" i="35"/>
  <c r="U15" i="35"/>
  <c r="T15" i="35"/>
  <c r="S15" i="35"/>
  <c r="R15" i="35"/>
  <c r="Q15" i="35"/>
  <c r="V13" i="35"/>
  <c r="U13" i="35"/>
  <c r="T13" i="35"/>
  <c r="S13" i="35"/>
  <c r="R13" i="35"/>
  <c r="Q13" i="35"/>
  <c r="V11" i="35"/>
  <c r="U11" i="35"/>
  <c r="T11" i="35"/>
  <c r="S11" i="35"/>
  <c r="R11" i="35"/>
  <c r="Q11" i="35"/>
  <c r="V8" i="35"/>
  <c r="U8" i="35"/>
  <c r="T8" i="35"/>
  <c r="S8" i="35"/>
  <c r="R8" i="35"/>
  <c r="Q8" i="35"/>
  <c r="V6" i="35"/>
  <c r="U6" i="35"/>
  <c r="T6" i="35"/>
  <c r="S6" i="35"/>
  <c r="X6" i="35" s="1"/>
  <c r="R6" i="35"/>
  <c r="Q6" i="35"/>
  <c r="V4" i="35"/>
  <c r="X11" i="35" s="1"/>
  <c r="U4" i="35"/>
  <c r="T4" i="35"/>
  <c r="X9" i="35" s="1"/>
  <c r="S4" i="35"/>
  <c r="R4" i="35"/>
  <c r="X5" i="35" s="1"/>
  <c r="Q4" i="35"/>
  <c r="G3" i="35"/>
  <c r="I3" i="35" s="1"/>
  <c r="K3" i="35" s="1"/>
  <c r="M3" i="35" s="1"/>
  <c r="O3" i="35" s="1"/>
  <c r="C3" i="35"/>
  <c r="E3" i="35" s="1"/>
  <c r="V36" i="34"/>
  <c r="U36" i="34"/>
  <c r="T36" i="34"/>
  <c r="S36" i="34"/>
  <c r="R36" i="34"/>
  <c r="Q36" i="34"/>
  <c r="V34" i="34"/>
  <c r="U34" i="34"/>
  <c r="T34" i="34"/>
  <c r="S34" i="34"/>
  <c r="R34" i="34"/>
  <c r="Q34" i="34"/>
  <c r="V32" i="34"/>
  <c r="U32" i="34"/>
  <c r="T32" i="34"/>
  <c r="S32" i="34"/>
  <c r="R32" i="34"/>
  <c r="Q32" i="34"/>
  <c r="V29" i="34"/>
  <c r="U29" i="34"/>
  <c r="T29" i="34"/>
  <c r="S29" i="34"/>
  <c r="R29" i="34"/>
  <c r="Q29" i="34"/>
  <c r="V27" i="34"/>
  <c r="U27" i="34"/>
  <c r="T27" i="34"/>
  <c r="S27" i="34"/>
  <c r="R27" i="34"/>
  <c r="Q27" i="34"/>
  <c r="V25" i="34"/>
  <c r="U25" i="34"/>
  <c r="T25" i="34"/>
  <c r="S25" i="34"/>
  <c r="R25" i="34"/>
  <c r="Q25" i="34"/>
  <c r="V22" i="34"/>
  <c r="U22" i="34"/>
  <c r="T22" i="34"/>
  <c r="S22" i="34"/>
  <c r="R22" i="34"/>
  <c r="Q22" i="34"/>
  <c r="V20" i="34"/>
  <c r="U20" i="34"/>
  <c r="T20" i="34"/>
  <c r="S20" i="34"/>
  <c r="R20" i="34"/>
  <c r="Q20" i="34"/>
  <c r="V18" i="34"/>
  <c r="U18" i="34"/>
  <c r="T18" i="34"/>
  <c r="S18" i="34"/>
  <c r="R18" i="34"/>
  <c r="Q18" i="34"/>
  <c r="V15" i="34"/>
  <c r="U15" i="34"/>
  <c r="T15" i="34"/>
  <c r="S15" i="34"/>
  <c r="R15" i="34"/>
  <c r="Q15" i="34"/>
  <c r="V13" i="34"/>
  <c r="U13" i="34"/>
  <c r="T13" i="34"/>
  <c r="S13" i="34"/>
  <c r="R13" i="34"/>
  <c r="Q13" i="34"/>
  <c r="V11" i="34"/>
  <c r="U11" i="34"/>
  <c r="T11" i="34"/>
  <c r="S11" i="34"/>
  <c r="R11" i="34"/>
  <c r="Q11" i="34"/>
  <c r="V8" i="34"/>
  <c r="U8" i="34"/>
  <c r="T8" i="34"/>
  <c r="S8" i="34"/>
  <c r="R8" i="34"/>
  <c r="Q8" i="34"/>
  <c r="V6" i="34"/>
  <c r="U6" i="34"/>
  <c r="T6" i="34"/>
  <c r="S6" i="34"/>
  <c r="X6" i="34" s="1"/>
  <c r="R6" i="34"/>
  <c r="Q6" i="34"/>
  <c r="V4" i="34"/>
  <c r="X11" i="34" s="1"/>
  <c r="U4" i="34"/>
  <c r="T4" i="34"/>
  <c r="X9" i="34" s="1"/>
  <c r="S4" i="34"/>
  <c r="R4" i="34"/>
  <c r="X5" i="34" s="1"/>
  <c r="Q4" i="34"/>
  <c r="C3" i="34"/>
  <c r="E3" i="34" s="1"/>
  <c r="G3" i="34" s="1"/>
  <c r="I3" i="34" s="1"/>
  <c r="K3" i="34" s="1"/>
  <c r="M3" i="34" s="1"/>
  <c r="O3" i="34" s="1"/>
  <c r="V36" i="33"/>
  <c r="U36" i="33"/>
  <c r="T36" i="33"/>
  <c r="S36" i="33"/>
  <c r="R36" i="33"/>
  <c r="Q36" i="33"/>
  <c r="V34" i="33"/>
  <c r="U34" i="33"/>
  <c r="T34" i="33"/>
  <c r="S34" i="33"/>
  <c r="R34" i="33"/>
  <c r="Q34" i="33"/>
  <c r="V32" i="33"/>
  <c r="U32" i="33"/>
  <c r="T32" i="33"/>
  <c r="S32" i="33"/>
  <c r="R32" i="33"/>
  <c r="Q32" i="33"/>
  <c r="V29" i="33"/>
  <c r="U29" i="33"/>
  <c r="T29" i="33"/>
  <c r="S29" i="33"/>
  <c r="R29" i="33"/>
  <c r="Q29" i="33"/>
  <c r="V27" i="33"/>
  <c r="U27" i="33"/>
  <c r="T27" i="33"/>
  <c r="S27" i="33"/>
  <c r="R27" i="33"/>
  <c r="Q27" i="33"/>
  <c r="V25" i="33"/>
  <c r="U25" i="33"/>
  <c r="T25" i="33"/>
  <c r="S25" i="33"/>
  <c r="R25" i="33"/>
  <c r="Q25" i="33"/>
  <c r="V22" i="33"/>
  <c r="U22" i="33"/>
  <c r="T22" i="33"/>
  <c r="S22" i="33"/>
  <c r="R22" i="33"/>
  <c r="Q22" i="33"/>
  <c r="V20" i="33"/>
  <c r="U20" i="33"/>
  <c r="T20" i="33"/>
  <c r="S20" i="33"/>
  <c r="R20" i="33"/>
  <c r="Q20" i="33"/>
  <c r="V18" i="33"/>
  <c r="U18" i="33"/>
  <c r="T18" i="33"/>
  <c r="S18" i="33"/>
  <c r="R18" i="33"/>
  <c r="Q18" i="33"/>
  <c r="V15" i="33"/>
  <c r="U15" i="33"/>
  <c r="T15" i="33"/>
  <c r="S15" i="33"/>
  <c r="R15" i="33"/>
  <c r="Q15" i="33"/>
  <c r="V13" i="33"/>
  <c r="U13" i="33"/>
  <c r="T13" i="33"/>
  <c r="S13" i="33"/>
  <c r="R13" i="33"/>
  <c r="Q13" i="33"/>
  <c r="X11" i="33"/>
  <c r="V11" i="33"/>
  <c r="U11" i="33"/>
  <c r="T11" i="33"/>
  <c r="S11" i="33"/>
  <c r="R11" i="33"/>
  <c r="Q11" i="33"/>
  <c r="V8" i="33"/>
  <c r="U8" i="33"/>
  <c r="T8" i="33"/>
  <c r="S8" i="33"/>
  <c r="R8" i="33"/>
  <c r="Q8" i="33"/>
  <c r="V6" i="33"/>
  <c r="U6" i="33"/>
  <c r="T6" i="33"/>
  <c r="S6" i="33"/>
  <c r="X6" i="33" s="1"/>
  <c r="R6" i="33"/>
  <c r="Q6" i="33"/>
  <c r="X5" i="33"/>
  <c r="V4" i="33"/>
  <c r="U4" i="33"/>
  <c r="X10" i="33" s="1"/>
  <c r="T4" i="33"/>
  <c r="S4" i="33"/>
  <c r="R4" i="33"/>
  <c r="Q4" i="33"/>
  <c r="X4" i="33" s="1"/>
  <c r="C3" i="33"/>
  <c r="E3" i="33" s="1"/>
  <c r="G3" i="33" s="1"/>
  <c r="I3" i="33" s="1"/>
  <c r="K3" i="33" s="1"/>
  <c r="M3" i="33" s="1"/>
  <c r="O3" i="33" s="1"/>
  <c r="V36" i="32"/>
  <c r="U36" i="32"/>
  <c r="T36" i="32"/>
  <c r="S36" i="32"/>
  <c r="R36" i="32"/>
  <c r="Q36" i="32"/>
  <c r="V34" i="32"/>
  <c r="U34" i="32"/>
  <c r="T34" i="32"/>
  <c r="S34" i="32"/>
  <c r="R34" i="32"/>
  <c r="Q34" i="32"/>
  <c r="V32" i="32"/>
  <c r="U32" i="32"/>
  <c r="T32" i="32"/>
  <c r="S32" i="32"/>
  <c r="R32" i="32"/>
  <c r="Q32" i="32"/>
  <c r="V29" i="32"/>
  <c r="U29" i="32"/>
  <c r="T29" i="32"/>
  <c r="S29" i="32"/>
  <c r="R29" i="32"/>
  <c r="Q29" i="32"/>
  <c r="V27" i="32"/>
  <c r="U27" i="32"/>
  <c r="T27" i="32"/>
  <c r="S27" i="32"/>
  <c r="R27" i="32"/>
  <c r="Q27" i="32"/>
  <c r="V25" i="32"/>
  <c r="U25" i="32"/>
  <c r="T25" i="32"/>
  <c r="S25" i="32"/>
  <c r="R25" i="32"/>
  <c r="Q25" i="32"/>
  <c r="V22" i="32"/>
  <c r="U22" i="32"/>
  <c r="T22" i="32"/>
  <c r="S22" i="32"/>
  <c r="R22" i="32"/>
  <c r="Q22" i="32"/>
  <c r="V20" i="32"/>
  <c r="U20" i="32"/>
  <c r="T20" i="32"/>
  <c r="S20" i="32"/>
  <c r="R20" i="32"/>
  <c r="Q20" i="32"/>
  <c r="V18" i="32"/>
  <c r="U18" i="32"/>
  <c r="T18" i="32"/>
  <c r="S18" i="32"/>
  <c r="R18" i="32"/>
  <c r="Q18" i="32"/>
  <c r="V15" i="32"/>
  <c r="U15" i="32"/>
  <c r="T15" i="32"/>
  <c r="S15" i="32"/>
  <c r="R15" i="32"/>
  <c r="Q15" i="32"/>
  <c r="V13" i="32"/>
  <c r="U13" i="32"/>
  <c r="T13" i="32"/>
  <c r="S13" i="32"/>
  <c r="R13" i="32"/>
  <c r="Q13" i="32"/>
  <c r="V11" i="32"/>
  <c r="U11" i="32"/>
  <c r="T11" i="32"/>
  <c r="S11" i="32"/>
  <c r="R11" i="32"/>
  <c r="Q11" i="32"/>
  <c r="V8" i="32"/>
  <c r="U8" i="32"/>
  <c r="T8" i="32"/>
  <c r="S8" i="32"/>
  <c r="R8" i="32"/>
  <c r="Q8" i="32"/>
  <c r="V6" i="32"/>
  <c r="U6" i="32"/>
  <c r="T6" i="32"/>
  <c r="S6" i="32"/>
  <c r="R6" i="32"/>
  <c r="Q6" i="32"/>
  <c r="V4" i="32"/>
  <c r="X11" i="32" s="1"/>
  <c r="U4" i="32"/>
  <c r="T4" i="32"/>
  <c r="X9" i="32" s="1"/>
  <c r="S4" i="32"/>
  <c r="R4" i="32"/>
  <c r="X5" i="32" s="1"/>
  <c r="Q4" i="32"/>
  <c r="C3" i="32"/>
  <c r="E3" i="32" s="1"/>
  <c r="G3" i="32" s="1"/>
  <c r="I3" i="32" s="1"/>
  <c r="K3" i="32" s="1"/>
  <c r="M3" i="32" s="1"/>
  <c r="O3" i="32" s="1"/>
  <c r="V36" i="31"/>
  <c r="U36" i="31"/>
  <c r="T36" i="31"/>
  <c r="S36" i="31"/>
  <c r="R36" i="31"/>
  <c r="Q36" i="31"/>
  <c r="V34" i="31"/>
  <c r="U34" i="31"/>
  <c r="T34" i="31"/>
  <c r="S34" i="31"/>
  <c r="R34" i="31"/>
  <c r="Q34" i="31"/>
  <c r="V32" i="31"/>
  <c r="U32" i="31"/>
  <c r="T32" i="31"/>
  <c r="S32" i="31"/>
  <c r="R32" i="31"/>
  <c r="Q32" i="31"/>
  <c r="V29" i="31"/>
  <c r="U29" i="31"/>
  <c r="T29" i="31"/>
  <c r="S29" i="31"/>
  <c r="R29" i="31"/>
  <c r="Q29" i="31"/>
  <c r="V27" i="31"/>
  <c r="U27" i="31"/>
  <c r="T27" i="31"/>
  <c r="S27" i="31"/>
  <c r="R27" i="31"/>
  <c r="Q27" i="31"/>
  <c r="V25" i="31"/>
  <c r="U25" i="31"/>
  <c r="T25" i="31"/>
  <c r="S25" i="31"/>
  <c r="R25" i="31"/>
  <c r="Q25" i="31"/>
  <c r="V22" i="31"/>
  <c r="U22" i="31"/>
  <c r="T22" i="31"/>
  <c r="S22" i="31"/>
  <c r="R22" i="31"/>
  <c r="Q22" i="31"/>
  <c r="V20" i="31"/>
  <c r="U20" i="31"/>
  <c r="T20" i="31"/>
  <c r="S20" i="31"/>
  <c r="R20" i="31"/>
  <c r="Q20" i="31"/>
  <c r="V18" i="31"/>
  <c r="U18" i="31"/>
  <c r="T18" i="31"/>
  <c r="S18" i="31"/>
  <c r="R18" i="31"/>
  <c r="Q18" i="31"/>
  <c r="V15" i="31"/>
  <c r="U15" i="31"/>
  <c r="T15" i="31"/>
  <c r="S15" i="31"/>
  <c r="R15" i="31"/>
  <c r="Q15" i="31"/>
  <c r="V13" i="31"/>
  <c r="U13" i="31"/>
  <c r="T13" i="31"/>
  <c r="S13" i="31"/>
  <c r="R13" i="31"/>
  <c r="Q13" i="31"/>
  <c r="V11" i="31"/>
  <c r="U11" i="31"/>
  <c r="T11" i="31"/>
  <c r="S11" i="31"/>
  <c r="R11" i="31"/>
  <c r="Q11" i="31"/>
  <c r="V8" i="31"/>
  <c r="U8" i="31"/>
  <c r="T8" i="31"/>
  <c r="S8" i="31"/>
  <c r="R8" i="31"/>
  <c r="Q8" i="31"/>
  <c r="V6" i="31"/>
  <c r="U6" i="31"/>
  <c r="T6" i="31"/>
  <c r="X9" i="31" s="1"/>
  <c r="S6" i="31"/>
  <c r="R6" i="31"/>
  <c r="Q6" i="31"/>
  <c r="V4" i="31"/>
  <c r="X11" i="31" s="1"/>
  <c r="U4" i="31"/>
  <c r="X10" i="31" s="1"/>
  <c r="T4" i="31"/>
  <c r="S4" i="31"/>
  <c r="X6" i="31" s="1"/>
  <c r="R4" i="31"/>
  <c r="X5" i="31" s="1"/>
  <c r="Q4" i="31"/>
  <c r="X4" i="31" s="1"/>
  <c r="C3" i="31"/>
  <c r="E3" i="31" s="1"/>
  <c r="G3" i="31" s="1"/>
  <c r="I3" i="31" s="1"/>
  <c r="K3" i="31" s="1"/>
  <c r="M3" i="31" s="1"/>
  <c r="O3" i="31" s="1"/>
  <c r="P108" i="26"/>
  <c r="L108" i="26"/>
  <c r="P106" i="26"/>
  <c r="L106" i="26"/>
  <c r="P104" i="26"/>
  <c r="L104" i="26"/>
  <c r="Q108" i="26"/>
  <c r="K108" i="26"/>
  <c r="Q106" i="26"/>
  <c r="K106" i="26"/>
  <c r="Q104" i="26"/>
  <c r="K104" i="26"/>
  <c r="P99" i="26"/>
  <c r="P97" i="26"/>
  <c r="L97" i="26"/>
  <c r="Q99" i="26"/>
  <c r="Q97" i="26"/>
  <c r="K97" i="26"/>
  <c r="P90" i="26"/>
  <c r="L90" i="26"/>
  <c r="P88" i="26"/>
  <c r="L88" i="26"/>
  <c r="P86" i="26"/>
  <c r="L86" i="26"/>
  <c r="Q90" i="26"/>
  <c r="K90" i="26"/>
  <c r="Q88" i="26"/>
  <c r="K88" i="26"/>
  <c r="Q86" i="26"/>
  <c r="K86" i="26"/>
  <c r="P81" i="26"/>
  <c r="L81" i="26"/>
  <c r="P79" i="26"/>
  <c r="L79" i="26"/>
  <c r="P77" i="26"/>
  <c r="L77" i="26"/>
  <c r="K81" i="26"/>
  <c r="Q79" i="26"/>
  <c r="K79" i="26"/>
  <c r="Q77" i="26"/>
  <c r="K77" i="26"/>
  <c r="Q81" i="26"/>
  <c r="P72" i="26"/>
  <c r="L72" i="26"/>
  <c r="P70" i="26"/>
  <c r="L70" i="26"/>
  <c r="P68" i="26"/>
  <c r="L68" i="26"/>
  <c r="Q72" i="26"/>
  <c r="K72" i="26"/>
  <c r="Q70" i="26"/>
  <c r="K70" i="26"/>
  <c r="Q68" i="26"/>
  <c r="K68" i="26"/>
  <c r="P63" i="26"/>
  <c r="L63" i="26"/>
  <c r="P61" i="26"/>
  <c r="L61" i="26"/>
  <c r="P59" i="26"/>
  <c r="L59" i="26"/>
  <c r="Q63" i="26"/>
  <c r="K63" i="26"/>
  <c r="Q61" i="26"/>
  <c r="K61" i="26"/>
  <c r="Q59" i="26"/>
  <c r="K59" i="26"/>
  <c r="P54" i="26"/>
  <c r="L54" i="26"/>
  <c r="P52" i="26"/>
  <c r="L52" i="26"/>
  <c r="P50" i="26"/>
  <c r="L50" i="26"/>
  <c r="Q54" i="26"/>
  <c r="K54" i="26"/>
  <c r="Q52" i="26"/>
  <c r="K52" i="26"/>
  <c r="Q50" i="26"/>
  <c r="K50" i="26"/>
  <c r="X4" i="36" l="1"/>
  <c r="X6" i="36"/>
  <c r="S104" i="26"/>
  <c r="S106" i="26"/>
  <c r="S108" i="26"/>
  <c r="N104" i="26"/>
  <c r="N106" i="26"/>
  <c r="N108" i="26"/>
  <c r="S97" i="26"/>
  <c r="S99" i="26"/>
  <c r="N97" i="26"/>
  <c r="S86" i="26"/>
  <c r="S88" i="26"/>
  <c r="S90" i="26"/>
  <c r="N86" i="26"/>
  <c r="N88" i="26"/>
  <c r="N90" i="26"/>
  <c r="S81" i="26"/>
  <c r="S77" i="26"/>
  <c r="S79" i="26"/>
  <c r="N77" i="26"/>
  <c r="N79" i="26"/>
  <c r="N81" i="26"/>
  <c r="S68" i="26"/>
  <c r="S70" i="26"/>
  <c r="S72" i="26"/>
  <c r="N68" i="26"/>
  <c r="N70" i="26"/>
  <c r="N72" i="26"/>
  <c r="S59" i="26"/>
  <c r="S61" i="26"/>
  <c r="S63" i="26"/>
  <c r="N59" i="26"/>
  <c r="N61" i="26"/>
  <c r="N63" i="26"/>
  <c r="S50" i="26"/>
  <c r="S52" i="26"/>
  <c r="S54" i="26"/>
  <c r="N50" i="26"/>
  <c r="N52" i="26"/>
  <c r="N54" i="26"/>
  <c r="E38" i="31"/>
  <c r="G38" i="31" s="1"/>
  <c r="I38" i="31" s="1"/>
  <c r="K38" i="31" s="1"/>
  <c r="M38" i="31" s="1"/>
  <c r="O38" i="31" s="1"/>
  <c r="B6" i="35"/>
  <c r="C10" i="35"/>
  <c r="B6" i="36"/>
  <c r="C10" i="36"/>
  <c r="B6" i="37"/>
  <c r="C10" i="37"/>
  <c r="X4" i="35"/>
  <c r="X10" i="35"/>
  <c r="X9" i="36"/>
  <c r="X4" i="37"/>
  <c r="X10" i="37"/>
  <c r="X6" i="32"/>
  <c r="C10" i="31"/>
  <c r="B6" i="31"/>
  <c r="B6" i="32"/>
  <c r="C10" i="32"/>
  <c r="B6" i="33"/>
  <c r="C10" i="33"/>
  <c r="B6" i="34"/>
  <c r="C10" i="34"/>
  <c r="X4" i="32"/>
  <c r="X10" i="32"/>
  <c r="X9" i="33"/>
  <c r="X4" i="34"/>
  <c r="X10" i="34"/>
  <c r="O31" i="30"/>
  <c r="U34" i="30"/>
  <c r="U32" i="30"/>
  <c r="Q36" i="30"/>
  <c r="Q34" i="30"/>
  <c r="Q32" i="30"/>
  <c r="Q95" i="26"/>
  <c r="P95" i="26"/>
  <c r="K95" i="26"/>
  <c r="L95" i="26"/>
  <c r="K99" i="26"/>
  <c r="L99" i="26"/>
  <c r="P18" i="26"/>
  <c r="P14" i="26"/>
  <c r="P36" i="26"/>
  <c r="Q34" i="26"/>
  <c r="P32" i="26"/>
  <c r="Q36" i="26"/>
  <c r="P34" i="26"/>
  <c r="Q32" i="26"/>
  <c r="P27" i="26"/>
  <c r="Q25" i="26"/>
  <c r="P23" i="26"/>
  <c r="Q27" i="26"/>
  <c r="P25" i="26"/>
  <c r="Q23" i="26"/>
  <c r="Q16" i="26"/>
  <c r="Q18" i="26"/>
  <c r="P16" i="26"/>
  <c r="Q14" i="26"/>
  <c r="Q9" i="26"/>
  <c r="P9" i="26"/>
  <c r="P7" i="26"/>
  <c r="Q7" i="26"/>
  <c r="Q5" i="26"/>
  <c r="P5" i="26"/>
  <c r="L45" i="26"/>
  <c r="L43" i="26"/>
  <c r="K45" i="26"/>
  <c r="K43" i="26"/>
  <c r="L36" i="26"/>
  <c r="K36" i="26"/>
  <c r="K34" i="26"/>
  <c r="K32" i="26"/>
  <c r="L34" i="26"/>
  <c r="L32" i="26"/>
  <c r="L25" i="26"/>
  <c r="L27" i="26"/>
  <c r="S95" i="26" l="1"/>
  <c r="N95" i="26"/>
  <c r="N99" i="26"/>
  <c r="B13" i="37"/>
  <c r="E10" i="37"/>
  <c r="G10" i="37" s="1"/>
  <c r="I10" i="37" s="1"/>
  <c r="K10" i="37" s="1"/>
  <c r="M10" i="37" s="1"/>
  <c r="O10" i="37" s="1"/>
  <c r="C17" i="37"/>
  <c r="B13" i="36"/>
  <c r="E10" i="36"/>
  <c r="G10" i="36" s="1"/>
  <c r="I10" i="36" s="1"/>
  <c r="K10" i="36" s="1"/>
  <c r="M10" i="36" s="1"/>
  <c r="O10" i="36" s="1"/>
  <c r="C17" i="36"/>
  <c r="B13" i="35"/>
  <c r="E10" i="35"/>
  <c r="G10" i="35" s="1"/>
  <c r="I10" i="35" s="1"/>
  <c r="K10" i="35" s="1"/>
  <c r="M10" i="35" s="1"/>
  <c r="O10" i="35" s="1"/>
  <c r="C17" i="35"/>
  <c r="B13" i="34"/>
  <c r="E10" i="34"/>
  <c r="G10" i="34" s="1"/>
  <c r="I10" i="34" s="1"/>
  <c r="K10" i="34" s="1"/>
  <c r="M10" i="34" s="1"/>
  <c r="O10" i="34" s="1"/>
  <c r="C17" i="34"/>
  <c r="B13" i="33"/>
  <c r="E10" i="33"/>
  <c r="G10" i="33" s="1"/>
  <c r="I10" i="33" s="1"/>
  <c r="K10" i="33" s="1"/>
  <c r="M10" i="33" s="1"/>
  <c r="O10" i="33" s="1"/>
  <c r="C17" i="33"/>
  <c r="B13" i="32"/>
  <c r="E10" i="32"/>
  <c r="G10" i="32" s="1"/>
  <c r="I10" i="32" s="1"/>
  <c r="K10" i="32" s="1"/>
  <c r="M10" i="32" s="1"/>
  <c r="O10" i="32" s="1"/>
  <c r="C17" i="32"/>
  <c r="C17" i="31"/>
  <c r="B13" i="31"/>
  <c r="E10" i="31"/>
  <c r="G10" i="31" s="1"/>
  <c r="I10" i="31" s="1"/>
  <c r="K10" i="31" s="1"/>
  <c r="M10" i="31" s="1"/>
  <c r="O10" i="31" s="1"/>
  <c r="S32" i="26"/>
  <c r="S36" i="26"/>
  <c r="S34" i="26"/>
  <c r="S23" i="26"/>
  <c r="S27" i="26"/>
  <c r="S25" i="26"/>
  <c r="S14" i="26"/>
  <c r="S18" i="26"/>
  <c r="S16" i="26"/>
  <c r="N43" i="26"/>
  <c r="N45" i="26"/>
  <c r="N36" i="26"/>
  <c r="N34" i="26"/>
  <c r="N32" i="26"/>
  <c r="S9" i="26"/>
  <c r="S5" i="26"/>
  <c r="X5" i="3"/>
  <c r="B34" i="30"/>
  <c r="B27" i="30"/>
  <c r="B20" i="30"/>
  <c r="B13" i="30"/>
  <c r="B6" i="30"/>
  <c r="B34" i="29"/>
  <c r="B27" i="29"/>
  <c r="B20" i="29"/>
  <c r="B13" i="29"/>
  <c r="B6" i="29"/>
  <c r="B41" i="28"/>
  <c r="B34" i="28"/>
  <c r="B27" i="28"/>
  <c r="B20" i="28"/>
  <c r="B13" i="28"/>
  <c r="B6" i="28"/>
  <c r="B34" i="3"/>
  <c r="B27" i="3"/>
  <c r="B20" i="3"/>
  <c r="B13" i="3"/>
  <c r="B6" i="3"/>
  <c r="B13" i="27"/>
  <c r="B20" i="27"/>
  <c r="B27" i="27"/>
  <c r="B34" i="27"/>
  <c r="B6" i="27"/>
  <c r="V36" i="30"/>
  <c r="U36" i="30"/>
  <c r="T36" i="30"/>
  <c r="S36" i="30"/>
  <c r="R36" i="30"/>
  <c r="V34" i="30"/>
  <c r="T34" i="30"/>
  <c r="S34" i="30"/>
  <c r="R34" i="30"/>
  <c r="V32" i="30"/>
  <c r="T32" i="30"/>
  <c r="S32" i="30"/>
  <c r="R32" i="30"/>
  <c r="V29" i="30"/>
  <c r="U29" i="30"/>
  <c r="T29" i="30"/>
  <c r="S29" i="30"/>
  <c r="R29" i="30"/>
  <c r="Q29" i="30"/>
  <c r="V27" i="30"/>
  <c r="U27" i="30"/>
  <c r="T27" i="30"/>
  <c r="S27" i="30"/>
  <c r="R27" i="30"/>
  <c r="Q27" i="30"/>
  <c r="V25" i="30"/>
  <c r="U25" i="30"/>
  <c r="T25" i="30"/>
  <c r="S25" i="30"/>
  <c r="R25" i="30"/>
  <c r="Q25" i="30"/>
  <c r="V22" i="30"/>
  <c r="U22" i="30"/>
  <c r="T22" i="30"/>
  <c r="S22" i="30"/>
  <c r="R22" i="30"/>
  <c r="Q22" i="30"/>
  <c r="V20" i="30"/>
  <c r="U20" i="30"/>
  <c r="T20" i="30"/>
  <c r="S20" i="30"/>
  <c r="R20" i="30"/>
  <c r="Q20" i="30"/>
  <c r="V18" i="30"/>
  <c r="U18" i="30"/>
  <c r="T18" i="30"/>
  <c r="S18" i="30"/>
  <c r="R18" i="30"/>
  <c r="Q18" i="30"/>
  <c r="V15" i="30"/>
  <c r="U15" i="30"/>
  <c r="T15" i="30"/>
  <c r="S15" i="30"/>
  <c r="R15" i="30"/>
  <c r="Q15" i="30"/>
  <c r="V13" i="30"/>
  <c r="U13" i="30"/>
  <c r="T13" i="30"/>
  <c r="S13" i="30"/>
  <c r="R13" i="30"/>
  <c r="Q13" i="30"/>
  <c r="V11" i="30"/>
  <c r="U11" i="30"/>
  <c r="T11" i="30"/>
  <c r="S11" i="30"/>
  <c r="R11" i="30"/>
  <c r="Q11" i="30"/>
  <c r="V8" i="30"/>
  <c r="U8" i="30"/>
  <c r="T8" i="30"/>
  <c r="S8" i="30"/>
  <c r="R8" i="30"/>
  <c r="Q8" i="30"/>
  <c r="V6" i="30"/>
  <c r="U6" i="30"/>
  <c r="T6" i="30"/>
  <c r="S6" i="30"/>
  <c r="R6" i="30"/>
  <c r="Q6" i="30"/>
  <c r="V4" i="30"/>
  <c r="X11" i="30" s="1"/>
  <c r="U4" i="30"/>
  <c r="T4" i="30"/>
  <c r="S4" i="30"/>
  <c r="X6" i="30" s="1"/>
  <c r="R4" i="30"/>
  <c r="X5" i="30" s="1"/>
  <c r="Q4" i="30"/>
  <c r="X4" i="30" s="1"/>
  <c r="C3" i="30"/>
  <c r="E3" i="30" s="1"/>
  <c r="G3" i="30" s="1"/>
  <c r="I3" i="30" s="1"/>
  <c r="K3" i="30" s="1"/>
  <c r="M3" i="30" s="1"/>
  <c r="O3" i="30" s="1"/>
  <c r="C10" i="30" s="1"/>
  <c r="V36" i="29"/>
  <c r="U36" i="29"/>
  <c r="T36" i="29"/>
  <c r="S36" i="29"/>
  <c r="R36" i="29"/>
  <c r="Q36" i="29"/>
  <c r="V34" i="29"/>
  <c r="U34" i="29"/>
  <c r="T34" i="29"/>
  <c r="S34" i="29"/>
  <c r="R34" i="29"/>
  <c r="Q34" i="29"/>
  <c r="V32" i="29"/>
  <c r="U32" i="29"/>
  <c r="T32" i="29"/>
  <c r="S32" i="29"/>
  <c r="R32" i="29"/>
  <c r="Q32" i="29"/>
  <c r="V29" i="29"/>
  <c r="U29" i="29"/>
  <c r="T29" i="29"/>
  <c r="S29" i="29"/>
  <c r="R29" i="29"/>
  <c r="Q29" i="29"/>
  <c r="V27" i="29"/>
  <c r="U27" i="29"/>
  <c r="T27" i="29"/>
  <c r="S27" i="29"/>
  <c r="R27" i="29"/>
  <c r="Q27" i="29"/>
  <c r="V25" i="29"/>
  <c r="U25" i="29"/>
  <c r="T25" i="29"/>
  <c r="S25" i="29"/>
  <c r="R25" i="29"/>
  <c r="Q25" i="29"/>
  <c r="V22" i="29"/>
  <c r="U22" i="29"/>
  <c r="T22" i="29"/>
  <c r="S22" i="29"/>
  <c r="R22" i="29"/>
  <c r="Q22" i="29"/>
  <c r="V20" i="29"/>
  <c r="U20" i="29"/>
  <c r="T20" i="29"/>
  <c r="S20" i="29"/>
  <c r="R20" i="29"/>
  <c r="Q20" i="29"/>
  <c r="V18" i="29"/>
  <c r="U18" i="29"/>
  <c r="T18" i="29"/>
  <c r="S18" i="29"/>
  <c r="R18" i="29"/>
  <c r="Q18" i="29"/>
  <c r="V15" i="29"/>
  <c r="U15" i="29"/>
  <c r="T15" i="29"/>
  <c r="S15" i="29"/>
  <c r="R15" i="29"/>
  <c r="Q15" i="29"/>
  <c r="V13" i="29"/>
  <c r="U13" i="29"/>
  <c r="T13" i="29"/>
  <c r="S13" i="29"/>
  <c r="R13" i="29"/>
  <c r="Q13" i="29"/>
  <c r="V11" i="29"/>
  <c r="U11" i="29"/>
  <c r="T11" i="29"/>
  <c r="S11" i="29"/>
  <c r="R11" i="29"/>
  <c r="Q11" i="29"/>
  <c r="V8" i="29"/>
  <c r="X11" i="29" s="1"/>
  <c r="U8" i="29"/>
  <c r="T8" i="29"/>
  <c r="S8" i="29"/>
  <c r="R8" i="29"/>
  <c r="Q8" i="29"/>
  <c r="V6" i="29"/>
  <c r="U6" i="29"/>
  <c r="T6" i="29"/>
  <c r="S6" i="29"/>
  <c r="R6" i="29"/>
  <c r="Q6" i="29"/>
  <c r="V4" i="29"/>
  <c r="U4" i="29"/>
  <c r="X10" i="29" s="1"/>
  <c r="T4" i="29"/>
  <c r="X9" i="29" s="1"/>
  <c r="S4" i="29"/>
  <c r="X6" i="29" s="1"/>
  <c r="R4" i="29"/>
  <c r="X5" i="29" s="1"/>
  <c r="Q4" i="29"/>
  <c r="X4" i="29" s="1"/>
  <c r="C3" i="29"/>
  <c r="E3" i="29" s="1"/>
  <c r="G3" i="29" s="1"/>
  <c r="I3" i="29" s="1"/>
  <c r="K3" i="29" s="1"/>
  <c r="M3" i="29" s="1"/>
  <c r="O3" i="29" s="1"/>
  <c r="C10" i="29" s="1"/>
  <c r="C38" i="28"/>
  <c r="E38" i="28" s="1"/>
  <c r="G38" i="28" s="1"/>
  <c r="I38" i="28" s="1"/>
  <c r="K38" i="28" s="1"/>
  <c r="M38" i="28" s="1"/>
  <c r="O38" i="28" s="1"/>
  <c r="V43" i="28"/>
  <c r="U43" i="28"/>
  <c r="T43" i="28"/>
  <c r="S43" i="28"/>
  <c r="R43" i="28"/>
  <c r="Q43" i="28"/>
  <c r="V41" i="28"/>
  <c r="U41" i="28"/>
  <c r="T41" i="28"/>
  <c r="S41" i="28"/>
  <c r="R41" i="28"/>
  <c r="Q41" i="28"/>
  <c r="V39" i="28"/>
  <c r="U39" i="28"/>
  <c r="T39" i="28"/>
  <c r="S39" i="28"/>
  <c r="R39" i="28"/>
  <c r="Q39" i="28"/>
  <c r="V36" i="28"/>
  <c r="U36" i="28"/>
  <c r="T36" i="28"/>
  <c r="S36" i="28"/>
  <c r="R36" i="28"/>
  <c r="Q36" i="28"/>
  <c r="V34" i="28"/>
  <c r="U34" i="28"/>
  <c r="T34" i="28"/>
  <c r="S34" i="28"/>
  <c r="R34" i="28"/>
  <c r="Q34" i="28"/>
  <c r="V32" i="28"/>
  <c r="U32" i="28"/>
  <c r="T32" i="28"/>
  <c r="S32" i="28"/>
  <c r="R32" i="28"/>
  <c r="Q32" i="28"/>
  <c r="V29" i="28"/>
  <c r="U29" i="28"/>
  <c r="T29" i="28"/>
  <c r="S29" i="28"/>
  <c r="R29" i="28"/>
  <c r="Q29" i="28"/>
  <c r="V27" i="28"/>
  <c r="U27" i="28"/>
  <c r="T27" i="28"/>
  <c r="S27" i="28"/>
  <c r="R27" i="28"/>
  <c r="Q27" i="28"/>
  <c r="V25" i="28"/>
  <c r="U25" i="28"/>
  <c r="T25" i="28"/>
  <c r="S25" i="28"/>
  <c r="R25" i="28"/>
  <c r="Q25" i="28"/>
  <c r="V22" i="28"/>
  <c r="U22" i="28"/>
  <c r="T22" i="28"/>
  <c r="S22" i="28"/>
  <c r="R22" i="28"/>
  <c r="Q22" i="28"/>
  <c r="V20" i="28"/>
  <c r="U20" i="28"/>
  <c r="T20" i="28"/>
  <c r="S20" i="28"/>
  <c r="R20" i="28"/>
  <c r="Q20" i="28"/>
  <c r="V18" i="28"/>
  <c r="U18" i="28"/>
  <c r="T18" i="28"/>
  <c r="S18" i="28"/>
  <c r="R18" i="28"/>
  <c r="Q18" i="28"/>
  <c r="V15" i="28"/>
  <c r="U15" i="28"/>
  <c r="T15" i="28"/>
  <c r="S15" i="28"/>
  <c r="R15" i="28"/>
  <c r="Q15" i="28"/>
  <c r="V13" i="28"/>
  <c r="U13" i="28"/>
  <c r="T13" i="28"/>
  <c r="S13" i="28"/>
  <c r="R13" i="28"/>
  <c r="Q13" i="28"/>
  <c r="V11" i="28"/>
  <c r="U11" i="28"/>
  <c r="T11" i="28"/>
  <c r="S11" i="28"/>
  <c r="R11" i="28"/>
  <c r="Q11" i="28"/>
  <c r="V8" i="28"/>
  <c r="X11" i="28" s="1"/>
  <c r="U8" i="28"/>
  <c r="T8" i="28"/>
  <c r="S8" i="28"/>
  <c r="R8" i="28"/>
  <c r="Q8" i="28"/>
  <c r="V6" i="28"/>
  <c r="U6" i="28"/>
  <c r="T6" i="28"/>
  <c r="S6" i="28"/>
  <c r="R6" i="28"/>
  <c r="Q6" i="28"/>
  <c r="V4" i="28"/>
  <c r="U4" i="28"/>
  <c r="X10" i="28" s="1"/>
  <c r="T4" i="28"/>
  <c r="X9" i="28" s="1"/>
  <c r="S4" i="28"/>
  <c r="X6" i="28" s="1"/>
  <c r="R4" i="28"/>
  <c r="X5" i="28" s="1"/>
  <c r="Q4" i="28"/>
  <c r="X4" i="28" s="1"/>
  <c r="C3" i="28"/>
  <c r="E3" i="28" s="1"/>
  <c r="G3" i="28" s="1"/>
  <c r="I3" i="28" s="1"/>
  <c r="K3" i="28" s="1"/>
  <c r="M3" i="28" s="1"/>
  <c r="O3" i="28" s="1"/>
  <c r="C10" i="28" s="1"/>
  <c r="V36" i="27"/>
  <c r="U36" i="27"/>
  <c r="T36" i="27"/>
  <c r="S36" i="27"/>
  <c r="R36" i="27"/>
  <c r="Q36" i="27"/>
  <c r="V34" i="27"/>
  <c r="U34" i="27"/>
  <c r="T34" i="27"/>
  <c r="S34" i="27"/>
  <c r="R34" i="27"/>
  <c r="Q34" i="27"/>
  <c r="V32" i="27"/>
  <c r="U32" i="27"/>
  <c r="T32" i="27"/>
  <c r="S32" i="27"/>
  <c r="R32" i="27"/>
  <c r="Q32" i="27"/>
  <c r="V29" i="27"/>
  <c r="U29" i="27"/>
  <c r="T29" i="27"/>
  <c r="S29" i="27"/>
  <c r="R29" i="27"/>
  <c r="Q29" i="27"/>
  <c r="V27" i="27"/>
  <c r="U27" i="27"/>
  <c r="T27" i="27"/>
  <c r="S27" i="27"/>
  <c r="R27" i="27"/>
  <c r="Q27" i="27"/>
  <c r="V25" i="27"/>
  <c r="U25" i="27"/>
  <c r="T25" i="27"/>
  <c r="S25" i="27"/>
  <c r="R25" i="27"/>
  <c r="Q25" i="27"/>
  <c r="V22" i="27"/>
  <c r="U22" i="27"/>
  <c r="T22" i="27"/>
  <c r="S22" i="27"/>
  <c r="R22" i="27"/>
  <c r="Q22" i="27"/>
  <c r="V20" i="27"/>
  <c r="U20" i="27"/>
  <c r="T20" i="27"/>
  <c r="S20" i="27"/>
  <c r="R20" i="27"/>
  <c r="Q20" i="27"/>
  <c r="V18" i="27"/>
  <c r="U18" i="27"/>
  <c r="T18" i="27"/>
  <c r="S18" i="27"/>
  <c r="R18" i="27"/>
  <c r="Q18" i="27"/>
  <c r="V15" i="27"/>
  <c r="U15" i="27"/>
  <c r="T15" i="27"/>
  <c r="S15" i="27"/>
  <c r="R15" i="27"/>
  <c r="Q15" i="27"/>
  <c r="V13" i="27"/>
  <c r="U13" i="27"/>
  <c r="T13" i="27"/>
  <c r="S13" i="27"/>
  <c r="R13" i="27"/>
  <c r="Q13" i="27"/>
  <c r="V11" i="27"/>
  <c r="U11" i="27"/>
  <c r="T11" i="27"/>
  <c r="S11" i="27"/>
  <c r="R11" i="27"/>
  <c r="Q11" i="27"/>
  <c r="V8" i="27"/>
  <c r="X11" i="27" s="1"/>
  <c r="U8" i="27"/>
  <c r="T8" i="27"/>
  <c r="S8" i="27"/>
  <c r="R8" i="27"/>
  <c r="Q8" i="27"/>
  <c r="V6" i="27"/>
  <c r="U6" i="27"/>
  <c r="T6" i="27"/>
  <c r="S6" i="27"/>
  <c r="R6" i="27"/>
  <c r="Q6" i="27"/>
  <c r="V4" i="27"/>
  <c r="U4" i="27"/>
  <c r="X10" i="27" s="1"/>
  <c r="T4" i="27"/>
  <c r="X9" i="27" s="1"/>
  <c r="S4" i="27"/>
  <c r="X6" i="27" s="1"/>
  <c r="R4" i="27"/>
  <c r="X5" i="27" s="1"/>
  <c r="Q4" i="27"/>
  <c r="X4" i="27" s="1"/>
  <c r="E3" i="27"/>
  <c r="G3" i="27" s="1"/>
  <c r="I3" i="27" s="1"/>
  <c r="K3" i="27" s="1"/>
  <c r="M3" i="27" s="1"/>
  <c r="O3" i="27" s="1"/>
  <c r="C10" i="27" s="1"/>
  <c r="C3" i="27"/>
  <c r="C3" i="3"/>
  <c r="E3" i="3" s="1"/>
  <c r="G3" i="3" s="1"/>
  <c r="I3" i="3" s="1"/>
  <c r="K3" i="3" s="1"/>
  <c r="M3" i="3" s="1"/>
  <c r="O3" i="3" s="1"/>
  <c r="C10" i="3" s="1"/>
  <c r="X11" i="3"/>
  <c r="X10" i="3"/>
  <c r="X9" i="3"/>
  <c r="X6" i="3"/>
  <c r="X4" i="3"/>
  <c r="V36" i="3"/>
  <c r="U36" i="3"/>
  <c r="T36" i="3"/>
  <c r="S36" i="3"/>
  <c r="R36" i="3"/>
  <c r="Q36" i="3"/>
  <c r="V34" i="3"/>
  <c r="U34" i="3"/>
  <c r="T34" i="3"/>
  <c r="S34" i="3"/>
  <c r="R34" i="3"/>
  <c r="Q34" i="3"/>
  <c r="V32" i="3"/>
  <c r="U32" i="3"/>
  <c r="T32" i="3"/>
  <c r="S32" i="3"/>
  <c r="R32" i="3"/>
  <c r="Q32" i="3"/>
  <c r="V29" i="3"/>
  <c r="U29" i="3"/>
  <c r="T29" i="3"/>
  <c r="S29" i="3"/>
  <c r="R29" i="3"/>
  <c r="Q29" i="3"/>
  <c r="V27" i="3"/>
  <c r="U27" i="3"/>
  <c r="T27" i="3"/>
  <c r="S27" i="3"/>
  <c r="R27" i="3"/>
  <c r="Q27" i="3"/>
  <c r="V25" i="3"/>
  <c r="U25" i="3"/>
  <c r="T25" i="3"/>
  <c r="S25" i="3"/>
  <c r="R25" i="3"/>
  <c r="Q25" i="3"/>
  <c r="V22" i="3"/>
  <c r="U22" i="3"/>
  <c r="T22" i="3"/>
  <c r="S22" i="3"/>
  <c r="R22" i="3"/>
  <c r="Q22" i="3"/>
  <c r="V20" i="3"/>
  <c r="U20" i="3"/>
  <c r="T20" i="3"/>
  <c r="S20" i="3"/>
  <c r="R20" i="3"/>
  <c r="Q20" i="3"/>
  <c r="V18" i="3"/>
  <c r="U18" i="3"/>
  <c r="T18" i="3"/>
  <c r="S18" i="3"/>
  <c r="R18" i="3"/>
  <c r="Q18" i="3"/>
  <c r="V15" i="3"/>
  <c r="U15" i="3"/>
  <c r="T15" i="3"/>
  <c r="S15" i="3"/>
  <c r="R15" i="3"/>
  <c r="Q15" i="3"/>
  <c r="V13" i="3"/>
  <c r="U13" i="3"/>
  <c r="T13" i="3"/>
  <c r="S13" i="3"/>
  <c r="R13" i="3"/>
  <c r="Q13" i="3"/>
  <c r="V11" i="3"/>
  <c r="U11" i="3"/>
  <c r="T11" i="3"/>
  <c r="S11" i="3"/>
  <c r="R11" i="3"/>
  <c r="Q11" i="3"/>
  <c r="V8" i="3"/>
  <c r="U8" i="3"/>
  <c r="T8" i="3"/>
  <c r="S8" i="3"/>
  <c r="R8" i="3"/>
  <c r="Q8" i="3"/>
  <c r="V6" i="3"/>
  <c r="U6" i="3"/>
  <c r="T6" i="3"/>
  <c r="S6" i="3"/>
  <c r="R6" i="3"/>
  <c r="Q6" i="3"/>
  <c r="U4" i="3"/>
  <c r="V4" i="3"/>
  <c r="T4" i="3"/>
  <c r="S4" i="3"/>
  <c r="R4" i="3"/>
  <c r="Q4" i="3"/>
  <c r="K41" i="26"/>
  <c r="L41" i="26"/>
  <c r="Q45" i="26"/>
  <c r="P45" i="26"/>
  <c r="L23" i="26"/>
  <c r="K27" i="26"/>
  <c r="K25" i="26"/>
  <c r="K23" i="26"/>
  <c r="L18" i="26"/>
  <c r="L16" i="26"/>
  <c r="L14" i="26"/>
  <c r="L9" i="26"/>
  <c r="L7" i="26"/>
  <c r="L5" i="26"/>
  <c r="K18" i="26"/>
  <c r="K16" i="26"/>
  <c r="K9" i="26"/>
  <c r="K7" i="26"/>
  <c r="K5" i="26"/>
  <c r="K14" i="26"/>
  <c r="B20" i="36" l="1"/>
  <c r="E17" i="36"/>
  <c r="G17" i="36" s="1"/>
  <c r="I17" i="36" s="1"/>
  <c r="K17" i="36" s="1"/>
  <c r="M17" i="36" s="1"/>
  <c r="O17" i="36" s="1"/>
  <c r="C24" i="36"/>
  <c r="B20" i="35"/>
  <c r="E17" i="35"/>
  <c r="G17" i="35" s="1"/>
  <c r="I17" i="35" s="1"/>
  <c r="K17" i="35" s="1"/>
  <c r="M17" i="35" s="1"/>
  <c r="O17" i="35" s="1"/>
  <c r="C24" i="35"/>
  <c r="B20" i="37"/>
  <c r="E17" i="37"/>
  <c r="G17" i="37" s="1"/>
  <c r="I17" i="37" s="1"/>
  <c r="K17" i="37" s="1"/>
  <c r="M17" i="37" s="1"/>
  <c r="O17" i="37" s="1"/>
  <c r="C24" i="37"/>
  <c r="B20" i="31"/>
  <c r="E17" i="31"/>
  <c r="G17" i="31" s="1"/>
  <c r="I17" i="31" s="1"/>
  <c r="K17" i="31" s="1"/>
  <c r="M17" i="31" s="1"/>
  <c r="O17" i="31" s="1"/>
  <c r="C24" i="31"/>
  <c r="B20" i="33"/>
  <c r="E17" i="33"/>
  <c r="G17" i="33" s="1"/>
  <c r="I17" i="33" s="1"/>
  <c r="K17" i="33" s="1"/>
  <c r="M17" i="33" s="1"/>
  <c r="O17" i="33" s="1"/>
  <c r="C24" i="33"/>
  <c r="B20" i="32"/>
  <c r="E17" i="32"/>
  <c r="G17" i="32" s="1"/>
  <c r="I17" i="32" s="1"/>
  <c r="K17" i="32" s="1"/>
  <c r="M17" i="32" s="1"/>
  <c r="O17" i="32" s="1"/>
  <c r="C24" i="32"/>
  <c r="B20" i="34"/>
  <c r="E17" i="34"/>
  <c r="G17" i="34" s="1"/>
  <c r="I17" i="34" s="1"/>
  <c r="K17" i="34" s="1"/>
  <c r="M17" i="34" s="1"/>
  <c r="O17" i="34" s="1"/>
  <c r="C24" i="34"/>
  <c r="X9" i="30"/>
  <c r="N41" i="26"/>
  <c r="S45" i="26"/>
  <c r="N23" i="26"/>
  <c r="N5" i="26"/>
  <c r="N7" i="26"/>
  <c r="N9" i="26"/>
  <c r="N18" i="26"/>
  <c r="N16" i="26"/>
  <c r="N14" i="26"/>
  <c r="D6" i="26"/>
  <c r="D4" i="26"/>
  <c r="D5" i="26"/>
  <c r="S7" i="26"/>
  <c r="X10" i="30"/>
  <c r="C17" i="29"/>
  <c r="E10" i="29"/>
  <c r="G10" i="29" s="1"/>
  <c r="I10" i="29" s="1"/>
  <c r="K10" i="29" s="1"/>
  <c r="M10" i="29" s="1"/>
  <c r="O10" i="29" s="1"/>
  <c r="C17" i="30"/>
  <c r="E10" i="30"/>
  <c r="G10" i="30" s="1"/>
  <c r="I10" i="30" s="1"/>
  <c r="K10" i="30" s="1"/>
  <c r="M10" i="30" s="1"/>
  <c r="O10" i="30" s="1"/>
  <c r="C17" i="28"/>
  <c r="E10" i="28"/>
  <c r="G10" i="28" s="1"/>
  <c r="I10" i="28" s="1"/>
  <c r="K10" i="28" s="1"/>
  <c r="M10" i="28" s="1"/>
  <c r="O10" i="28" s="1"/>
  <c r="C17" i="27"/>
  <c r="E10" i="27"/>
  <c r="G10" i="27" s="1"/>
  <c r="I10" i="27" s="1"/>
  <c r="K10" i="27" s="1"/>
  <c r="M10" i="27" s="1"/>
  <c r="O10" i="27" s="1"/>
  <c r="P41" i="26"/>
  <c r="Q41" i="26"/>
  <c r="P43" i="26"/>
  <c r="Q43" i="26"/>
  <c r="B27" i="35" l="1"/>
  <c r="E24" i="35"/>
  <c r="G24" i="35" s="1"/>
  <c r="I24" i="35" s="1"/>
  <c r="K24" i="35" s="1"/>
  <c r="M24" i="35" s="1"/>
  <c r="O24" i="35" s="1"/>
  <c r="C31" i="35"/>
  <c r="B27" i="37"/>
  <c r="E24" i="37"/>
  <c r="G24" i="37" s="1"/>
  <c r="I24" i="37" s="1"/>
  <c r="K24" i="37" s="1"/>
  <c r="M24" i="37" s="1"/>
  <c r="O24" i="37" s="1"/>
  <c r="C31" i="37"/>
  <c r="B27" i="36"/>
  <c r="E24" i="36"/>
  <c r="G24" i="36" s="1"/>
  <c r="I24" i="36" s="1"/>
  <c r="K24" i="36" s="1"/>
  <c r="M24" i="36" s="1"/>
  <c r="O24" i="36" s="1"/>
  <c r="C31" i="36"/>
  <c r="B27" i="34"/>
  <c r="E24" i="34"/>
  <c r="G24" i="34" s="1"/>
  <c r="I24" i="34" s="1"/>
  <c r="K24" i="34" s="1"/>
  <c r="M24" i="34" s="1"/>
  <c r="O24" i="34" s="1"/>
  <c r="C31" i="34"/>
  <c r="B27" i="33"/>
  <c r="E24" i="33"/>
  <c r="G24" i="33" s="1"/>
  <c r="I24" i="33" s="1"/>
  <c r="K24" i="33" s="1"/>
  <c r="M24" i="33" s="1"/>
  <c r="O24" i="33" s="1"/>
  <c r="C31" i="33"/>
  <c r="B27" i="32"/>
  <c r="E24" i="32"/>
  <c r="G24" i="32" s="1"/>
  <c r="I24" i="32" s="1"/>
  <c r="K24" i="32" s="1"/>
  <c r="M24" i="32" s="1"/>
  <c r="O24" i="32" s="1"/>
  <c r="C31" i="32"/>
  <c r="B27" i="31"/>
  <c r="E24" i="31"/>
  <c r="G24" i="31" s="1"/>
  <c r="I24" i="31" s="1"/>
  <c r="K24" i="31" s="1"/>
  <c r="M24" i="31" s="1"/>
  <c r="O24" i="31" s="1"/>
  <c r="C31" i="31"/>
  <c r="S41" i="26"/>
  <c r="S43" i="26"/>
  <c r="E6" i="26"/>
  <c r="F6" i="26" s="1"/>
  <c r="E4" i="26"/>
  <c r="E5" i="26"/>
  <c r="F5" i="26" s="1"/>
  <c r="F4" i="26"/>
  <c r="N27" i="26"/>
  <c r="N25" i="26"/>
  <c r="C24" i="30"/>
  <c r="E17" i="30"/>
  <c r="G17" i="30" s="1"/>
  <c r="I17" i="30" s="1"/>
  <c r="K17" i="30" s="1"/>
  <c r="M17" i="30" s="1"/>
  <c r="O17" i="30" s="1"/>
  <c r="C24" i="29"/>
  <c r="E17" i="29"/>
  <c r="G17" i="29" s="1"/>
  <c r="I17" i="29" s="1"/>
  <c r="K17" i="29" s="1"/>
  <c r="M17" i="29" s="1"/>
  <c r="O17" i="29" s="1"/>
  <c r="C24" i="28"/>
  <c r="E17" i="28"/>
  <c r="G17" i="28" s="1"/>
  <c r="I17" i="28" s="1"/>
  <c r="K17" i="28" s="1"/>
  <c r="M17" i="28" s="1"/>
  <c r="O17" i="28" s="1"/>
  <c r="C24" i="27"/>
  <c r="E17" i="27"/>
  <c r="G17" i="27" s="1"/>
  <c r="I17" i="27" s="1"/>
  <c r="K17" i="27" s="1"/>
  <c r="M17" i="27" s="1"/>
  <c r="O17" i="27" s="1"/>
  <c r="B34" i="37" l="1"/>
  <c r="E31" i="37"/>
  <c r="G31" i="37" s="1"/>
  <c r="I31" i="37" s="1"/>
  <c r="K31" i="37" s="1"/>
  <c r="M31" i="37" s="1"/>
  <c r="O31" i="37" s="1"/>
  <c r="B34" i="36"/>
  <c r="E31" i="36"/>
  <c r="G31" i="36" s="1"/>
  <c r="I31" i="36" s="1"/>
  <c r="K31" i="36" s="1"/>
  <c r="M31" i="36" s="1"/>
  <c r="O31" i="36" s="1"/>
  <c r="B34" i="35"/>
  <c r="E31" i="35"/>
  <c r="G31" i="35" s="1"/>
  <c r="I31" i="35" s="1"/>
  <c r="K31" i="35" s="1"/>
  <c r="M31" i="35" s="1"/>
  <c r="O31" i="35" s="1"/>
  <c r="B34" i="31"/>
  <c r="E31" i="31"/>
  <c r="G31" i="31" s="1"/>
  <c r="I31" i="31" s="1"/>
  <c r="K31" i="31" s="1"/>
  <c r="M31" i="31" s="1"/>
  <c r="O31" i="31" s="1"/>
  <c r="B34" i="33"/>
  <c r="E31" i="33"/>
  <c r="G31" i="33" s="1"/>
  <c r="I31" i="33" s="1"/>
  <c r="K31" i="33" s="1"/>
  <c r="M31" i="33" s="1"/>
  <c r="O31" i="33" s="1"/>
  <c r="B34" i="32"/>
  <c r="E31" i="32"/>
  <c r="G31" i="32" s="1"/>
  <c r="I31" i="32" s="1"/>
  <c r="K31" i="32" s="1"/>
  <c r="M31" i="32" s="1"/>
  <c r="O31" i="32" s="1"/>
  <c r="B34" i="34"/>
  <c r="E31" i="34"/>
  <c r="G31" i="34" s="1"/>
  <c r="I31" i="34" s="1"/>
  <c r="K31" i="34" s="1"/>
  <c r="M31" i="34" s="1"/>
  <c r="O31" i="34" s="1"/>
  <c r="C31" i="29"/>
  <c r="E31" i="29" s="1"/>
  <c r="G31" i="29" s="1"/>
  <c r="I31" i="29" s="1"/>
  <c r="K31" i="29" s="1"/>
  <c r="M31" i="29" s="1"/>
  <c r="O31" i="29" s="1"/>
  <c r="E24" i="29"/>
  <c r="G24" i="29" s="1"/>
  <c r="I24" i="29" s="1"/>
  <c r="K24" i="29" s="1"/>
  <c r="M24" i="29" s="1"/>
  <c r="O24" i="29" s="1"/>
  <c r="C31" i="30"/>
  <c r="E24" i="30"/>
  <c r="G24" i="30" s="1"/>
  <c r="I24" i="30" s="1"/>
  <c r="K24" i="30" s="1"/>
  <c r="M24" i="30" s="1"/>
  <c r="O24" i="30" s="1"/>
  <c r="C31" i="28"/>
  <c r="E31" i="28" s="1"/>
  <c r="G31" i="28" s="1"/>
  <c r="I31" i="28" s="1"/>
  <c r="K31" i="28" s="1"/>
  <c r="M31" i="28" s="1"/>
  <c r="O31" i="28" s="1"/>
  <c r="E24" i="28"/>
  <c r="G24" i="28" s="1"/>
  <c r="I24" i="28" s="1"/>
  <c r="K24" i="28" s="1"/>
  <c r="M24" i="28" s="1"/>
  <c r="O24" i="28" s="1"/>
  <c r="C31" i="27"/>
  <c r="E31" i="27" s="1"/>
  <c r="G31" i="27" s="1"/>
  <c r="I31" i="27" s="1"/>
  <c r="K31" i="27" s="1"/>
  <c r="M31" i="27" s="1"/>
  <c r="O31" i="27" s="1"/>
  <c r="E24" i="27"/>
  <c r="G24" i="27" s="1"/>
  <c r="I24" i="27" s="1"/>
  <c r="K24" i="27" s="1"/>
  <c r="M24" i="27" s="1"/>
  <c r="O24" i="27" s="1"/>
  <c r="E10" i="3"/>
  <c r="G10" i="3" s="1"/>
  <c r="I10" i="3" s="1"/>
  <c r="K10" i="3" s="1"/>
  <c r="M10" i="3" s="1"/>
  <c r="O10" i="3" s="1"/>
  <c r="C17" i="3"/>
  <c r="E31" i="30" l="1"/>
  <c r="G31" i="30" s="1"/>
  <c r="I31" i="30" s="1"/>
  <c r="K31" i="30" s="1"/>
  <c r="M31" i="30" s="1"/>
  <c r="E17" i="3"/>
  <c r="G17" i="3" s="1"/>
  <c r="I17" i="3" s="1"/>
  <c r="K17" i="3" s="1"/>
  <c r="M17" i="3" s="1"/>
  <c r="O17" i="3" s="1"/>
  <c r="C24" i="3"/>
  <c r="C31" i="3" s="1"/>
  <c r="E31" i="3" s="1"/>
  <c r="G31" i="3" s="1"/>
  <c r="I31" i="3" s="1"/>
  <c r="K31" i="3" s="1"/>
  <c r="M31" i="3" s="1"/>
  <c r="O31" i="3" s="1"/>
  <c r="E24" i="3" l="1"/>
  <c r="G24" i="3" s="1"/>
  <c r="I24" i="3" s="1"/>
  <c r="K24" i="3" s="1"/>
  <c r="M24" i="3" s="1"/>
  <c r="O24" i="3" s="1"/>
</calcChain>
</file>

<file path=xl/sharedStrings.xml><?xml version="1.0" encoding="utf-8"?>
<sst xmlns="http://schemas.openxmlformats.org/spreadsheetml/2006/main" count="1393" uniqueCount="40">
  <si>
    <t>Lundi</t>
  </si>
  <si>
    <t>Mardi</t>
  </si>
  <si>
    <t>Mercredi</t>
  </si>
  <si>
    <t>Jeudi</t>
  </si>
  <si>
    <t>Vendredi</t>
  </si>
  <si>
    <t>samedi</t>
  </si>
  <si>
    <t>Dimanche</t>
  </si>
  <si>
    <t>Ludivine</t>
  </si>
  <si>
    <t>Samantha</t>
  </si>
  <si>
    <r>
      <t xml:space="preserve">Semaine 
</t>
    </r>
    <r>
      <rPr>
        <sz val="24"/>
        <color rgb="FF000000"/>
        <rFont val="Aptos Narrow"/>
        <family val="2"/>
        <scheme val="minor"/>
      </rPr>
      <t>5</t>
    </r>
  </si>
  <si>
    <r>
      <t xml:space="preserve">Semaine 
</t>
    </r>
    <r>
      <rPr>
        <sz val="24"/>
        <color rgb="FF000000"/>
        <rFont val="Aptos Narrow"/>
        <family val="2"/>
        <scheme val="minor"/>
      </rPr>
      <t>6</t>
    </r>
  </si>
  <si>
    <r>
      <t xml:space="preserve">Semaine 
</t>
    </r>
    <r>
      <rPr>
        <sz val="24"/>
        <color rgb="FF000000"/>
        <rFont val="Aptos Narrow"/>
        <family val="2"/>
        <scheme val="minor"/>
      </rPr>
      <t>7</t>
    </r>
  </si>
  <si>
    <r>
      <t xml:space="preserve">Semaine 
</t>
    </r>
    <r>
      <rPr>
        <sz val="24"/>
        <color rgb="FF000000"/>
        <rFont val="Aptos Narrow"/>
        <family val="2"/>
        <scheme val="minor"/>
      </rPr>
      <t>8</t>
    </r>
  </si>
  <si>
    <r>
      <t xml:space="preserve">Semaine 
</t>
    </r>
    <r>
      <rPr>
        <sz val="24"/>
        <color rgb="FF000000"/>
        <rFont val="Aptos Narrow"/>
        <family val="2"/>
        <scheme val="minor"/>
      </rPr>
      <t>9</t>
    </r>
  </si>
  <si>
    <t>Jade</t>
  </si>
  <si>
    <t>Heures (Semaine)</t>
  </si>
  <si>
    <t>Heures (Weekend)</t>
  </si>
  <si>
    <t>Prénom</t>
  </si>
  <si>
    <t>Total Heures Semaine</t>
  </si>
  <si>
    <t>Total Heures Weekend</t>
  </si>
  <si>
    <t>Total Heures</t>
  </si>
  <si>
    <t>Montant Semaine pour l'année 2025 : 11745 €</t>
  </si>
  <si>
    <t>Montant Weekend pour l'année 2025 : 6240 €</t>
  </si>
  <si>
    <t>Semaine</t>
  </si>
  <si>
    <t>WE</t>
  </si>
  <si>
    <t>&lt;=colonnes masquées</t>
  </si>
  <si>
    <t>colonnes masquées =&gt;</t>
  </si>
  <si>
    <t>Mai</t>
  </si>
  <si>
    <t>Janvier</t>
  </si>
  <si>
    <t>Février</t>
  </si>
  <si>
    <t>Mars</t>
  </si>
  <si>
    <t>Avril</t>
  </si>
  <si>
    <t xml:space="preserve">Semaine 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</si>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</sst>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:mm;@"/>
    <numFmt numFmtId="165" formatCode="dd/mm"/>
    <numFmt numFmtId="168" formatCode="mmmm\ yyyy"/>
    <numFmt numFmtId="169" formatCode="#,##0.00\ &quot;€&quot;"/>
    <numFmt numFmtId="173" formatCode="[h]:mm"/>
    <numFmt numFmtId="174" formatCode="&quot;h semaine&quot;\ \&amp;\ [h]:mm"/>
    <numFmt numFmtId="175" formatCode="&quot;h WE&quot;\ \&amp;\ [h]:mm"/>
  </numFmts>
  <fonts count="15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i/>
      <sz val="11"/>
      <color rgb="FF00B050"/>
      <name val="Aptos Narrow"/>
      <family val="2"/>
      <scheme val="minor"/>
    </font>
    <font>
      <sz val="24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00FF"/>
      <name val="Aptos Narrow"/>
      <scheme val="minor"/>
    </font>
    <font>
      <b/>
      <sz val="11"/>
      <color rgb="FFFF0000"/>
      <name val="Aptos Narrow"/>
      <scheme val="minor"/>
    </font>
    <font>
      <b/>
      <sz val="11"/>
      <color rgb="FF000000"/>
      <name val="Aptos Narrow"/>
      <scheme val="minor"/>
    </font>
    <font>
      <b/>
      <sz val="11"/>
      <color rgb="FF008000"/>
      <name val="Aptos Narrow"/>
      <scheme val="minor"/>
    </font>
    <font>
      <i/>
      <sz val="11"/>
      <color rgb="FFFF0000"/>
      <name val="Aptos Narrow"/>
      <scheme val="minor"/>
    </font>
    <font>
      <sz val="20"/>
      <color rgb="FF00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82CAEC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59999389629810485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3" fillId="8" borderId="1" xfId="0" applyFont="1" applyFill="1" applyBorder="1" applyAlignment="1">
      <alignment horizontal="center" vertical="top"/>
    </xf>
    <xf numFmtId="0" fontId="3" fillId="8" borderId="6" xfId="0" applyFont="1" applyFill="1" applyBorder="1" applyAlignment="1">
      <alignment horizontal="center" vertical="top"/>
    </xf>
    <xf numFmtId="0" fontId="3" fillId="8" borderId="10" xfId="0" applyFont="1" applyFill="1" applyBorder="1" applyAlignment="1">
      <alignment horizontal="center" vertical="top"/>
    </xf>
    <xf numFmtId="0" fontId="3" fillId="8" borderId="11" xfId="0" applyFont="1" applyFill="1" applyBorder="1" applyAlignment="1">
      <alignment horizontal="center" vertical="top"/>
    </xf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8" borderId="12" xfId="0" applyFont="1" applyFill="1" applyBorder="1" applyAlignment="1">
      <alignment horizontal="center" vertical="top"/>
    </xf>
    <xf numFmtId="0" fontId="3" fillId="8" borderId="14" xfId="0" applyFont="1" applyFill="1" applyBorder="1" applyAlignment="1">
      <alignment horizontal="center" vertical="top"/>
    </xf>
    <xf numFmtId="0" fontId="3" fillId="8" borderId="0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20" fontId="4" fillId="4" borderId="1" xfId="0" applyNumberFormat="1" applyFont="1" applyFill="1" applyBorder="1" applyAlignment="1">
      <alignment horizontal="center" vertical="top"/>
    </xf>
    <xf numFmtId="20" fontId="1" fillId="7" borderId="1" xfId="0" applyNumberFormat="1" applyFont="1" applyFill="1" applyBorder="1" applyAlignment="1">
      <alignment horizontal="center" vertical="top"/>
    </xf>
    <xf numFmtId="20" fontId="1" fillId="7" borderId="12" xfId="0" applyNumberFormat="1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165" fontId="5" fillId="0" borderId="4" xfId="0" quotePrefix="1" applyNumberFormat="1" applyFont="1" applyFill="1" applyBorder="1" applyAlignment="1">
      <alignment horizontal="center" vertical="top"/>
    </xf>
    <xf numFmtId="165" fontId="5" fillId="0" borderId="4" xfId="0" applyNumberFormat="1" applyFont="1" applyFill="1" applyBorder="1" applyAlignment="1">
      <alignment horizontal="center" vertical="top"/>
    </xf>
    <xf numFmtId="165" fontId="5" fillId="0" borderId="0" xfId="0" applyNumberFormat="1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20" fontId="1" fillId="4" borderId="1" xfId="0" applyNumberFormat="1" applyFont="1" applyFill="1" applyBorder="1" applyAlignment="1">
      <alignment horizontal="center" vertical="top"/>
    </xf>
    <xf numFmtId="165" fontId="5" fillId="0" borderId="4" xfId="0" applyNumberFormat="1" applyFont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1" fillId="7" borderId="1" xfId="0" applyFont="1" applyFill="1" applyBorder="1" applyAlignment="1">
      <alignment horizontal="center" vertical="top"/>
    </xf>
    <xf numFmtId="0" fontId="1" fillId="7" borderId="12" xfId="0" applyFont="1" applyFill="1" applyBorder="1" applyAlignment="1">
      <alignment horizontal="center" vertical="top"/>
    </xf>
    <xf numFmtId="0" fontId="1" fillId="7" borderId="6" xfId="0" applyFont="1" applyFill="1" applyBorder="1" applyAlignment="1">
      <alignment horizontal="center" vertical="top"/>
    </xf>
    <xf numFmtId="0" fontId="1" fillId="7" borderId="0" xfId="0" applyFont="1" applyFill="1" applyBorder="1" applyAlignment="1">
      <alignment horizontal="center" vertical="top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168" fontId="2" fillId="0" borderId="2" xfId="0" applyNumberFormat="1" applyFont="1" applyBorder="1" applyAlignment="1">
      <alignment horizontal="center" vertical="center"/>
    </xf>
    <xf numFmtId="0" fontId="13" fillId="0" borderId="0" xfId="0" applyFont="1"/>
    <xf numFmtId="20" fontId="0" fillId="0" borderId="0" xfId="0" applyNumberFormat="1"/>
    <xf numFmtId="165" fontId="5" fillId="0" borderId="18" xfId="0" applyNumberFormat="1" applyFont="1" applyBorder="1" applyAlignment="1">
      <alignment horizontal="center" vertical="top"/>
    </xf>
    <xf numFmtId="20" fontId="1" fillId="7" borderId="19" xfId="0" applyNumberFormat="1" applyFont="1" applyFill="1" applyBorder="1" applyAlignment="1">
      <alignment horizontal="center" vertical="top"/>
    </xf>
    <xf numFmtId="0" fontId="3" fillId="8" borderId="17" xfId="0" applyFont="1" applyFill="1" applyBorder="1" applyAlignment="1">
      <alignment horizontal="center" vertical="top"/>
    </xf>
    <xf numFmtId="165" fontId="5" fillId="0" borderId="17" xfId="0" applyNumberFormat="1" applyFont="1" applyFill="1" applyBorder="1" applyAlignment="1">
      <alignment horizontal="center" vertical="top"/>
    </xf>
    <xf numFmtId="0" fontId="1" fillId="7" borderId="17" xfId="0" applyFont="1" applyFill="1" applyBorder="1" applyAlignment="1">
      <alignment horizontal="center" vertical="top"/>
    </xf>
    <xf numFmtId="20" fontId="1" fillId="7" borderId="17" xfId="0" applyNumberFormat="1" applyFont="1" applyFill="1" applyBorder="1" applyAlignment="1">
      <alignment horizontal="center" vertical="top"/>
    </xf>
    <xf numFmtId="0" fontId="14" fillId="0" borderId="5" xfId="0" applyFont="1" applyBorder="1" applyAlignment="1">
      <alignment horizontal="center" vertical="top" wrapText="1"/>
    </xf>
    <xf numFmtId="0" fontId="13" fillId="0" borderId="0" xfId="0" applyFont="1" applyAlignment="1">
      <alignment horizontal="right"/>
    </xf>
    <xf numFmtId="173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174" fontId="0" fillId="0" borderId="0" xfId="0" applyNumberFormat="1"/>
    <xf numFmtId="175" fontId="0" fillId="0" borderId="0" xfId="0" applyNumberFormat="1" applyAlignment="1">
      <alignment horizontal="center"/>
    </xf>
    <xf numFmtId="175" fontId="0" fillId="0" borderId="0" xfId="0" applyNumberFormat="1"/>
    <xf numFmtId="0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3" fontId="0" fillId="0" borderId="0" xfId="0" applyNumberFormat="1"/>
    <xf numFmtId="173" fontId="8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1A8A3-3528-4E03-919A-7F19674D9F87}">
  <sheetPr codeName="Feuil2"/>
  <dimension ref="A1:AA38"/>
  <sheetViews>
    <sheetView showZeros="0" topLeftCell="G1" workbookViewId="0">
      <pane ySplit="2" topLeftCell="A3" activePane="bottomLeft" state="frozen"/>
      <selection pane="bottomLeft" activeCell="X18" sqref="X18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  <col min="27" max="27" width="0" hidden="1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W1" s="55" t="s">
        <v>25</v>
      </c>
      <c r="Z1" s="64" t="s">
        <v>26</v>
      </c>
      <c r="AA1" s="56">
        <v>0.33333333333333331</v>
      </c>
    </row>
    <row r="2" spans="1:27" ht="17.399999999999999">
      <c r="A2" s="3"/>
      <c r="B2" s="54">
        <v>45658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  <c r="AA2" s="56">
        <v>0.35416666666666669</v>
      </c>
    </row>
    <row r="3" spans="1:27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>
        <f>IF(E3&lt;&gt;"",E3+1,IF(WEEKDAY(B2,2)=3,B2,""))</f>
        <v>45658</v>
      </c>
      <c r="H3" s="38"/>
      <c r="I3" s="38">
        <f>IF(G3&lt;&gt;"",G3+1,IF(WEEKDAY(B2,2)=4,B2,""))</f>
        <v>45659</v>
      </c>
      <c r="J3" s="38"/>
      <c r="K3" s="38">
        <f>IF(I3&lt;&gt;"",I3+1,IF(WEEKDAY(B2,2)=5,B2,""))</f>
        <v>45660</v>
      </c>
      <c r="L3" s="38"/>
      <c r="M3" s="38">
        <f>IF(K3&lt;&gt;"",K3+1,IF(WEEKDAY(B2,2)=6,B2,""))</f>
        <v>45661</v>
      </c>
      <c r="N3" s="39"/>
      <c r="O3" s="38">
        <f>IF(M3&lt;&gt;"",M3+1,IF(WEEKDAY(B2,2)=7,B2,""))</f>
        <v>45662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  <c r="AA3" s="56">
        <v>0.375</v>
      </c>
    </row>
    <row r="4" spans="1:27" ht="15" customHeight="1">
      <c r="A4" s="4"/>
      <c r="B4" s="17"/>
      <c r="C4" s="28"/>
      <c r="D4" s="28"/>
      <c r="E4" s="28"/>
      <c r="F4" s="28"/>
      <c r="G4" s="29">
        <v>0.33333333333333331</v>
      </c>
      <c r="H4" s="29">
        <v>0.375</v>
      </c>
      <c r="I4" s="29">
        <v>0.33333333333333331</v>
      </c>
      <c r="J4" s="29">
        <v>0.375</v>
      </c>
      <c r="K4" s="29">
        <v>0.33333333333333331</v>
      </c>
      <c r="L4" s="29">
        <v>0.375</v>
      </c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0.12500000000000006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1.8333333333333335</v>
      </c>
      <c r="AA4" s="56">
        <v>0.39583333333333298</v>
      </c>
    </row>
    <row r="5" spans="1:27" ht="15" customHeight="1">
      <c r="A5" s="5"/>
      <c r="B5" s="17"/>
      <c r="C5" s="8"/>
      <c r="D5" s="8"/>
      <c r="E5" s="8"/>
      <c r="F5" s="8"/>
      <c r="G5" s="8" t="s">
        <v>7</v>
      </c>
      <c r="H5" s="8"/>
      <c r="I5" s="8" t="s">
        <v>7</v>
      </c>
      <c r="J5" s="8"/>
      <c r="K5" s="8" t="s">
        <v>7</v>
      </c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0.62500000000000111</v>
      </c>
      <c r="AA5" s="56">
        <v>0.41666666666666702</v>
      </c>
    </row>
    <row r="6" spans="1:27" ht="15" customHeight="1">
      <c r="A6" s="4"/>
      <c r="B6" s="63">
        <f>_xlfn.ISOWEEKNUM(O3)</f>
        <v>1</v>
      </c>
      <c r="C6" s="41"/>
      <c r="D6" s="41"/>
      <c r="E6" s="41"/>
      <c r="F6" s="41"/>
      <c r="G6" s="42">
        <v>0.5</v>
      </c>
      <c r="H6" s="42">
        <v>0.54166666666666663</v>
      </c>
      <c r="I6" s="42">
        <v>0.47916666666666669</v>
      </c>
      <c r="J6" s="42">
        <v>0.52083333333333337</v>
      </c>
      <c r="K6" s="42">
        <v>0.5</v>
      </c>
      <c r="L6" s="42">
        <v>0.54166666666666663</v>
      </c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0.12499999999999994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  <c r="AA6" s="56">
        <v>0.4375</v>
      </c>
    </row>
    <row r="7" spans="1:27" ht="15" customHeight="1">
      <c r="A7" s="4"/>
      <c r="B7" s="63"/>
      <c r="C7" s="8"/>
      <c r="D7" s="8"/>
      <c r="E7" s="8"/>
      <c r="F7" s="8"/>
      <c r="G7" s="8" t="s">
        <v>7</v>
      </c>
      <c r="H7" s="8"/>
      <c r="I7" s="8" t="s">
        <v>7</v>
      </c>
      <c r="J7" s="8"/>
      <c r="K7" s="8" t="s">
        <v>7</v>
      </c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  <c r="AA7" s="56">
        <v>0.45833333333333298</v>
      </c>
    </row>
    <row r="8" spans="1:27" ht="15" customHeight="1">
      <c r="A8" s="4"/>
      <c r="B8" s="17"/>
      <c r="C8" s="41"/>
      <c r="D8" s="41"/>
      <c r="E8" s="41"/>
      <c r="F8" s="41"/>
      <c r="G8" s="42">
        <v>0.72916666666666663</v>
      </c>
      <c r="H8" s="42">
        <v>0.77083333333333337</v>
      </c>
      <c r="I8" s="42">
        <v>0.72916666666666663</v>
      </c>
      <c r="J8" s="42">
        <v>0.77083333333333337</v>
      </c>
      <c r="K8" s="42">
        <v>0.72916666666666663</v>
      </c>
      <c r="L8" s="42">
        <v>0.77083333333333337</v>
      </c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0.12500000000000022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  <c r="AA8" s="56">
        <v>0.47916666666666702</v>
      </c>
    </row>
    <row r="9" spans="1:27" ht="15" customHeight="1">
      <c r="A9" s="4"/>
      <c r="B9" s="18"/>
      <c r="C9" s="8"/>
      <c r="D9" s="8"/>
      <c r="E9" s="8"/>
      <c r="F9" s="8"/>
      <c r="G9" s="8" t="s">
        <v>8</v>
      </c>
      <c r="H9" s="8"/>
      <c r="I9" s="8" t="s">
        <v>8</v>
      </c>
      <c r="J9" s="8"/>
      <c r="K9" s="8" t="s">
        <v>8</v>
      </c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  <c r="AA9" s="56">
        <v>0.5</v>
      </c>
    </row>
    <row r="10" spans="1:27" ht="13.8" customHeight="1">
      <c r="A10" s="4"/>
      <c r="B10" s="16" t="s">
        <v>32</v>
      </c>
      <c r="C10" s="43">
        <f>+O3+1</f>
        <v>45663</v>
      </c>
      <c r="D10" s="43"/>
      <c r="E10" s="43">
        <f>C10+1</f>
        <v>45664</v>
      </c>
      <c r="F10" s="43"/>
      <c r="G10" s="43">
        <f>E10+1</f>
        <v>45665</v>
      </c>
      <c r="H10" s="43"/>
      <c r="I10" s="43">
        <f>G10+1</f>
        <v>45666</v>
      </c>
      <c r="J10" s="43"/>
      <c r="K10" s="43">
        <f>I10+1</f>
        <v>45667</v>
      </c>
      <c r="L10" s="43"/>
      <c r="M10" s="39">
        <f>K10+1</f>
        <v>45668</v>
      </c>
      <c r="N10" s="39"/>
      <c r="O10" s="39">
        <f>M10+1</f>
        <v>45669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  <c r="AA10" s="56">
        <v>0.52083333333333304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  <c r="AA11" s="56">
        <v>0.54166666666666696</v>
      </c>
    </row>
    <row r="12" spans="1:27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  <c r="AA12" s="56">
        <v>0.5625</v>
      </c>
    </row>
    <row r="13" spans="1:27" ht="15" customHeight="1">
      <c r="A13" s="4"/>
      <c r="B13" s="63">
        <f>_xlfn.ISOWEEKNUM(C10)</f>
        <v>2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  <c r="AA13" s="56">
        <v>0.58333333333333304</v>
      </c>
    </row>
    <row r="14" spans="1:27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  <c r="AA14" s="56">
        <v>0.60416666666666696</v>
      </c>
    </row>
    <row r="15" spans="1:27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  <c r="AA15" s="56">
        <v>0.625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  <c r="AA16" s="56">
        <v>0.64583333333333404</v>
      </c>
    </row>
    <row r="17" spans="1:27" ht="15" customHeight="1">
      <c r="A17" s="4"/>
      <c r="B17" s="16" t="s">
        <v>32</v>
      </c>
      <c r="C17" s="43">
        <f>C10+7</f>
        <v>45670</v>
      </c>
      <c r="D17" s="43"/>
      <c r="E17" s="43">
        <f>C17+1</f>
        <v>45671</v>
      </c>
      <c r="F17" s="43"/>
      <c r="G17" s="43">
        <f>E17+1</f>
        <v>45672</v>
      </c>
      <c r="H17" s="43"/>
      <c r="I17" s="43">
        <f>G17+1</f>
        <v>45673</v>
      </c>
      <c r="J17" s="43"/>
      <c r="K17" s="43">
        <f>I17+1</f>
        <v>45674</v>
      </c>
      <c r="L17" s="43"/>
      <c r="M17" s="39">
        <f>K17+1</f>
        <v>45675</v>
      </c>
      <c r="N17" s="39"/>
      <c r="O17" s="39">
        <f>M17+1</f>
        <v>45676</v>
      </c>
      <c r="P17" s="40"/>
      <c r="Q17" s="51"/>
      <c r="R17" s="51"/>
      <c r="S17" s="51"/>
      <c r="T17" s="51"/>
      <c r="U17" s="51"/>
      <c r="V17" s="51"/>
      <c r="AA17" s="56">
        <v>0.66666666666666696</v>
      </c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  <c r="AA18" s="56">
        <v>0.6875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  <c r="AA19" s="56">
        <v>0.70833333333333404</v>
      </c>
    </row>
    <row r="20" spans="1:27" ht="15" customHeight="1">
      <c r="A20" s="4"/>
      <c r="B20" s="63">
        <f>_xlfn.ISOWEEKNUM(C17)</f>
        <v>3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  <c r="AA20" s="56">
        <v>0.72916666666666696</v>
      </c>
    </row>
    <row r="21" spans="1:27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  <c r="AA21" s="56">
        <v>0.75</v>
      </c>
    </row>
    <row r="22" spans="1:27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  <c r="AA22" s="56">
        <v>0.77083333333333404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  <c r="AA23" s="56">
        <v>0.79166666666666696</v>
      </c>
    </row>
    <row r="24" spans="1:27" ht="15" customHeight="1">
      <c r="A24" s="4"/>
      <c r="B24" s="16" t="s">
        <v>32</v>
      </c>
      <c r="C24" s="43">
        <f>C17+7</f>
        <v>45677</v>
      </c>
      <c r="D24" s="43"/>
      <c r="E24" s="43">
        <f>C24+1</f>
        <v>45678</v>
      </c>
      <c r="F24" s="43"/>
      <c r="G24" s="43">
        <f>E24+1</f>
        <v>45679</v>
      </c>
      <c r="H24" s="43"/>
      <c r="I24" s="43">
        <f>G24+1</f>
        <v>45680</v>
      </c>
      <c r="J24" s="43"/>
      <c r="K24" s="43">
        <f>I24+1</f>
        <v>45681</v>
      </c>
      <c r="L24" s="43"/>
      <c r="M24" s="39">
        <f>K24+1</f>
        <v>45682</v>
      </c>
      <c r="N24" s="39"/>
      <c r="O24" s="39">
        <f>M24+1</f>
        <v>45683</v>
      </c>
      <c r="P24" s="40"/>
      <c r="AA24" s="56">
        <v>0.812500000000001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  <c r="AA25" s="56">
        <v>0.83333333333333404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  <c r="AA26" s="56"/>
    </row>
    <row r="27" spans="1:27" ht="15" customHeight="1">
      <c r="A27" s="4"/>
      <c r="B27" s="63">
        <f>_xlfn.ISOWEEKNUM(C24)</f>
        <v>4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  <c r="AA27" s="56"/>
    </row>
    <row r="28" spans="1:27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  <c r="AA28" s="56"/>
    </row>
    <row r="29" spans="1:27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  <c r="AA29" s="56"/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  <c r="AA30" s="56"/>
    </row>
    <row r="31" spans="1:27" ht="15" customHeight="1">
      <c r="A31" s="4"/>
      <c r="B31" s="16" t="s">
        <v>32</v>
      </c>
      <c r="C31" s="43">
        <f>IF(MONTH(C24+7)=MONTH(B2),C24+7,"")</f>
        <v>45684</v>
      </c>
      <c r="D31" s="43"/>
      <c r="E31" s="43">
        <f>IFERROR(IF(MONTH(C31+1)=MONTH($B$2),C31+1,""),"")</f>
        <v>45685</v>
      </c>
      <c r="F31" s="43"/>
      <c r="G31" s="43">
        <f>IFERROR(IF(MONTH(E31+1)=MONTH($B$2),E31+1,""),"")</f>
        <v>45686</v>
      </c>
      <c r="H31" s="43"/>
      <c r="I31" s="43">
        <f>IFERROR(IF(MONTH(G31+1)=MONTH($B$2),G31+1,""),"")</f>
        <v>45687</v>
      </c>
      <c r="J31" s="43"/>
      <c r="K31" s="43">
        <f>IFERROR(IF(MONTH(I31+1)=MONTH($B$2),I31+1,""),"")</f>
        <v>45688</v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  <c r="AA31" s="56"/>
    </row>
    <row r="32" spans="1:27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6"/>
      <c r="N32" s="47"/>
      <c r="O32" s="48"/>
      <c r="P32" s="49"/>
      <c r="Q32" s="51">
        <f>IF(K33=$Q$3,L32-K32,0)+IF(I33=$Q$3,J32-I32,0)+IF(G33=$Q$3,H32-G32,0)+IF(E33=$Q$3,F32-E32,0)+IF(C33=$Q$3,D32-C32,0)</f>
        <v>0.16666666666666674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  <c r="AA32" s="56"/>
    </row>
    <row r="33" spans="1:27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  <c r="AA33" s="56"/>
    </row>
    <row r="34" spans="1:27" ht="15" customHeight="1">
      <c r="A34" s="4"/>
      <c r="B34" s="63">
        <f>_xlfn.ISOWEEKNUM(C31)</f>
        <v>5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>
        <v>0.5</v>
      </c>
      <c r="L34" s="42">
        <v>0.54166666666666663</v>
      </c>
      <c r="M34" s="30"/>
      <c r="N34" s="31"/>
      <c r="O34" s="30"/>
      <c r="P34" s="31"/>
      <c r="Q34" s="51">
        <f>IF(K35=$Q$3,L34-K34,0)+IF(I35=$Q$3,J34-I34,0)+IF(G35=$Q$3,H34-G34,0)+IF(E35=$Q$3,F34-E34,0)+IF(C35=$Q$3,D34-C34,0)</f>
        <v>0.16666666666666663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  <c r="AA34" s="56"/>
    </row>
    <row r="35" spans="1:27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  <c r="AA35" s="56"/>
    </row>
    <row r="36" spans="1:27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>
        <v>0.72916666666666663</v>
      </c>
      <c r="L36" s="42">
        <v>0.77083333333333337</v>
      </c>
      <c r="M36" s="46"/>
      <c r="N36" s="47"/>
      <c r="O36" s="48"/>
      <c r="P36" s="49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0.12500000000000022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AA36" s="56"/>
    </row>
    <row r="37" spans="1:27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  <c r="AA37" s="56"/>
    </row>
    <row r="38" spans="1:27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</sheetData>
  <mergeCells count="14">
    <mergeCell ref="Q2:S2"/>
    <mergeCell ref="T2:V2"/>
    <mergeCell ref="B6:B7"/>
    <mergeCell ref="B13:B14"/>
    <mergeCell ref="B20:B21"/>
    <mergeCell ref="B27:B28"/>
    <mergeCell ref="B34:B35"/>
    <mergeCell ref="I2:J2"/>
    <mergeCell ref="K2:L2"/>
    <mergeCell ref="M2:N2"/>
    <mergeCell ref="O2:P2"/>
    <mergeCell ref="C2:D2"/>
    <mergeCell ref="E2:F2"/>
    <mergeCell ref="G2:H2"/>
  </mergeCells>
  <dataValidations count="1">
    <dataValidation type="list" allowBlank="1" showInputMessage="1" showErrorMessage="1" sqref="C4:P4 C6:P6 C8:P8 C11:P11 C13:P13 C15:P15 C18:P18 C20:P20 C22:P22" xr:uid="{2124D3DA-CD24-4FAE-B806-FEFAFEB39263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DBAD42-F480-4555-AEBD-F121A6C454F0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3FAC-A820-4B57-B3DC-D5C55EF8A0E1}">
  <sheetPr codeName="Feuil16"/>
  <dimension ref="A1:X38"/>
  <sheetViews>
    <sheetView showZeros="0" topLeftCell="E1" workbookViewId="0">
      <pane ySplit="2" topLeftCell="A3" activePane="bottomLeft" state="frozen"/>
      <selection activeCell="Q1" sqref="Q1:V1048576"/>
      <selection pane="bottomLeft" activeCell="X18" sqref="X18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45689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 t="str">
        <f>IF(G3&lt;&gt;"",G3+1,IF(WEEKDAY(B2,2)=4,B2,""))</f>
        <v/>
      </c>
      <c r="J3" s="38"/>
      <c r="K3" s="38" t="str">
        <f>IF(I3&lt;&gt;"",I3+1,IF(WEEKDAY(B2,2)=5,B2,""))</f>
        <v/>
      </c>
      <c r="L3" s="38"/>
      <c r="M3" s="38">
        <f>IF(K3&lt;&gt;"",K3+1,IF(WEEKDAY(B2,2)=6,B2,""))</f>
        <v>45689</v>
      </c>
      <c r="N3" s="39"/>
      <c r="O3" s="38">
        <f>IF(M3&lt;&gt;"",M3+1,IF(WEEKDAY(B2,2)=7,B2,""))</f>
        <v>45690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1.5833333333333335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0.50000000000000089</v>
      </c>
    </row>
    <row r="6" spans="1:24" ht="15" customHeight="1">
      <c r="A6" s="4"/>
      <c r="B6" s="63">
        <f>_xlfn.ISOWEEKNUM(O3)</f>
        <v>5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45691</v>
      </c>
      <c r="D10" s="43"/>
      <c r="E10" s="43">
        <f>C10+1</f>
        <v>45692</v>
      </c>
      <c r="F10" s="43"/>
      <c r="G10" s="43">
        <f>E10+1</f>
        <v>45693</v>
      </c>
      <c r="H10" s="43"/>
      <c r="I10" s="43">
        <f>G10+1</f>
        <v>45694</v>
      </c>
      <c r="J10" s="43"/>
      <c r="K10" s="43">
        <f>I10+1</f>
        <v>45695</v>
      </c>
      <c r="L10" s="43"/>
      <c r="M10" s="39">
        <f>K10+1</f>
        <v>45696</v>
      </c>
      <c r="N10" s="39"/>
      <c r="O10" s="39">
        <f>M10+1</f>
        <v>45697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6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2" ht="15" customHeight="1">
      <c r="A17" s="4"/>
      <c r="B17" s="16" t="s">
        <v>32</v>
      </c>
      <c r="C17" s="43">
        <f>C10+7</f>
        <v>45698</v>
      </c>
      <c r="D17" s="43"/>
      <c r="E17" s="43">
        <f>C17+1</f>
        <v>45699</v>
      </c>
      <c r="F17" s="43"/>
      <c r="G17" s="43">
        <f>E17+1</f>
        <v>45700</v>
      </c>
      <c r="H17" s="43"/>
      <c r="I17" s="43">
        <f>G17+1</f>
        <v>45701</v>
      </c>
      <c r="J17" s="43"/>
      <c r="K17" s="43">
        <f>I17+1</f>
        <v>45702</v>
      </c>
      <c r="L17" s="43"/>
      <c r="M17" s="39">
        <f>K17+1</f>
        <v>45703</v>
      </c>
      <c r="N17" s="39"/>
      <c r="O17" s="39">
        <f>M17+1</f>
        <v>45704</v>
      </c>
      <c r="P17" s="40"/>
      <c r="Q17" s="51"/>
      <c r="R17" s="51"/>
      <c r="S17" s="51"/>
      <c r="T17" s="51"/>
      <c r="U17" s="51"/>
      <c r="V17" s="51"/>
    </row>
    <row r="18" spans="1:22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2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2" ht="15" customHeight="1">
      <c r="A20" s="4"/>
      <c r="B20" s="63">
        <f>_xlfn.ISOWEEKNUM(C17)</f>
        <v>7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2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2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2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2" ht="15" customHeight="1">
      <c r="A24" s="4"/>
      <c r="B24" s="16" t="s">
        <v>32</v>
      </c>
      <c r="C24" s="43">
        <f>C17+7</f>
        <v>45705</v>
      </c>
      <c r="D24" s="43"/>
      <c r="E24" s="43">
        <f>C24+1</f>
        <v>45706</v>
      </c>
      <c r="F24" s="43"/>
      <c r="G24" s="43">
        <f>E24+1</f>
        <v>45707</v>
      </c>
      <c r="H24" s="43"/>
      <c r="I24" s="43">
        <f>G24+1</f>
        <v>45708</v>
      </c>
      <c r="J24" s="43"/>
      <c r="K24" s="43">
        <f>I24+1</f>
        <v>45709</v>
      </c>
      <c r="L24" s="43"/>
      <c r="M24" s="39">
        <f>K24+1</f>
        <v>45710</v>
      </c>
      <c r="N24" s="39"/>
      <c r="O24" s="39">
        <f>M24+1</f>
        <v>45711</v>
      </c>
      <c r="P24" s="40"/>
    </row>
    <row r="25" spans="1:22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2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2" ht="15" customHeight="1">
      <c r="A27" s="4"/>
      <c r="B27" s="63">
        <f>_xlfn.ISOWEEKNUM(C24)</f>
        <v>8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2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2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2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2" ht="15" customHeight="1">
      <c r="A31" s="4"/>
      <c r="B31" s="16" t="s">
        <v>32</v>
      </c>
      <c r="C31" s="43">
        <f>IF(MONTH(C24+7)=MONTH(B2),C24+7,"")</f>
        <v>45712</v>
      </c>
      <c r="D31" s="43"/>
      <c r="E31" s="43">
        <f>IFERROR(IF(MONTH(C31+1)=MONTH($B$2),C31+1,""),"")</f>
        <v>45713</v>
      </c>
      <c r="F31" s="43"/>
      <c r="G31" s="43">
        <f>IFERROR(IF(MONTH(E31+1)=MONTH($B$2),E31+1,""),"")</f>
        <v>45714</v>
      </c>
      <c r="H31" s="43"/>
      <c r="I31" s="43">
        <f>IFERROR(IF(MONTH(G31+1)=MONTH($B$2),G31+1,""),"")</f>
        <v>45715</v>
      </c>
      <c r="J31" s="43"/>
      <c r="K31" s="43">
        <f>IFERROR(IF(MONTH(I31+1)=MONTH($B$2),I31+1,""),"")</f>
        <v>45716</v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</row>
    <row r="32" spans="1:22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6"/>
      <c r="N32" s="47"/>
      <c r="O32" s="48"/>
      <c r="P32" s="49"/>
      <c r="Q32" s="51">
        <f>IF(K33=$Q$3,L32-K32,0)+IF(I33=$Q$3,J32-I32,0)+IF(G33=$Q$3,H32-G32,0)+IF(E33=$Q$3,F32-E32,0)+IF(C33=$Q$3,D32-C32,0)</f>
        <v>0.16666666666666674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</row>
    <row r="33" spans="1:22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</row>
    <row r="34" spans="1:22" ht="15" customHeight="1">
      <c r="A34" s="4"/>
      <c r="B34" s="63">
        <f>_xlfn.ISOWEEKNUM(C31)</f>
        <v>9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>
        <v>0.5</v>
      </c>
      <c r="L34" s="42">
        <v>0.54166666666666663</v>
      </c>
      <c r="M34" s="30"/>
      <c r="N34" s="31"/>
      <c r="O34" s="30"/>
      <c r="P34" s="31"/>
      <c r="Q34" s="51">
        <f>IF(K35=$Q$3,L34-K34,0)+IF(I35=$Q$3,J34-I34,0)+IF(G35=$Q$3,H34-G34,0)+IF(E35=$Q$3,F34-E34,0)+IF(C35=$Q$3,D34-C34,0)</f>
        <v>0.16666666666666663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</row>
    <row r="35" spans="1:22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</row>
    <row r="36" spans="1:22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>
        <v>0.72916666666666663</v>
      </c>
      <c r="L36" s="42">
        <v>0.77083333333333337</v>
      </c>
      <c r="M36" s="46"/>
      <c r="N36" s="47"/>
      <c r="O36" s="48"/>
      <c r="P36" s="49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0.12500000000000022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</row>
    <row r="37" spans="1:22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</row>
    <row r="38" spans="1:22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</sheetData>
  <mergeCells count="14">
    <mergeCell ref="B6:B7"/>
    <mergeCell ref="B13:B14"/>
    <mergeCell ref="B20:B21"/>
    <mergeCell ref="B27:B28"/>
    <mergeCell ref="B34:B35"/>
    <mergeCell ref="O2:P2"/>
    <mergeCell ref="Q2:S2"/>
    <mergeCell ref="T2:V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8894FB1E-BB15-477A-9D57-35F9E55364BE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F9F9346-11EE-448C-980C-D68B456B1AAF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4D9CE-1D92-4392-8DA5-62AE4B638224}">
  <sheetPr codeName="Feuil17"/>
  <dimension ref="A1:X44"/>
  <sheetViews>
    <sheetView showZeros="0" topLeftCell="E1" workbookViewId="0">
      <pane ySplit="2" topLeftCell="A3" activePane="bottomLeft" state="frozen"/>
      <selection activeCell="Q1" sqref="Q1:V1048576"/>
      <selection pane="bottomLeft" activeCell="W19" sqref="W19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45717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9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 t="str">
        <f>IF(G3&lt;&gt;"",G3+1,IF(WEEKDAY(B2,2)=4,B2,""))</f>
        <v/>
      </c>
      <c r="J3" s="38"/>
      <c r="K3" s="38" t="str">
        <f>IF(I3&lt;&gt;"",I3+1,IF(WEEKDAY(B2,2)=5,B2,""))</f>
        <v/>
      </c>
      <c r="L3" s="38"/>
      <c r="M3" s="38">
        <f>IF(K3&lt;&gt;"",K3+1,IF(WEEKDAY(B2,2)=6,B2,""))</f>
        <v>45717</v>
      </c>
      <c r="N3" s="39"/>
      <c r="O3" s="38">
        <f>IF(M3&lt;&gt;"",M3+1,IF(WEEKDAY(B2,2)=7,B2,""))</f>
        <v>45718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1.5833333333333335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0.50000000000000089</v>
      </c>
    </row>
    <row r="6" spans="1:24" ht="15" customHeight="1">
      <c r="A6" s="4"/>
      <c r="B6" s="63">
        <f>_xlfn.ISOWEEKNUM(O3)</f>
        <v>9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10</v>
      </c>
      <c r="C10" s="43">
        <f>+O3+1</f>
        <v>45719</v>
      </c>
      <c r="D10" s="43"/>
      <c r="E10" s="43">
        <f>C10+1</f>
        <v>45720</v>
      </c>
      <c r="F10" s="43"/>
      <c r="G10" s="43">
        <f>E10+1</f>
        <v>45721</v>
      </c>
      <c r="H10" s="43"/>
      <c r="I10" s="43">
        <f>G10+1</f>
        <v>45722</v>
      </c>
      <c r="J10" s="43"/>
      <c r="K10" s="43">
        <f>I10+1</f>
        <v>45723</v>
      </c>
      <c r="L10" s="43"/>
      <c r="M10" s="39">
        <f>K10+1</f>
        <v>45724</v>
      </c>
      <c r="N10" s="39"/>
      <c r="O10" s="39">
        <f>M10+1</f>
        <v>45725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0.75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10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9" t="s">
        <v>11</v>
      </c>
      <c r="C17" s="43">
        <f>C10+7</f>
        <v>45726</v>
      </c>
      <c r="D17" s="43"/>
      <c r="E17" s="43">
        <f>C17+1</f>
        <v>45727</v>
      </c>
      <c r="F17" s="43"/>
      <c r="G17" s="43">
        <f>E17+1</f>
        <v>45728</v>
      </c>
      <c r="H17" s="43"/>
      <c r="I17" s="43">
        <f>G17+1</f>
        <v>45729</v>
      </c>
      <c r="J17" s="43"/>
      <c r="K17" s="43">
        <f>I17+1</f>
        <v>45730</v>
      </c>
      <c r="L17" s="43"/>
      <c r="M17" s="39">
        <f>K17+1</f>
        <v>45731</v>
      </c>
      <c r="N17" s="39"/>
      <c r="O17" s="39">
        <f>M17+1</f>
        <v>45732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11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9" t="s">
        <v>12</v>
      </c>
      <c r="C24" s="43">
        <f>C17+7</f>
        <v>45733</v>
      </c>
      <c r="D24" s="43"/>
      <c r="E24" s="43">
        <f>C24+1</f>
        <v>45734</v>
      </c>
      <c r="F24" s="43"/>
      <c r="G24" s="43">
        <f>E24+1</f>
        <v>45735</v>
      </c>
      <c r="H24" s="43"/>
      <c r="I24" s="43">
        <f>G24+1</f>
        <v>45736</v>
      </c>
      <c r="J24" s="43"/>
      <c r="K24" s="43">
        <f>I24+1</f>
        <v>45737</v>
      </c>
      <c r="L24" s="43"/>
      <c r="M24" s="39">
        <f>K24+1</f>
        <v>45738</v>
      </c>
      <c r="N24" s="39"/>
      <c r="O24" s="39">
        <f>M24+1</f>
        <v>45739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12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9" t="s">
        <v>13</v>
      </c>
      <c r="C31" s="43">
        <f>IF(MONTH(C24+7)=MONTH(B2),C24+7,"")</f>
        <v>45740</v>
      </c>
      <c r="D31" s="43"/>
      <c r="E31" s="43">
        <f>IFERROR(IF(MONTH(C31+1)=MONTH($B$2),C31+1,""),"")</f>
        <v>45741</v>
      </c>
      <c r="F31" s="43"/>
      <c r="G31" s="43">
        <f>IFERROR(IF(MONTH(E31+1)=MONTH($B$2),E31+1,""),"")</f>
        <v>45742</v>
      </c>
      <c r="H31" s="43"/>
      <c r="I31" s="43">
        <f>IFERROR(IF(MONTH(G31+1)=MONTH($B$2),G31+1,""),"")</f>
        <v>45743</v>
      </c>
      <c r="J31" s="43"/>
      <c r="K31" s="43">
        <f>IFERROR(IF(MONTH(I31+1)=MONTH($B$2),I31+1,""),"")</f>
        <v>45744</v>
      </c>
      <c r="L31" s="43"/>
      <c r="M31" s="43">
        <f>IFERROR(IF(MONTH(K31+1)=MONTH($B$2),K31+1,""),"")</f>
        <v>45745</v>
      </c>
      <c r="N31" s="39"/>
      <c r="O31" s="43">
        <f>IFERROR(IF(MONTH(M31+1)=MONTH($B$2),M31+1,""),"")</f>
        <v>45746</v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30">
        <v>0.35416666666666669</v>
      </c>
      <c r="N32" s="31">
        <v>0.39583333333333331</v>
      </c>
      <c r="O32" s="30">
        <v>0.35416666666666669</v>
      </c>
      <c r="P32" s="31">
        <v>0.39583333333333331</v>
      </c>
      <c r="Q32" s="51">
        <f>IF(K33=$Q$3,L32-K32,0)+IF(I33=$Q$3,J32-I32,0)+IF(G33=$Q$3,H32-G32,0)+IF(E33=$Q$3,F32-E32,0)+IF(C33=$Q$3,D32-C32,0)</f>
        <v>0.16666666666666674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8.3333333333333259E-2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 t="s">
        <v>8</v>
      </c>
      <c r="N33" s="25"/>
      <c r="O33" s="10" t="s">
        <v>8</v>
      </c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13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>
        <v>0.5</v>
      </c>
      <c r="L34" s="42">
        <v>0.54166666666666663</v>
      </c>
      <c r="M34" s="30">
        <v>0.5</v>
      </c>
      <c r="N34" s="31">
        <v>0.54166666666666663</v>
      </c>
      <c r="O34" s="30">
        <v>0.5</v>
      </c>
      <c r="P34" s="31">
        <v>0.54166666666666663</v>
      </c>
      <c r="Q34" s="51">
        <f>IF(K35=$Q$3,L34-K34,0)+IF(I35=$Q$3,J34-I34,0)+IF(G35=$Q$3,H34-G34,0)+IF(E35=$Q$3,F34-E34,0)+IF(C35=$Q$3,D34-C34,0)</f>
        <v>0.16666666666666663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8.3333333333333259E-2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 t="s">
        <v>8</v>
      </c>
      <c r="N35" s="25"/>
      <c r="O35" s="10" t="s">
        <v>8</v>
      </c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>
        <v>0.72916666666666663</v>
      </c>
      <c r="L36" s="42">
        <v>0.77083333333333337</v>
      </c>
      <c r="M36" s="30">
        <v>0.72916666666666663</v>
      </c>
      <c r="N36" s="31">
        <v>0.77083333333333337</v>
      </c>
      <c r="O36" s="30">
        <v>0.72916666666666663</v>
      </c>
      <c r="P36" s="31">
        <v>0.77083333333333337</v>
      </c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0.12500000000000022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8.3333333333333481E-2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 t="s">
        <v>8</v>
      </c>
      <c r="N37" s="26"/>
      <c r="O37" s="12" t="s">
        <v>8</v>
      </c>
      <c r="P37" s="27"/>
      <c r="Q37"/>
      <c r="R37"/>
      <c r="S37"/>
      <c r="T37"/>
      <c r="U37"/>
      <c r="V37"/>
      <c r="X37" s="14"/>
    </row>
    <row r="38" spans="1:24" s="13" customFormat="1" ht="15" customHeight="1">
      <c r="A38" s="4"/>
      <c r="B38" s="19" t="s">
        <v>13</v>
      </c>
      <c r="C38" s="43">
        <f>IF(MONTH(C31+7)=MONTH(B2),C31+7,"")</f>
        <v>45747</v>
      </c>
      <c r="D38" s="43"/>
      <c r="E38" s="43" t="str">
        <f>IFERROR(IF(MONTH(C38+1)=MONTH($B$2),C38+1,""),"")</f>
        <v/>
      </c>
      <c r="F38" s="43"/>
      <c r="G38" s="43" t="str">
        <f>IFERROR(IF(MONTH(E38+1)=MONTH($B$2),E38+1,""),"")</f>
        <v/>
      </c>
      <c r="H38" s="43"/>
      <c r="I38" s="43" t="str">
        <f>IFERROR(IF(MONTH(G38+1)=MONTH($B$2),G38+1,""),"")</f>
        <v/>
      </c>
      <c r="J38" s="43"/>
      <c r="K38" s="43" t="str">
        <f>IFERROR(IF(MONTH(I38+1)=MONTH($B$2),I38+1,""),"")</f>
        <v/>
      </c>
      <c r="L38" s="43"/>
      <c r="M38" s="43" t="str">
        <f>IFERROR(IF(MONTH(K38+1)=MONTH($B$2),K38+1,""),"")</f>
        <v/>
      </c>
      <c r="N38" s="39"/>
      <c r="O38" s="43" t="str">
        <f>IFERROR(IF(MONTH(M38+1)=MONTH($B$2),M38+1,""),"")</f>
        <v/>
      </c>
      <c r="P38" s="40"/>
      <c r="Q38"/>
      <c r="R38"/>
      <c r="S38"/>
      <c r="T38"/>
      <c r="U38"/>
      <c r="V38"/>
      <c r="X38" s="14"/>
    </row>
    <row r="39" spans="1:24" s="13" customFormat="1" ht="15" customHeight="1">
      <c r="A39" s="4"/>
      <c r="B39" s="17"/>
      <c r="C39" s="29">
        <v>0.33333333333333331</v>
      </c>
      <c r="D39" s="29">
        <v>0.375</v>
      </c>
      <c r="E39" s="29"/>
      <c r="F39" s="29"/>
      <c r="G39" s="29"/>
      <c r="H39" s="29"/>
      <c r="I39" s="29"/>
      <c r="J39" s="29"/>
      <c r="K39" s="29"/>
      <c r="L39" s="29"/>
      <c r="M39" s="46"/>
      <c r="N39" s="47"/>
      <c r="O39" s="48"/>
      <c r="P39" s="49"/>
      <c r="Q39" s="51">
        <f>IF(K40=$Q$3,L39-K39,0)+IF(I40=$Q$3,J39-I39,0)+IF(G40=$Q$3,H39-G39,0)+IF(E40=$Q$3,F39-E39,0)+IF(C40=$Q$3,D39-C39,0)</f>
        <v>0</v>
      </c>
      <c r="R39" s="51">
        <f>IF(K40=$R$3,L39-K39,0)+IF(I40=$R$3,J39-I39,0)+IF(G40=$R$3,H39-G39,0)+IF(E40=$R$3,F39-E39,0)+IF(C40=$R$3,D39-C39,0)</f>
        <v>0</v>
      </c>
      <c r="S39" s="51">
        <f>IF(K40=$S$3,L39-K39,0)+IF(I40=$S$3,J39-I39,0)+IF(G40=$S$3,H39-G39,0)+IF(E40=$S$3,F39-E39,0)+IF(C40=$S$3,D39-C39,0)</f>
        <v>4.1666666666666685E-2</v>
      </c>
      <c r="T39" s="51">
        <f>IF(O40=$T$3,P39-O39,0)+IF(M40=$T$3,N39-M39,0)</f>
        <v>0</v>
      </c>
      <c r="U39" s="51">
        <f>IF(O40=$U$3,P39-O39,0)+IF(M40=$U$3,N39-M39,0)</f>
        <v>0</v>
      </c>
      <c r="V39" s="51">
        <f>IF(O40=$V$3,P39-O39,0)+IF(M40=$V$3,N39-M39,0)</f>
        <v>0</v>
      </c>
      <c r="X39" s="14"/>
    </row>
    <row r="40" spans="1:24" s="13" customFormat="1" ht="15" customHeight="1">
      <c r="A40" s="4"/>
      <c r="B40" s="17"/>
      <c r="C40" s="6" t="s">
        <v>14</v>
      </c>
      <c r="D40" s="6"/>
      <c r="E40" s="6"/>
      <c r="F40" s="6"/>
      <c r="G40" s="6"/>
      <c r="H40" s="6"/>
      <c r="I40" s="6"/>
      <c r="J40" s="6"/>
      <c r="K40" s="6"/>
      <c r="L40" s="6"/>
      <c r="M40" s="9"/>
      <c r="N40" s="25"/>
      <c r="O40" s="10"/>
      <c r="P40" s="27"/>
      <c r="Q40"/>
      <c r="R40"/>
      <c r="S40"/>
      <c r="T40"/>
      <c r="U40"/>
      <c r="V40"/>
      <c r="X40" s="14"/>
    </row>
    <row r="41" spans="1:24" s="13" customFormat="1" ht="15" customHeight="1">
      <c r="A41" s="4"/>
      <c r="B41" s="63">
        <f>_xlfn.ISOWEEKNUM(C38)</f>
        <v>14</v>
      </c>
      <c r="C41" s="42">
        <v>0.47916666666666669</v>
      </c>
      <c r="D41" s="42">
        <v>0.52083333333333337</v>
      </c>
      <c r="E41" s="42"/>
      <c r="F41" s="42"/>
      <c r="G41" s="42"/>
      <c r="H41" s="42"/>
      <c r="I41" s="42"/>
      <c r="J41" s="42"/>
      <c r="K41" s="42"/>
      <c r="L41" s="42"/>
      <c r="M41" s="30"/>
      <c r="N41" s="31"/>
      <c r="O41" s="30"/>
      <c r="P41" s="31"/>
      <c r="Q41" s="51">
        <f>IF(K42=$Q$3,L41-K41,0)+IF(I42=$Q$3,J41-I41,0)+IF(G42=$Q$3,H41-G41,0)+IF(E42=$Q$3,F41-E41,0)+IF(C42=$Q$3,D41-C41,0)</f>
        <v>0</v>
      </c>
      <c r="R41" s="51">
        <f>IF(K42=$R$3,L41-K41,0)+IF(I42=$R$3,J41-I41,0)+IF(G42=$R$3,H41-G41,0)+IF(E42=$R$3,F41-E41,0)+IF(C42=$R$3,D41-C41,0)</f>
        <v>0</v>
      </c>
      <c r="S41" s="51">
        <f>IF(K42=$S$3,L41-K41,0)+IF(I42=$S$3,J41-I41,0)+IF(G42=$S$3,H41-G41,0)+IF(E42=$S$3,F41-E41,0)+IF(C42=$S$3,D41-C41,0)</f>
        <v>4.1666666666666685E-2</v>
      </c>
      <c r="T41" s="51">
        <f>IF(O42=$T$3,P41-O41,0)+IF(M42=$T$3,N41-M41,0)</f>
        <v>0</v>
      </c>
      <c r="U41" s="51">
        <f>IF(O42=$U$3,P41-O41,0)+IF(M42=$U$3,N41-M41,0)</f>
        <v>0</v>
      </c>
      <c r="V41" s="51">
        <f>IF(O42=$V$3,P41-O41,0)+IF(M42=$V$3,N41-M41,0)</f>
        <v>0</v>
      </c>
      <c r="X41" s="14"/>
    </row>
    <row r="42" spans="1:24" s="13" customFormat="1" ht="15" customHeight="1">
      <c r="A42" s="4"/>
      <c r="B42" s="63"/>
      <c r="C42" s="6" t="s">
        <v>14</v>
      </c>
      <c r="D42" s="6"/>
      <c r="E42" s="6"/>
      <c r="F42" s="6"/>
      <c r="G42" s="6"/>
      <c r="H42" s="6"/>
      <c r="I42" s="6"/>
      <c r="J42" s="6"/>
      <c r="K42" s="6"/>
      <c r="L42" s="6"/>
      <c r="M42" s="9"/>
      <c r="N42" s="25"/>
      <c r="O42" s="10"/>
      <c r="P42" s="27"/>
      <c r="Q42"/>
      <c r="R42"/>
      <c r="S42"/>
      <c r="T42"/>
      <c r="U42"/>
      <c r="V42"/>
      <c r="X42" s="14"/>
    </row>
    <row r="43" spans="1:24" s="13" customFormat="1" ht="15" customHeight="1">
      <c r="A43" s="4"/>
      <c r="B43" s="17"/>
      <c r="C43" s="42">
        <v>0.72916666666666663</v>
      </c>
      <c r="D43" s="42">
        <v>0.77083333333333337</v>
      </c>
      <c r="E43" s="42"/>
      <c r="F43" s="42"/>
      <c r="G43" s="42"/>
      <c r="H43" s="42"/>
      <c r="I43" s="42"/>
      <c r="J43" s="42"/>
      <c r="K43" s="42"/>
      <c r="L43" s="42"/>
      <c r="M43" s="46"/>
      <c r="N43" s="47"/>
      <c r="O43" s="48"/>
      <c r="P43" s="49"/>
      <c r="Q43" s="51">
        <f>IF(K44=$Q$3,L43-K43,0)+IF(I44=$Q$3,J43-I43,0)+IF(G44=$Q$3,H43-G43,0)+IF(E44=$Q$3,F43-E43,0)+IF(C44=$Q$3,D43-C43,0)</f>
        <v>0</v>
      </c>
      <c r="R43" s="51">
        <f>IF(K44=$R$3,L43-K43,0)+IF(I44=$R$3,J43-I43,0)+IF(G44=$R$3,H43-G43,0)+IF(E44=$R$3,F43-E43,0)+IF(C44=$R$3,D43-C43,0)</f>
        <v>4.1666666666666741E-2</v>
      </c>
      <c r="S43" s="51">
        <f>IF(K44=$S$3,L43-K43,0)+IF(I44=$S$3,J43-I43,0)+IF(G44=$S$3,H43-G43,0)+IF(E44=$S$3,F43-E43,0)+IF(C44=$S$3,D43-C43,0)</f>
        <v>0</v>
      </c>
      <c r="T43" s="51">
        <f>IF(O44=$T$3,P43-O43,0)+IF(M44=$T$3,N43-M43,0)</f>
        <v>0</v>
      </c>
      <c r="U43" s="51">
        <f>IF(O44=$U$3,P43-O43,0)+IF(M44=$U$3,N43-M43,0)</f>
        <v>0</v>
      </c>
      <c r="V43" s="51">
        <f>IF(O44=$V$3,P43-O43,0)+IF(M44=$V$3,N43-M43,0)</f>
        <v>0</v>
      </c>
      <c r="X43" s="14"/>
    </row>
    <row r="44" spans="1:24" s="13" customFormat="1" ht="15" customHeight="1">
      <c r="A44" s="4"/>
      <c r="B44" s="20"/>
      <c r="C44" s="7" t="s">
        <v>8</v>
      </c>
      <c r="D44" s="7"/>
      <c r="E44" s="7"/>
      <c r="F44" s="7"/>
      <c r="G44" s="7"/>
      <c r="H44" s="7"/>
      <c r="I44" s="7"/>
      <c r="J44" s="7"/>
      <c r="K44" s="7"/>
      <c r="L44" s="7"/>
      <c r="M44" s="11"/>
      <c r="N44" s="26"/>
      <c r="O44" s="12"/>
      <c r="P44" s="27"/>
      <c r="Q44"/>
      <c r="R44"/>
      <c r="S44"/>
      <c r="T44"/>
      <c r="U44"/>
      <c r="V44"/>
      <c r="X44" s="14"/>
    </row>
  </sheetData>
  <mergeCells count="15">
    <mergeCell ref="B6:B7"/>
    <mergeCell ref="B13:B14"/>
    <mergeCell ref="B20:B21"/>
    <mergeCell ref="B27:B28"/>
    <mergeCell ref="B34:B35"/>
    <mergeCell ref="B41:B42"/>
    <mergeCell ref="O2:P2"/>
    <mergeCell ref="Q2:S2"/>
    <mergeCell ref="T2:V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39:P39 C29:P29 C27:P27 C25:P25 C43:P43 C41:P41 C36:P36" xr:uid="{27B9263B-F534-4C4A-9C48-EA8A36C00EE5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0E4E86-62F2-49D4-B19C-D4924CB26E3C}">
          <x14:formula1>
            <xm:f>Prénoms!$B$2:$B$5</xm:f>
          </x14:formula1>
          <xm:sqref>C7:P7 C9:P9 C37:P37 G14:P14 C16:P16 C19:P19 C21:P21 C23:P23 C26:P26 C28:P28 C30:P30 C33:P33 C35:P35 G12:P12 C12 C14 E14 E12 C5:P5 C44:P44 C40:P40 C42:P42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D820F-CE19-49C1-AF69-35C141742C29}">
  <sheetPr codeName="Feuil18"/>
  <dimension ref="A1:X38"/>
  <sheetViews>
    <sheetView showZeros="0" topLeftCell="E1" workbookViewId="0">
      <pane ySplit="2" topLeftCell="A3" activePane="bottomLeft" state="frozen"/>
      <selection activeCell="Q1" sqref="Q1:V1048576"/>
      <selection pane="bottomLeft" activeCell="W18" sqref="W18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45748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>
        <f>IF(C3&lt;&gt;"",C3+1,IF(WEEKDAY(B2,2)=2,B2,""))</f>
        <v>45748</v>
      </c>
      <c r="F3" s="38"/>
      <c r="G3" s="38">
        <f>IF(E3&lt;&gt;"",E3+1,IF(WEEKDAY(B2,2)=3,B2,""))</f>
        <v>45749</v>
      </c>
      <c r="H3" s="38"/>
      <c r="I3" s="38">
        <f>IF(G3&lt;&gt;"",G3+1,IF(WEEKDAY(B2,2)=4,B2,""))</f>
        <v>45750</v>
      </c>
      <c r="J3" s="38"/>
      <c r="K3" s="38">
        <f>IF(I3&lt;&gt;"",I3+1,IF(WEEKDAY(B2,2)=5,B2,""))</f>
        <v>45751</v>
      </c>
      <c r="L3" s="38"/>
      <c r="M3" s="38">
        <f>IF(K3&lt;&gt;"",K3+1,IF(WEEKDAY(B2,2)=6,B2,""))</f>
        <v>45752</v>
      </c>
      <c r="N3" s="39"/>
      <c r="O3" s="38">
        <f>IF(M3&lt;&gt;"",M3+1,IF(WEEKDAY(B2,2)=7,B2,""))</f>
        <v>45753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1.4166666666666672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0.45833333333333481</v>
      </c>
    </row>
    <row r="6" spans="1:24" ht="15" customHeight="1">
      <c r="A6" s="4"/>
      <c r="B6" s="63">
        <f>_xlfn.ISOWEEKNUM(O3)</f>
        <v>14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0.37500000000000056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45754</v>
      </c>
      <c r="D10" s="43"/>
      <c r="E10" s="43">
        <f>C10+1</f>
        <v>45755</v>
      </c>
      <c r="F10" s="43"/>
      <c r="G10" s="43">
        <f>E10+1</f>
        <v>45756</v>
      </c>
      <c r="H10" s="43"/>
      <c r="I10" s="43">
        <f>G10+1</f>
        <v>45757</v>
      </c>
      <c r="J10" s="43"/>
      <c r="K10" s="43">
        <f>I10+1</f>
        <v>45758</v>
      </c>
      <c r="L10" s="43"/>
      <c r="M10" s="39">
        <f>K10+1</f>
        <v>45759</v>
      </c>
      <c r="N10" s="39"/>
      <c r="O10" s="39">
        <f>M10+1</f>
        <v>45760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15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2" ht="15" customHeight="1">
      <c r="A17" s="4"/>
      <c r="B17" s="16" t="s">
        <v>32</v>
      </c>
      <c r="C17" s="43">
        <f>C10+7</f>
        <v>45761</v>
      </c>
      <c r="D17" s="43"/>
      <c r="E17" s="43">
        <f>C17+1</f>
        <v>45762</v>
      </c>
      <c r="F17" s="43"/>
      <c r="G17" s="43">
        <f>E17+1</f>
        <v>45763</v>
      </c>
      <c r="H17" s="43"/>
      <c r="I17" s="43">
        <f>G17+1</f>
        <v>45764</v>
      </c>
      <c r="J17" s="43"/>
      <c r="K17" s="43">
        <f>I17+1</f>
        <v>45765</v>
      </c>
      <c r="L17" s="43"/>
      <c r="M17" s="39">
        <f>K17+1</f>
        <v>45766</v>
      </c>
      <c r="N17" s="39"/>
      <c r="O17" s="39">
        <f>M17+1</f>
        <v>45767</v>
      </c>
      <c r="P17" s="40"/>
      <c r="Q17" s="51"/>
      <c r="R17" s="51"/>
      <c r="S17" s="51"/>
      <c r="T17" s="51"/>
      <c r="U17" s="51"/>
      <c r="V17" s="51"/>
    </row>
    <row r="18" spans="1:22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2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2" ht="15" customHeight="1">
      <c r="A20" s="4"/>
      <c r="B20" s="63">
        <f>_xlfn.ISOWEEKNUM(C17)</f>
        <v>16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2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2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2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2" ht="15" customHeight="1">
      <c r="A24" s="4"/>
      <c r="B24" s="16" t="s">
        <v>32</v>
      </c>
      <c r="C24" s="43">
        <f>C17+7</f>
        <v>45768</v>
      </c>
      <c r="D24" s="43"/>
      <c r="E24" s="43">
        <f>C24+1</f>
        <v>45769</v>
      </c>
      <c r="F24" s="43"/>
      <c r="G24" s="43">
        <f>E24+1</f>
        <v>45770</v>
      </c>
      <c r="H24" s="43"/>
      <c r="I24" s="43">
        <f>G24+1</f>
        <v>45771</v>
      </c>
      <c r="J24" s="43"/>
      <c r="K24" s="43">
        <f>I24+1</f>
        <v>45772</v>
      </c>
      <c r="L24" s="43"/>
      <c r="M24" s="39">
        <f>K24+1</f>
        <v>45773</v>
      </c>
      <c r="N24" s="39"/>
      <c r="O24" s="39">
        <f>M24+1</f>
        <v>45774</v>
      </c>
      <c r="P24" s="40"/>
    </row>
    <row r="25" spans="1:22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2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2" ht="15" customHeight="1">
      <c r="A27" s="4"/>
      <c r="B27" s="63">
        <f>_xlfn.ISOWEEKNUM(C24)</f>
        <v>17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2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2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8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2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9"/>
    </row>
    <row r="31" spans="1:22" ht="15" customHeight="1">
      <c r="A31" s="4"/>
      <c r="B31" s="16" t="s">
        <v>32</v>
      </c>
      <c r="C31" s="43">
        <f>IF(MONTH(C24+7)=MONTH(B2),C24+7,"")</f>
        <v>45775</v>
      </c>
      <c r="D31" s="43"/>
      <c r="E31" s="43">
        <f>IFERROR(IF(MONTH(C31+1)=MONTH($B$2),C31+1,""),"")</f>
        <v>45776</v>
      </c>
      <c r="F31" s="43"/>
      <c r="G31" s="43">
        <f>IFERROR(IF(MONTH(E31+1)=MONTH($B$2),E31+1,""),"")</f>
        <v>45777</v>
      </c>
      <c r="H31" s="43"/>
      <c r="I31" s="43" t="str">
        <f>IFERROR(IF(MONTH(G31+1)=MONTH($B$2),G31+1,""),"")</f>
        <v/>
      </c>
      <c r="J31" s="43"/>
      <c r="K31" s="43" t="str">
        <f>IFERROR(IF(MONTH(I31+1)=MONTH($B$2),I31+1,""),"")</f>
        <v/>
      </c>
      <c r="L31" s="43"/>
      <c r="M31" s="43" t="str">
        <f>IFERROR(IF(MONTH(K31+1)=MONTH($B$2),K31+1,""),"")</f>
        <v/>
      </c>
      <c r="N31" s="39"/>
      <c r="O31" s="57" t="str">
        <f>IFERROR(IF(MONTH(M31+1)=MONTH($B$2),M31+1,""),"")</f>
        <v/>
      </c>
      <c r="P31" s="60"/>
    </row>
    <row r="32" spans="1:22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46"/>
      <c r="N32" s="47"/>
      <c r="O32" s="47"/>
      <c r="P32" s="61"/>
      <c r="Q32" s="51">
        <f>IF(K33=$Q$3,L32-K32,0)+IF(I33=$Q$3,J32-I32,0)+IF(G33=$Q$3,H32-G32,0)+IF(E33=$Q$3,F32-E32,0)+IF(C33=$Q$3,D32-C32,0)</f>
        <v>8.333333333333337E-2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</row>
    <row r="33" spans="1:22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25"/>
      <c r="P33" s="59"/>
    </row>
    <row r="34" spans="1:22" ht="15" customHeight="1">
      <c r="A34" s="4"/>
      <c r="B34" s="63">
        <f>_xlfn.ISOWEEKNUM(C31)</f>
        <v>18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0.54166666666666696</v>
      </c>
      <c r="I34" s="42"/>
      <c r="J34" s="42"/>
      <c r="K34" s="42"/>
      <c r="L34" s="42"/>
      <c r="M34" s="30"/>
      <c r="N34" s="31"/>
      <c r="O34" s="31"/>
      <c r="P34" s="62"/>
      <c r="Q34" s="51">
        <f>IF(K35=$Q$3,L34-K34,0)+IF(I35=$Q$3,J34-I34,0)+IF(G35=$Q$3,H34-G34,0)+IF(E35=$Q$3,F34-E34,0)+IF(C35=$Q$3,D34-C34,0)</f>
        <v>8.3333333333333648E-2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</row>
    <row r="35" spans="1:22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25"/>
      <c r="P35" s="59"/>
    </row>
    <row r="36" spans="1:22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0.77083333333333404</v>
      </c>
      <c r="I36" s="42"/>
      <c r="J36" s="42"/>
      <c r="K36" s="42"/>
      <c r="L36" s="42"/>
      <c r="M36" s="46"/>
      <c r="N36" s="47"/>
      <c r="O36" s="47"/>
      <c r="P36" s="61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8.3333333333334147E-2</v>
      </c>
      <c r="S36" s="51">
        <f>IF(K37=$S$3,L36-K36,0)+IF(I37=$S$3,J36-I36,0)+IF(G37=$S$3,H36-G36,0)+IF(E37=$S$3,F36-E36,0)+IF(C37=$S$3,D36-C36,0)</f>
        <v>4.1666666666666741E-2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</row>
    <row r="37" spans="1:22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26"/>
      <c r="P37" s="59"/>
    </row>
    <row r="38" spans="1:22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</sheetData>
  <mergeCells count="14">
    <mergeCell ref="B6:B7"/>
    <mergeCell ref="B13:B14"/>
    <mergeCell ref="B20:B21"/>
    <mergeCell ref="B27:B28"/>
    <mergeCell ref="B34:B35"/>
    <mergeCell ref="O2:P2"/>
    <mergeCell ref="Q2:S2"/>
    <mergeCell ref="T2:V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8FA52651-3C66-4164-8CF1-42605830B097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589C8A-99FC-44B3-9371-6054EB211B65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7D657-FD9C-46FB-B496-A4CDE844CA8F}">
  <sheetPr codeName="Feuil19"/>
  <dimension ref="A1:X37"/>
  <sheetViews>
    <sheetView showZeros="0" topLeftCell="E1" workbookViewId="0">
      <pane ySplit="2" topLeftCell="A3" activePane="bottomLeft" state="frozen"/>
      <selection activeCell="Q1" sqref="Q1:V1048576"/>
      <selection pane="bottomLeft" activeCell="W19" sqref="W19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898437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45778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>
        <f>IF(G3&lt;&gt;"",G3+1,IF(WEEKDAY(B2,2)=4,B2,""))</f>
        <v>45778</v>
      </c>
      <c r="J3" s="38"/>
      <c r="K3" s="38">
        <f>IF(I3&lt;&gt;"",I3+1,IF(WEEKDAY(B2,2)=5,B2,""))</f>
        <v>45779</v>
      </c>
      <c r="L3" s="38"/>
      <c r="M3" s="38">
        <f>IF(K3&lt;&gt;"",K3+1,IF(WEEKDAY(B2,2)=6,B2,""))</f>
        <v>45780</v>
      </c>
      <c r="N3" s="39"/>
      <c r="O3" s="38">
        <f>IF(M3&lt;&gt;"",M3+1,IF(WEEKDAY(B2,2)=7,B2,""))</f>
        <v>45781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1.5833333333333335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0.50000000000000089</v>
      </c>
    </row>
    <row r="6" spans="1:24" ht="15" customHeight="1">
      <c r="A6" s="4"/>
      <c r="B6" s="63">
        <f>_xlfn.ISOWEEKNUM(O3)</f>
        <v>18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45782</v>
      </c>
      <c r="D10" s="43"/>
      <c r="E10" s="43">
        <f>C10+1</f>
        <v>45783</v>
      </c>
      <c r="F10" s="43"/>
      <c r="G10" s="43">
        <f>E10+1</f>
        <v>45784</v>
      </c>
      <c r="H10" s="43"/>
      <c r="I10" s="43">
        <f>G10+1</f>
        <v>45785</v>
      </c>
      <c r="J10" s="43"/>
      <c r="K10" s="43">
        <f>I10+1</f>
        <v>45786</v>
      </c>
      <c r="L10" s="43"/>
      <c r="M10" s="39">
        <f>K10+1</f>
        <v>45787</v>
      </c>
      <c r="N10" s="39"/>
      <c r="O10" s="39">
        <f>M10+1</f>
        <v>45788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0.62500000000000067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19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45789</v>
      </c>
      <c r="D17" s="43"/>
      <c r="E17" s="43">
        <f>C17+1</f>
        <v>45790</v>
      </c>
      <c r="F17" s="43"/>
      <c r="G17" s="43">
        <f>E17+1</f>
        <v>45791</v>
      </c>
      <c r="H17" s="43"/>
      <c r="I17" s="43">
        <f>G17+1</f>
        <v>45792</v>
      </c>
      <c r="J17" s="43"/>
      <c r="K17" s="43">
        <f>I17+1</f>
        <v>45793</v>
      </c>
      <c r="L17" s="43"/>
      <c r="M17" s="39">
        <f>K17+1</f>
        <v>45794</v>
      </c>
      <c r="N17" s="39"/>
      <c r="O17" s="39">
        <f>M17+1</f>
        <v>45795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20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45796</v>
      </c>
      <c r="D24" s="43"/>
      <c r="E24" s="43">
        <f>C24+1</f>
        <v>45797</v>
      </c>
      <c r="F24" s="43"/>
      <c r="G24" s="43">
        <f>E24+1</f>
        <v>45798</v>
      </c>
      <c r="H24" s="43"/>
      <c r="I24" s="43">
        <f>G24+1</f>
        <v>45799</v>
      </c>
      <c r="J24" s="43"/>
      <c r="K24" s="43">
        <f>I24+1</f>
        <v>45800</v>
      </c>
      <c r="L24" s="43"/>
      <c r="M24" s="39">
        <f>K24+1</f>
        <v>45801</v>
      </c>
      <c r="N24" s="39"/>
      <c r="O24" s="39">
        <f>M24+1</f>
        <v>45802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21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45803</v>
      </c>
      <c r="D31" s="43"/>
      <c r="E31" s="43">
        <f>IFERROR(IF(MONTH(C31+1)=MONTH($B$2),C31+1,""),"")</f>
        <v>45804</v>
      </c>
      <c r="F31" s="43"/>
      <c r="G31" s="43">
        <f>IFERROR(IF(MONTH(E31+1)=MONTH($B$2),E31+1,""),"")</f>
        <v>45805</v>
      </c>
      <c r="H31" s="43"/>
      <c r="I31" s="43">
        <f>IFERROR(IF(MONTH(G31+1)=MONTH($B$2),G31+1,""),"")</f>
        <v>45806</v>
      </c>
      <c r="J31" s="43"/>
      <c r="K31" s="43">
        <f>IFERROR(IF(MONTH(I31+1)=MONTH($B$2),I31+1,""),"")</f>
        <v>45807</v>
      </c>
      <c r="L31" s="43"/>
      <c r="M31" s="43">
        <f>IFERROR(IF(MONTH(K31+1)=MONTH($B$2),K31+1,""),"")</f>
        <v>45808</v>
      </c>
      <c r="N31" s="39"/>
      <c r="O31" s="43" t="str">
        <f>IFERROR(IF(MONTH(M31+1)=MONTH($B$2),M31+1,""),"")</f>
        <v/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30">
        <v>0.35416666666666669</v>
      </c>
      <c r="N32" s="31">
        <v>0.39583333333333298</v>
      </c>
      <c r="O32" s="30"/>
      <c r="P32" s="31"/>
      <c r="Q32" s="51">
        <f>IFERROR(IF(K33=$Q$3,L32-K32,0)+IF(I33=$Q$3,J32-I32,0)+IF(G33=$Q$3,H32-G32,0)+IF(E33=$Q$3,F32-E32,0)+IF(C33=$Q$3,D32-C32,0),"")</f>
        <v>0.16666666666666674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IFERROR(IF(O33=$U$3,P32-O32,0)+IF(M33=$U$3,N32-M32,0),"")</f>
        <v>4.1666666666666297E-2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 t="s">
        <v>8</v>
      </c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22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>
        <v>0.5</v>
      </c>
      <c r="L34" s="42">
        <v>0.54166666666666663</v>
      </c>
      <c r="M34" s="30">
        <v>0.5</v>
      </c>
      <c r="N34" s="31">
        <v>0.54166666666666696</v>
      </c>
      <c r="O34" s="30"/>
      <c r="P34" s="31"/>
      <c r="Q34" s="51">
        <f>IFERROR(IF(K35=$Q$3,L34-K34,0)+IF(I35=$Q$3,J34-I34,0)+IF(G35=$Q$3,H34-G34,0)+IF(E35=$Q$3,F34-E34,0)+IF(C35=$Q$3,D34-C34,0),"")</f>
        <v>0.16666666666666663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IFERROR(IF(O35=$U$3,P34-O34,0)+IF(M35=$U$3,N34-M34,0),"")</f>
        <v>4.1666666666666963E-2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 t="s">
        <v>8</v>
      </c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>
        <v>0.72916666666666663</v>
      </c>
      <c r="L36" s="42">
        <v>0.77083333333333337</v>
      </c>
      <c r="M36" s="30">
        <v>0.72916666666666663</v>
      </c>
      <c r="N36" s="31">
        <v>0.77083333333333404</v>
      </c>
      <c r="O36" s="30"/>
      <c r="P36" s="31"/>
      <c r="Q36" s="51">
        <f>IFERROR(IF(K37=$Q$3,L36-K36,0)+IF(I37=$Q$3,J36-I36,0)+IF(G37=$Q$3,H36-G36,0)+IF(E37=$Q$3,F36-E36,0)+IF(C37=$Q$3,D36-C36,0),"")</f>
        <v>0</v>
      </c>
      <c r="R36" s="51">
        <f>IF(K37=$R$3,L36-K36,0)+IF(I37=$R$3,J36-I36,0)+IF(G37=$R$3,H36-G36,0)+IF(E37=$R$3,F36-E36,0)+IF(C37=$R$3,D36-C36,0)</f>
        <v>0.12500000000000022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4.1666666666667407E-2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 t="s">
        <v>8</v>
      </c>
      <c r="N37" s="26"/>
      <c r="O37" s="12"/>
      <c r="P37" s="27"/>
      <c r="Q37"/>
      <c r="R37"/>
      <c r="S37"/>
      <c r="T37"/>
      <c r="U37"/>
      <c r="V37"/>
      <c r="X37" s="14"/>
    </row>
  </sheetData>
  <mergeCells count="14">
    <mergeCell ref="B6:B7"/>
    <mergeCell ref="B13:B14"/>
    <mergeCell ref="B20:B21"/>
    <mergeCell ref="B27:B28"/>
    <mergeCell ref="B34:B35"/>
    <mergeCell ref="O2:P2"/>
    <mergeCell ref="Q2:S2"/>
    <mergeCell ref="T2:V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4768A372-F86D-4970-A107-79E81F1C1E9A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60F4F33-D0DD-4F9E-A9DE-03AEF8649999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9695-81D5-49B4-8D4D-DB73FC00E775}">
  <sheetPr codeName="Feuil20"/>
  <dimension ref="A1:X44"/>
  <sheetViews>
    <sheetView showZeros="0" topLeftCell="E1" workbookViewId="0">
      <pane ySplit="2" topLeftCell="A3" activePane="bottomLeft" state="frozen"/>
      <selection activeCell="Q1" sqref="Q1:V1048576"/>
      <selection pane="bottomLeft" activeCell="X17" sqref="X17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45809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 t="str">
        <f>IF(G3&lt;&gt;"",G3+1,IF(WEEKDAY(B2,2)=4,B2,""))</f>
        <v/>
      </c>
      <c r="J3" s="38"/>
      <c r="K3" s="38" t="str">
        <f>IF(I3&lt;&gt;"",I3+1,IF(WEEKDAY(B2,2)=5,B2,""))</f>
        <v/>
      </c>
      <c r="L3" s="38"/>
      <c r="M3" s="38" t="str">
        <f>IF(K3&lt;&gt;"",K3+1,IF(WEEKDAY(B2,2)=6,B2,""))</f>
        <v/>
      </c>
      <c r="N3" s="39"/>
      <c r="O3" s="38">
        <f>IF(M3&lt;&gt;"",M3+1,IF(WEEKDAY(B2,2)=7,B2,""))</f>
        <v>45809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1.5833333333333335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0.50000000000000089</v>
      </c>
    </row>
    <row r="6" spans="1:24" ht="15" customHeight="1">
      <c r="A6" s="4"/>
      <c r="B6" s="63">
        <f>_xlfn.ISOWEEKNUM(O3)</f>
        <v>22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45810</v>
      </c>
      <c r="D10" s="43"/>
      <c r="E10" s="43">
        <f>C10+1</f>
        <v>45811</v>
      </c>
      <c r="F10" s="43"/>
      <c r="G10" s="43">
        <f>E10+1</f>
        <v>45812</v>
      </c>
      <c r="H10" s="43"/>
      <c r="I10" s="43">
        <f>G10+1</f>
        <v>45813</v>
      </c>
      <c r="J10" s="43"/>
      <c r="K10" s="43">
        <f>I10+1</f>
        <v>45814</v>
      </c>
      <c r="L10" s="43"/>
      <c r="M10" s="39">
        <f>K10+1</f>
        <v>45815</v>
      </c>
      <c r="N10" s="39"/>
      <c r="O10" s="39">
        <f>M10+1</f>
        <v>45816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23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45817</v>
      </c>
      <c r="D17" s="43"/>
      <c r="E17" s="43">
        <f>C17+1</f>
        <v>45818</v>
      </c>
      <c r="F17" s="43"/>
      <c r="G17" s="43">
        <f>E17+1</f>
        <v>45819</v>
      </c>
      <c r="H17" s="43"/>
      <c r="I17" s="43">
        <f>G17+1</f>
        <v>45820</v>
      </c>
      <c r="J17" s="43"/>
      <c r="K17" s="43">
        <f>I17+1</f>
        <v>45821</v>
      </c>
      <c r="L17" s="43"/>
      <c r="M17" s="39">
        <f>K17+1</f>
        <v>45822</v>
      </c>
      <c r="N17" s="39"/>
      <c r="O17" s="39">
        <f>M17+1</f>
        <v>45823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24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45824</v>
      </c>
      <c r="D24" s="43"/>
      <c r="E24" s="43">
        <f>C24+1</f>
        <v>45825</v>
      </c>
      <c r="F24" s="43"/>
      <c r="G24" s="43">
        <f>E24+1</f>
        <v>45826</v>
      </c>
      <c r="H24" s="43"/>
      <c r="I24" s="43">
        <f>G24+1</f>
        <v>45827</v>
      </c>
      <c r="J24" s="43"/>
      <c r="K24" s="43">
        <f>I24+1</f>
        <v>45828</v>
      </c>
      <c r="L24" s="43"/>
      <c r="M24" s="39">
        <f>K24+1</f>
        <v>45829</v>
      </c>
      <c r="N24" s="39"/>
      <c r="O24" s="39">
        <f>M24+1</f>
        <v>45830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25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45831</v>
      </c>
      <c r="D31" s="43"/>
      <c r="E31" s="43">
        <f>IFERROR(IF(MONTH(C31+1)=MONTH($B$2),C31+1,""),"")</f>
        <v>45832</v>
      </c>
      <c r="F31" s="43"/>
      <c r="G31" s="43">
        <f>IFERROR(IF(MONTH(E31+1)=MONTH($B$2),E31+1,""),"")</f>
        <v>45833</v>
      </c>
      <c r="H31" s="43"/>
      <c r="I31" s="43">
        <f>IFERROR(IF(MONTH(G31+1)=MONTH($B$2),G31+1,""),"")</f>
        <v>45834</v>
      </c>
      <c r="J31" s="43"/>
      <c r="K31" s="43">
        <f>IFERROR(IF(MONTH(I31+1)=MONTH($B$2),I31+1,""),"")</f>
        <v>45835</v>
      </c>
      <c r="L31" s="43"/>
      <c r="M31" s="43">
        <f>IFERROR(IF(MONTH(K31+1)=MONTH($B$2),K31+1,""),"")</f>
        <v>45836</v>
      </c>
      <c r="N31" s="39"/>
      <c r="O31" s="43">
        <f>IFERROR(IF(MONTH(M31+1)=MONTH($B$2),M31+1,""),"")</f>
        <v>45837</v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6"/>
      <c r="N32" s="47"/>
      <c r="O32" s="48"/>
      <c r="P32" s="49"/>
      <c r="Q32" s="51">
        <f>IF(K33=$Q$3,L32-K32,0)+IF(I33=$Q$3,J32-I32,0)+IF(G33=$Q$3,H32-G32,0)+IF(E33=$Q$3,F32-E32,0)+IF(C33=$Q$3,D32-C32,0)</f>
        <v>0.16666666666666674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26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>
        <v>0.5</v>
      </c>
      <c r="L34" s="42">
        <v>0.54166666666666663</v>
      </c>
      <c r="M34" s="30"/>
      <c r="N34" s="31"/>
      <c r="O34" s="30"/>
      <c r="P34" s="31"/>
      <c r="Q34" s="51">
        <f>IF(K35=$Q$3,L34-K34,0)+IF(I35=$Q$3,J34-I34,0)+IF(G35=$Q$3,H34-G34,0)+IF(E35=$Q$3,F34-E34,0)+IF(C35=$Q$3,D34-C34,0)</f>
        <v>0.16666666666666663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>
        <v>0.72916666666666663</v>
      </c>
      <c r="L36" s="42">
        <v>0.77083333333333337</v>
      </c>
      <c r="M36" s="46"/>
      <c r="N36" s="47"/>
      <c r="O36" s="48"/>
      <c r="P36" s="49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0.12500000000000022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  <c r="Q37"/>
      <c r="R37"/>
      <c r="S37"/>
      <c r="T37"/>
      <c r="U37"/>
      <c r="V37"/>
      <c r="X37" s="14"/>
    </row>
    <row r="38" spans="1:24" s="13" customFormat="1" ht="15" customHeight="1">
      <c r="A38" s="4"/>
      <c r="B38" s="16" t="s">
        <v>32</v>
      </c>
      <c r="C38" s="43">
        <f>IF(MONTH(C31+7)=MONTH(B2),C31+7,"")</f>
        <v>45838</v>
      </c>
      <c r="D38" s="43"/>
      <c r="E38" s="43" t="str">
        <f>IFERROR(IF(MONTH(C38+1)=MONTH($B$2),C38+1,""),"")</f>
        <v/>
      </c>
      <c r="F38" s="43"/>
      <c r="G38" s="43" t="str">
        <f>IFERROR(IF(MONTH(E38+1)=MONTH($B$2),E38+1,""),"")</f>
        <v/>
      </c>
      <c r="H38" s="43"/>
      <c r="I38" s="43" t="str">
        <f>IFERROR(IF(MONTH(G38+1)=MONTH($B$2),G38+1,""),"")</f>
        <v/>
      </c>
      <c r="J38" s="43"/>
      <c r="K38" s="43" t="str">
        <f>IFERROR(IF(MONTH(I38+1)=MONTH($B$2),I38+1,""),"")</f>
        <v/>
      </c>
      <c r="L38" s="43"/>
      <c r="M38" s="43" t="str">
        <f>IFERROR(IF(MONTH(K38+1)=MONTH($B$2),K38+1,""),"")</f>
        <v/>
      </c>
      <c r="N38" s="39"/>
      <c r="O38" s="43" t="str">
        <f>IFERROR(IF(MONTH(M38+1)=MONTH($B$2),M38+1,""),"")</f>
        <v/>
      </c>
      <c r="P38" s="40"/>
      <c r="Q38"/>
      <c r="R38"/>
      <c r="S38"/>
      <c r="T38"/>
      <c r="U38"/>
      <c r="V38"/>
      <c r="X38" s="14"/>
    </row>
    <row r="39" spans="1:24" s="13" customFormat="1" ht="15" customHeight="1">
      <c r="A39" s="4"/>
      <c r="B39" s="17"/>
      <c r="C39" s="29">
        <v>0.33333333333333331</v>
      </c>
      <c r="D39" s="29">
        <v>0.375</v>
      </c>
      <c r="E39" s="29"/>
      <c r="F39" s="29"/>
      <c r="G39" s="29"/>
      <c r="H39" s="29"/>
      <c r="I39" s="29"/>
      <c r="J39" s="29"/>
      <c r="K39" s="29"/>
      <c r="L39" s="29"/>
      <c r="M39" s="46"/>
      <c r="N39" s="47"/>
      <c r="O39" s="48"/>
      <c r="P39" s="49"/>
      <c r="Q39" s="51">
        <f>IF(K40=$Q$3,L39-K39,0)+IF(I40=$Q$3,J39-I39,0)+IF(G40=$Q$3,H39-G39,0)+IF(E40=$Q$3,F39-E39,0)+IF(C40=$Q$3,D39-C39,0)</f>
        <v>0</v>
      </c>
      <c r="R39" s="51">
        <f>IF(K40=$R$3,L39-K39,0)+IF(I40=$R$3,J39-I39,0)+IF(G40=$R$3,H39-G39,0)+IF(E40=$R$3,F39-E39,0)+IF(C40=$R$3,D39-C39,0)</f>
        <v>0</v>
      </c>
      <c r="S39" s="51">
        <f>IF(K40=$S$3,L39-K39,0)+IF(I40=$S$3,J39-I39,0)+IF(G40=$S$3,H39-G39,0)+IF(E40=$S$3,F39-E39,0)+IF(C40=$S$3,D39-C39,0)</f>
        <v>4.1666666666666685E-2</v>
      </c>
      <c r="T39" s="51">
        <f>IF(O40=$T$3,P39-O39,0)+IF(M40=$T$3,N39-M39,0)</f>
        <v>0</v>
      </c>
      <c r="U39" s="51">
        <f>IF(O40=$U$3,P39-O39,0)+IF(M40=$U$3,N39-M39,0)</f>
        <v>0</v>
      </c>
      <c r="V39" s="51">
        <f>IF(O40=$V$3,P39-O39,0)+IF(M40=$V$3,N39-M39,0)</f>
        <v>0</v>
      </c>
      <c r="X39" s="14"/>
    </row>
    <row r="40" spans="1:24" s="13" customFormat="1" ht="15" customHeight="1">
      <c r="A40" s="4"/>
      <c r="B40" s="17"/>
      <c r="C40" s="6" t="s">
        <v>14</v>
      </c>
      <c r="D40" s="6"/>
      <c r="E40" s="6"/>
      <c r="F40" s="6"/>
      <c r="G40" s="6"/>
      <c r="H40" s="6"/>
      <c r="I40" s="6"/>
      <c r="J40" s="6"/>
      <c r="K40" s="6"/>
      <c r="L40" s="6"/>
      <c r="M40" s="9"/>
      <c r="N40" s="25"/>
      <c r="O40" s="10"/>
      <c r="P40" s="27"/>
      <c r="Q40"/>
      <c r="R40"/>
      <c r="S40"/>
      <c r="T40"/>
      <c r="U40"/>
      <c r="V40"/>
      <c r="X40" s="14"/>
    </row>
    <row r="41" spans="1:24" s="13" customFormat="1" ht="15" customHeight="1">
      <c r="A41" s="4"/>
      <c r="B41" s="63">
        <f>_xlfn.ISOWEEKNUM(C38)</f>
        <v>27</v>
      </c>
      <c r="C41" s="42">
        <v>0.47916666666666669</v>
      </c>
      <c r="D41" s="42">
        <v>0.52083333333333337</v>
      </c>
      <c r="E41" s="42"/>
      <c r="F41" s="42"/>
      <c r="G41" s="42"/>
      <c r="H41" s="42"/>
      <c r="I41" s="42"/>
      <c r="J41" s="42"/>
      <c r="K41" s="42"/>
      <c r="L41" s="42"/>
      <c r="M41" s="30"/>
      <c r="N41" s="31"/>
      <c r="O41" s="30"/>
      <c r="P41" s="31"/>
      <c r="Q41" s="51">
        <f>IF(K42=$Q$3,L41-K41,0)+IF(I42=$Q$3,J41-I41,0)+IF(G42=$Q$3,H41-G41,0)+IF(E42=$Q$3,F41-E41,0)+IF(C42=$Q$3,D41-C41,0)</f>
        <v>0</v>
      </c>
      <c r="R41" s="51">
        <f>IF(K42=$R$3,L41-K41,0)+IF(I42=$R$3,J41-I41,0)+IF(G42=$R$3,H41-G41,0)+IF(E42=$R$3,F41-E41,0)+IF(C42=$R$3,D41-C41,0)</f>
        <v>0</v>
      </c>
      <c r="S41" s="51">
        <f>IF(K42=$S$3,L41-K41,0)+IF(I42=$S$3,J41-I41,0)+IF(G42=$S$3,H41-G41,0)+IF(E42=$S$3,F41-E41,0)+IF(C42=$S$3,D41-C41,0)</f>
        <v>4.1666666666666685E-2</v>
      </c>
      <c r="T41" s="51">
        <f>IF(O42=$T$3,P41-O41,0)+IF(M42=$T$3,N41-M41,0)</f>
        <v>0</v>
      </c>
      <c r="U41" s="51">
        <f>IF(O42=$U$3,P41-O41,0)+IF(M42=$U$3,N41-M41,0)</f>
        <v>0</v>
      </c>
      <c r="V41" s="51">
        <f>IF(O42=$V$3,P41-O41,0)+IF(M42=$V$3,N41-M41,0)</f>
        <v>0</v>
      </c>
      <c r="X41" s="14"/>
    </row>
    <row r="42" spans="1:24" s="13" customFormat="1" ht="15" customHeight="1">
      <c r="A42" s="4"/>
      <c r="B42" s="63"/>
      <c r="C42" s="6" t="s">
        <v>14</v>
      </c>
      <c r="D42" s="6"/>
      <c r="E42" s="6"/>
      <c r="F42" s="6"/>
      <c r="G42" s="6"/>
      <c r="H42" s="6"/>
      <c r="I42" s="6"/>
      <c r="J42" s="6"/>
      <c r="K42" s="6"/>
      <c r="L42" s="6"/>
      <c r="M42" s="9"/>
      <c r="N42" s="25"/>
      <c r="O42" s="10"/>
      <c r="P42" s="27"/>
      <c r="Q42"/>
      <c r="R42"/>
      <c r="S42"/>
      <c r="T42"/>
      <c r="U42"/>
      <c r="V42"/>
      <c r="X42" s="14"/>
    </row>
    <row r="43" spans="1:24" s="13" customFormat="1" ht="15" customHeight="1">
      <c r="A43" s="4"/>
      <c r="B43" s="17"/>
      <c r="C43" s="42">
        <v>0.72916666666666663</v>
      </c>
      <c r="D43" s="42">
        <v>0.77083333333333337</v>
      </c>
      <c r="E43" s="42"/>
      <c r="F43" s="42"/>
      <c r="G43" s="42"/>
      <c r="H43" s="42"/>
      <c r="I43" s="42"/>
      <c r="J43" s="42"/>
      <c r="K43" s="42"/>
      <c r="L43" s="42"/>
      <c r="M43" s="46"/>
      <c r="N43" s="47"/>
      <c r="O43" s="48"/>
      <c r="P43" s="49"/>
      <c r="Q43" s="51">
        <f>IF(K44=$Q$3,L43-K43,0)+IF(I44=$Q$3,J43-I43,0)+IF(G44=$Q$3,H43-G43,0)+IF(E44=$Q$3,F43-E43,0)+IF(C44=$Q$3,D43-C43,0)</f>
        <v>0</v>
      </c>
      <c r="R43" s="51">
        <f>IF(K44=$R$3,L43-K43,0)+IF(I44=$R$3,J43-I43,0)+IF(G44=$R$3,H43-G43,0)+IF(E44=$R$3,F43-E43,0)+IF(C44=$R$3,D43-C43,0)</f>
        <v>4.1666666666666741E-2</v>
      </c>
      <c r="S43" s="51">
        <f>IF(K44=$S$3,L43-K43,0)+IF(I44=$S$3,J43-I43,0)+IF(G44=$S$3,H43-G43,0)+IF(E44=$S$3,F43-E43,0)+IF(C44=$S$3,D43-C43,0)</f>
        <v>0</v>
      </c>
      <c r="T43" s="51">
        <f>IF(O44=$T$3,P43-O43,0)+IF(M44=$T$3,N43-M43,0)</f>
        <v>0</v>
      </c>
      <c r="U43" s="51">
        <f>IF(O44=$U$3,P43-O43,0)+IF(M44=$U$3,N43-M43,0)</f>
        <v>0</v>
      </c>
      <c r="V43" s="51">
        <f>IF(O44=$V$3,P43-O43,0)+IF(M44=$V$3,N43-M43,0)</f>
        <v>0</v>
      </c>
      <c r="X43" s="14"/>
    </row>
    <row r="44" spans="1:24" s="13" customFormat="1" ht="15" customHeight="1">
      <c r="A44" s="4"/>
      <c r="B44" s="20"/>
      <c r="C44" s="7" t="s">
        <v>8</v>
      </c>
      <c r="D44" s="7"/>
      <c r="E44" s="7"/>
      <c r="F44" s="7"/>
      <c r="G44" s="7"/>
      <c r="H44" s="7"/>
      <c r="I44" s="7"/>
      <c r="J44" s="7"/>
      <c r="K44" s="7"/>
      <c r="L44" s="7"/>
      <c r="M44" s="11"/>
      <c r="N44" s="26"/>
      <c r="O44" s="12"/>
      <c r="P44" s="27"/>
      <c r="Q44"/>
      <c r="R44"/>
      <c r="S44"/>
      <c r="T44"/>
      <c r="U44"/>
      <c r="V44"/>
      <c r="X44" s="14"/>
    </row>
  </sheetData>
  <mergeCells count="15">
    <mergeCell ref="B27:B28"/>
    <mergeCell ref="B34:B35"/>
    <mergeCell ref="B41:B42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 C43:P43 C41:P41 C39:P39" xr:uid="{21E2F388-622B-43F3-B110-612F3E5B6F5D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93FF97-18E3-468A-9DC3-F50F11454DCB}">
          <x14:formula1>
            <xm:f>Prénoms!$B$2:$B$5</xm:f>
          </x14:formula1>
          <xm:sqref>C7:P7 C9:P9 C37:P37 G14:P14 C16:P16 C19:P19 C21:P21 C23:P23 C26:P26 C28:P28 C30:P30 C33:P33 C35:P35 G12:P12 C12 C14 E14 E12 C5:P5 C44:P44 C40:P40 C42:P42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DC02-B2C3-4691-B75C-70428D18D02A}">
  <sheetPr codeName="Feuil21"/>
  <dimension ref="A1:X37"/>
  <sheetViews>
    <sheetView showZeros="0" topLeftCell="E1" workbookViewId="0">
      <pane ySplit="2" topLeftCell="A3" activePane="bottomLeft" state="frozen"/>
      <selection activeCell="B31" sqref="B31"/>
      <selection pane="bottomLeft" activeCell="X17" sqref="X17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45839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>
        <f>IF(C3&lt;&gt;"",C3+1,IF(WEEKDAY(B2,2)=2,B2,""))</f>
        <v>45839</v>
      </c>
      <c r="F3" s="38"/>
      <c r="G3" s="38">
        <f>IF(E3&lt;&gt;"",E3+1,IF(WEEKDAY(B2,2)=3,B2,""))</f>
        <v>45840</v>
      </c>
      <c r="H3" s="38"/>
      <c r="I3" s="38">
        <f>IF(G3&lt;&gt;"",G3+1,IF(WEEKDAY(B2,2)=4,B2,""))</f>
        <v>45841</v>
      </c>
      <c r="J3" s="38"/>
      <c r="K3" s="38">
        <f>IF(I3&lt;&gt;"",I3+1,IF(WEEKDAY(B2,2)=5,B2,""))</f>
        <v>45842</v>
      </c>
      <c r="L3" s="38"/>
      <c r="M3" s="38">
        <f>IF(K3&lt;&gt;"",K3+1,IF(WEEKDAY(B2,2)=6,B2,""))</f>
        <v>45843</v>
      </c>
      <c r="N3" s="39"/>
      <c r="O3" s="38">
        <f>IF(M3&lt;&gt;"",M3+1,IF(WEEKDAY(B2,2)=7,B2,""))</f>
        <v>45844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1.5000000000000002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0.45833333333333415</v>
      </c>
    </row>
    <row r="6" spans="1:24" ht="15" customHeight="1">
      <c r="A6" s="4"/>
      <c r="B6" s="63">
        <f>_xlfn.ISOWEEKNUM(O3)</f>
        <v>27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45845</v>
      </c>
      <c r="D10" s="43"/>
      <c r="E10" s="43">
        <f>C10+1</f>
        <v>45846</v>
      </c>
      <c r="F10" s="43"/>
      <c r="G10" s="43">
        <f>E10+1</f>
        <v>45847</v>
      </c>
      <c r="H10" s="43"/>
      <c r="I10" s="43">
        <f>G10+1</f>
        <v>45848</v>
      </c>
      <c r="J10" s="43"/>
      <c r="K10" s="43">
        <f>I10+1</f>
        <v>45849</v>
      </c>
      <c r="L10" s="43"/>
      <c r="M10" s="39">
        <f>K10+1</f>
        <v>45850</v>
      </c>
      <c r="N10" s="39"/>
      <c r="O10" s="39">
        <f>M10+1</f>
        <v>45851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28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45852</v>
      </c>
      <c r="D17" s="43"/>
      <c r="E17" s="43">
        <f>C17+1</f>
        <v>45853</v>
      </c>
      <c r="F17" s="43"/>
      <c r="G17" s="43">
        <f>E17+1</f>
        <v>45854</v>
      </c>
      <c r="H17" s="43"/>
      <c r="I17" s="43">
        <f>G17+1</f>
        <v>45855</v>
      </c>
      <c r="J17" s="43"/>
      <c r="K17" s="43">
        <f>I17+1</f>
        <v>45856</v>
      </c>
      <c r="L17" s="43"/>
      <c r="M17" s="39">
        <f>K17+1</f>
        <v>45857</v>
      </c>
      <c r="N17" s="39"/>
      <c r="O17" s="39">
        <f>M17+1</f>
        <v>45858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29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45859</v>
      </c>
      <c r="D24" s="43"/>
      <c r="E24" s="43">
        <f>C24+1</f>
        <v>45860</v>
      </c>
      <c r="F24" s="43"/>
      <c r="G24" s="43">
        <f>E24+1</f>
        <v>45861</v>
      </c>
      <c r="H24" s="43"/>
      <c r="I24" s="43">
        <f>G24+1</f>
        <v>45862</v>
      </c>
      <c r="J24" s="43"/>
      <c r="K24" s="43">
        <f>I24+1</f>
        <v>45863</v>
      </c>
      <c r="L24" s="43"/>
      <c r="M24" s="39">
        <f>K24+1</f>
        <v>45864</v>
      </c>
      <c r="N24" s="39"/>
      <c r="O24" s="39">
        <f>M24+1</f>
        <v>45865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30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45866</v>
      </c>
      <c r="D31" s="43"/>
      <c r="E31" s="43">
        <f>IFERROR(IF(MONTH(C31+1)=MONTH($B$2),C31+1,""),"")</f>
        <v>45867</v>
      </c>
      <c r="F31" s="43"/>
      <c r="G31" s="43">
        <f>IFERROR(IF(MONTH(E31+1)=MONTH($B$2),E31+1,""),"")</f>
        <v>45868</v>
      </c>
      <c r="H31" s="43"/>
      <c r="I31" s="43">
        <f>IFERROR(IF(MONTH(G31+1)=MONTH($B$2),G31+1,""),"")</f>
        <v>45869</v>
      </c>
      <c r="J31" s="43"/>
      <c r="K31" s="43" t="str">
        <f>IFERROR(IF(MONTH(I31+1)=MONTH($B$2),I31+1,""),"")</f>
        <v/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/>
      <c r="L32" s="29"/>
      <c r="M32" s="30"/>
      <c r="N32" s="31"/>
      <c r="O32" s="30"/>
      <c r="P32" s="31"/>
      <c r="Q32" s="51">
        <f>IF(K33=$Q$3,L32-K32,0)+IF(I33=$Q$3,J32-I32,0)+IF(G33=$Q$3,H32-G32,0)+IF(E33=$Q$3,F32-E32,0)+IF(C33=$Q$3,D32-C32,0)</f>
        <v>0.12500000000000006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31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/>
      <c r="L34" s="42"/>
      <c r="M34" s="30"/>
      <c r="N34" s="31"/>
      <c r="O34" s="30"/>
      <c r="P34" s="31"/>
      <c r="Q34" s="51">
        <f>IF(K35=$Q$3,L34-K34,0)+IF(I35=$Q$3,J34-I34,0)+IF(G35=$Q$3,H34-G34,0)+IF(E35=$Q$3,F34-E34,0)+IF(C35=$Q$3,D34-C34,0)</f>
        <v>0.125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/>
      <c r="L36" s="42"/>
      <c r="M36" s="30"/>
      <c r="N36" s="31"/>
      <c r="O36" s="30"/>
      <c r="P36" s="31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8.3333333333333481E-2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X37" s="14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78FCD18E-5EE1-426D-B803-714B507ACA46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A85E1B-65D0-4D8C-AD5D-D178E42E90AA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34CC3-917E-46E7-9BB6-7091EF6EC08A}">
  <sheetPr codeName="Feuil22"/>
  <dimension ref="A1:X38"/>
  <sheetViews>
    <sheetView showZeros="0" topLeftCell="E1" workbookViewId="0">
      <pane ySplit="2" topLeftCell="A3" activePane="bottomLeft" state="frozen"/>
      <selection activeCell="B31" sqref="B31"/>
      <selection pane="bottomLeft" activeCell="W15" sqref="W15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45870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 t="str">
        <f>IF(G3&lt;&gt;"",G3+1,IF(WEEKDAY(B2,2)=4,B2,""))</f>
        <v/>
      </c>
      <c r="J3" s="38"/>
      <c r="K3" s="38">
        <f>IF(I3&lt;&gt;"",I3+1,IF(WEEKDAY(B2,2)=5,B2,""))</f>
        <v>45870</v>
      </c>
      <c r="L3" s="38"/>
      <c r="M3" s="38">
        <f>IF(K3&lt;&gt;"",K3+1,IF(WEEKDAY(B2,2)=6,B2,""))</f>
        <v>45871</v>
      </c>
      <c r="N3" s="39"/>
      <c r="O3" s="38">
        <f>IF(M3&lt;&gt;"",M3+1,IF(WEEKDAY(B2,2)=7,B2,""))</f>
        <v>45872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1.4166666666666672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0.45833333333333481</v>
      </c>
    </row>
    <row r="6" spans="1:24" ht="15" customHeight="1">
      <c r="A6" s="4"/>
      <c r="B6" s="63">
        <f>_xlfn.ISOWEEKNUM(O3)</f>
        <v>31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0.37500000000000056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45873</v>
      </c>
      <c r="D10" s="43"/>
      <c r="E10" s="43">
        <f>C10+1</f>
        <v>45874</v>
      </c>
      <c r="F10" s="43"/>
      <c r="G10" s="43">
        <f>E10+1</f>
        <v>45875</v>
      </c>
      <c r="H10" s="43"/>
      <c r="I10" s="43">
        <f>G10+1</f>
        <v>45876</v>
      </c>
      <c r="J10" s="43"/>
      <c r="K10" s="43">
        <f>I10+1</f>
        <v>45877</v>
      </c>
      <c r="L10" s="43"/>
      <c r="M10" s="39">
        <f>K10+1</f>
        <v>45878</v>
      </c>
      <c r="N10" s="39"/>
      <c r="O10" s="39">
        <f>M10+1</f>
        <v>45879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32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2" ht="15" customHeight="1">
      <c r="A17" s="4"/>
      <c r="B17" s="16" t="s">
        <v>32</v>
      </c>
      <c r="C17" s="43">
        <f>C10+7</f>
        <v>45880</v>
      </c>
      <c r="D17" s="43"/>
      <c r="E17" s="43">
        <f>C17+1</f>
        <v>45881</v>
      </c>
      <c r="F17" s="43"/>
      <c r="G17" s="43">
        <f>E17+1</f>
        <v>45882</v>
      </c>
      <c r="H17" s="43"/>
      <c r="I17" s="43">
        <f>G17+1</f>
        <v>45883</v>
      </c>
      <c r="J17" s="43"/>
      <c r="K17" s="43">
        <f>I17+1</f>
        <v>45884</v>
      </c>
      <c r="L17" s="43"/>
      <c r="M17" s="39">
        <f>K17+1</f>
        <v>45885</v>
      </c>
      <c r="N17" s="39"/>
      <c r="O17" s="39">
        <f>M17+1</f>
        <v>45886</v>
      </c>
      <c r="P17" s="40"/>
      <c r="Q17" s="51"/>
      <c r="R17" s="51"/>
      <c r="S17" s="51"/>
      <c r="T17" s="51"/>
      <c r="U17" s="51"/>
      <c r="V17" s="51"/>
    </row>
    <row r="18" spans="1:22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2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2" ht="15" customHeight="1">
      <c r="A20" s="4"/>
      <c r="B20" s="63">
        <f>_xlfn.ISOWEEKNUM(C17)</f>
        <v>33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2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2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2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2" ht="15" customHeight="1">
      <c r="A24" s="4"/>
      <c r="B24" s="16" t="s">
        <v>32</v>
      </c>
      <c r="C24" s="43">
        <f>C17+7</f>
        <v>45887</v>
      </c>
      <c r="D24" s="43"/>
      <c r="E24" s="43">
        <f>C24+1</f>
        <v>45888</v>
      </c>
      <c r="F24" s="43"/>
      <c r="G24" s="43">
        <f>E24+1</f>
        <v>45889</v>
      </c>
      <c r="H24" s="43"/>
      <c r="I24" s="43">
        <f>G24+1</f>
        <v>45890</v>
      </c>
      <c r="J24" s="43"/>
      <c r="K24" s="43">
        <f>I24+1</f>
        <v>45891</v>
      </c>
      <c r="L24" s="43"/>
      <c r="M24" s="39">
        <f>K24+1</f>
        <v>45892</v>
      </c>
      <c r="N24" s="39"/>
      <c r="O24" s="39">
        <f>M24+1</f>
        <v>45893</v>
      </c>
      <c r="P24" s="40"/>
    </row>
    <row r="25" spans="1:22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2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2" ht="15" customHeight="1">
      <c r="A27" s="4"/>
      <c r="B27" s="63">
        <f>_xlfn.ISOWEEKNUM(C24)</f>
        <v>34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2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2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8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2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9"/>
    </row>
    <row r="31" spans="1:22" ht="15" customHeight="1">
      <c r="A31" s="4"/>
      <c r="B31" s="16" t="s">
        <v>32</v>
      </c>
      <c r="C31" s="43">
        <f>IF(MONTH(C24+7)=MONTH(B2),C24+7,"")</f>
        <v>45894</v>
      </c>
      <c r="D31" s="43"/>
      <c r="E31" s="43">
        <f>IFERROR(IF(MONTH(C31+1)=MONTH($B$2),C31+1,""),"")</f>
        <v>45895</v>
      </c>
      <c r="F31" s="43"/>
      <c r="G31" s="43">
        <f>IFERROR(IF(MONTH(E31+1)=MONTH($B$2),E31+1,""),"")</f>
        <v>45896</v>
      </c>
      <c r="H31" s="43"/>
      <c r="I31" s="43">
        <f>IFERROR(IF(MONTH(G31+1)=MONTH($B$2),G31+1,""),"")</f>
        <v>45897</v>
      </c>
      <c r="J31" s="43"/>
      <c r="K31" s="43">
        <f>IFERROR(IF(MONTH(I31+1)=MONTH($B$2),I31+1,""),"")</f>
        <v>45898</v>
      </c>
      <c r="L31" s="43"/>
      <c r="M31" s="43">
        <f>IFERROR(IF(MONTH(K31+1)=MONTH($B$2),K31+1,""),"")</f>
        <v>45899</v>
      </c>
      <c r="N31" s="39"/>
      <c r="O31" s="57">
        <f>IFERROR(IF(MONTH(M31+1)=MONTH($B$2),M31+1,""),"")</f>
        <v>45900</v>
      </c>
      <c r="P31" s="60"/>
    </row>
    <row r="32" spans="1:22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46"/>
      <c r="N32" s="47"/>
      <c r="O32" s="47"/>
      <c r="P32" s="61"/>
      <c r="Q32" s="51">
        <f>IF(K33=$Q$3,L32-K32,0)+IF(I33=$Q$3,J32-I32,0)+IF(G33=$Q$3,H32-G32,0)+IF(E33=$Q$3,F32-E32,0)+IF(C33=$Q$3,D32-C32,0)</f>
        <v>8.333333333333337E-2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</row>
    <row r="33" spans="1:22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25"/>
      <c r="P33" s="59"/>
    </row>
    <row r="34" spans="1:22" ht="15" customHeight="1">
      <c r="A34" s="4"/>
      <c r="B34" s="63">
        <f>_xlfn.ISOWEEKNUM(C31)</f>
        <v>35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0.54166666666666696</v>
      </c>
      <c r="I34" s="42"/>
      <c r="J34" s="42"/>
      <c r="K34" s="42"/>
      <c r="L34" s="42"/>
      <c r="M34" s="30"/>
      <c r="N34" s="31"/>
      <c r="O34" s="31"/>
      <c r="P34" s="62"/>
      <c r="Q34" s="51">
        <f>IF(K35=$Q$3,L34-K34,0)+IF(I35=$Q$3,J34-I34,0)+IF(G35=$Q$3,H34-G34,0)+IF(E35=$Q$3,F34-E34,0)+IF(C35=$Q$3,D34-C34,0)</f>
        <v>8.3333333333333648E-2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</row>
    <row r="35" spans="1:22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25"/>
      <c r="P35" s="59"/>
    </row>
    <row r="36" spans="1:22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0.77083333333333404</v>
      </c>
      <c r="I36" s="42"/>
      <c r="J36" s="42"/>
      <c r="K36" s="42"/>
      <c r="L36" s="42"/>
      <c r="M36" s="46"/>
      <c r="N36" s="47"/>
      <c r="O36" s="47"/>
      <c r="P36" s="61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8.3333333333334147E-2</v>
      </c>
      <c r="S36" s="51">
        <f>IF(K37=$S$3,L36-K36,0)+IF(I37=$S$3,J36-I36,0)+IF(G37=$S$3,H36-G36,0)+IF(E37=$S$3,F36-E36,0)+IF(C37=$S$3,D36-C36,0)</f>
        <v>4.1666666666666741E-2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</row>
    <row r="37" spans="1:22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26"/>
      <c r="P37" s="59"/>
    </row>
    <row r="38" spans="1:22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2FF49252-904B-4E54-B682-857D692D32C4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D0BC97-ECB5-42ED-B3E5-AF30B2E6928B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561BE-4736-4962-811B-6C703FEB5B69}">
  <sheetPr codeName="Feuil23"/>
  <dimension ref="A1:X37"/>
  <sheetViews>
    <sheetView showZeros="0" tabSelected="1" workbookViewId="0">
      <pane ySplit="2" topLeftCell="A3" activePane="bottomLeft" state="frozen"/>
      <selection activeCell="B31" sqref="B31"/>
      <selection pane="bottomLeft" activeCell="W19" sqref="W19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898437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45901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>
        <f>IF(WEEKDAY(B2,2)=1,B2,"")</f>
        <v>45901</v>
      </c>
      <c r="D3" s="38"/>
      <c r="E3" s="38">
        <f>IF(C3&lt;&gt;"",C3+1,IF(WEEKDAY(B2,2)=2,B2,""))</f>
        <v>45902</v>
      </c>
      <c r="F3" s="38"/>
      <c r="G3" s="38">
        <f>IF(E3&lt;&gt;"",E3+1,IF(WEEKDAY(B2,2)=3,B2,""))</f>
        <v>45903</v>
      </c>
      <c r="H3" s="38"/>
      <c r="I3" s="38">
        <f>IF(G3&lt;&gt;"",G3+1,IF(WEEKDAY(B2,2)=4,B2,""))</f>
        <v>45904</v>
      </c>
      <c r="J3" s="38"/>
      <c r="K3" s="38">
        <f>IF(I3&lt;&gt;"",I3+1,IF(WEEKDAY(B2,2)=5,B2,""))</f>
        <v>45905</v>
      </c>
      <c r="L3" s="38"/>
      <c r="M3" s="38">
        <f>IF(K3&lt;&gt;"",K3+1,IF(WEEKDAY(B2,2)=6,B2,""))</f>
        <v>45906</v>
      </c>
      <c r="N3" s="39"/>
      <c r="O3" s="38">
        <f>IF(M3&lt;&gt;"",M3+1,IF(WEEKDAY(B2,2)=7,B2,""))</f>
        <v>45907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1.3333333333333337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0.41666666666666741</v>
      </c>
    </row>
    <row r="6" spans="1:24" ht="15" customHeight="1">
      <c r="A6" s="4"/>
      <c r="B6" s="63">
        <f>_xlfn.ISOWEEKNUM(O3)</f>
        <v>36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0.37500000000000056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45908</v>
      </c>
      <c r="D10" s="43"/>
      <c r="E10" s="43">
        <f>C10+1</f>
        <v>45909</v>
      </c>
      <c r="F10" s="43"/>
      <c r="G10" s="43">
        <f>E10+1</f>
        <v>45910</v>
      </c>
      <c r="H10" s="43"/>
      <c r="I10" s="43">
        <f>G10+1</f>
        <v>45911</v>
      </c>
      <c r="J10" s="43"/>
      <c r="K10" s="43">
        <f>I10+1</f>
        <v>45912</v>
      </c>
      <c r="L10" s="43"/>
      <c r="M10" s="39">
        <f>K10+1</f>
        <v>45913</v>
      </c>
      <c r="N10" s="39"/>
      <c r="O10" s="39">
        <f>M10+1</f>
        <v>45914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37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45915</v>
      </c>
      <c r="D17" s="43"/>
      <c r="E17" s="43">
        <f>C17+1</f>
        <v>45916</v>
      </c>
      <c r="F17" s="43"/>
      <c r="G17" s="43">
        <f>E17+1</f>
        <v>45917</v>
      </c>
      <c r="H17" s="43"/>
      <c r="I17" s="43">
        <f>G17+1</f>
        <v>45918</v>
      </c>
      <c r="J17" s="43"/>
      <c r="K17" s="43">
        <f>I17+1</f>
        <v>45919</v>
      </c>
      <c r="L17" s="43"/>
      <c r="M17" s="39">
        <f>K17+1</f>
        <v>45920</v>
      </c>
      <c r="N17" s="39"/>
      <c r="O17" s="39">
        <f>M17+1</f>
        <v>45921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38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45922</v>
      </c>
      <c r="D24" s="43"/>
      <c r="E24" s="43">
        <f>C24+1</f>
        <v>45923</v>
      </c>
      <c r="F24" s="43"/>
      <c r="G24" s="43">
        <f>E24+1</f>
        <v>45924</v>
      </c>
      <c r="H24" s="43"/>
      <c r="I24" s="43">
        <f>G24+1</f>
        <v>45925</v>
      </c>
      <c r="J24" s="43"/>
      <c r="K24" s="43">
        <f>I24+1</f>
        <v>45926</v>
      </c>
      <c r="L24" s="43"/>
      <c r="M24" s="39">
        <f>K24+1</f>
        <v>45927</v>
      </c>
      <c r="N24" s="39"/>
      <c r="O24" s="39">
        <f>M24+1</f>
        <v>45928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39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45929</v>
      </c>
      <c r="D31" s="43"/>
      <c r="E31" s="43">
        <f>IFERROR(IF(MONTH(C31+1)=MONTH($B$2),C31+1,""),"")</f>
        <v>45930</v>
      </c>
      <c r="F31" s="43"/>
      <c r="G31" s="43" t="str">
        <f>IFERROR(IF(MONTH(E31+1)=MONTH($B$2),E31+1,""),"")</f>
        <v/>
      </c>
      <c r="H31" s="43"/>
      <c r="I31" s="43" t="str">
        <f>IFERROR(IF(MONTH(G31+1)=MONTH($B$2),G31+1,""),"")</f>
        <v/>
      </c>
      <c r="J31" s="43"/>
      <c r="K31" s="43" t="str">
        <f>IFERROR(IF(MONTH(I31+1)=MONTH($B$2),I31+1,""),"")</f>
        <v/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/>
      <c r="H32" s="29"/>
      <c r="I32" s="29"/>
      <c r="J32" s="29"/>
      <c r="K32" s="29"/>
      <c r="L32" s="29"/>
      <c r="M32" s="30"/>
      <c r="N32" s="31"/>
      <c r="O32" s="30"/>
      <c r="P32" s="31"/>
      <c r="Q32" s="51">
        <f>IFERROR(IF(K33=$Q$3,L32-K32,0)+IF(I33=$Q$3,J32-I32,0)+IF(G33=$Q$3,H32-G32,0)+IF(E33=$Q$3,F32-E32,0)+IF(C33=$Q$3,D32-C32,0),"")</f>
        <v>4.1666666666666685E-2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IFERROR(IF(O33=$U$3,P32-O32,0)+IF(M33=$U$3,N32-M32,0),"")</f>
        <v>0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/>
      <c r="H33" s="6"/>
      <c r="I33" s="6"/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40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/>
      <c r="H34" s="42"/>
      <c r="I34" s="42"/>
      <c r="J34" s="42"/>
      <c r="K34" s="42"/>
      <c r="L34" s="42"/>
      <c r="M34" s="30"/>
      <c r="N34" s="31"/>
      <c r="O34" s="30"/>
      <c r="P34" s="31"/>
      <c r="Q34" s="51">
        <f>IFERROR(IF(K35=$Q$3,L34-K34,0)+IF(I35=$Q$3,J34-I34,0)+IF(G35=$Q$3,H34-G34,0)+IF(E35=$Q$3,F34-E34,0)+IF(C35=$Q$3,D34-C34,0),"")</f>
        <v>4.1666666666666685E-2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IFERROR(IF(O35=$U$3,P34-O34,0)+IF(M35=$U$3,N34-M34,0),"")</f>
        <v>0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/>
      <c r="H35" s="6"/>
      <c r="I35" s="6"/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/>
      <c r="H36" s="42"/>
      <c r="I36" s="42"/>
      <c r="J36" s="42"/>
      <c r="K36" s="42"/>
      <c r="L36" s="42"/>
      <c r="M36" s="30"/>
      <c r="N36" s="31"/>
      <c r="O36" s="30"/>
      <c r="P36" s="31"/>
      <c r="Q36" s="51">
        <f>IFERROR(IF(K37=$Q$3,L36-K36,0)+IF(I37=$Q$3,J36-I36,0)+IF(G37=$Q$3,H36-G36,0)+IF(E37=$Q$3,F36-E36,0)+IF(C37=$Q$3,D36-C36,0),"")</f>
        <v>0</v>
      </c>
      <c r="R36" s="51">
        <f>IF(K37=$R$3,L36-K36,0)+IF(I37=$R$3,J36-I36,0)+IF(G37=$R$3,H36-G36,0)+IF(E37=$R$3,F36-E36,0)+IF(C37=$R$3,D36-C36,0)</f>
        <v>4.1666666666666741E-2</v>
      </c>
      <c r="S36" s="51">
        <f>IF(K37=$S$3,L36-K36,0)+IF(I37=$S$3,J36-I36,0)+IF(G37=$S$3,H36-G36,0)+IF(E37=$S$3,F36-E36,0)+IF(C37=$S$3,D36-C36,0)</f>
        <v>4.1666666666666741E-2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/>
      <c r="H37" s="7"/>
      <c r="I37" s="7"/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X37" s="14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50F9A188-919B-4117-890B-A3F1CB4D89A9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700BDA-5D4D-40C0-829C-3D0E9AFEF567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59D6-9B21-46B9-AA91-ECD79396DF83}">
  <sheetPr codeName="Feuil24"/>
  <dimension ref="A1:X37"/>
  <sheetViews>
    <sheetView showZeros="0" topLeftCell="E1" workbookViewId="0">
      <pane ySplit="2" topLeftCell="A3" activePane="bottomLeft" state="frozen"/>
      <selection activeCell="B31" sqref="B31"/>
      <selection pane="bottomLeft" activeCell="W15" sqref="W15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45839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>
        <f>IF(C3&lt;&gt;"",C3+1,IF(WEEKDAY(B2,2)=2,B2,""))</f>
        <v>45839</v>
      </c>
      <c r="F3" s="38"/>
      <c r="G3" s="38">
        <f>IF(E3&lt;&gt;"",E3+1,IF(WEEKDAY(B2,2)=3,B2,""))</f>
        <v>45840</v>
      </c>
      <c r="H3" s="38"/>
      <c r="I3" s="38">
        <f>IF(G3&lt;&gt;"",G3+1,IF(WEEKDAY(B2,2)=4,B2,""))</f>
        <v>45841</v>
      </c>
      <c r="J3" s="38"/>
      <c r="K3" s="38">
        <f>IF(I3&lt;&gt;"",I3+1,IF(WEEKDAY(B2,2)=5,B2,""))</f>
        <v>45842</v>
      </c>
      <c r="L3" s="38"/>
      <c r="M3" s="38">
        <f>IF(K3&lt;&gt;"",K3+1,IF(WEEKDAY(B2,2)=6,B2,""))</f>
        <v>45843</v>
      </c>
      <c r="N3" s="39"/>
      <c r="O3" s="38">
        <f>IF(M3&lt;&gt;"",M3+1,IF(WEEKDAY(B2,2)=7,B2,""))</f>
        <v>45844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1.5000000000000002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0.45833333333333415</v>
      </c>
    </row>
    <row r="6" spans="1:24" ht="15" customHeight="1">
      <c r="A6" s="4"/>
      <c r="B6" s="63">
        <f>_xlfn.ISOWEEKNUM(O3)</f>
        <v>27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0.4166666666666673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45845</v>
      </c>
      <c r="D10" s="43"/>
      <c r="E10" s="43">
        <f>C10+1</f>
        <v>45846</v>
      </c>
      <c r="F10" s="43"/>
      <c r="G10" s="43">
        <f>E10+1</f>
        <v>45847</v>
      </c>
      <c r="H10" s="43"/>
      <c r="I10" s="43">
        <f>G10+1</f>
        <v>45848</v>
      </c>
      <c r="J10" s="43"/>
      <c r="K10" s="43">
        <f>I10+1</f>
        <v>45849</v>
      </c>
      <c r="L10" s="43"/>
      <c r="M10" s="39">
        <f>K10+1</f>
        <v>45850</v>
      </c>
      <c r="N10" s="39"/>
      <c r="O10" s="39">
        <f>M10+1</f>
        <v>45851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28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45852</v>
      </c>
      <c r="D17" s="43"/>
      <c r="E17" s="43">
        <f>C17+1</f>
        <v>45853</v>
      </c>
      <c r="F17" s="43"/>
      <c r="G17" s="43">
        <f>E17+1</f>
        <v>45854</v>
      </c>
      <c r="H17" s="43"/>
      <c r="I17" s="43">
        <f>G17+1</f>
        <v>45855</v>
      </c>
      <c r="J17" s="43"/>
      <c r="K17" s="43">
        <f>I17+1</f>
        <v>45856</v>
      </c>
      <c r="L17" s="43"/>
      <c r="M17" s="39">
        <f>K17+1</f>
        <v>45857</v>
      </c>
      <c r="N17" s="39"/>
      <c r="O17" s="39">
        <f>M17+1</f>
        <v>45858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29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45859</v>
      </c>
      <c r="D24" s="43"/>
      <c r="E24" s="43">
        <f>C24+1</f>
        <v>45860</v>
      </c>
      <c r="F24" s="43"/>
      <c r="G24" s="43">
        <f>E24+1</f>
        <v>45861</v>
      </c>
      <c r="H24" s="43"/>
      <c r="I24" s="43">
        <f>G24+1</f>
        <v>45862</v>
      </c>
      <c r="J24" s="43"/>
      <c r="K24" s="43">
        <f>I24+1</f>
        <v>45863</v>
      </c>
      <c r="L24" s="43"/>
      <c r="M24" s="39">
        <f>K24+1</f>
        <v>45864</v>
      </c>
      <c r="N24" s="39"/>
      <c r="O24" s="39">
        <f>M24+1</f>
        <v>45865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30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45866</v>
      </c>
      <c r="D31" s="43"/>
      <c r="E31" s="43">
        <f>IFERROR(IF(MONTH(C31+1)=MONTH($B$2),C31+1,""),"")</f>
        <v>45867</v>
      </c>
      <c r="F31" s="43"/>
      <c r="G31" s="43">
        <f>IFERROR(IF(MONTH(E31+1)=MONTH($B$2),E31+1,""),"")</f>
        <v>45868</v>
      </c>
      <c r="H31" s="43"/>
      <c r="I31" s="43">
        <f>IFERROR(IF(MONTH(G31+1)=MONTH($B$2),G31+1,""),"")</f>
        <v>45869</v>
      </c>
      <c r="J31" s="43"/>
      <c r="K31" s="43" t="str">
        <f>IFERROR(IF(MONTH(I31+1)=MONTH($B$2),I31+1,""),"")</f>
        <v/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/>
      <c r="L32" s="29"/>
      <c r="M32" s="30"/>
      <c r="N32" s="31"/>
      <c r="O32" s="30"/>
      <c r="P32" s="31"/>
      <c r="Q32" s="51">
        <f>IF(K33=$Q$3,L32-K32,0)+IF(I33=$Q$3,J32-I32,0)+IF(G33=$Q$3,H32-G32,0)+IF(E33=$Q$3,F32-E32,0)+IF(C33=$Q$3,D32-C32,0)</f>
        <v>0.12500000000000006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31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>
        <v>0.47916666666666669</v>
      </c>
      <c r="J34" s="42">
        <v>0.52083333333333337</v>
      </c>
      <c r="K34" s="42"/>
      <c r="L34" s="42"/>
      <c r="M34" s="30"/>
      <c r="N34" s="31"/>
      <c r="O34" s="30"/>
      <c r="P34" s="31"/>
      <c r="Q34" s="51">
        <f>IF(K35=$Q$3,L34-K34,0)+IF(I35=$Q$3,J34-I34,0)+IF(G35=$Q$3,H34-G34,0)+IF(E35=$Q$3,F34-E34,0)+IF(C35=$Q$3,D34-C34,0)</f>
        <v>0.125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>
        <v>0.72916666666666663</v>
      </c>
      <c r="J36" s="42">
        <v>0.77083333333333337</v>
      </c>
      <c r="K36" s="42"/>
      <c r="L36" s="42"/>
      <c r="M36" s="30"/>
      <c r="N36" s="31"/>
      <c r="O36" s="30"/>
      <c r="P36" s="31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8.3333333333333481E-2</v>
      </c>
      <c r="S36" s="51">
        <f>IF(K37=$S$3,L36-K36,0)+IF(I37=$S$3,J36-I36,0)+IF(G37=$S$3,H36-G36,0)+IF(E37=$S$3,F36-E36,0)+IF(C37=$S$3,D36-C36,0)</f>
        <v>8.3333333333333481E-2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X37" s="14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0AB9A950-DC72-4800-8152-533AB4745C41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CAD00A-E054-4CC3-A06A-B4059E7EDC3C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6B6D-2737-421E-9A0A-34B6C0BDC1DB}">
  <sheetPr codeName="Feuil25"/>
  <dimension ref="A1:AA38"/>
  <sheetViews>
    <sheetView showZeros="0" topLeftCell="H1" workbookViewId="0">
      <pane ySplit="2" topLeftCell="A3" activePane="bottomLeft" state="frozen"/>
      <selection activeCell="B31" sqref="B31"/>
      <selection pane="bottomLeft" activeCell="X20" sqref="X20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45870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 t="str">
        <f>IF(WEEKDAY(B2,2)=1,B2,"")</f>
        <v/>
      </c>
      <c r="D3" s="38"/>
      <c r="E3" s="38" t="str">
        <f>IF(C3&lt;&gt;"",C3+1,IF(WEEKDAY(B2,2)=2,B2,""))</f>
        <v/>
      </c>
      <c r="F3" s="38"/>
      <c r="G3" s="38" t="str">
        <f>IF(E3&lt;&gt;"",E3+1,IF(WEEKDAY(B2,2)=3,B2,""))</f>
        <v/>
      </c>
      <c r="H3" s="38"/>
      <c r="I3" s="38" t="str">
        <f>IF(G3&lt;&gt;"",G3+1,IF(WEEKDAY(B2,2)=4,B2,""))</f>
        <v/>
      </c>
      <c r="J3" s="38"/>
      <c r="K3" s="38">
        <f>IF(I3&lt;&gt;"",I3+1,IF(WEEKDAY(B2,2)=5,B2,""))</f>
        <v>45870</v>
      </c>
      <c r="L3" s="38"/>
      <c r="M3" s="38">
        <f>IF(K3&lt;&gt;"",K3+1,IF(WEEKDAY(B2,2)=6,B2,""))</f>
        <v>45871</v>
      </c>
      <c r="N3" s="39"/>
      <c r="O3" s="38">
        <f>IF(M3&lt;&gt;"",M3+1,IF(WEEKDAY(B2,2)=7,B2,""))</f>
        <v>45872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1.4166666666666672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0.45833333333333481</v>
      </c>
    </row>
    <row r="6" spans="1:24" ht="15" customHeight="1">
      <c r="A6" s="4"/>
      <c r="B6" s="63">
        <f>_xlfn.ISOWEEKNUM(O3)</f>
        <v>31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0.37500000000000056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45873</v>
      </c>
      <c r="D10" s="43"/>
      <c r="E10" s="43">
        <f>C10+1</f>
        <v>45874</v>
      </c>
      <c r="F10" s="43"/>
      <c r="G10" s="43">
        <f>E10+1</f>
        <v>45875</v>
      </c>
      <c r="H10" s="43"/>
      <c r="I10" s="43">
        <f>G10+1</f>
        <v>45876</v>
      </c>
      <c r="J10" s="43"/>
      <c r="K10" s="43">
        <f>I10+1</f>
        <v>45877</v>
      </c>
      <c r="L10" s="43"/>
      <c r="M10" s="39">
        <f>K10+1</f>
        <v>45878</v>
      </c>
      <c r="N10" s="39"/>
      <c r="O10" s="39">
        <f>M10+1</f>
        <v>45879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32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7" ht="15" customHeight="1">
      <c r="A17" s="4"/>
      <c r="B17" s="16" t="s">
        <v>32</v>
      </c>
      <c r="C17" s="43">
        <f>C10+7</f>
        <v>45880</v>
      </c>
      <c r="D17" s="43"/>
      <c r="E17" s="43">
        <f>C17+1</f>
        <v>45881</v>
      </c>
      <c r="F17" s="43"/>
      <c r="G17" s="43">
        <f>E17+1</f>
        <v>45882</v>
      </c>
      <c r="H17" s="43"/>
      <c r="I17" s="43">
        <f>G17+1</f>
        <v>45883</v>
      </c>
      <c r="J17" s="43"/>
      <c r="K17" s="43">
        <f>I17+1</f>
        <v>45884</v>
      </c>
      <c r="L17" s="43"/>
      <c r="M17" s="39">
        <f>K17+1</f>
        <v>45885</v>
      </c>
      <c r="N17" s="39"/>
      <c r="O17" s="39">
        <f>M17+1</f>
        <v>45886</v>
      </c>
      <c r="P17" s="40"/>
      <c r="Q17" s="51"/>
      <c r="R17" s="51"/>
      <c r="S17" s="51"/>
      <c r="T17" s="51"/>
      <c r="U17" s="51"/>
      <c r="V17" s="51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7" ht="15" customHeight="1">
      <c r="A20" s="4"/>
      <c r="B20" s="63">
        <f>_xlfn.ISOWEEKNUM(C17)</f>
        <v>33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7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7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  <c r="AA23" s="65"/>
    </row>
    <row r="24" spans="1:27" ht="15" customHeight="1">
      <c r="A24" s="4"/>
      <c r="B24" s="16" t="s">
        <v>32</v>
      </c>
      <c r="C24" s="43">
        <f>C17+7</f>
        <v>45887</v>
      </c>
      <c r="D24" s="43"/>
      <c r="E24" s="43">
        <f>C24+1</f>
        <v>45888</v>
      </c>
      <c r="F24" s="43"/>
      <c r="G24" s="43">
        <f>E24+1</f>
        <v>45889</v>
      </c>
      <c r="H24" s="43"/>
      <c r="I24" s="43">
        <f>G24+1</f>
        <v>45890</v>
      </c>
      <c r="J24" s="43"/>
      <c r="K24" s="43">
        <f>I24+1</f>
        <v>45891</v>
      </c>
      <c r="L24" s="43"/>
      <c r="M24" s="39">
        <f>K24+1</f>
        <v>45892</v>
      </c>
      <c r="N24" s="39"/>
      <c r="O24" s="39">
        <f>M24+1</f>
        <v>45893</v>
      </c>
      <c r="P24" s="40"/>
      <c r="AA24" s="65"/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  <c r="AA25" s="65"/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  <c r="AA26" s="65"/>
    </row>
    <row r="27" spans="1:27" ht="15" customHeight="1">
      <c r="A27" s="4"/>
      <c r="B27" s="63">
        <f>_xlfn.ISOWEEKNUM(C24)</f>
        <v>34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  <c r="AA27" s="73"/>
    </row>
    <row r="28" spans="1:27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  <c r="AA28" s="65"/>
    </row>
    <row r="29" spans="1:27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8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  <c r="AA29" s="65"/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9"/>
      <c r="AA30" s="65"/>
    </row>
    <row r="31" spans="1:27" ht="15" customHeight="1">
      <c r="A31" s="4"/>
      <c r="B31" s="16" t="s">
        <v>32</v>
      </c>
      <c r="C31" s="65">
        <f>IF(MONTH(C24+7)=MONTH(B2),C24+7,"")</f>
        <v>45894</v>
      </c>
      <c r="D31" s="65"/>
      <c r="E31" s="65">
        <f>IFERROR(IF(MONTH(C31+1)=MONTH($B$2),C31+1,""),"")</f>
        <v>45895</v>
      </c>
      <c r="F31" s="65"/>
      <c r="G31" s="65">
        <f>IFERROR(IF(MONTH(E31+1)=MONTH($B$2),E31+1,""),"")</f>
        <v>45896</v>
      </c>
      <c r="H31" s="65"/>
      <c r="I31" s="65">
        <f>IFERROR(IF(MONTH(G31+1)=MONTH($B$2),G31+1,""),"")</f>
        <v>45897</v>
      </c>
      <c r="J31" s="65"/>
      <c r="K31" s="65">
        <f>IFERROR(IF(MONTH(I31+1)=MONTH($B$2),I31+1,""),"")</f>
        <v>45898</v>
      </c>
      <c r="L31" s="65"/>
      <c r="M31" s="65">
        <f>IFERROR(IF(MONTH(K31+1)=MONTH($B$2),K31+1,""),"")</f>
        <v>45899</v>
      </c>
      <c r="N31" s="65"/>
      <c r="O31" s="65">
        <f>IFERROR(IF(MONTH(M31+1)=MONTH($B$2),M31+1,""),"")</f>
        <v>45900</v>
      </c>
      <c r="P31" s="65"/>
      <c r="W31" s="65"/>
      <c r="X31" s="65"/>
      <c r="Y31" s="65"/>
      <c r="Z31" s="65"/>
      <c r="AA31" s="65"/>
    </row>
    <row r="32" spans="1:27" ht="15" customHeight="1">
      <c r="A32" s="4"/>
      <c r="B32" s="17"/>
      <c r="C32" s="65">
        <v>0.33333333333333331</v>
      </c>
      <c r="D32" s="65">
        <v>0.375</v>
      </c>
      <c r="E32" s="65">
        <v>0.33333333333333331</v>
      </c>
      <c r="F32" s="65">
        <v>0.375</v>
      </c>
      <c r="G32" s="65">
        <v>0.33333333333333331</v>
      </c>
      <c r="H32" s="65">
        <v>0.375</v>
      </c>
      <c r="I32" s="65"/>
      <c r="J32" s="65"/>
      <c r="K32" s="65"/>
      <c r="L32" s="65"/>
      <c r="M32" s="65"/>
      <c r="N32" s="65"/>
      <c r="O32" s="65"/>
      <c r="P32" s="65"/>
      <c r="Q32" s="51">
        <f>IF(K33=$Q$3,L32-K32,0)+IF(I33=$Q$3,J32-I32,0)+IF(G33=$Q$3,H32-G32,0)+IF(E33=$Q$3,F32-E32,0)+IF(C33=$Q$3,D32-C32,0)</f>
        <v>8.333333333333337E-2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IF(O33=$U$3,P32-O32,0)+IF(M33=$U$3,N32-M32,0)</f>
        <v>0</v>
      </c>
      <c r="V32" s="51">
        <f>IF(O33=$V$3,P32-O32,0)+IF(M33=$V$3,N32-M32,0)</f>
        <v>0</v>
      </c>
      <c r="W32" s="65"/>
      <c r="X32" s="65"/>
      <c r="Y32" s="65"/>
      <c r="Z32" s="65"/>
      <c r="AA32" s="65"/>
    </row>
    <row r="33" spans="1:27" ht="15" customHeight="1">
      <c r="A33" s="4"/>
      <c r="B33" s="17"/>
      <c r="C33" s="65" t="s">
        <v>14</v>
      </c>
      <c r="D33" s="65"/>
      <c r="E33" s="65" t="s">
        <v>7</v>
      </c>
      <c r="F33" s="65"/>
      <c r="G33" s="65" t="s">
        <v>7</v>
      </c>
      <c r="H33" s="65"/>
      <c r="I33" s="65"/>
      <c r="J33" s="65"/>
      <c r="K33" s="65"/>
      <c r="L33" s="65"/>
      <c r="M33" s="65"/>
      <c r="N33" s="65"/>
      <c r="O33" s="65"/>
      <c r="P33" s="65"/>
      <c r="W33" s="65"/>
      <c r="X33" s="65"/>
      <c r="Y33" s="65"/>
      <c r="Z33" s="65"/>
      <c r="AA33" s="65"/>
    </row>
    <row r="34" spans="1:27" ht="15" customHeight="1">
      <c r="A34" s="4"/>
      <c r="B34" s="63">
        <f>_xlfn.ISOWEEKNUM(C31)</f>
        <v>35</v>
      </c>
      <c r="C34" s="65">
        <v>0.47916666666666669</v>
      </c>
      <c r="D34" s="65">
        <v>0.52083333333333337</v>
      </c>
      <c r="E34" s="65">
        <v>0.47916666666666669</v>
      </c>
      <c r="F34" s="65">
        <v>0.52083333333333337</v>
      </c>
      <c r="G34" s="65">
        <v>0.5</v>
      </c>
      <c r="H34" s="65">
        <v>0.54166666666666696</v>
      </c>
      <c r="I34" s="65"/>
      <c r="J34" s="65"/>
      <c r="K34" s="65"/>
      <c r="L34" s="65"/>
      <c r="M34" s="65"/>
      <c r="N34" s="65"/>
      <c r="O34" s="65"/>
      <c r="P34" s="65"/>
      <c r="Q34" s="51">
        <f>IF(K35=$Q$3,L34-K34,0)+IF(I35=$Q$3,J34-I34,0)+IF(G35=$Q$3,H34-G34,0)+IF(E35=$Q$3,F34-E34,0)+IF(C35=$Q$3,D34-C34,0)</f>
        <v>8.3333333333333648E-2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IF(O35=$U$3,P34-O34,0)+IF(M35=$U$3,N34-M34,0)</f>
        <v>0</v>
      </c>
      <c r="V34" s="51">
        <f>IF(O35=$V$3,P34-O34,0)+IF(M35=$V$3,N34-M34,0)</f>
        <v>0</v>
      </c>
      <c r="W34" s="65"/>
      <c r="X34" s="65"/>
      <c r="Y34" s="65"/>
      <c r="Z34" s="65"/>
      <c r="AA34" s="65"/>
    </row>
    <row r="35" spans="1:27" ht="15" customHeight="1">
      <c r="A35" s="4"/>
      <c r="B35" s="63"/>
      <c r="C35" s="73" t="s">
        <v>14</v>
      </c>
      <c r="D35" s="73"/>
      <c r="E35" s="73" t="s">
        <v>7</v>
      </c>
      <c r="F35" s="73"/>
      <c r="G35" s="73" t="s">
        <v>7</v>
      </c>
      <c r="H35" s="73"/>
      <c r="I35" s="73"/>
      <c r="J35" s="73"/>
      <c r="K35" s="73"/>
      <c r="L35" s="73"/>
      <c r="M35" s="73"/>
      <c r="N35" s="73"/>
      <c r="O35" s="73"/>
      <c r="P35" s="73"/>
      <c r="W35" s="73"/>
      <c r="X35" s="73"/>
      <c r="Y35" s="73"/>
      <c r="Z35" s="73"/>
      <c r="AA35" s="65"/>
    </row>
    <row r="36" spans="1:27" ht="15" customHeight="1">
      <c r="A36" s="4"/>
      <c r="B36" s="17"/>
      <c r="C36" s="65">
        <v>0.72916666666666663</v>
      </c>
      <c r="D36" s="65">
        <v>0.77083333333333337</v>
      </c>
      <c r="E36" s="65">
        <v>0.72916666666666663</v>
      </c>
      <c r="F36" s="65">
        <v>0.77083333333333337</v>
      </c>
      <c r="G36" s="65">
        <v>0.72916666666666663</v>
      </c>
      <c r="H36" s="65">
        <v>0.77083333333333404</v>
      </c>
      <c r="I36" s="65"/>
      <c r="J36" s="65"/>
      <c r="K36" s="65"/>
      <c r="L36" s="65"/>
      <c r="M36" s="65"/>
      <c r="N36" s="65"/>
      <c r="O36" s="65"/>
      <c r="P36" s="65"/>
      <c r="Q36" s="51">
        <f>IF(K37=$Q$3,L36-K36,0)+IF(I37=$Q$3,J36-I36,0)+IF(G37=$Q$3,H36-G36,0)+IF(E37=$Q$3,F36-E36,0)+IF(C37=$Q$3,D36-C36,0)</f>
        <v>0</v>
      </c>
      <c r="R36" s="51">
        <f>IF(K37=$R$3,L36-K36,0)+IF(I37=$R$3,J36-I36,0)+IF(G37=$R$3,H36-G36,0)+IF(E37=$R$3,F36-E36,0)+IF(C37=$R$3,D36-C36,0)</f>
        <v>8.3333333333334147E-2</v>
      </c>
      <c r="S36" s="51">
        <f>IF(K37=$S$3,L36-K36,0)+IF(I37=$S$3,J36-I36,0)+IF(G37=$S$3,H36-G36,0)+IF(E37=$S$3,F36-E36,0)+IF(C37=$S$3,D36-C36,0)</f>
        <v>4.1666666666666741E-2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W36" s="65"/>
      <c r="X36" s="65"/>
      <c r="Y36" s="65"/>
      <c r="Z36" s="65"/>
      <c r="AA36" s="65"/>
    </row>
    <row r="37" spans="1:27" ht="15" customHeight="1">
      <c r="A37" s="4"/>
      <c r="B37" s="20"/>
      <c r="C37" s="65" t="s">
        <v>8</v>
      </c>
      <c r="D37" s="65"/>
      <c r="E37" s="65" t="s">
        <v>14</v>
      </c>
      <c r="F37" s="65"/>
      <c r="G37" s="65" t="s">
        <v>8</v>
      </c>
      <c r="H37" s="65"/>
      <c r="I37" s="65"/>
      <c r="J37" s="65"/>
      <c r="K37" s="65"/>
      <c r="L37" s="65"/>
      <c r="M37" s="65"/>
      <c r="N37" s="65"/>
      <c r="O37" s="65"/>
      <c r="P37" s="65"/>
      <c r="W37" s="65"/>
      <c r="X37" s="65"/>
      <c r="Y37" s="65"/>
      <c r="Z37" s="65"/>
      <c r="AA37" s="65"/>
    </row>
    <row r="38" spans="1:27"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W38" s="65"/>
      <c r="X38" s="65"/>
      <c r="Y38" s="65"/>
      <c r="Z38" s="65"/>
      <c r="AA38" s="65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14A854E6-8FF3-4197-9975-043508A82DA3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5FE39F-EA09-4568-8C04-88EA331081CB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C746F-20D3-47FF-884F-7A4D6C4CD65D}">
  <sheetPr codeName="Feuil26"/>
  <dimension ref="A1:X37"/>
  <sheetViews>
    <sheetView showZeros="0" topLeftCell="E1" workbookViewId="0">
      <pane ySplit="2" topLeftCell="A3" activePane="bottomLeft" state="frozen"/>
      <selection activeCell="B31" sqref="B31"/>
      <selection pane="bottomLeft" activeCell="W18" sqref="W18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8984375" hidden="1" customWidth="1"/>
    <col min="22" max="22" width="8.5" hidden="1" customWidth="1"/>
    <col min="23" max="23" width="18.59765625" style="13" customWidth="1"/>
    <col min="24" max="24" width="25" style="14" customWidth="1"/>
  </cols>
  <sheetData>
    <row r="1" spans="1:2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ht="17.399999999999999">
      <c r="A2" s="3"/>
      <c r="B2" s="54">
        <v>45992</v>
      </c>
      <c r="C2" s="32" t="s">
        <v>0</v>
      </c>
      <c r="D2" s="33"/>
      <c r="E2" s="32" t="s">
        <v>1</v>
      </c>
      <c r="F2" s="33"/>
      <c r="G2" s="32" t="s">
        <v>2</v>
      </c>
      <c r="H2" s="33"/>
      <c r="I2" s="32" t="s">
        <v>3</v>
      </c>
      <c r="J2" s="33"/>
      <c r="K2" s="32" t="s">
        <v>4</v>
      </c>
      <c r="L2" s="33"/>
      <c r="M2" s="34" t="s">
        <v>5</v>
      </c>
      <c r="N2" s="35"/>
      <c r="O2" s="36" t="s">
        <v>6</v>
      </c>
      <c r="P2" s="37"/>
      <c r="Q2" s="53" t="s">
        <v>23</v>
      </c>
      <c r="R2" s="53"/>
      <c r="S2" s="53"/>
      <c r="T2" s="53" t="s">
        <v>24</v>
      </c>
      <c r="U2" s="53"/>
      <c r="V2" s="53"/>
    </row>
    <row r="3" spans="1:24" ht="13.8" customHeight="1">
      <c r="A3" s="4"/>
      <c r="B3" s="16" t="s">
        <v>32</v>
      </c>
      <c r="C3" s="38">
        <f>IF(WEEKDAY(B2,2)=1,B2,"")</f>
        <v>45992</v>
      </c>
      <c r="D3" s="38"/>
      <c r="E3" s="38">
        <f>IF(C3&lt;&gt;"",C3+1,IF(WEEKDAY(B2,2)=2,B2,""))</f>
        <v>45993</v>
      </c>
      <c r="F3" s="38"/>
      <c r="G3" s="38">
        <f>IF(E3&lt;&gt;"",E3+1,IF(WEEKDAY(B2,2)=3,B2,""))</f>
        <v>45994</v>
      </c>
      <c r="H3" s="38"/>
      <c r="I3" s="38">
        <f>IF(G3&lt;&gt;"",G3+1,IF(WEEKDAY(B2,2)=4,B2,""))</f>
        <v>45995</v>
      </c>
      <c r="J3" s="38"/>
      <c r="K3" s="38">
        <f>IF(I3&lt;&gt;"",I3+1,IF(WEEKDAY(B2,2)=5,B2,""))</f>
        <v>45996</v>
      </c>
      <c r="L3" s="38"/>
      <c r="M3" s="38">
        <f>IF(K3&lt;&gt;"",K3+1,IF(WEEKDAY(B2,2)=6,B2,""))</f>
        <v>45997</v>
      </c>
      <c r="N3" s="39"/>
      <c r="O3" s="38">
        <f>IF(M3&lt;&gt;"",M3+1,IF(WEEKDAY(B2,2)=7,B2,""))</f>
        <v>45998</v>
      </c>
      <c r="P3" s="40"/>
      <c r="Q3" s="13" t="s">
        <v>7</v>
      </c>
      <c r="R3" s="13" t="s">
        <v>8</v>
      </c>
      <c r="S3" s="13" t="s">
        <v>14</v>
      </c>
      <c r="T3" s="13" t="s">
        <v>7</v>
      </c>
      <c r="U3" s="13" t="s">
        <v>8</v>
      </c>
      <c r="V3" s="13" t="s">
        <v>14</v>
      </c>
      <c r="X3" s="15" t="s">
        <v>15</v>
      </c>
    </row>
    <row r="4" spans="1:24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51">
        <f>IF(K5=$Q$3,L4-K4,0)+IF(I5=$Q$3,J4-I4,0)+IF(G5=$Q$3,H4-G4,0)+IF(E5=$Q$3,F4-E4,0)+IF(C5=$Q$3,D4-C4,0)</f>
        <v>0</v>
      </c>
      <c r="R4" s="51">
        <f>IF(K5=$R$3,L4-K4,0)+IF(I5=$R$3,J4-I4,0)+IF(G5=$R$3,H4-G4,0)+IF(E5=$R$3,F4-E4,0)+IF(C5=$R$3,D4-C4,0)</f>
        <v>0</v>
      </c>
      <c r="S4" s="51">
        <f>IF(K5=$S$3,L4-K4,0)+IF(I5=$S$3,J4-I4,0)+IF(G5=$S$3,H4-G4,0)+IF(E5=$S$3,F4-E4,0)+IF(C5=$S$3,D4-C4,0)</f>
        <v>0</v>
      </c>
      <c r="T4" s="51">
        <f>IF(O5=$T$3,P4-O4,0)+IF(M5=$T$3,N4-M4,0)</f>
        <v>0</v>
      </c>
      <c r="U4" s="51">
        <f>IF(O5=$U$3,P4-O4,0)+IF(M5=$U$3,N4-M4,0)</f>
        <v>8.3333333333333259E-2</v>
      </c>
      <c r="V4" s="51">
        <f>IF(O5=$V$3,P4-O4,0)+IF(M5=$V$3,N4-M4,0)</f>
        <v>0</v>
      </c>
      <c r="W4" s="52" t="s">
        <v>7</v>
      </c>
      <c r="X4" s="65">
        <f>SUM(Q4:Q37)</f>
        <v>1.4166666666666667</v>
      </c>
    </row>
    <row r="5" spans="1:24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51"/>
      <c r="R5" s="51"/>
      <c r="S5" s="51"/>
      <c r="T5" s="51"/>
      <c r="U5" s="51"/>
      <c r="V5" s="51"/>
      <c r="W5" s="52" t="s">
        <v>8</v>
      </c>
      <c r="X5" s="65">
        <f>SUM(R4:R37)</f>
        <v>0.45833333333333415</v>
      </c>
    </row>
    <row r="6" spans="1:24" ht="15" customHeight="1">
      <c r="A6" s="4"/>
      <c r="B6" s="63">
        <f>_xlfn.ISOWEEKNUM(O3)</f>
        <v>49</v>
      </c>
      <c r="C6" s="41"/>
      <c r="D6" s="41"/>
      <c r="E6" s="41"/>
      <c r="F6" s="41"/>
      <c r="G6" s="42"/>
      <c r="H6" s="42"/>
      <c r="I6" s="42"/>
      <c r="J6" s="42"/>
      <c r="K6" s="42"/>
      <c r="L6" s="42"/>
      <c r="M6" s="30">
        <v>0.5</v>
      </c>
      <c r="N6" s="31">
        <v>0.54166666666666663</v>
      </c>
      <c r="O6" s="30">
        <v>0.5</v>
      </c>
      <c r="P6" s="31">
        <v>0.54166666666666663</v>
      </c>
      <c r="Q6" s="51">
        <f>IF(K7=$Q$3,L6-K6,0)+IF(I7=$Q$3,J6-I6,0)+IF(G7=$Q$3,H6-G6,0)+IF(E7=$Q$3,F6-E6,0)+IF(C7=$Q$3,D6-C6,0)</f>
        <v>0</v>
      </c>
      <c r="R6" s="51">
        <f>IF(K7=$R$3,L6-K6,0)+IF(I7=$R$3,J6-I6,0)+IF(G7=$R$3,H6-G6,0)+IF(E7=$R$3,F6-E6,0)+IF(C7=$R$3,D6-C6,0)</f>
        <v>0</v>
      </c>
      <c r="S6" s="51">
        <f>IF(K7=$S$3,L6-K6,0)+IF(I7=$S$3,J6-I6,0)+IF(G7=$S$3,H6-G6,0)+IF(E7=$S$3,F6-E6,0)+IF(C7=$S$3,D6-C6,0)</f>
        <v>0</v>
      </c>
      <c r="T6" s="51">
        <f>IF(O7=$T$3,P6-O6,0)+IF(M7=$T$3,N6-M6,0)</f>
        <v>0</v>
      </c>
      <c r="U6" s="51">
        <f>IF(O7=$U$3,P6-O6,0)+IF(M7=$U$3,N6-M6,0)</f>
        <v>8.3333333333333259E-2</v>
      </c>
      <c r="V6" s="51">
        <f>IF(O7=$V$3,P6-O6,0)+IF(M7=$V$3,N6-M6,0)</f>
        <v>0</v>
      </c>
      <c r="W6" s="52" t="s">
        <v>14</v>
      </c>
      <c r="X6" s="65">
        <f>SUM(S4:S37)</f>
        <v>0.37500000000000056</v>
      </c>
    </row>
    <row r="7" spans="1:24" ht="15" customHeight="1">
      <c r="A7" s="4"/>
      <c r="B7" s="63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51"/>
      <c r="R7" s="51"/>
      <c r="S7" s="51"/>
      <c r="T7" s="51"/>
      <c r="U7" s="51"/>
      <c r="V7" s="51"/>
      <c r="X7" s="65"/>
    </row>
    <row r="8" spans="1:24" ht="15" customHeight="1">
      <c r="A8" s="4"/>
      <c r="B8" s="17"/>
      <c r="C8" s="41"/>
      <c r="D8" s="41"/>
      <c r="E8" s="41"/>
      <c r="F8" s="41"/>
      <c r="G8" s="42"/>
      <c r="H8" s="42"/>
      <c r="I8" s="42"/>
      <c r="J8" s="42"/>
      <c r="K8" s="42"/>
      <c r="L8" s="42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51">
        <f>IF(K9=$Q$3,L8-K8,0)+IF(I9=$Q$3,J8-I8,0)+IF(G9=$Q$3,H8-G8,0)+IF(E9=$Q$3,F8-E8,0)+IF(C9=$Q$3,D8-C8,0)</f>
        <v>0</v>
      </c>
      <c r="R8" s="51">
        <f>IF(K9=$R$3,L8-K8,0)+IF(I9=$R$3,J8-I8,0)+IF(G9=$R$3,H8-G8,0)+IF(E9=$R$3,F8-E8,0)+IF(C9=$R$3,D8-C8,0)</f>
        <v>0</v>
      </c>
      <c r="S8" s="51">
        <f>IF(K9=$S$3,L8-K8,0)+IF(I9=$S$3,J8-I8,0)+IF(G9=$S$3,H8-G8,0)+IF(E9=$S$3,F8-E8,0)+IF(C9=$S$3,D8-C8,0)</f>
        <v>0</v>
      </c>
      <c r="T8" s="51">
        <f>IF(O9=$T$3,P8-O8,0)+IF(M9=$T$3,N8-M8,0)</f>
        <v>0</v>
      </c>
      <c r="U8" s="51">
        <f>IF(O9=$U$3,P8-O8,0)+IF(M9=$U$3,N8-M8,0)</f>
        <v>8.3333333333333481E-2</v>
      </c>
      <c r="V8" s="51">
        <f>IF(O9=$V$3,P8-O8,0)+IF(M9=$V$3,N8-M8,0)</f>
        <v>0</v>
      </c>
      <c r="X8" s="73" t="s">
        <v>16</v>
      </c>
    </row>
    <row r="9" spans="1:24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51"/>
      <c r="R9" s="51"/>
      <c r="S9" s="51"/>
      <c r="T9" s="51"/>
      <c r="U9" s="51"/>
      <c r="V9" s="51"/>
      <c r="W9" s="52" t="s">
        <v>7</v>
      </c>
      <c r="X9" s="65">
        <f>SUM(T4:T37)</f>
        <v>0</v>
      </c>
    </row>
    <row r="10" spans="1:24" ht="13.8" customHeight="1">
      <c r="A10" s="4"/>
      <c r="B10" s="16" t="s">
        <v>32</v>
      </c>
      <c r="C10" s="43">
        <f>+O3+1</f>
        <v>45999</v>
      </c>
      <c r="D10" s="43"/>
      <c r="E10" s="43">
        <f>C10+1</f>
        <v>46000</v>
      </c>
      <c r="F10" s="43"/>
      <c r="G10" s="43">
        <f>E10+1</f>
        <v>46001</v>
      </c>
      <c r="H10" s="43"/>
      <c r="I10" s="43">
        <f>G10+1</f>
        <v>46002</v>
      </c>
      <c r="J10" s="43"/>
      <c r="K10" s="43">
        <f>I10+1</f>
        <v>46003</v>
      </c>
      <c r="L10" s="43"/>
      <c r="M10" s="39">
        <f>K10+1</f>
        <v>46004</v>
      </c>
      <c r="N10" s="39"/>
      <c r="O10" s="39">
        <f>M10+1</f>
        <v>46005</v>
      </c>
      <c r="P10" s="40"/>
      <c r="Q10" s="51"/>
      <c r="R10" s="51"/>
      <c r="S10" s="51"/>
      <c r="T10" s="51"/>
      <c r="U10" s="51"/>
      <c r="V10" s="51"/>
      <c r="W10" s="52" t="s">
        <v>8</v>
      </c>
      <c r="X10" s="65">
        <f>SUM(U4:U37)</f>
        <v>0.5</v>
      </c>
    </row>
    <row r="11" spans="1:24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51">
        <f>IF(K12=$Q$3,L11-K11,0)+IF(I12=$Q$3,J11-I11,0)+IF(G12=$Q$3,H11-G11,0)+IF(E12=$Q$3,F11-E11,0)+IF(C12=$Q$3,D11-C11,0)</f>
        <v>0.20833333333333343</v>
      </c>
      <c r="R11" s="51">
        <f>IF(K12=$R$3,L11-K11,0)+IF(I12=$R$3,J11-I11,0)+IF(G12=$R$3,H11-G11,0)+IF(E12=$R$3,F11-E11,0)+IF(C12=$R$3,D11-C11,0)</f>
        <v>0</v>
      </c>
      <c r="S11" s="51">
        <f>IF(K12=$S$3,L11-K11,0)+IF(I12=$S$3,J11-I11,0)+IF(G12=$S$3,H11-G11,0)+IF(E12=$S$3,F11-E11,0)+IF(C12=$S$3,D11-C11,0)</f>
        <v>0</v>
      </c>
      <c r="T11" s="51">
        <f>IF(O12=$T$3,P11-O11,0)+IF(M12=$T$3,N11-M11,0)</f>
        <v>0</v>
      </c>
      <c r="U11" s="51">
        <f>IF(O12=$U$3,P11-O11,0)+IF(M12=$U$3,N11-M11,0)</f>
        <v>0</v>
      </c>
      <c r="V11" s="51">
        <f>IF(O12=$V$3,P11-O11,0)+IF(M12=$V$3,N11-M11,0)</f>
        <v>8.3333333333333259E-2</v>
      </c>
      <c r="W11" s="52" t="s">
        <v>14</v>
      </c>
      <c r="X11" s="65">
        <f>SUM(V4:V37)</f>
        <v>0.5</v>
      </c>
    </row>
    <row r="12" spans="1:24" ht="15" customHeight="1">
      <c r="A12" s="5"/>
      <c r="B12" s="17"/>
      <c r="C12" s="44" t="s">
        <v>7</v>
      </c>
      <c r="D12" s="45"/>
      <c r="E12" s="44" t="s">
        <v>7</v>
      </c>
      <c r="F12" s="45"/>
      <c r="G12" s="44" t="s">
        <v>7</v>
      </c>
      <c r="H12" s="45"/>
      <c r="I12" s="44" t="s">
        <v>7</v>
      </c>
      <c r="J12" s="45"/>
      <c r="K12" s="44" t="s">
        <v>7</v>
      </c>
      <c r="L12" s="45"/>
      <c r="M12" s="9" t="s">
        <v>14</v>
      </c>
      <c r="N12" s="25"/>
      <c r="O12" s="10" t="s">
        <v>14</v>
      </c>
      <c r="P12" s="27"/>
      <c r="Q12" s="51"/>
      <c r="R12" s="51"/>
      <c r="S12" s="51"/>
      <c r="T12" s="51"/>
      <c r="U12" s="51"/>
      <c r="V12" s="51"/>
    </row>
    <row r="13" spans="1:24" ht="15" customHeight="1">
      <c r="A13" s="4"/>
      <c r="B13" s="63">
        <f>_xlfn.ISOWEEKNUM(C10)</f>
        <v>50</v>
      </c>
      <c r="C13" s="42">
        <v>0.47916666666666669</v>
      </c>
      <c r="D13" s="42">
        <v>0.52083333333333337</v>
      </c>
      <c r="E13" s="42">
        <v>0.47916666666666669</v>
      </c>
      <c r="F13" s="42">
        <v>0.52083333333333337</v>
      </c>
      <c r="G13" s="42">
        <v>0.5</v>
      </c>
      <c r="H13" s="42">
        <v>0.54166666666666663</v>
      </c>
      <c r="I13" s="42">
        <v>0.47916666666666669</v>
      </c>
      <c r="J13" s="42">
        <v>0.52083333333333337</v>
      </c>
      <c r="K13" s="42">
        <v>0.5</v>
      </c>
      <c r="L13" s="42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51">
        <f>IF(K14=$Q$3,L13-K13,0)+IF(I14=$Q$3,J13-I13,0)+IF(G14=$Q$3,H13-G13,0)+IF(E14=$Q$3,F13-E13,0)+IF(C14=$Q$3,D13-C13,0)</f>
        <v>0.20833333333333331</v>
      </c>
      <c r="R13" s="51">
        <f>IF(K14=$R$3,L13-K13,0)+IF(I14=$R$3,J13-I13,0)+IF(G14=$R$3,H13-G13,0)+IF(E14=$R$3,F13-E13,0)+IF(C14=$R$3,D13-C13,0)</f>
        <v>0</v>
      </c>
      <c r="S13" s="51">
        <f>IF(K14=$S$3,L13-K13,0)+IF(I14=$S$3,J13-I13,0)+IF(G14=$S$3,H13-G13,0)+IF(E14=$S$3,F13-E13,0)+IF(C14=$S$3,D13-C13,0)</f>
        <v>0</v>
      </c>
      <c r="T13" s="51">
        <f>IF(O14=$T$3,P13-O13,0)+IF(M14=$T$3,N13-M13,0)</f>
        <v>0</v>
      </c>
      <c r="U13" s="51">
        <f>IF(O14=$U$3,P13-O13,0)+IF(M14=$U$3,N13-M13,0)</f>
        <v>0</v>
      </c>
      <c r="V13" s="51">
        <f>IF(O14=$V$3,P13-O13,0)+IF(M14=$V$3,N13-M13,0)</f>
        <v>8.3333333333333259E-2</v>
      </c>
    </row>
    <row r="14" spans="1:24" ht="15" customHeight="1">
      <c r="A14" s="4"/>
      <c r="B14" s="63"/>
      <c r="C14" s="44" t="s">
        <v>7</v>
      </c>
      <c r="D14" s="45"/>
      <c r="E14" s="44" t="s">
        <v>7</v>
      </c>
      <c r="F14" s="45"/>
      <c r="G14" s="44" t="s">
        <v>7</v>
      </c>
      <c r="H14" s="45"/>
      <c r="I14" s="44" t="s">
        <v>7</v>
      </c>
      <c r="J14" s="45"/>
      <c r="K14" s="44" t="s">
        <v>7</v>
      </c>
      <c r="L14" s="45"/>
      <c r="M14" s="9" t="s">
        <v>14</v>
      </c>
      <c r="N14" s="25"/>
      <c r="O14" s="10" t="s">
        <v>14</v>
      </c>
      <c r="P14" s="27"/>
      <c r="Q14" s="51"/>
      <c r="R14" s="51"/>
      <c r="S14" s="51"/>
      <c r="T14" s="51"/>
      <c r="U14" s="51"/>
      <c r="V14" s="51"/>
    </row>
    <row r="15" spans="1:24" ht="15" customHeight="1">
      <c r="A15" s="4"/>
      <c r="B15" s="17"/>
      <c r="C15" s="42">
        <v>0.72916666666666663</v>
      </c>
      <c r="D15" s="42">
        <v>0.77083333333333337</v>
      </c>
      <c r="E15" s="42">
        <v>0.72916666666666663</v>
      </c>
      <c r="F15" s="42">
        <v>0.77083333333333337</v>
      </c>
      <c r="G15" s="42">
        <v>0.72916666666666663</v>
      </c>
      <c r="H15" s="42">
        <v>0.77083333333333337</v>
      </c>
      <c r="I15" s="42">
        <v>0.72916666666666663</v>
      </c>
      <c r="J15" s="42">
        <v>0.77083333333333337</v>
      </c>
      <c r="K15" s="42">
        <v>0.72916666666666663</v>
      </c>
      <c r="L15" s="42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51">
        <f>IF(K16=$Q$3,L15-K15,0)+IF(I16=$Q$3,J15-I15,0)+IF(G16=$Q$3,H15-G15,0)+IF(E16=$Q$3,F15-E15,0)+IF(C16=$Q$3,D15-C15,0)</f>
        <v>0</v>
      </c>
      <c r="R15" s="51">
        <f>IF(K16=$R$3,L15-K15,0)+IF(I16=$R$3,J15-I15,0)+IF(G16=$R$3,H15-G15,0)+IF(E16=$R$3,F15-E15,0)+IF(C16=$R$3,D15-C15,0)</f>
        <v>0.12500000000000022</v>
      </c>
      <c r="S15" s="51">
        <f>IF(K16=$S$3,L15-K15,0)+IF(I16=$S$3,J15-I15,0)+IF(G16=$S$3,H15-G15,0)+IF(E16=$S$3,F15-E15,0)+IF(C16=$S$3,D15-C15,0)</f>
        <v>8.3333333333333481E-2</v>
      </c>
      <c r="T15" s="51">
        <f>IF(O16=$T$3,P15-O15,0)+IF(M16=$T$3,N15-M15,0)</f>
        <v>0</v>
      </c>
      <c r="U15" s="51">
        <f>IF(O16=$U$3,P15-O15,0)+IF(M16=$U$3,N15-M15,0)</f>
        <v>0</v>
      </c>
      <c r="V15" s="51">
        <f>IF(O16=$V$3,P15-O15,0)+IF(M16=$V$3,N15-M15,0)</f>
        <v>8.3333333333333481E-2</v>
      </c>
    </row>
    <row r="16" spans="1:24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51"/>
      <c r="R16" s="51"/>
      <c r="S16" s="51"/>
      <c r="T16" s="51"/>
      <c r="U16" s="51"/>
      <c r="V16" s="51"/>
    </row>
    <row r="17" spans="1:24" ht="15" customHeight="1">
      <c r="A17" s="4"/>
      <c r="B17" s="16" t="s">
        <v>32</v>
      </c>
      <c r="C17" s="43">
        <f>C10+7</f>
        <v>46006</v>
      </c>
      <c r="D17" s="43"/>
      <c r="E17" s="43">
        <f>C17+1</f>
        <v>46007</v>
      </c>
      <c r="F17" s="43"/>
      <c r="G17" s="43">
        <f>E17+1</f>
        <v>46008</v>
      </c>
      <c r="H17" s="43"/>
      <c r="I17" s="43">
        <f>G17+1</f>
        <v>46009</v>
      </c>
      <c r="J17" s="43"/>
      <c r="K17" s="43">
        <f>I17+1</f>
        <v>46010</v>
      </c>
      <c r="L17" s="43"/>
      <c r="M17" s="39">
        <f>K17+1</f>
        <v>46011</v>
      </c>
      <c r="N17" s="39"/>
      <c r="O17" s="39">
        <f>M17+1</f>
        <v>46012</v>
      </c>
      <c r="P17" s="40"/>
      <c r="Q17" s="51"/>
      <c r="R17" s="51"/>
      <c r="S17" s="51"/>
      <c r="T17" s="51"/>
      <c r="U17" s="51"/>
      <c r="V17" s="51"/>
    </row>
    <row r="18" spans="1:24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51">
        <f>IF(K19=$Q$3,L18-K18,0)+IF(I19=$Q$3,J18-I18,0)+IF(G19=$Q$3,H18-G18,0)+IF(E19=$Q$3,F18-E18,0)+IF(C19=$Q$3,D18-C18,0)</f>
        <v>0.20833333333333343</v>
      </c>
      <c r="R18" s="51">
        <f>IF(K19=$R$3,L18-K18,0)+IF(I19=$R$3,J18-I18,0)+IF(G19=$R$3,H18-G18,0)+IF(E19=$R$3,F18-E18,0)+IF(C19=$R$3,D18-C18,0)</f>
        <v>0</v>
      </c>
      <c r="S18" s="51">
        <f>IF(K19=$S$3,L18-K18,0)+IF(I19=$S$3,J18-I18,0)+IF(G19=$S$3,H18-G18,0)+IF(E19=$S$3,F18-E18,0)+IF(C19=$S$3,D18-C18,0)</f>
        <v>0</v>
      </c>
      <c r="T18" s="51">
        <f>IF(O19=$T$3,P18-O18,0)+IF(M19=$T$3,N18-M18,0)</f>
        <v>0</v>
      </c>
      <c r="U18" s="51">
        <f>IF(O19=$U$3,P18-O18,0)+IF(M19=$U$3,N18-M18,0)</f>
        <v>8.3333333333333259E-2</v>
      </c>
      <c r="V18" s="51">
        <f>IF(O19=$V$3,P18-O18,0)+IF(M19=$V$3,N18-M18,0)</f>
        <v>0</v>
      </c>
    </row>
    <row r="19" spans="1:24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51"/>
      <c r="R19" s="51"/>
      <c r="S19" s="51"/>
      <c r="T19" s="51"/>
      <c r="U19" s="51"/>
      <c r="V19" s="51"/>
    </row>
    <row r="20" spans="1:24" ht="15" customHeight="1">
      <c r="A20" s="4"/>
      <c r="B20" s="63">
        <f>_xlfn.ISOWEEKNUM(C17)</f>
        <v>51</v>
      </c>
      <c r="C20" s="42">
        <v>0.47916666666666669</v>
      </c>
      <c r="D20" s="42">
        <v>0.52083333333333337</v>
      </c>
      <c r="E20" s="42">
        <v>0.47916666666666669</v>
      </c>
      <c r="F20" s="42">
        <v>0.52083333333333337</v>
      </c>
      <c r="G20" s="42">
        <v>0.5</v>
      </c>
      <c r="H20" s="42">
        <v>0.54166666666666663</v>
      </c>
      <c r="I20" s="42">
        <v>0.47916666666666669</v>
      </c>
      <c r="J20" s="42">
        <v>0.52083333333333337</v>
      </c>
      <c r="K20" s="42">
        <v>0.5</v>
      </c>
      <c r="L20" s="42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51">
        <f>IF(K21=$Q$3,L20-K20,0)+IF(I21=$Q$3,J20-I20,0)+IF(G21=$Q$3,H20-G20,0)+IF(E21=$Q$3,F20-E20,0)+IF(C21=$Q$3,D20-C20,0)</f>
        <v>0.20833333333333331</v>
      </c>
      <c r="R20" s="51">
        <f>IF(K21=$R$3,L20-K20,0)+IF(I21=$R$3,J20-I20,0)+IF(G21=$R$3,H20-G20,0)+IF(E21=$R$3,F20-E20,0)+IF(C21=$R$3,D20-C20,0)</f>
        <v>0</v>
      </c>
      <c r="S20" s="51">
        <f>IF(K21=$S$3,L20-K20,0)+IF(I21=$S$3,J20-I20,0)+IF(G21=$S$3,H20-G20,0)+IF(E21=$S$3,F20-E20,0)+IF(C21=$S$3,D20-C20,0)</f>
        <v>0</v>
      </c>
      <c r="T20" s="51">
        <f>IF(O21=$T$3,P20-O20,0)+IF(M21=$T$3,N20-M20,0)</f>
        <v>0</v>
      </c>
      <c r="U20" s="51">
        <f>IF(O21=$U$3,P20-O20,0)+IF(M21=$U$3,N20-M20,0)</f>
        <v>8.3333333333333259E-2</v>
      </c>
      <c r="V20" s="51">
        <f>IF(O21=$V$3,P20-O20,0)+IF(M21=$V$3,N20-M20,0)</f>
        <v>0</v>
      </c>
    </row>
    <row r="21" spans="1:24" ht="15" customHeight="1">
      <c r="A21" s="4"/>
      <c r="B21" s="63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51"/>
      <c r="R21" s="51"/>
      <c r="S21" s="51"/>
      <c r="T21" s="51"/>
      <c r="U21" s="51"/>
      <c r="V21" s="51"/>
    </row>
    <row r="22" spans="1:24" ht="15" customHeight="1">
      <c r="A22" s="4"/>
      <c r="B22" s="17"/>
      <c r="C22" s="42">
        <v>0.72916666666666663</v>
      </c>
      <c r="D22" s="42">
        <v>0.77083333333333337</v>
      </c>
      <c r="E22" s="42">
        <v>0.72916666666666663</v>
      </c>
      <c r="F22" s="42">
        <v>0.77083333333333337</v>
      </c>
      <c r="G22" s="42">
        <v>0.72916666666666663</v>
      </c>
      <c r="H22" s="42">
        <v>0.77083333333333337</v>
      </c>
      <c r="I22" s="42">
        <v>0.72916666666666663</v>
      </c>
      <c r="J22" s="42">
        <v>0.77083333333333337</v>
      </c>
      <c r="K22" s="42">
        <v>0.72916666666666663</v>
      </c>
      <c r="L22" s="42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51">
        <f>IF(K23=$Q$3,L22-K22,0)+IF(I23=$Q$3,J22-I22,0)+IF(G23=$Q$3,H22-G22,0)+IF(E23=$Q$3,F22-E22,0)+IF(C23=$Q$3,D22-C22,0)</f>
        <v>0</v>
      </c>
      <c r="R22" s="51">
        <f>IF(K23=$R$3,L22-K22,0)+IF(I23=$R$3,J22-I22,0)+IF(G23=$R$3,H22-G22,0)+IF(E23=$R$3,F22-E22,0)+IF(C23=$R$3,D22-C22,0)</f>
        <v>0.12500000000000022</v>
      </c>
      <c r="S22" s="51">
        <f>IF(K23=$S$3,L22-K22,0)+IF(I23=$S$3,J22-I22,0)+IF(G23=$S$3,H22-G22,0)+IF(E23=$S$3,F22-E22,0)+IF(C23=$S$3,D22-C22,0)</f>
        <v>8.3333333333333481E-2</v>
      </c>
      <c r="T22" s="51">
        <f>IF(O23=$T$3,P22-O22,0)+IF(M23=$T$3,N22-M22,0)</f>
        <v>0</v>
      </c>
      <c r="U22" s="51">
        <f>IF(O23=$U$3,P22-O22,0)+IF(M23=$U$3,N22-M22,0)</f>
        <v>8.3333333333333481E-2</v>
      </c>
      <c r="V22" s="51">
        <f>IF(O23=$V$3,P22-O22,0)+IF(M23=$V$3,N22-M22,0)</f>
        <v>0</v>
      </c>
    </row>
    <row r="23" spans="1:24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4" ht="15" customHeight="1">
      <c r="A24" s="4"/>
      <c r="B24" s="16" t="s">
        <v>32</v>
      </c>
      <c r="C24" s="43">
        <f>C17+7</f>
        <v>46013</v>
      </c>
      <c r="D24" s="43"/>
      <c r="E24" s="43">
        <f>C24+1</f>
        <v>46014</v>
      </c>
      <c r="F24" s="43"/>
      <c r="G24" s="43">
        <f>E24+1</f>
        <v>46015</v>
      </c>
      <c r="H24" s="43"/>
      <c r="I24" s="43">
        <f>G24+1</f>
        <v>46016</v>
      </c>
      <c r="J24" s="43"/>
      <c r="K24" s="43">
        <f>I24+1</f>
        <v>46017</v>
      </c>
      <c r="L24" s="43"/>
      <c r="M24" s="39">
        <f>K24+1</f>
        <v>46018</v>
      </c>
      <c r="N24" s="39"/>
      <c r="O24" s="39">
        <f>M24+1</f>
        <v>46019</v>
      </c>
      <c r="P24" s="40"/>
    </row>
    <row r="25" spans="1:24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51">
        <f>IF(K26=$Q$3,L25-K25,0)+IF(I26=$Q$3,J25-I25,0)+IF(G26=$Q$3,H25-G25,0)+IF(E26=$Q$3,F25-E25,0)+IF(C26=$Q$3,D25-C25,0)</f>
        <v>0.20833333333333343</v>
      </c>
      <c r="R25" s="51">
        <f>IF(K26=$R$3,L25-K25,0)+IF(I26=$R$3,J25-I25,0)+IF(G26=$R$3,H25-G25,0)+IF(E26=$R$3,F25-E25,0)+IF(C26=$R$3,D25-C25,0)</f>
        <v>0</v>
      </c>
      <c r="S25" s="51">
        <f>IF(K26=$S$3,L25-K25,0)+IF(I26=$S$3,J25-I25,0)+IF(G26=$S$3,H25-G25,0)+IF(E26=$S$3,F25-E25,0)+IF(C26=$S$3,D25-C25,0)</f>
        <v>0</v>
      </c>
      <c r="T25" s="51">
        <f>IF(O26=$T$3,P25-O25,0)+IF(M26=$T$3,N25-M25,0)</f>
        <v>0</v>
      </c>
      <c r="U25" s="51">
        <f>IF(O26=$U$3,P25-O25,0)+IF(M26=$U$3,N25-M25,0)</f>
        <v>0</v>
      </c>
      <c r="V25" s="51">
        <f>IF(O26=$V$3,P25-O25,0)+IF(M26=$V$3,N25-M25,0)</f>
        <v>8.3333333333333259E-2</v>
      </c>
    </row>
    <row r="26" spans="1:24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4" ht="15" customHeight="1">
      <c r="A27" s="4"/>
      <c r="B27" s="63">
        <f>_xlfn.ISOWEEKNUM(C24)</f>
        <v>52</v>
      </c>
      <c r="C27" s="42">
        <v>0.47916666666666669</v>
      </c>
      <c r="D27" s="42">
        <v>0.52083333333333337</v>
      </c>
      <c r="E27" s="42">
        <v>0.47916666666666669</v>
      </c>
      <c r="F27" s="42">
        <v>0.52083333333333337</v>
      </c>
      <c r="G27" s="42">
        <v>0.5</v>
      </c>
      <c r="H27" s="42">
        <v>0.54166666666666663</v>
      </c>
      <c r="I27" s="42">
        <v>0.47916666666666669</v>
      </c>
      <c r="J27" s="42">
        <v>0.52083333333333337</v>
      </c>
      <c r="K27" s="42">
        <v>0.5</v>
      </c>
      <c r="L27" s="42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51">
        <f>IF(K28=$Q$3,L27-K27,0)+IF(I28=$Q$3,J27-I27,0)+IF(G28=$Q$3,H27-G27,0)+IF(E28=$Q$3,F27-E27,0)+IF(C28=$Q$3,D27-C27,0)</f>
        <v>0.20833333333333331</v>
      </c>
      <c r="R27" s="51">
        <f>IF(K28=$R$3,L27-K27,0)+IF(I28=$R$3,J27-I27,0)+IF(G28=$R$3,H27-G27,0)+IF(E28=$R$3,F27-E27,0)+IF(C28=$R$3,D27-C27,0)</f>
        <v>0</v>
      </c>
      <c r="S27" s="51">
        <f>IF(K28=$S$3,L27-K27,0)+IF(I28=$S$3,J27-I27,0)+IF(G28=$S$3,H27-G27,0)+IF(E28=$S$3,F27-E27,0)+IF(C28=$S$3,D27-C27,0)</f>
        <v>0</v>
      </c>
      <c r="T27" s="51">
        <f>IF(O28=$T$3,P27-O27,0)+IF(M28=$T$3,N27-M27,0)</f>
        <v>0</v>
      </c>
      <c r="U27" s="51">
        <f>IF(O28=$U$3,P27-O27,0)+IF(M28=$U$3,N27-M27,0)</f>
        <v>0</v>
      </c>
      <c r="V27" s="51">
        <f>IF(O28=$V$3,P27-O27,0)+IF(M28=$V$3,N27-M27,0)</f>
        <v>8.3333333333333259E-2</v>
      </c>
    </row>
    <row r="28" spans="1:24" ht="15" customHeight="1">
      <c r="A28" s="4"/>
      <c r="B28" s="63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4" ht="15" customHeight="1">
      <c r="A29" s="4"/>
      <c r="B29" s="17"/>
      <c r="C29" s="42">
        <v>0.72916666666666663</v>
      </c>
      <c r="D29" s="42">
        <v>0.77083333333333337</v>
      </c>
      <c r="E29" s="42">
        <v>0.72916666666666663</v>
      </c>
      <c r="F29" s="42">
        <v>0.77083333333333337</v>
      </c>
      <c r="G29" s="42">
        <v>0.72916666666666663</v>
      </c>
      <c r="H29" s="42">
        <v>0.77083333333333337</v>
      </c>
      <c r="I29" s="42">
        <v>0.72916666666666663</v>
      </c>
      <c r="J29" s="42">
        <v>0.77083333333333337</v>
      </c>
      <c r="K29" s="42">
        <v>0.72916666666666663</v>
      </c>
      <c r="L29" s="42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51">
        <f>IF(K30=$Q$3,L29-K29,0)+IF(I30=$Q$3,J29-I29,0)+IF(G30=$Q$3,H29-G29,0)+IF(E30=$Q$3,F29-E29,0)+IF(C30=$Q$3,D29-C29,0)</f>
        <v>0</v>
      </c>
      <c r="R29" s="51">
        <f>IF(K30=$R$3,L29-K29,0)+IF(I30=$R$3,J29-I29,0)+IF(G30=$R$3,H29-G29,0)+IF(E30=$R$3,F29-E29,0)+IF(C30=$R$3,D29-C29,0)</f>
        <v>0.12500000000000022</v>
      </c>
      <c r="S29" s="51">
        <f>IF(K30=$S$3,L29-K29,0)+IF(I30=$S$3,J29-I29,0)+IF(G30=$S$3,H29-G29,0)+IF(E30=$S$3,F29-E29,0)+IF(C30=$S$3,D29-C29,0)</f>
        <v>8.3333333333333481E-2</v>
      </c>
      <c r="T29" s="51">
        <f>IF(O30=$T$3,P29-O29,0)+IF(M30=$T$3,N29-M29,0)</f>
        <v>0</v>
      </c>
      <c r="U29" s="51">
        <f>IF(O30=$U$3,P29-O29,0)+IF(M30=$U$3,N29-M29,0)</f>
        <v>0</v>
      </c>
      <c r="V29" s="51">
        <f>IF(O30=$V$3,P29-O29,0)+IF(M30=$V$3,N29-M29,0)</f>
        <v>8.3333333333333481E-2</v>
      </c>
    </row>
    <row r="30" spans="1:24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4" s="13" customFormat="1" ht="15" customHeight="1">
      <c r="A31" s="4"/>
      <c r="B31" s="16" t="s">
        <v>32</v>
      </c>
      <c r="C31" s="43">
        <f>IF(MONTH(C24+7)=MONTH(B2),C24+7,"")</f>
        <v>46020</v>
      </c>
      <c r="D31" s="43"/>
      <c r="E31" s="43">
        <f>IFERROR(IF(MONTH(C31+1)=MONTH($B$2),C31+1,""),"")</f>
        <v>46021</v>
      </c>
      <c r="F31" s="43"/>
      <c r="G31" s="43">
        <f>IFERROR(IF(MONTH(E31+1)=MONTH($B$2),E31+1,""),"")</f>
        <v>46022</v>
      </c>
      <c r="H31" s="43"/>
      <c r="I31" s="43" t="str">
        <f>IFERROR(IF(MONTH(G31+1)=MONTH($B$2),G31+1,""),"")</f>
        <v/>
      </c>
      <c r="J31" s="43"/>
      <c r="K31" s="43" t="str">
        <f>IFERROR(IF(MONTH(I31+1)=MONTH($B$2),I31+1,""),"")</f>
        <v/>
      </c>
      <c r="L31" s="43"/>
      <c r="M31" s="43" t="str">
        <f>IFERROR(IF(MONTH(K31+1)=MONTH($B$2),K31+1,""),"")</f>
        <v/>
      </c>
      <c r="N31" s="39"/>
      <c r="O31" s="43" t="str">
        <f>IFERROR(IF(MONTH(M31+1)=MONTH($B$2),M31+1,""),"")</f>
        <v/>
      </c>
      <c r="P31" s="40"/>
      <c r="Q31"/>
      <c r="R31"/>
      <c r="S31"/>
      <c r="T31"/>
      <c r="U31"/>
      <c r="V31"/>
      <c r="X31" s="14"/>
    </row>
    <row r="32" spans="1:24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30"/>
      <c r="N32" s="31"/>
      <c r="O32" s="30"/>
      <c r="P32" s="31"/>
      <c r="Q32" s="51">
        <f>IFERROR(IF(K33=$Q$3,L32-K32,0)+IF(I33=$Q$3,J32-I32,0)+IF(G33=$Q$3,H32-G32,0)+IF(E33=$Q$3,F32-E32,0)+IF(C33=$Q$3,D32-C32,0),"")</f>
        <v>8.333333333333337E-2</v>
      </c>
      <c r="R32" s="51">
        <f>IF(K33=$R$3,L32-K32,0)+IF(I33=$R$3,J32-I32,0)+IF(G33=$R$3,H32-G32,0)+IF(E33=$R$3,F32-E32,0)+IF(C33=$R$3,D32-C32,0)</f>
        <v>0</v>
      </c>
      <c r="S32" s="51">
        <f>IF(K33=$S$3,L32-K32,0)+IF(I33=$S$3,J32-I32,0)+IF(G33=$S$3,H32-G32,0)+IF(E33=$S$3,F32-E32,0)+IF(C33=$S$3,D32-C32,0)</f>
        <v>4.1666666666666685E-2</v>
      </c>
      <c r="T32" s="51">
        <f>IF(O33=$T$3,P32-O32,0)+IF(M33=$T$3,N32-M32,0)</f>
        <v>0</v>
      </c>
      <c r="U32" s="51">
        <f>IFERROR(IF(O33=$U$3,P32-O32,0)+IF(M33=$U$3,N32-M32,0),"")</f>
        <v>0</v>
      </c>
      <c r="V32" s="51">
        <f>IF(O33=$V$3,P32-O32,0)+IF(M33=$V$3,N32-M32,0)</f>
        <v>0</v>
      </c>
      <c r="X32" s="14"/>
    </row>
    <row r="33" spans="1:24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X33" s="14"/>
    </row>
    <row r="34" spans="1:24" s="13" customFormat="1" ht="15" customHeight="1">
      <c r="A34" s="4"/>
      <c r="B34" s="63">
        <f>_xlfn.ISOWEEKNUM(C31)</f>
        <v>1</v>
      </c>
      <c r="C34" s="42">
        <v>0.47916666666666669</v>
      </c>
      <c r="D34" s="42">
        <v>0.52083333333333337</v>
      </c>
      <c r="E34" s="42">
        <v>0.47916666666666669</v>
      </c>
      <c r="F34" s="42">
        <v>0.52083333333333337</v>
      </c>
      <c r="G34" s="42">
        <v>0.5</v>
      </c>
      <c r="H34" s="42">
        <v>0.54166666666666663</v>
      </c>
      <c r="I34" s="42"/>
      <c r="J34" s="42"/>
      <c r="K34" s="42"/>
      <c r="L34" s="42"/>
      <c r="M34" s="30"/>
      <c r="N34" s="31"/>
      <c r="O34" s="30"/>
      <c r="P34" s="31"/>
      <c r="Q34" s="51">
        <f>IFERROR(IF(K35=$Q$3,L34-K34,0)+IF(I35=$Q$3,J34-I34,0)+IF(G35=$Q$3,H34-G34,0)+IF(E35=$Q$3,F34-E34,0)+IF(C35=$Q$3,D34-C34,0),"")</f>
        <v>8.3333333333333315E-2</v>
      </c>
      <c r="R34" s="51">
        <f>IF(K35=$R$3,L34-K34,0)+IF(I35=$R$3,J34-I34,0)+IF(G35=$R$3,H34-G34,0)+IF(E35=$R$3,F34-E34,0)+IF(C35=$R$3,D34-C34,0)</f>
        <v>0</v>
      </c>
      <c r="S34" s="51">
        <f>IF(K35=$S$3,L34-K34,0)+IF(I35=$S$3,J34-I34,0)+IF(G35=$S$3,H34-G34,0)+IF(E35=$S$3,F34-E34,0)+IF(C35=$S$3,D34-C34,0)</f>
        <v>4.1666666666666685E-2</v>
      </c>
      <c r="T34" s="51">
        <f>IF(O35=$T$3,P34-O34,0)+IF(M35=$T$3,N34-M34,0)</f>
        <v>0</v>
      </c>
      <c r="U34" s="51">
        <f>IFERROR(IF(O35=$U$3,P34-O34,0)+IF(M35=$U$3,N34-M34,0),"")</f>
        <v>0</v>
      </c>
      <c r="V34" s="51">
        <f>IF(O35=$V$3,P34-O34,0)+IF(M35=$V$3,N34-M34,0)</f>
        <v>0</v>
      </c>
      <c r="X34" s="14"/>
    </row>
    <row r="35" spans="1:24" s="13" customFormat="1" ht="15" customHeight="1">
      <c r="A35" s="4"/>
      <c r="B35" s="63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X35" s="14"/>
    </row>
    <row r="36" spans="1:24" s="13" customFormat="1" ht="15" customHeight="1">
      <c r="A36" s="4"/>
      <c r="B36" s="17"/>
      <c r="C36" s="42">
        <v>0.72916666666666663</v>
      </c>
      <c r="D36" s="42">
        <v>0.77083333333333337</v>
      </c>
      <c r="E36" s="42">
        <v>0.72916666666666663</v>
      </c>
      <c r="F36" s="42">
        <v>0.77083333333333337</v>
      </c>
      <c r="G36" s="42">
        <v>0.72916666666666663</v>
      </c>
      <c r="H36" s="42">
        <v>0.77083333333333337</v>
      </c>
      <c r="I36" s="42"/>
      <c r="J36" s="42"/>
      <c r="K36" s="42"/>
      <c r="L36" s="42"/>
      <c r="M36" s="30"/>
      <c r="N36" s="31"/>
      <c r="O36" s="30"/>
      <c r="P36" s="31"/>
      <c r="Q36" s="51">
        <f>IFERROR(IF(K37=$Q$3,L36-K36,0)+IF(I37=$Q$3,J36-I36,0)+IF(G37=$Q$3,H36-G36,0)+IF(E37=$Q$3,F36-E36,0)+IF(C37=$Q$3,D36-C36,0),"")</f>
        <v>0</v>
      </c>
      <c r="R36" s="51">
        <f>IF(K37=$R$3,L36-K36,0)+IF(I37=$R$3,J36-I36,0)+IF(G37=$R$3,H36-G36,0)+IF(E37=$R$3,F36-E36,0)+IF(C37=$R$3,D36-C36,0)</f>
        <v>8.3333333333333481E-2</v>
      </c>
      <c r="S36" s="51">
        <f>IF(K37=$S$3,L36-K36,0)+IF(I37=$S$3,J36-I36,0)+IF(G37=$S$3,H36-G36,0)+IF(E37=$S$3,F36-E36,0)+IF(C37=$S$3,D36-C36,0)</f>
        <v>4.1666666666666741E-2</v>
      </c>
      <c r="T36" s="51">
        <f>IF(O37=$T$3,P36-O36,0)+IF(M37=$T$3,N36-M36,0)</f>
        <v>0</v>
      </c>
      <c r="U36" s="51">
        <f>IF(O37=$U$3,P36-O36,0)+IF(M37=$U$3,N36-M36,0)</f>
        <v>0</v>
      </c>
      <c r="V36" s="51">
        <f>IF(O37=$V$3,P36-O36,0)+IF(M37=$V$3,N36-M36,0)</f>
        <v>0</v>
      </c>
      <c r="X36" s="14"/>
    </row>
    <row r="37" spans="1:24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X37" s="14"/>
    </row>
  </sheetData>
  <mergeCells count="14">
    <mergeCell ref="B27:B28"/>
    <mergeCell ref="B34:B35"/>
    <mergeCell ref="O2:P2"/>
    <mergeCell ref="Q2:S2"/>
    <mergeCell ref="T2:V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60530ABF-643C-4C7F-9F78-61AA05DAD1BD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D660BD-7C8E-4C5F-B762-01AC03BA70C7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4FAC2-E96F-4940-89BC-BCCB2F60B781}">
  <sheetPr codeName="Feuil15"/>
  <dimension ref="C1:S166"/>
  <sheetViews>
    <sheetView topLeftCell="A2" workbookViewId="0">
      <selection activeCell="E17" sqref="E17"/>
    </sheetView>
  </sheetViews>
  <sheetFormatPr baseColWidth="10" defaultRowHeight="13.8"/>
  <cols>
    <col min="1" max="2" width="3.19921875" customWidth="1"/>
    <col min="3" max="3" width="9.59765625" bestFit="1" customWidth="1"/>
    <col min="4" max="4" width="40.5" bestFit="1" customWidth="1"/>
    <col min="5" max="5" width="40" bestFit="1" customWidth="1"/>
    <col min="6" max="6" width="11.296875" bestFit="1" customWidth="1"/>
    <col min="7" max="9" width="2.69921875" customWidth="1"/>
    <col min="10" max="10" width="10.5" customWidth="1"/>
    <col min="11" max="11" width="19.5" bestFit="1" customWidth="1"/>
    <col min="12" max="12" width="6.69921875" style="70" customWidth="1"/>
    <col min="13" max="13" width="6.69921875" style="14" customWidth="1"/>
    <col min="14" max="14" width="9.3984375" style="14" customWidth="1"/>
    <col min="15" max="15" width="2.19921875" customWidth="1"/>
    <col min="16" max="16" width="19.5" bestFit="1" customWidth="1"/>
    <col min="17" max="18" width="6.69921875" style="14" customWidth="1"/>
    <col min="19" max="19" width="9.3984375" style="14" customWidth="1"/>
    <col min="20" max="21" width="19.59765625" bestFit="1" customWidth="1"/>
  </cols>
  <sheetData>
    <row r="1" spans="3:19" hidden="1"/>
    <row r="3" spans="3:19">
      <c r="C3" t="s">
        <v>17</v>
      </c>
      <c r="D3" s="22" t="s">
        <v>18</v>
      </c>
      <c r="E3" s="22" t="s">
        <v>19</v>
      </c>
      <c r="F3" t="s">
        <v>20</v>
      </c>
      <c r="J3" s="23" t="s">
        <v>28</v>
      </c>
      <c r="P3" s="23"/>
    </row>
    <row r="4" spans="3:19">
      <c r="C4" s="23" t="s">
        <v>7</v>
      </c>
      <c r="D4" s="72">
        <f ca="1">SUMPRODUCT((J:J=C4)*(K:K))</f>
        <v>18.166666666666671</v>
      </c>
      <c r="E4" s="72">
        <f ca="1">SUMPRODUCT((J:J=C4)*(P:P))</f>
        <v>0</v>
      </c>
      <c r="F4" s="72">
        <f ca="1">D4+E4</f>
        <v>18.166666666666671</v>
      </c>
      <c r="P4" s="24"/>
    </row>
    <row r="5" spans="3:19">
      <c r="C5" s="23" t="s">
        <v>8</v>
      </c>
      <c r="D5" s="72">
        <f ca="1">SUMPRODUCT((J:J=C5)*(K:K))</f>
        <v>5.7916666666666776</v>
      </c>
      <c r="E5" s="72">
        <f t="shared" ref="E5:E6" ca="1" si="0">SUMPRODUCT((J:J=C5)*(P:P))</f>
        <v>6.3750000000000009</v>
      </c>
      <c r="F5" s="72">
        <f t="shared" ref="F5:F6" ca="1" si="1">D5+E5</f>
        <v>12.166666666666679</v>
      </c>
      <c r="J5" s="24" t="s">
        <v>7</v>
      </c>
      <c r="K5" s="66">
        <f ca="1">INDIRECT("'"&amp;J3&amp;"'!X4")</f>
        <v>1.8333333333333335</v>
      </c>
      <c r="L5" s="70">
        <f ca="1">INDIRECT("'"&amp;J3&amp;"'!X4")*24</f>
        <v>44</v>
      </c>
      <c r="M5" s="71">
        <v>15</v>
      </c>
      <c r="N5" s="71">
        <f ca="1">M5*L5</f>
        <v>660</v>
      </c>
      <c r="P5" s="68">
        <f ca="1">INDIRECT("'"&amp;J3&amp;"'!X9")</f>
        <v>0</v>
      </c>
      <c r="Q5" s="70">
        <f ca="1">INDIRECT("'"&amp;J3&amp;"'!X9")*24</f>
        <v>0</v>
      </c>
      <c r="R5" s="71">
        <v>20</v>
      </c>
      <c r="S5" s="71">
        <f ca="1">R5*Q5</f>
        <v>0</v>
      </c>
    </row>
    <row r="6" spans="3:19">
      <c r="C6" s="23" t="s">
        <v>14</v>
      </c>
      <c r="D6" s="72">
        <f ca="1">SUMPRODUCT((J:J=C6)*(K:K))</f>
        <v>4.7916666666666741</v>
      </c>
      <c r="E6" s="72">
        <f t="shared" ca="1" si="0"/>
        <v>6</v>
      </c>
      <c r="F6" s="72">
        <f t="shared" ca="1" si="1"/>
        <v>10.791666666666675</v>
      </c>
      <c r="K6" s="67"/>
      <c r="P6" s="69"/>
      <c r="Q6" s="70"/>
    </row>
    <row r="7" spans="3:19">
      <c r="D7" s="21" t="s">
        <v>21</v>
      </c>
      <c r="E7" s="21" t="s">
        <v>22</v>
      </c>
      <c r="J7" s="24" t="s">
        <v>8</v>
      </c>
      <c r="K7" s="66">
        <f ca="1">INDIRECT("'"&amp;J3&amp;"'!X5")</f>
        <v>0.62500000000000111</v>
      </c>
      <c r="L7" s="70">
        <f ca="1">INDIRECT("'"&amp;J3&amp;"'!X5")*24</f>
        <v>15.000000000000027</v>
      </c>
      <c r="M7" s="71">
        <v>15</v>
      </c>
      <c r="N7" s="71">
        <f ca="1">M7*L7</f>
        <v>225.0000000000004</v>
      </c>
      <c r="P7" s="68">
        <f ca="1">INDIRECT("'"&amp;J3&amp;"'!X10")</f>
        <v>0.5</v>
      </c>
      <c r="Q7" s="70">
        <f ca="1">INDIRECT("'"&amp;J3&amp;"'!X10")*24</f>
        <v>12</v>
      </c>
      <c r="R7" s="71">
        <v>20</v>
      </c>
      <c r="S7" s="71">
        <f ca="1">R7*Q7</f>
        <v>240</v>
      </c>
    </row>
    <row r="8" spans="3:19">
      <c r="P8" s="24"/>
    </row>
    <row r="9" spans="3:19">
      <c r="J9" s="24" t="s">
        <v>14</v>
      </c>
      <c r="K9" s="66">
        <f ca="1">INDIRECT("'"&amp;J3&amp;"'!X6")</f>
        <v>0.4166666666666673</v>
      </c>
      <c r="L9" s="70">
        <f ca="1">INDIRECT("'"&amp;J3&amp;"'!X6")*24</f>
        <v>10.000000000000014</v>
      </c>
      <c r="M9" s="71">
        <v>15</v>
      </c>
      <c r="N9" s="71">
        <f ca="1">M9*L9</f>
        <v>150.00000000000023</v>
      </c>
      <c r="P9" s="68">
        <f ca="1">INDIRECT("'"&amp;J3&amp;"'!X11")</f>
        <v>0.5</v>
      </c>
      <c r="Q9" s="70">
        <f ca="1">INDIRECT("'"&amp;J3&amp;"'!X11")*24</f>
        <v>12</v>
      </c>
      <c r="R9" s="71">
        <v>20</v>
      </c>
      <c r="S9" s="71">
        <f ca="1">R9*Q9</f>
        <v>240</v>
      </c>
    </row>
    <row r="10" spans="3:19">
      <c r="M10" s="71"/>
      <c r="N10" s="71"/>
      <c r="R10" s="71"/>
      <c r="S10" s="71"/>
    </row>
    <row r="12" spans="3:19">
      <c r="J12" s="23" t="s">
        <v>29</v>
      </c>
      <c r="P12" s="24"/>
    </row>
    <row r="13" spans="3:19">
      <c r="M13" s="71"/>
      <c r="N13" s="71"/>
      <c r="R13" s="71"/>
      <c r="S13" s="71"/>
    </row>
    <row r="14" spans="3:19">
      <c r="J14" s="24" t="s">
        <v>7</v>
      </c>
      <c r="K14" s="66">
        <f ca="1">INDIRECT("'"&amp;J12&amp;"'!X4")</f>
        <v>1.5833333333333335</v>
      </c>
      <c r="L14" s="70">
        <f ca="1">INDIRECT("'"&amp;J12&amp;"'!X4")*24</f>
        <v>38</v>
      </c>
      <c r="M14" s="71">
        <v>15</v>
      </c>
      <c r="N14" s="71">
        <f ca="1">M14*L14</f>
        <v>570</v>
      </c>
      <c r="P14" s="68">
        <f ca="1">INDIRECT("'"&amp;J12&amp;"'!X9")</f>
        <v>0</v>
      </c>
      <c r="Q14" s="70">
        <f ca="1">INDIRECT("'"&amp;J12&amp;"'!X9")*24</f>
        <v>0</v>
      </c>
      <c r="R14" s="71">
        <v>20</v>
      </c>
      <c r="S14" s="71">
        <f ca="1">R14*Q14</f>
        <v>0</v>
      </c>
    </row>
    <row r="15" spans="3:19">
      <c r="K15" s="67"/>
      <c r="P15" s="69"/>
      <c r="Q15" s="70"/>
    </row>
    <row r="16" spans="3:19">
      <c r="J16" s="24" t="s">
        <v>8</v>
      </c>
      <c r="K16" s="66">
        <f ca="1">INDIRECT("'"&amp;J12&amp;"'!X5")</f>
        <v>0.50000000000000089</v>
      </c>
      <c r="L16" s="70">
        <f ca="1">INDIRECT("'"&amp;J12&amp;"'!X5")*24</f>
        <v>12.000000000000021</v>
      </c>
      <c r="M16" s="71">
        <v>15</v>
      </c>
      <c r="N16" s="71">
        <f ca="1">M16*L16</f>
        <v>180.00000000000031</v>
      </c>
      <c r="P16" s="68">
        <f ca="1">INDIRECT("'"&amp;J12&amp;"'!X10")</f>
        <v>0.5</v>
      </c>
      <c r="Q16" s="70">
        <f ca="1">INDIRECT("'"&amp;J12&amp;"'!X10")*24</f>
        <v>12</v>
      </c>
      <c r="R16" s="71">
        <v>20</v>
      </c>
      <c r="S16" s="71">
        <f ca="1">R16*Q16</f>
        <v>240</v>
      </c>
    </row>
    <row r="17" spans="10:19">
      <c r="P17" s="24"/>
    </row>
    <row r="18" spans="10:19">
      <c r="J18" s="24" t="s">
        <v>14</v>
      </c>
      <c r="K18" s="66">
        <f ca="1">INDIRECT("'"&amp;J12&amp;"'!X6")</f>
        <v>0.4166666666666673</v>
      </c>
      <c r="L18" s="70">
        <f ca="1">INDIRECT("'"&amp;J12&amp;"'!X6")*24</f>
        <v>10.000000000000014</v>
      </c>
      <c r="M18" s="71">
        <v>15</v>
      </c>
      <c r="N18" s="71">
        <f ca="1">M18*L18</f>
        <v>150.00000000000023</v>
      </c>
      <c r="P18" s="68">
        <f ca="1">INDIRECT("'"&amp;J12&amp;"'!X11")</f>
        <v>0.5</v>
      </c>
      <c r="Q18" s="70">
        <f ca="1">INDIRECT("'"&amp;J12&amp;"'!X11")*24</f>
        <v>12</v>
      </c>
      <c r="R18" s="71">
        <v>20</v>
      </c>
      <c r="S18" s="71">
        <f ca="1">R18*Q18</f>
        <v>240</v>
      </c>
    </row>
    <row r="19" spans="10:19">
      <c r="M19" s="71"/>
      <c r="N19" s="71"/>
      <c r="R19" s="71"/>
      <c r="S19" s="71"/>
    </row>
    <row r="20" spans="10:19">
      <c r="M20" s="71"/>
      <c r="N20" s="71"/>
      <c r="R20" s="71"/>
      <c r="S20" s="71"/>
    </row>
    <row r="21" spans="10:19">
      <c r="J21" s="23" t="s">
        <v>30</v>
      </c>
    </row>
    <row r="22" spans="10:19">
      <c r="K22" s="24"/>
      <c r="P22" s="24"/>
    </row>
    <row r="23" spans="10:19">
      <c r="J23" s="24" t="s">
        <v>7</v>
      </c>
      <c r="K23" s="66">
        <f ca="1">INDIRECT("'"&amp;J21&amp;"'!X4")</f>
        <v>1.5833333333333335</v>
      </c>
      <c r="L23" s="70">
        <f ca="1">INDIRECT("'"&amp;J21&amp;"'!X4")*24</f>
        <v>38</v>
      </c>
      <c r="M23" s="71">
        <v>15</v>
      </c>
      <c r="N23" s="71">
        <f ca="1">M23*L23</f>
        <v>570</v>
      </c>
      <c r="P23" s="68">
        <f ca="1">INDIRECT("'"&amp;J21&amp;"'!X9")</f>
        <v>0</v>
      </c>
      <c r="Q23" s="70">
        <f ca="1">INDIRECT("'"&amp;J21&amp;"'!X9")*24</f>
        <v>0</v>
      </c>
      <c r="R23" s="71">
        <v>20</v>
      </c>
      <c r="S23" s="71">
        <f ca="1">R23*Q23</f>
        <v>0</v>
      </c>
    </row>
    <row r="24" spans="10:19">
      <c r="K24" s="67"/>
      <c r="P24" s="69"/>
      <c r="Q24" s="70"/>
    </row>
    <row r="25" spans="10:19">
      <c r="J25" s="24" t="s">
        <v>8</v>
      </c>
      <c r="K25" s="66">
        <f ca="1">INDIRECT("'"&amp;J21&amp;"'!X5")</f>
        <v>0.50000000000000089</v>
      </c>
      <c r="L25" s="70">
        <f ca="1">INDIRECT("'"&amp;J21&amp;"'!X5")*24</f>
        <v>12.000000000000021</v>
      </c>
      <c r="M25" s="71">
        <v>15</v>
      </c>
      <c r="N25" s="71">
        <f ca="1">M25*L25</f>
        <v>180.00000000000031</v>
      </c>
      <c r="P25" s="68">
        <f ca="1">INDIRECT("'"&amp;J21&amp;"'!X10")</f>
        <v>0.75</v>
      </c>
      <c r="Q25" s="70">
        <f ca="1">INDIRECT("'"&amp;J21&amp;"'!X10")*24</f>
        <v>18</v>
      </c>
      <c r="R25" s="71">
        <v>20</v>
      </c>
      <c r="S25" s="71">
        <f ca="1">R25*Q25</f>
        <v>360</v>
      </c>
    </row>
    <row r="26" spans="10:19">
      <c r="P26" s="24"/>
    </row>
    <row r="27" spans="10:19">
      <c r="J27" s="24" t="s">
        <v>14</v>
      </c>
      <c r="K27" s="66">
        <f ca="1">INDIRECT("'"&amp;J21&amp;"'!X6")</f>
        <v>0.4166666666666673</v>
      </c>
      <c r="L27" s="70">
        <f ca="1">INDIRECT("'"&amp;J21&amp;"'!X6")*24</f>
        <v>10.000000000000014</v>
      </c>
      <c r="M27" s="71">
        <v>15</v>
      </c>
      <c r="N27" s="71">
        <f ca="1">M27*L27</f>
        <v>150.00000000000023</v>
      </c>
      <c r="P27" s="68">
        <f ca="1">INDIRECT("'"&amp;J21&amp;"'!X11")</f>
        <v>0.5</v>
      </c>
      <c r="Q27" s="70">
        <f ca="1">INDIRECT("'"&amp;J21&amp;"'!X11")*24</f>
        <v>12</v>
      </c>
      <c r="R27" s="71">
        <v>20</v>
      </c>
      <c r="S27" s="71">
        <f ca="1">R27*Q27</f>
        <v>240</v>
      </c>
    </row>
    <row r="30" spans="10:19">
      <c r="J30" s="23" t="s">
        <v>31</v>
      </c>
    </row>
    <row r="31" spans="10:19">
      <c r="P31" s="23"/>
    </row>
    <row r="32" spans="10:19">
      <c r="J32" s="24" t="s">
        <v>7</v>
      </c>
      <c r="K32" s="66">
        <f ca="1">INDIRECT("'"&amp;J30&amp;"'!X4")</f>
        <v>1.4166666666666672</v>
      </c>
      <c r="L32" s="70">
        <f ca="1">INDIRECT("'"&amp;J30&amp;"'!X4")*24</f>
        <v>34.000000000000014</v>
      </c>
      <c r="M32" s="71">
        <v>15</v>
      </c>
      <c r="N32" s="71">
        <f ca="1">M32*L32</f>
        <v>510.00000000000023</v>
      </c>
      <c r="P32" s="68">
        <f ca="1">INDIRECT("'"&amp;J30&amp;"'!X9")</f>
        <v>0</v>
      </c>
      <c r="Q32" s="70">
        <f ca="1">INDIRECT("'"&amp;J30&amp;"'!X9")*24</f>
        <v>0</v>
      </c>
      <c r="R32" s="71">
        <v>20</v>
      </c>
      <c r="S32" s="71">
        <f ca="1">R32*Q32</f>
        <v>0</v>
      </c>
    </row>
    <row r="33" spans="10:19">
      <c r="K33" s="67"/>
      <c r="P33" s="69"/>
      <c r="Q33" s="70"/>
    </row>
    <row r="34" spans="10:19">
      <c r="J34" s="24" t="s">
        <v>8</v>
      </c>
      <c r="K34" s="66">
        <f ca="1">INDIRECT("'"&amp;J30&amp;"'!X5")</f>
        <v>0.45833333333333481</v>
      </c>
      <c r="L34" s="70">
        <f ca="1">INDIRECT("'"&amp;J30&amp;"'!X5")*24</f>
        <v>11.000000000000036</v>
      </c>
      <c r="M34" s="71">
        <v>15</v>
      </c>
      <c r="N34" s="71">
        <f ca="1">M34*L34</f>
        <v>165.00000000000054</v>
      </c>
      <c r="P34" s="68">
        <f ca="1">INDIRECT("'"&amp;J30&amp;"'!X10")</f>
        <v>0.5</v>
      </c>
      <c r="Q34" s="70">
        <f ca="1">INDIRECT("'"&amp;J30&amp;"'!X10")*24</f>
        <v>12</v>
      </c>
      <c r="R34" s="71">
        <v>20</v>
      </c>
      <c r="S34" s="71">
        <f ca="1">R34*Q34</f>
        <v>240</v>
      </c>
    </row>
    <row r="35" spans="10:19">
      <c r="P35" s="24"/>
    </row>
    <row r="36" spans="10:19">
      <c r="J36" s="24" t="s">
        <v>14</v>
      </c>
      <c r="K36" s="66">
        <f ca="1">INDIRECT("'"&amp;J30&amp;"'!X6")</f>
        <v>0.37500000000000056</v>
      </c>
      <c r="L36" s="70">
        <f ca="1">INDIRECT("'"&amp;J30&amp;"'!X6")*24</f>
        <v>9.0000000000000142</v>
      </c>
      <c r="M36" s="71">
        <v>15</v>
      </c>
      <c r="N36" s="71">
        <f ca="1">M36*L36</f>
        <v>135.00000000000023</v>
      </c>
      <c r="P36" s="68">
        <f ca="1">INDIRECT("'"&amp;J30&amp;"'!X11")</f>
        <v>0.5</v>
      </c>
      <c r="Q36" s="70">
        <f ca="1">INDIRECT("'"&amp;J30&amp;"'!X11")*24</f>
        <v>12</v>
      </c>
      <c r="R36" s="71">
        <v>20</v>
      </c>
      <c r="S36" s="71">
        <f ca="1">R36*Q36</f>
        <v>240</v>
      </c>
    </row>
    <row r="39" spans="10:19">
      <c r="J39" t="s">
        <v>27</v>
      </c>
      <c r="K39" s="66"/>
    </row>
    <row r="40" spans="10:19">
      <c r="P40" s="24"/>
    </row>
    <row r="41" spans="10:19">
      <c r="J41" s="24" t="s">
        <v>7</v>
      </c>
      <c r="K41" s="66">
        <f ca="1">INDIRECT("'"&amp;J39&amp;"'!X4")</f>
        <v>1.5833333333333335</v>
      </c>
      <c r="L41" s="70">
        <f ca="1">INDIRECT("'"&amp;J39&amp;"'!X4")*24</f>
        <v>38</v>
      </c>
      <c r="M41" s="71">
        <v>15</v>
      </c>
      <c r="N41" s="71">
        <f ca="1">M41*L41</f>
        <v>570</v>
      </c>
      <c r="P41" s="68">
        <f ca="1">INDIRECT("'"&amp;J39&amp;"'!X9")</f>
        <v>0</v>
      </c>
      <c r="Q41" s="70">
        <f ca="1">INDIRECT("'"&amp;J39&amp;"'!X9")*24</f>
        <v>0</v>
      </c>
      <c r="R41" s="71">
        <v>20</v>
      </c>
      <c r="S41" s="71">
        <f ca="1">R41*Q41</f>
        <v>0</v>
      </c>
    </row>
    <row r="42" spans="10:19">
      <c r="K42" s="67"/>
      <c r="P42" s="69"/>
      <c r="Q42" s="70"/>
    </row>
    <row r="43" spans="10:19">
      <c r="J43" s="24" t="s">
        <v>8</v>
      </c>
      <c r="K43" s="66">
        <f ca="1">INDIRECT("'"&amp;J39&amp;"'!X5")</f>
        <v>0.50000000000000089</v>
      </c>
      <c r="L43" s="70">
        <f ca="1">INDIRECT("'"&amp;J39&amp;"'!X5")*24</f>
        <v>12.000000000000021</v>
      </c>
      <c r="M43" s="71">
        <v>15</v>
      </c>
      <c r="N43" s="71">
        <f ca="1">M43*L43</f>
        <v>180.00000000000031</v>
      </c>
      <c r="P43" s="68">
        <f ca="1">INDIRECT("'"&amp;J39&amp;"'!X10")</f>
        <v>0.62500000000000067</v>
      </c>
      <c r="Q43" s="70">
        <f ca="1">INDIRECT("'"&amp;J39&amp;"'!X10")*24</f>
        <v>15.000000000000016</v>
      </c>
      <c r="R43" s="71">
        <v>20</v>
      </c>
      <c r="S43" s="71">
        <f ca="1">R43*Q43</f>
        <v>300.00000000000034</v>
      </c>
    </row>
    <row r="44" spans="10:19">
      <c r="P44" s="24"/>
    </row>
    <row r="45" spans="10:19">
      <c r="J45" s="24" t="s">
        <v>14</v>
      </c>
      <c r="K45" s="66">
        <f ca="1">INDIRECT("'"&amp;J39&amp;"'!X6")</f>
        <v>0.4166666666666673</v>
      </c>
      <c r="L45" s="70">
        <f ca="1">INDIRECT("'"&amp;J39&amp;"'!X6")*24</f>
        <v>10.000000000000014</v>
      </c>
      <c r="M45" s="71">
        <v>15</v>
      </c>
      <c r="N45" s="71">
        <f ca="1">M45*L45</f>
        <v>150.00000000000023</v>
      </c>
      <c r="P45" s="68">
        <f ca="1">INDIRECT("'"&amp;J39&amp;"'!X11")</f>
        <v>0.5</v>
      </c>
      <c r="Q45" s="70">
        <f ca="1">INDIRECT("'"&amp;J39&amp;"'!X11")*24</f>
        <v>12</v>
      </c>
      <c r="R45" s="71">
        <v>20</v>
      </c>
      <c r="S45" s="71">
        <f ca="1">R45*Q45</f>
        <v>240</v>
      </c>
    </row>
    <row r="48" spans="10:19">
      <c r="J48" t="s">
        <v>33</v>
      </c>
      <c r="K48" s="66"/>
    </row>
    <row r="49" spans="10:19">
      <c r="P49" s="24"/>
    </row>
    <row r="50" spans="10:19">
      <c r="J50" s="24" t="s">
        <v>7</v>
      </c>
      <c r="K50" s="66">
        <f ca="1">INDIRECT("'"&amp;J48&amp;"'!X4")</f>
        <v>1.5833333333333335</v>
      </c>
      <c r="L50" s="70">
        <f ca="1">INDIRECT("'"&amp;J48&amp;"'!X4")*24</f>
        <v>38</v>
      </c>
      <c r="M50" s="71">
        <v>15</v>
      </c>
      <c r="N50" s="71">
        <f ca="1">M50*L50</f>
        <v>570</v>
      </c>
      <c r="P50" s="68">
        <f ca="1">INDIRECT("'"&amp;J48&amp;"'!X9")</f>
        <v>0</v>
      </c>
      <c r="Q50" s="70">
        <f ca="1">INDIRECT("'"&amp;J48&amp;"'!X9")*24</f>
        <v>0</v>
      </c>
      <c r="R50" s="71">
        <v>20</v>
      </c>
      <c r="S50" s="71">
        <f ca="1">R50*Q50</f>
        <v>0</v>
      </c>
    </row>
    <row r="51" spans="10:19">
      <c r="K51" s="67"/>
      <c r="P51" s="69"/>
      <c r="Q51" s="70"/>
    </row>
    <row r="52" spans="10:19">
      <c r="J52" s="24" t="s">
        <v>8</v>
      </c>
      <c r="K52" s="66">
        <f ca="1">INDIRECT("'"&amp;J48&amp;"'!X5")</f>
        <v>0.50000000000000089</v>
      </c>
      <c r="L52" s="70">
        <f ca="1">INDIRECT("'"&amp;J48&amp;"'!X5")*24</f>
        <v>12.000000000000021</v>
      </c>
      <c r="M52" s="71">
        <v>15</v>
      </c>
      <c r="N52" s="71">
        <f ca="1">M52*L52</f>
        <v>180.00000000000031</v>
      </c>
      <c r="P52" s="68">
        <f ca="1">INDIRECT("'"&amp;J48&amp;"'!X10")</f>
        <v>0.5</v>
      </c>
      <c r="Q52" s="70">
        <f ca="1">INDIRECT("'"&amp;J48&amp;"'!X10")*24</f>
        <v>12</v>
      </c>
      <c r="R52" s="71">
        <v>20</v>
      </c>
      <c r="S52" s="71">
        <f ca="1">R52*Q52</f>
        <v>240</v>
      </c>
    </row>
    <row r="53" spans="10:19">
      <c r="P53" s="24"/>
    </row>
    <row r="54" spans="10:19">
      <c r="J54" s="24" t="s">
        <v>14</v>
      </c>
      <c r="K54" s="66">
        <f ca="1">INDIRECT("'"&amp;J48&amp;"'!X6")</f>
        <v>0.4166666666666673</v>
      </c>
      <c r="L54" s="70">
        <f ca="1">INDIRECT("'"&amp;J48&amp;"'!X6")*24</f>
        <v>10.000000000000014</v>
      </c>
      <c r="M54" s="71">
        <v>15</v>
      </c>
      <c r="N54" s="71">
        <f ca="1">M54*L54</f>
        <v>150.00000000000023</v>
      </c>
      <c r="P54" s="68">
        <f ca="1">INDIRECT("'"&amp;J48&amp;"'!X11")</f>
        <v>0.5</v>
      </c>
      <c r="Q54" s="70">
        <f ca="1">INDIRECT("'"&amp;J48&amp;"'!X11")*24</f>
        <v>12</v>
      </c>
      <c r="R54" s="71">
        <v>20</v>
      </c>
      <c r="S54" s="71">
        <f ca="1">R54*Q54</f>
        <v>240</v>
      </c>
    </row>
    <row r="57" spans="10:19">
      <c r="J57" t="s">
        <v>34</v>
      </c>
      <c r="K57" s="66"/>
    </row>
    <row r="58" spans="10:19">
      <c r="P58" s="24"/>
    </row>
    <row r="59" spans="10:19">
      <c r="J59" s="24" t="s">
        <v>7</v>
      </c>
      <c r="K59" s="66">
        <f ca="1">INDIRECT("'"&amp;J57&amp;"'!X4")</f>
        <v>1.5000000000000002</v>
      </c>
      <c r="L59" s="70">
        <f ca="1">INDIRECT("'"&amp;J57&amp;"'!X4")*24</f>
        <v>36.000000000000007</v>
      </c>
      <c r="M59" s="71">
        <v>15</v>
      </c>
      <c r="N59" s="71">
        <f ca="1">M59*L59</f>
        <v>540.00000000000011</v>
      </c>
      <c r="P59" s="68">
        <f ca="1">INDIRECT("'"&amp;J57&amp;"'!X9")</f>
        <v>0</v>
      </c>
      <c r="Q59" s="70">
        <f ca="1">INDIRECT("'"&amp;J57&amp;"'!X9")*24</f>
        <v>0</v>
      </c>
      <c r="R59" s="71">
        <v>20</v>
      </c>
      <c r="S59" s="71">
        <f ca="1">R59*Q59</f>
        <v>0</v>
      </c>
    </row>
    <row r="60" spans="10:19">
      <c r="K60" s="67"/>
      <c r="P60" s="69"/>
      <c r="Q60" s="70"/>
    </row>
    <row r="61" spans="10:19">
      <c r="J61" s="24" t="s">
        <v>8</v>
      </c>
      <c r="K61" s="66">
        <f ca="1">INDIRECT("'"&amp;J57&amp;"'!X5")</f>
        <v>0.45833333333333415</v>
      </c>
      <c r="L61" s="70">
        <f ca="1">INDIRECT("'"&amp;J57&amp;"'!X5")*24</f>
        <v>11.00000000000002</v>
      </c>
      <c r="M61" s="71">
        <v>15</v>
      </c>
      <c r="N61" s="71">
        <f ca="1">M61*L61</f>
        <v>165.00000000000028</v>
      </c>
      <c r="P61" s="68">
        <f ca="1">INDIRECT("'"&amp;J57&amp;"'!X10")</f>
        <v>0.5</v>
      </c>
      <c r="Q61" s="70">
        <f ca="1">INDIRECT("'"&amp;J57&amp;"'!X10")*24</f>
        <v>12</v>
      </c>
      <c r="R61" s="71">
        <v>20</v>
      </c>
      <c r="S61" s="71">
        <f ca="1">R61*Q61</f>
        <v>240</v>
      </c>
    </row>
    <row r="62" spans="10:19">
      <c r="P62" s="24"/>
    </row>
    <row r="63" spans="10:19">
      <c r="J63" s="24" t="s">
        <v>14</v>
      </c>
      <c r="K63" s="66">
        <f ca="1">INDIRECT("'"&amp;J57&amp;"'!X6")</f>
        <v>0.4166666666666673</v>
      </c>
      <c r="L63" s="70">
        <f ca="1">INDIRECT("'"&amp;J57&amp;"'!X6")*24</f>
        <v>10.000000000000014</v>
      </c>
      <c r="M63" s="71">
        <v>15</v>
      </c>
      <c r="N63" s="71">
        <f ca="1">M63*L63</f>
        <v>150.00000000000023</v>
      </c>
      <c r="P63" s="68">
        <f ca="1">INDIRECT("'"&amp;J57&amp;"'!X11")</f>
        <v>0.5</v>
      </c>
      <c r="Q63" s="70">
        <f ca="1">INDIRECT("'"&amp;J57&amp;"'!X11")*24</f>
        <v>12</v>
      </c>
      <c r="R63" s="71">
        <v>20</v>
      </c>
      <c r="S63" s="71">
        <f ca="1">R63*Q63</f>
        <v>240</v>
      </c>
    </row>
    <row r="66" spans="10:19">
      <c r="J66" t="s">
        <v>35</v>
      </c>
      <c r="K66" s="66"/>
    </row>
    <row r="67" spans="10:19">
      <c r="P67" s="24"/>
    </row>
    <row r="68" spans="10:19">
      <c r="J68" s="24" t="s">
        <v>7</v>
      </c>
      <c r="K68" s="66">
        <f ca="1">INDIRECT("'"&amp;J66&amp;"'!X4")</f>
        <v>1.4166666666666672</v>
      </c>
      <c r="L68" s="70">
        <f ca="1">INDIRECT("'"&amp;J66&amp;"'!X4")*24</f>
        <v>34.000000000000014</v>
      </c>
      <c r="M68" s="71">
        <v>15</v>
      </c>
      <c r="N68" s="71">
        <f ca="1">M68*L68</f>
        <v>510.00000000000023</v>
      </c>
      <c r="P68" s="68">
        <f ca="1">INDIRECT("'"&amp;J66&amp;"'!X9")</f>
        <v>0</v>
      </c>
      <c r="Q68" s="70">
        <f ca="1">INDIRECT("'"&amp;J66&amp;"'!X9")*24</f>
        <v>0</v>
      </c>
      <c r="R68" s="71">
        <v>20</v>
      </c>
      <c r="S68" s="71">
        <f ca="1">R68*Q68</f>
        <v>0</v>
      </c>
    </row>
    <row r="69" spans="10:19">
      <c r="K69" s="67"/>
      <c r="P69" s="69"/>
      <c r="Q69" s="70"/>
    </row>
    <row r="70" spans="10:19">
      <c r="J70" s="24" t="s">
        <v>8</v>
      </c>
      <c r="K70" s="66">
        <f ca="1">INDIRECT("'"&amp;J66&amp;"'!X5")</f>
        <v>0.45833333333333481</v>
      </c>
      <c r="L70" s="70">
        <f ca="1">INDIRECT("'"&amp;J66&amp;"'!X5")*24</f>
        <v>11.000000000000036</v>
      </c>
      <c r="M70" s="71">
        <v>15</v>
      </c>
      <c r="N70" s="71">
        <f ca="1">M70*L70</f>
        <v>165.00000000000054</v>
      </c>
      <c r="P70" s="68">
        <f ca="1">INDIRECT("'"&amp;J66&amp;"'!X10")</f>
        <v>0.5</v>
      </c>
      <c r="Q70" s="70">
        <f ca="1">INDIRECT("'"&amp;J66&amp;"'!X10")*24</f>
        <v>12</v>
      </c>
      <c r="R70" s="71">
        <v>20</v>
      </c>
      <c r="S70" s="71">
        <f ca="1">R70*Q70</f>
        <v>240</v>
      </c>
    </row>
    <row r="71" spans="10:19">
      <c r="P71" s="24"/>
    </row>
    <row r="72" spans="10:19">
      <c r="J72" s="24" t="s">
        <v>14</v>
      </c>
      <c r="K72" s="66">
        <f ca="1">INDIRECT("'"&amp;J66&amp;"'!X6")</f>
        <v>0.37500000000000056</v>
      </c>
      <c r="L72" s="70">
        <f ca="1">INDIRECT("'"&amp;J66&amp;"'!X6")*24</f>
        <v>9.0000000000000142</v>
      </c>
      <c r="M72" s="71">
        <v>15</v>
      </c>
      <c r="N72" s="71">
        <f ca="1">M72*L72</f>
        <v>135.00000000000023</v>
      </c>
      <c r="P72" s="68">
        <f ca="1">INDIRECT("'"&amp;J66&amp;"'!X11")</f>
        <v>0.5</v>
      </c>
      <c r="Q72" s="70">
        <f ca="1">INDIRECT("'"&amp;J66&amp;"'!X11")*24</f>
        <v>12</v>
      </c>
      <c r="R72" s="71">
        <v>20</v>
      </c>
      <c r="S72" s="71">
        <f ca="1">R72*Q72</f>
        <v>240</v>
      </c>
    </row>
    <row r="75" spans="10:19">
      <c r="J75" t="s">
        <v>36</v>
      </c>
      <c r="K75" s="66"/>
    </row>
    <row r="76" spans="10:19">
      <c r="P76" s="24"/>
    </row>
    <row r="77" spans="10:19">
      <c r="J77" s="24" t="s">
        <v>7</v>
      </c>
      <c r="K77" s="66">
        <f ca="1">INDIRECT("'"&amp;J75&amp;"'!X4")</f>
        <v>1.3333333333333337</v>
      </c>
      <c r="L77" s="70">
        <f ca="1">INDIRECT("'"&amp;J75&amp;"'!X4")*24</f>
        <v>32.000000000000007</v>
      </c>
      <c r="M77" s="71">
        <v>15</v>
      </c>
      <c r="N77" s="71">
        <f ca="1">M77*L77</f>
        <v>480.00000000000011</v>
      </c>
      <c r="P77" s="68">
        <f ca="1">INDIRECT("'"&amp;J75&amp;"'!X9")</f>
        <v>0</v>
      </c>
      <c r="Q77" s="70">
        <f ca="1">INDIRECT("'"&amp;J75&amp;"'!X9")*24</f>
        <v>0</v>
      </c>
      <c r="R77" s="71">
        <v>20</v>
      </c>
      <c r="S77" s="71">
        <f ca="1">R77*Q77</f>
        <v>0</v>
      </c>
    </row>
    <row r="78" spans="10:19">
      <c r="K78" s="67"/>
      <c r="P78" s="69"/>
      <c r="Q78" s="70"/>
    </row>
    <row r="79" spans="10:19">
      <c r="J79" s="24" t="s">
        <v>8</v>
      </c>
      <c r="K79" s="66">
        <f ca="1">INDIRECT("'"&amp;J75&amp;"'!X5")</f>
        <v>0.41666666666666741</v>
      </c>
      <c r="L79" s="70">
        <f ca="1">INDIRECT("'"&amp;J75&amp;"'!X5")*24</f>
        <v>10.000000000000018</v>
      </c>
      <c r="M79" s="71">
        <v>15</v>
      </c>
      <c r="N79" s="71">
        <f ca="1">M79*L79</f>
        <v>150.00000000000026</v>
      </c>
      <c r="P79" s="68">
        <f ca="1">INDIRECT("'"&amp;J75&amp;"'!X10")</f>
        <v>0.5</v>
      </c>
      <c r="Q79" s="70">
        <f ca="1">INDIRECT("'"&amp;J75&amp;"'!X10")*24</f>
        <v>12</v>
      </c>
      <c r="R79" s="71">
        <v>20</v>
      </c>
      <c r="S79" s="71">
        <f ca="1">R79*Q79</f>
        <v>240</v>
      </c>
    </row>
    <row r="80" spans="10:19">
      <c r="P80" s="24"/>
    </row>
    <row r="81" spans="10:19">
      <c r="J81" s="24" t="s">
        <v>14</v>
      </c>
      <c r="K81" s="66">
        <f ca="1">INDIRECT("'"&amp;J75&amp;"'!X6")</f>
        <v>0.37500000000000056</v>
      </c>
      <c r="L81" s="70">
        <f ca="1">INDIRECT("'"&amp;J75&amp;"'!X6")*24</f>
        <v>9.0000000000000142</v>
      </c>
      <c r="M81" s="71">
        <v>15</v>
      </c>
      <c r="N81" s="71">
        <f ca="1">M81*L81</f>
        <v>135.00000000000023</v>
      </c>
      <c r="P81" s="68">
        <f ca="1">INDIRECT("'"&amp;J75&amp;"'!X11")</f>
        <v>0.5</v>
      </c>
      <c r="Q81" s="70">
        <f ca="1">INDIRECT("'"&amp;J75&amp;"'!X11")*24</f>
        <v>12</v>
      </c>
      <c r="R81" s="71">
        <v>20</v>
      </c>
      <c r="S81" s="71">
        <f ca="1">R81*Q81</f>
        <v>240</v>
      </c>
    </row>
    <row r="84" spans="10:19">
      <c r="J84" t="s">
        <v>37</v>
      </c>
      <c r="K84" s="66"/>
    </row>
    <row r="85" spans="10:19">
      <c r="P85" s="24"/>
    </row>
    <row r="86" spans="10:19">
      <c r="J86" s="24" t="s">
        <v>7</v>
      </c>
      <c r="K86" s="66">
        <f ca="1">INDIRECT("'"&amp;J84&amp;"'!X4")</f>
        <v>1.5000000000000002</v>
      </c>
      <c r="L86" s="70">
        <f ca="1">INDIRECT("'"&amp;J84&amp;"'!X4")*24</f>
        <v>36.000000000000007</v>
      </c>
      <c r="M86" s="71">
        <v>15</v>
      </c>
      <c r="N86" s="71">
        <f ca="1">M86*L86</f>
        <v>540.00000000000011</v>
      </c>
      <c r="P86" s="68">
        <f ca="1">INDIRECT("'"&amp;J84&amp;"'!X9")</f>
        <v>0</v>
      </c>
      <c r="Q86" s="70">
        <f ca="1">INDIRECT("'"&amp;J84&amp;"'!X9")*24</f>
        <v>0</v>
      </c>
      <c r="R86" s="71">
        <v>20</v>
      </c>
      <c r="S86" s="71">
        <f ca="1">R86*Q86</f>
        <v>0</v>
      </c>
    </row>
    <row r="87" spans="10:19">
      <c r="K87" s="67"/>
      <c r="P87" s="69"/>
      <c r="Q87" s="70"/>
    </row>
    <row r="88" spans="10:19">
      <c r="J88" s="24" t="s">
        <v>8</v>
      </c>
      <c r="K88" s="66">
        <f ca="1">INDIRECT("'"&amp;J84&amp;"'!X5")</f>
        <v>0.45833333333333415</v>
      </c>
      <c r="L88" s="70">
        <f ca="1">INDIRECT("'"&amp;J84&amp;"'!X5")*24</f>
        <v>11.00000000000002</v>
      </c>
      <c r="M88" s="71">
        <v>15</v>
      </c>
      <c r="N88" s="71">
        <f ca="1">M88*L88</f>
        <v>165.00000000000028</v>
      </c>
      <c r="P88" s="68">
        <f ca="1">INDIRECT("'"&amp;J84&amp;"'!X10")</f>
        <v>0.5</v>
      </c>
      <c r="Q88" s="70">
        <f ca="1">INDIRECT("'"&amp;J84&amp;"'!X10")*24</f>
        <v>12</v>
      </c>
      <c r="R88" s="71">
        <v>20</v>
      </c>
      <c r="S88" s="71">
        <f ca="1">R88*Q88</f>
        <v>240</v>
      </c>
    </row>
    <row r="89" spans="10:19">
      <c r="P89" s="24"/>
    </row>
    <row r="90" spans="10:19">
      <c r="J90" s="24" t="s">
        <v>14</v>
      </c>
      <c r="K90" s="66">
        <f ca="1">INDIRECT("'"&amp;J84&amp;"'!X6")</f>
        <v>0.4166666666666673</v>
      </c>
      <c r="L90" s="70">
        <f ca="1">INDIRECT("'"&amp;J84&amp;"'!X6")*24</f>
        <v>10.000000000000014</v>
      </c>
      <c r="M90" s="71">
        <v>15</v>
      </c>
      <c r="N90" s="71">
        <f ca="1">M90*L90</f>
        <v>150.00000000000023</v>
      </c>
      <c r="P90" s="68">
        <f ca="1">INDIRECT("'"&amp;J84&amp;"'!X11")</f>
        <v>0.5</v>
      </c>
      <c r="Q90" s="70">
        <f ca="1">INDIRECT("'"&amp;J84&amp;"'!X11")*24</f>
        <v>12</v>
      </c>
      <c r="R90" s="71">
        <v>20</v>
      </c>
      <c r="S90" s="71">
        <f ca="1">R90*Q90</f>
        <v>240</v>
      </c>
    </row>
    <row r="93" spans="10:19">
      <c r="J93" t="s">
        <v>38</v>
      </c>
      <c r="K93" s="66"/>
    </row>
    <row r="94" spans="10:19">
      <c r="P94" s="24"/>
    </row>
    <row r="95" spans="10:19">
      <c r="J95" s="24" t="s">
        <v>7</v>
      </c>
      <c r="K95" s="66">
        <f ca="1">INDIRECT("'"&amp;J93&amp;"'!X4")</f>
        <v>1.4166666666666672</v>
      </c>
      <c r="L95" s="70">
        <f ca="1">INDIRECT("'"&amp;J93&amp;"'!X4")*24</f>
        <v>34.000000000000014</v>
      </c>
      <c r="M95" s="71">
        <v>15</v>
      </c>
      <c r="N95" s="71">
        <f ca="1">M95*L95</f>
        <v>510.00000000000023</v>
      </c>
      <c r="P95" s="68">
        <f ca="1">INDIRECT("'"&amp;J93&amp;"'!X9")</f>
        <v>0</v>
      </c>
      <c r="Q95" s="70">
        <f ca="1">INDIRECT("'"&amp;J93&amp;"'!X9")*24</f>
        <v>0</v>
      </c>
      <c r="R95" s="71">
        <v>20</v>
      </c>
      <c r="S95" s="71">
        <f ca="1">R95*Q95</f>
        <v>0</v>
      </c>
    </row>
    <row r="96" spans="10:19">
      <c r="K96" s="67"/>
      <c r="P96" s="69"/>
      <c r="Q96" s="70"/>
    </row>
    <row r="97" spans="10:19">
      <c r="J97" s="24" t="s">
        <v>8</v>
      </c>
      <c r="K97" s="66">
        <f ca="1">INDIRECT("'"&amp;J93&amp;"'!X5")</f>
        <v>0.45833333333333481</v>
      </c>
      <c r="L97" s="70">
        <f ca="1">INDIRECT("'"&amp;J93&amp;"'!X5")*24</f>
        <v>11.000000000000036</v>
      </c>
      <c r="M97" s="71">
        <v>15</v>
      </c>
      <c r="N97" s="71">
        <f ca="1">M97*L97</f>
        <v>165.00000000000054</v>
      </c>
      <c r="P97" s="68">
        <f ca="1">INDIRECT("'"&amp;J93&amp;"'!X10")</f>
        <v>0.5</v>
      </c>
      <c r="Q97" s="70">
        <f ca="1">INDIRECT("'"&amp;J93&amp;"'!X10")*24</f>
        <v>12</v>
      </c>
      <c r="R97" s="71">
        <v>20</v>
      </c>
      <c r="S97" s="71">
        <f ca="1">R97*Q97</f>
        <v>240</v>
      </c>
    </row>
    <row r="98" spans="10:19">
      <c r="P98" s="24"/>
    </row>
    <row r="99" spans="10:19">
      <c r="J99" s="24" t="s">
        <v>14</v>
      </c>
      <c r="K99" s="66">
        <f ca="1">INDIRECT("'"&amp;J93&amp;"'!X6")</f>
        <v>0.37500000000000056</v>
      </c>
      <c r="L99" s="70">
        <f ca="1">INDIRECT("'"&amp;J93&amp;"'!X6")*24</f>
        <v>9.0000000000000142</v>
      </c>
      <c r="M99" s="71">
        <v>15</v>
      </c>
      <c r="N99" s="71">
        <f ca="1">M99*L99</f>
        <v>135.00000000000023</v>
      </c>
      <c r="P99" s="68">
        <f ca="1">INDIRECT("'"&amp;J93&amp;"'!X11")</f>
        <v>0.5</v>
      </c>
      <c r="Q99" s="70">
        <f ca="1">INDIRECT("'"&amp;J93&amp;"'!X11")*24</f>
        <v>12</v>
      </c>
      <c r="R99" s="71">
        <v>20</v>
      </c>
      <c r="S99" s="71">
        <f ca="1">R99*Q99</f>
        <v>240</v>
      </c>
    </row>
    <row r="102" spans="10:19">
      <c r="J102" t="s">
        <v>39</v>
      </c>
      <c r="K102" s="66"/>
    </row>
    <row r="103" spans="10:19">
      <c r="P103" s="24"/>
    </row>
    <row r="104" spans="10:19">
      <c r="J104" s="24" t="s">
        <v>7</v>
      </c>
      <c r="K104" s="66">
        <f ca="1">INDIRECT("'"&amp;J102&amp;"'!X4")</f>
        <v>1.4166666666666667</v>
      </c>
      <c r="L104" s="70">
        <f ca="1">INDIRECT("'"&amp;J102&amp;"'!X4")*24</f>
        <v>34</v>
      </c>
      <c r="M104" s="71">
        <v>15</v>
      </c>
      <c r="N104" s="71">
        <f ca="1">M104*L104</f>
        <v>510</v>
      </c>
      <c r="P104" s="68">
        <f ca="1">INDIRECT("'"&amp;J102&amp;"'!X9")</f>
        <v>0</v>
      </c>
      <c r="Q104" s="70">
        <f ca="1">INDIRECT("'"&amp;J102&amp;"'!X9")*24</f>
        <v>0</v>
      </c>
      <c r="R104" s="71">
        <v>20</v>
      </c>
      <c r="S104" s="71">
        <f ca="1">R104*Q104</f>
        <v>0</v>
      </c>
    </row>
    <row r="105" spans="10:19">
      <c r="K105" s="67"/>
      <c r="P105" s="69"/>
      <c r="Q105" s="70"/>
    </row>
    <row r="106" spans="10:19">
      <c r="J106" s="24" t="s">
        <v>8</v>
      </c>
      <c r="K106" s="66">
        <f ca="1">INDIRECT("'"&amp;J102&amp;"'!X5")</f>
        <v>0.45833333333333415</v>
      </c>
      <c r="L106" s="70">
        <f ca="1">INDIRECT("'"&amp;J102&amp;"'!X5")*24</f>
        <v>11.00000000000002</v>
      </c>
      <c r="M106" s="71">
        <v>15</v>
      </c>
      <c r="N106" s="71">
        <f ca="1">M106*L106</f>
        <v>165.00000000000028</v>
      </c>
      <c r="P106" s="68">
        <f ca="1">INDIRECT("'"&amp;J102&amp;"'!X10")</f>
        <v>0.5</v>
      </c>
      <c r="Q106" s="70">
        <f ca="1">INDIRECT("'"&amp;J102&amp;"'!X10")*24</f>
        <v>12</v>
      </c>
      <c r="R106" s="71">
        <v>20</v>
      </c>
      <c r="S106" s="71">
        <f ca="1">R106*Q106</f>
        <v>240</v>
      </c>
    </row>
    <row r="107" spans="10:19">
      <c r="P107" s="24"/>
    </row>
    <row r="108" spans="10:19">
      <c r="J108" s="24" t="s">
        <v>14</v>
      </c>
      <c r="K108" s="66">
        <f ca="1">INDIRECT("'"&amp;J102&amp;"'!X6")</f>
        <v>0.37500000000000056</v>
      </c>
      <c r="L108" s="70">
        <f ca="1">INDIRECT("'"&amp;J102&amp;"'!X6")*24</f>
        <v>9.0000000000000142</v>
      </c>
      <c r="M108" s="71">
        <v>15</v>
      </c>
      <c r="N108" s="71">
        <f ca="1">M108*L108</f>
        <v>135.00000000000023</v>
      </c>
      <c r="P108" s="68">
        <f ca="1">INDIRECT("'"&amp;J102&amp;"'!X11")</f>
        <v>0.5</v>
      </c>
      <c r="Q108" s="70">
        <f ca="1">INDIRECT("'"&amp;J102&amp;"'!X11")*24</f>
        <v>12</v>
      </c>
      <c r="R108" s="71">
        <v>20</v>
      </c>
      <c r="S108" s="71">
        <f ca="1">R108*Q108</f>
        <v>240</v>
      </c>
    </row>
    <row r="110" spans="10:19">
      <c r="K110" s="24"/>
      <c r="P110" s="24"/>
    </row>
    <row r="115" spans="11:16">
      <c r="K115" s="23"/>
      <c r="P115" s="23"/>
    </row>
    <row r="116" spans="11:16">
      <c r="K116" s="24"/>
      <c r="P116" s="24"/>
    </row>
    <row r="120" spans="11:16">
      <c r="K120" s="24"/>
      <c r="P120" s="24"/>
    </row>
    <row r="124" spans="11:16">
      <c r="K124" s="24"/>
      <c r="P124" s="24"/>
    </row>
    <row r="129" spans="11:16">
      <c r="K129" s="23"/>
      <c r="P129" s="23"/>
    </row>
    <row r="130" spans="11:16">
      <c r="K130" s="24"/>
      <c r="P130" s="24"/>
    </row>
    <row r="134" spans="11:16">
      <c r="K134" s="24"/>
      <c r="P134" s="24"/>
    </row>
    <row r="138" spans="11:16">
      <c r="K138" s="24"/>
      <c r="P138" s="24"/>
    </row>
    <row r="143" spans="11:16">
      <c r="K143" s="23"/>
      <c r="P143" s="23"/>
    </row>
    <row r="144" spans="11:16">
      <c r="K144" s="24"/>
      <c r="P144" s="24"/>
    </row>
    <row r="148" spans="11:16">
      <c r="K148" s="24"/>
      <c r="P148" s="24"/>
    </row>
    <row r="152" spans="11:16">
      <c r="K152" s="24"/>
      <c r="P152" s="24"/>
    </row>
    <row r="157" spans="11:16">
      <c r="K157" s="23"/>
      <c r="P157" s="23"/>
    </row>
    <row r="158" spans="11:16">
      <c r="K158" s="24"/>
      <c r="P158" s="24"/>
    </row>
    <row r="162" spans="11:16">
      <c r="K162" s="24"/>
      <c r="P162" s="24"/>
    </row>
    <row r="166" spans="11:16">
      <c r="K166" s="24"/>
      <c r="P166" s="24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7657-FA53-4344-8D9C-BDC1CB4ACF6E}">
  <sheetPr codeName="Feuil3"/>
  <dimension ref="B3:B5"/>
  <sheetViews>
    <sheetView workbookViewId="0">
      <selection activeCell="B2" sqref="B2"/>
    </sheetView>
  </sheetViews>
  <sheetFormatPr baseColWidth="10" defaultRowHeight="13.8"/>
  <sheetData>
    <row r="3" spans="2:2">
      <c r="B3" t="s">
        <v>7</v>
      </c>
    </row>
    <row r="4" spans="2:2">
      <c r="B4" t="s">
        <v>8</v>
      </c>
    </row>
    <row r="5" spans="2:2"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Total 1</vt:lpstr>
      <vt:lpstr>Prénoms</vt:lpstr>
      <vt:lpstr>l_heure</vt:lpstr>
    </vt:vector>
  </TitlesOfParts>
  <Company>The Swatch Group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Aillerie, Philippe</dc:creator>
  <cp:lastModifiedBy>François ROUZE</cp:lastModifiedBy>
  <dcterms:created xsi:type="dcterms:W3CDTF">2024-12-17T07:47:23Z</dcterms:created>
  <dcterms:modified xsi:type="dcterms:W3CDTF">2025-02-05T12:51:33Z</dcterms:modified>
</cp:coreProperties>
</file>