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 codeName="{3D1A710C-6663-3D7B-7F91-EC182F24A4BC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A8079C7B-319B-4066-833D-062CBC34A415}" xr6:coauthVersionLast="36" xr6:coauthVersionMax="47" xr10:uidLastSave="{00000000-0000-0000-0000-000000000000}"/>
  <bookViews>
    <workbookView xWindow="1068" yWindow="-120" windowWidth="27852" windowHeight="16440" xr2:uid="{1BF31E2C-6D93-4DCB-9095-D650140A5AAC}"/>
  </bookViews>
  <sheets>
    <sheet name="Enregistrement production" sheetId="4" r:id="rId1"/>
    <sheet name="Reception" sheetId="5" r:id="rId2"/>
    <sheet name="BDD" sheetId="10" r:id="rId3"/>
    <sheet name="Recolte" sheetId="1" state="hidden" r:id="rId4"/>
    <sheet name="Mise en culture" sheetId="3" state="hidden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2" i="4" l="1"/>
  <c r="L62" i="4" s="1"/>
  <c r="M62" i="4"/>
  <c r="G21" i="10" l="1"/>
  <c r="M51" i="4" l="1"/>
  <c r="M52" i="4"/>
  <c r="M53" i="4"/>
  <c r="M54" i="4"/>
  <c r="M55" i="4"/>
  <c r="M56" i="4"/>
  <c r="M57" i="4"/>
  <c r="M58" i="4"/>
  <c r="M59" i="4"/>
  <c r="M60" i="4"/>
  <c r="M61" i="4"/>
  <c r="M47" i="4" l="1"/>
  <c r="M29" i="4"/>
  <c r="M19" i="4"/>
  <c r="M8" i="4"/>
  <c r="M39" i="4"/>
  <c r="M11" i="4"/>
  <c r="M49" i="4"/>
  <c r="M45" i="4"/>
  <c r="M44" i="4"/>
  <c r="M36" i="4"/>
  <c r="M35" i="4"/>
  <c r="M27" i="4"/>
  <c r="M33" i="4"/>
  <c r="M31" i="4"/>
  <c r="M25" i="4"/>
  <c r="M21" i="4"/>
  <c r="M12" i="4"/>
  <c r="M7" i="4"/>
  <c r="M43" i="4"/>
  <c r="M40" i="4"/>
  <c r="M23" i="4"/>
  <c r="M15" i="4"/>
  <c r="M14" i="4"/>
  <c r="M6" i="4"/>
  <c r="M50" i="4"/>
  <c r="M46" i="4"/>
  <c r="M42" i="4"/>
  <c r="M38" i="4"/>
  <c r="M34" i="4"/>
  <c r="M30" i="4"/>
  <c r="M26" i="4"/>
  <c r="M22" i="4"/>
  <c r="M18" i="4"/>
  <c r="M10" i="4"/>
  <c r="M41" i="4"/>
  <c r="M37" i="4"/>
  <c r="M17" i="4"/>
  <c r="M13" i="4"/>
  <c r="M9" i="4"/>
  <c r="M48" i="4"/>
  <c r="M32" i="4"/>
  <c r="M28" i="4"/>
  <c r="M24" i="4"/>
  <c r="M20" i="4"/>
  <c r="M16" i="4"/>
  <c r="R60" i="4" l="1"/>
  <c r="R61" i="4"/>
  <c r="Q60" i="4"/>
  <c r="Q61" i="4"/>
  <c r="P60" i="4"/>
  <c r="P61" i="4"/>
  <c r="O60" i="4"/>
  <c r="O61" i="4"/>
  <c r="K61" i="4"/>
  <c r="L61" i="4" s="1"/>
  <c r="K60" i="4"/>
  <c r="L60" i="4" s="1"/>
  <c r="R58" i="4"/>
  <c r="R59" i="4"/>
  <c r="Q59" i="4"/>
  <c r="Q58" i="4"/>
  <c r="P58" i="4"/>
  <c r="P59" i="4"/>
  <c r="O58" i="4"/>
  <c r="O59" i="4"/>
  <c r="K59" i="4"/>
  <c r="L59" i="4" s="1"/>
  <c r="K58" i="4"/>
  <c r="L58" i="4" s="1"/>
  <c r="R6" i="4" l="1"/>
  <c r="R7" i="4"/>
  <c r="R8" i="4"/>
  <c r="Q6" i="4"/>
  <c r="Q7" i="4"/>
  <c r="Q8" i="4"/>
  <c r="P6" i="4"/>
  <c r="P7" i="4"/>
  <c r="P8" i="4"/>
  <c r="O6" i="4"/>
  <c r="O7" i="4"/>
  <c r="O8" i="4"/>
  <c r="O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4" i="4"/>
  <c r="R45" i="4"/>
  <c r="R46" i="4"/>
  <c r="R47" i="4"/>
  <c r="R48" i="4"/>
  <c r="R49" i="4"/>
  <c r="R50" i="4"/>
  <c r="R51" i="4"/>
  <c r="R52" i="4"/>
  <c r="R53" i="4"/>
  <c r="R54" i="4"/>
  <c r="R55" i="4"/>
  <c r="R56" i="4"/>
  <c r="R57" i="4"/>
  <c r="Q10" i="4"/>
  <c r="Q11" i="4"/>
  <c r="Q12" i="4"/>
  <c r="Q13" i="4"/>
  <c r="Q14" i="4"/>
  <c r="Q15" i="4"/>
  <c r="Q16" i="4"/>
  <c r="Q17" i="4"/>
  <c r="Q18" i="4"/>
  <c r="Q19" i="4"/>
  <c r="Q20" i="4"/>
  <c r="Q21" i="4"/>
  <c r="Q22" i="4"/>
  <c r="Q23" i="4"/>
  <c r="Q24" i="4"/>
  <c r="Q25" i="4"/>
  <c r="Q26" i="4"/>
  <c r="Q27" i="4"/>
  <c r="Q28" i="4"/>
  <c r="Q29" i="4"/>
  <c r="Q30" i="4"/>
  <c r="Q31" i="4"/>
  <c r="Q32" i="4"/>
  <c r="Q33" i="4"/>
  <c r="Q34" i="4"/>
  <c r="Q35" i="4"/>
  <c r="Q36" i="4"/>
  <c r="Q37" i="4"/>
  <c r="Q38" i="4"/>
  <c r="Q39" i="4"/>
  <c r="Q40" i="4"/>
  <c r="Q41" i="4"/>
  <c r="Q42" i="4"/>
  <c r="Q43" i="4"/>
  <c r="Q44" i="4"/>
  <c r="Q45" i="4"/>
  <c r="Q46" i="4"/>
  <c r="Q47" i="4"/>
  <c r="Q48" i="4"/>
  <c r="Q49" i="4"/>
  <c r="Q50" i="4"/>
  <c r="Q51" i="4"/>
  <c r="Q52" i="4"/>
  <c r="Q53" i="4"/>
  <c r="Q54" i="4"/>
  <c r="Q55" i="4"/>
  <c r="Q56" i="4"/>
  <c r="Q57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P41" i="4"/>
  <c r="P42" i="4"/>
  <c r="P43" i="4"/>
  <c r="P44" i="4"/>
  <c r="P45" i="4"/>
  <c r="P46" i="4"/>
  <c r="P47" i="4"/>
  <c r="P48" i="4"/>
  <c r="P49" i="4"/>
  <c r="P50" i="4"/>
  <c r="P51" i="4"/>
  <c r="P52" i="4"/>
  <c r="P53" i="4"/>
  <c r="P54" i="4"/>
  <c r="P55" i="4"/>
  <c r="P56" i="4"/>
  <c r="P57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O46" i="4"/>
  <c r="O47" i="4"/>
  <c r="O48" i="4"/>
  <c r="O49" i="4"/>
  <c r="O50" i="4"/>
  <c r="O51" i="4"/>
  <c r="O52" i="4"/>
  <c r="O53" i="4"/>
  <c r="O54" i="4"/>
  <c r="O55" i="4"/>
  <c r="O56" i="4"/>
  <c r="O57" i="4"/>
  <c r="R9" i="4"/>
  <c r="Q9" i="4"/>
  <c r="P9" i="4"/>
  <c r="L7" i="5" l="1"/>
  <c r="L8" i="5"/>
  <c r="L9" i="5"/>
  <c r="L10" i="5"/>
  <c r="N10" i="5" s="1"/>
  <c r="L6" i="5"/>
  <c r="N7" i="5" l="1"/>
  <c r="N8" i="5"/>
  <c r="N9" i="5"/>
  <c r="N6" i="5"/>
  <c r="K57" i="4"/>
  <c r="L57" i="4" s="1"/>
  <c r="K56" i="4"/>
  <c r="L56" i="4" s="1"/>
  <c r="K55" i="4"/>
  <c r="L55" i="4" s="1"/>
  <c r="K54" i="4"/>
  <c r="L54" i="4" s="1"/>
  <c r="K53" i="4"/>
  <c r="L53" i="4" s="1"/>
  <c r="K51" i="4"/>
  <c r="L51" i="4" s="1"/>
  <c r="K52" i="4"/>
  <c r="L52" i="4" s="1"/>
  <c r="K49" i="4"/>
  <c r="L49" i="4" s="1"/>
  <c r="K50" i="4"/>
  <c r="L50" i="4" s="1"/>
  <c r="K33" i="4"/>
  <c r="K48" i="4"/>
  <c r="L48" i="4" s="1"/>
  <c r="K47" i="4"/>
  <c r="L47" i="4" s="1"/>
  <c r="K46" i="4"/>
  <c r="L46" i="4" s="1"/>
  <c r="K45" i="4"/>
  <c r="L45" i="4" s="1"/>
  <c r="K44" i="4"/>
  <c r="L44" i="4" s="1"/>
  <c r="K43" i="4"/>
  <c r="L43" i="4" s="1"/>
  <c r="K42" i="4"/>
  <c r="L42" i="4" s="1"/>
  <c r="K41" i="4"/>
  <c r="L41" i="4" s="1"/>
  <c r="K40" i="4"/>
  <c r="L40" i="4" s="1"/>
  <c r="K39" i="4"/>
  <c r="L39" i="4" s="1"/>
  <c r="K38" i="4"/>
  <c r="L38" i="4" s="1"/>
  <c r="K37" i="4"/>
  <c r="L37" i="4" s="1"/>
  <c r="K36" i="4"/>
  <c r="L36" i="4" s="1"/>
  <c r="K35" i="4"/>
  <c r="L35" i="4" s="1"/>
  <c r="K34" i="4"/>
  <c r="L34" i="4" s="1"/>
  <c r="L33" i="4" l="1"/>
  <c r="K32" i="4"/>
  <c r="L32" i="4" s="1"/>
  <c r="K31" i="4"/>
  <c r="L31" i="4" s="1"/>
  <c r="K30" i="4"/>
  <c r="L30" i="4" s="1"/>
  <c r="K29" i="4"/>
  <c r="L29" i="4" s="1"/>
  <c r="K27" i="4"/>
  <c r="L27" i="4" s="1"/>
  <c r="K28" i="4"/>
  <c r="L28" i="4" s="1"/>
  <c r="K26" i="4"/>
  <c r="L26" i="4" s="1"/>
  <c r="K25" i="4"/>
  <c r="L25" i="4" s="1"/>
  <c r="K24" i="4"/>
  <c r="L24" i="4" s="1"/>
  <c r="K23" i="4"/>
  <c r="L23" i="4" s="1"/>
  <c r="K21" i="4"/>
  <c r="L21" i="4" s="1"/>
  <c r="K22" i="4"/>
  <c r="L22" i="4" s="1"/>
  <c r="K20" i="4"/>
  <c r="L20" i="4" s="1"/>
  <c r="K17" i="4"/>
  <c r="L17" i="4" s="1"/>
  <c r="K18" i="4"/>
  <c r="L18" i="4" s="1"/>
  <c r="K15" i="4"/>
  <c r="L15" i="4" s="1"/>
  <c r="K16" i="4"/>
  <c r="L16" i="4" s="1"/>
  <c r="K19" i="4"/>
  <c r="L19" i="4" s="1"/>
  <c r="K14" i="4"/>
  <c r="L14" i="4" s="1"/>
  <c r="K13" i="4"/>
  <c r="L13" i="4" s="1"/>
  <c r="K12" i="4"/>
  <c r="L12" i="4" s="1"/>
  <c r="K11" i="4"/>
  <c r="L11" i="4" s="1"/>
  <c r="K10" i="4"/>
  <c r="L10" i="4" s="1"/>
  <c r="K7" i="4"/>
  <c r="L7" i="4" s="1"/>
  <c r="K9" i="4"/>
  <c r="L9" i="4" s="1"/>
  <c r="K6" i="4"/>
  <c r="L6" i="4" s="1"/>
  <c r="K8" i="4"/>
  <c r="L8" i="4" s="1"/>
  <c r="C10" i="1"/>
  <c r="C9" i="1"/>
  <c r="C6" i="3"/>
  <c r="C10" i="3" l="1"/>
  <c r="C9" i="3"/>
  <c r="C8" i="3"/>
  <c r="D6" i="3"/>
  <c r="E6" i="3"/>
  <c r="F6" i="3"/>
  <c r="G6" i="3"/>
  <c r="H6" i="3"/>
  <c r="I6" i="3"/>
  <c r="J6" i="3"/>
  <c r="K6" i="3"/>
  <c r="L6" i="3"/>
  <c r="M6" i="3"/>
  <c r="N6" i="3"/>
  <c r="O6" i="3"/>
  <c r="P6" i="3"/>
  <c r="Q6" i="3"/>
  <c r="R6" i="3"/>
  <c r="D7" i="1"/>
  <c r="E7" i="1"/>
  <c r="F7" i="1"/>
  <c r="G7" i="1"/>
  <c r="H7" i="1"/>
  <c r="I7" i="1"/>
  <c r="J7" i="1"/>
  <c r="K7" i="1"/>
  <c r="L7" i="1"/>
  <c r="C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Theo Helvert</author>
  </authors>
  <commentList>
    <comment ref="P5" authorId="0" shapeId="0" xr:uid="{88BEADCE-F574-4AFF-B9B5-4AF3B0829153}">
      <text>
        <r>
          <rPr>
            <b/>
            <sz val="9"/>
            <color indexed="81"/>
            <rFont val="Tahoma"/>
            <family val="2"/>
          </rPr>
          <t>Theo Helvert:</t>
        </r>
        <r>
          <rPr>
            <sz val="9"/>
            <color indexed="81"/>
            <rFont val="Tahoma"/>
            <family val="2"/>
          </rPr>
          <t xml:space="preserve">
Graine tremper lors de la mise en culture</t>
        </r>
      </text>
    </comment>
    <comment ref="Q5" authorId="0" shapeId="0" xr:uid="{AC8C207D-359A-4BA9-93B8-6CFDC41786E0}">
      <text>
        <r>
          <rPr>
            <b/>
            <sz val="9"/>
            <color indexed="81"/>
            <rFont val="Tahoma"/>
            <family val="2"/>
          </rPr>
          <t>Theo Helvert:</t>
        </r>
        <r>
          <rPr>
            <sz val="9"/>
            <color indexed="81"/>
            <rFont val="Tahoma"/>
            <family val="2"/>
          </rPr>
          <t xml:space="preserve">
Graine mis en bac la veille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01CE913-599D-42E1-B263-17616A145518}" keepAlive="1" name="Requête - Import Vente" description="Connexion à la requête « Import Vente » dans le classeur." type="5" refreshedVersion="8" background="1" saveData="1">
    <dbPr connection="Provider=Microsoft.Mashup.OleDb.1;Data Source=$Workbook$;Location=&quot;Import Vente&quot;;Extended Properties=&quot;&quot;" command="SELECT * FROM [Import Vente]"/>
  </connection>
</connections>
</file>

<file path=xl/sharedStrings.xml><?xml version="1.0" encoding="utf-8"?>
<sst xmlns="http://schemas.openxmlformats.org/spreadsheetml/2006/main" count="287" uniqueCount="135">
  <si>
    <t>Nbr de bac :</t>
  </si>
  <si>
    <t>Date de recolte:</t>
  </si>
  <si>
    <t>Emplacement du bac</t>
  </si>
  <si>
    <t>Poids avant</t>
  </si>
  <si>
    <t>Poids apres</t>
  </si>
  <si>
    <t>Différance</t>
  </si>
  <si>
    <t>Date de mise en culture:</t>
  </si>
  <si>
    <t>ID du bac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</si>
  <si>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</si>
  <si>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</si>
  <si>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</si>
  <si>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</si>
  <si>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</si>
  <si>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</si>
  <si>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</si>
  <si>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</si>
  <si>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</si>
  <si>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2.0</t>
  </si>
  <si>
    <t>2.1</t>
  </si>
  <si>
    <t>2.2</t>
  </si>
  <si>
    <t>2.3</t>
  </si>
  <si>
    <t>2.4</t>
  </si>
  <si>
    <t>2.5</t>
  </si>
  <si>
    <t>2.6</t>
  </si>
  <si>
    <t>Poids de consigne</t>
  </si>
  <si>
    <t>Poids en trop par sem</t>
  </si>
  <si>
    <t>Poids en trop par ans</t>
  </si>
  <si>
    <t>Valeur</t>
  </si>
  <si>
    <t>Prix au Kg de la graine</t>
  </si>
  <si>
    <t>Poids mise en culture</t>
  </si>
  <si>
    <t>Poids jetter par semaine</t>
  </si>
  <si>
    <t>Poids jetter par an</t>
  </si>
  <si>
    <t>Poids restant</t>
  </si>
  <si>
    <t>Nbre de bac</t>
  </si>
  <si>
    <t>N° de lot PF</t>
  </si>
  <si>
    <t>Produit</t>
  </si>
  <si>
    <t>Quantité</t>
  </si>
  <si>
    <t>N° de lot</t>
  </si>
  <si>
    <t>Prix/Kg</t>
  </si>
  <si>
    <t>N° de lot fournisseur</t>
  </si>
  <si>
    <t>Date de réception</t>
  </si>
  <si>
    <t>N° de lot interne</t>
  </si>
  <si>
    <t>Fournisseur</t>
  </si>
  <si>
    <t>Qté reçue en Kg</t>
  </si>
  <si>
    <t>Nom Graine</t>
  </si>
  <si>
    <t>GR-HM-B-25-231010</t>
  </si>
  <si>
    <t>GR-HM-B-25-231024</t>
  </si>
  <si>
    <t>HARICOT MUNGO</t>
  </si>
  <si>
    <t>MUG-004-22-1</t>
  </si>
  <si>
    <t>B0071971</t>
  </si>
  <si>
    <t>Origine</t>
  </si>
  <si>
    <t>France</t>
  </si>
  <si>
    <t>Chine</t>
  </si>
  <si>
    <t>GR-HM-B-25-230613B</t>
  </si>
  <si>
    <t>B0070916</t>
  </si>
  <si>
    <t>Ouzbekistan</t>
  </si>
  <si>
    <t>6000</t>
  </si>
  <si>
    <t>Rendement</t>
  </si>
  <si>
    <t>Poids réel recolter</t>
  </si>
  <si>
    <t>HM Bio</t>
  </si>
  <si>
    <t>Information eroner a ne pas prendre en considération</t>
  </si>
  <si>
    <t>Poids a recolté</t>
  </si>
  <si>
    <t>HM Baby</t>
  </si>
  <si>
    <t>HM France</t>
  </si>
  <si>
    <t>GR-HM-B-25-220919</t>
  </si>
  <si>
    <t>GR-HM-B-25-240115</t>
  </si>
  <si>
    <t>B0072646</t>
  </si>
  <si>
    <t>Difference recolte</t>
  </si>
  <si>
    <t>Commentaire</t>
  </si>
  <si>
    <t>Qte G1</t>
  </si>
  <si>
    <t>Restant en stock</t>
  </si>
  <si>
    <t>Date recolte</t>
  </si>
  <si>
    <t>Qte G2</t>
  </si>
  <si>
    <t>MUG-001-21-2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</si>
  <si>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</si>
  <si>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</si>
  <si>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</si>
  <si>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</si>
  <si>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</si>
  <si>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</si>
  <si>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</si>
  <si>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</si>
  <si>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</si>
  <si>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</si>
  <si>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</si>
  <si>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</si>
  <si>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Liste_semaine</t>
  </si>
  <si>
    <t>Liste_mois</t>
  </si>
  <si>
    <t>Liste_annee</t>
  </si>
  <si>
    <t>Jours</t>
  </si>
  <si>
    <t xml:space="preserve">année </t>
  </si>
  <si>
    <t>mois</t>
  </si>
  <si>
    <t>semaine</t>
  </si>
  <si>
    <t>Marque</t>
  </si>
  <si>
    <t>Nvx code article</t>
  </si>
  <si>
    <t>Désignation</t>
  </si>
  <si>
    <t>Poids UVC</t>
  </si>
  <si>
    <t>GE00600</t>
  </si>
  <si>
    <t>500g</t>
  </si>
  <si>
    <t>GE00900</t>
  </si>
  <si>
    <t>200g</t>
  </si>
  <si>
    <t>GE01630</t>
  </si>
  <si>
    <t>FR00006</t>
  </si>
  <si>
    <t>FR00011</t>
  </si>
  <si>
    <t>1kg</t>
  </si>
  <si>
    <t>FR00105</t>
  </si>
  <si>
    <t>4kg</t>
  </si>
  <si>
    <t>CR00200</t>
  </si>
  <si>
    <t>CR00250</t>
  </si>
  <si>
    <t>250g</t>
  </si>
  <si>
    <t>CR00300</t>
  </si>
  <si>
    <t>GE00901</t>
  </si>
  <si>
    <t>GE00002</t>
  </si>
  <si>
    <t>Cde graine</t>
  </si>
  <si>
    <t>GRA15</t>
  </si>
  <si>
    <t>Qte expedier</t>
  </si>
  <si>
    <t>BU00901</t>
  </si>
  <si>
    <t>170g</t>
  </si>
  <si>
    <t>Cde surplus</t>
  </si>
  <si>
    <t>14/02/2024</t>
  </si>
  <si>
    <t>15/02/2024</t>
  </si>
  <si>
    <t>62,5</t>
  </si>
  <si>
    <t>378,75</t>
  </si>
  <si>
    <t>Cde Balance</t>
  </si>
  <si>
    <t>Hm Baby</t>
  </si>
  <si>
    <t>Hm France</t>
  </si>
  <si>
    <t>7000g</t>
  </si>
  <si>
    <t>GRA38</t>
  </si>
  <si>
    <t>SURPLUS HM FRANCE</t>
  </si>
  <si>
    <t>Surplus</t>
  </si>
  <si>
    <t>=SOMME.SI.ENS('[Gestion et enregistrement de la production.xlsm]Surplus et dechet'!Tableau_Surplus_NC[Net];</t>
  </si>
  <si>
    <t>BLA-BLA</t>
  </si>
  <si>
    <t>eric</t>
  </si>
  <si>
    <t>franck graine</t>
  </si>
  <si>
    <t>Franck graines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</si>
</sst>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€&quot;* #,##0.00_);_(&quot;€&quot;* \(#,##0.00\);_(&quot;€&quot;* &quot;-&quot;??_);_(@_)"/>
    <numFmt numFmtId="165" formatCode="m/d/yyyy"/>
  </numFmts>
  <fonts count="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theme="1"/>
      <name val="Aptos Narrow"/>
      <family val="2"/>
      <scheme val="minor"/>
    </font>
    <font>
      <b/>
      <sz val="20"/>
      <color theme="0"/>
      <name val="Aptos Narrow"/>
      <family val="2"/>
      <scheme val="minor"/>
    </font>
    <font>
      <sz val="9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theme="9" tint="0.79998168889431442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5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164" fontId="0" fillId="0" borderId="0" xfId="1" applyFont="1"/>
    <xf numFmtId="0" fontId="0" fillId="2" borderId="0" xfId="0" applyFill="1" applyAlignment="1">
      <alignment wrapText="1"/>
    </xf>
    <xf numFmtId="0" fontId="0" fillId="2" borderId="0" xfId="0" applyFill="1"/>
    <xf numFmtId="164" fontId="0" fillId="2" borderId="0" xfId="0" applyNumberFormat="1" applyFill="1"/>
    <xf numFmtId="0" fontId="5" fillId="0" borderId="0" xfId="0" applyFont="1" applyAlignment="1">
      <alignment horizontal="left" vertical="center" wrapText="1"/>
    </xf>
    <xf numFmtId="14" fontId="5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 wrapText="1"/>
    </xf>
    <xf numFmtId="164" fontId="0" fillId="0" borderId="0" xfId="1" applyFont="1" applyBorder="1"/>
    <xf numFmtId="0" fontId="5" fillId="0" borderId="0" xfId="0" applyFont="1" applyAlignment="1">
      <alignment horizontal="left" vertical="center"/>
    </xf>
    <xf numFmtId="1" fontId="0" fillId="0" borderId="0" xfId="0" applyNumberFormat="1"/>
    <xf numFmtId="2" fontId="0" fillId="0" borderId="0" xfId="0" applyNumberFormat="1"/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6" fillId="0" borderId="0" xfId="0" applyFont="1" applyAlignment="1">
      <alignment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left"/>
    </xf>
    <xf numFmtId="165" fontId="5" fillId="0" borderId="0" xfId="0" applyNumberFormat="1" applyFont="1" applyAlignment="1">
      <alignment horizontal="left" vertical="center" wrapText="1"/>
    </xf>
    <xf numFmtId="165" fontId="2" fillId="0" borderId="0" xfId="0" applyNumberFormat="1" applyFont="1" applyAlignment="1">
      <alignment vertical="center"/>
    </xf>
    <xf numFmtId="3" fontId="0" fillId="0" borderId="0" xfId="0" applyNumberFormat="1"/>
    <xf numFmtId="0" fontId="7" fillId="0" borderId="0" xfId="0" applyFont="1" applyAlignment="1">
      <alignment horizontal="left" vertical="center"/>
    </xf>
    <xf numFmtId="4" fontId="5" fillId="0" borderId="0" xfId="0" applyNumberFormat="1" applyFont="1" applyAlignment="1">
      <alignment horizontal="left" vertical="center"/>
    </xf>
    <xf numFmtId="4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center"/>
    </xf>
    <xf numFmtId="2" fontId="6" fillId="0" borderId="0" xfId="0" applyNumberFormat="1" applyFont="1" applyAlignment="1">
      <alignment wrapText="1"/>
    </xf>
    <xf numFmtId="0" fontId="0" fillId="3" borderId="0" xfId="0" applyFill="1" applyAlignment="1">
      <alignment horizontal="right" vertical="center"/>
    </xf>
    <xf numFmtId="0" fontId="0" fillId="0" borderId="0" xfId="0" quotePrefix="1"/>
    <xf numFmtId="0" fontId="0" fillId="0" borderId="0" xfId="0" applyAlignment="1">
      <alignment horizontal="center"/>
    </xf>
    <xf numFmtId="2" fontId="0" fillId="0" borderId="0" xfId="0" applyNumberFormat="1" applyFill="1" applyAlignment="1">
      <alignment horizontal="right"/>
    </xf>
    <xf numFmtId="0" fontId="0" fillId="0" borderId="0" xfId="0" applyNumberFormat="1" applyFill="1"/>
  </cellXfs>
  <cellStyles count="2">
    <cellStyle name="Monétaire" xfId="1" builtinId="4"/>
    <cellStyle name="Normal" xfId="0" builtinId="0"/>
  </cellStyles>
  <dxfs count="29"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4" formatCode="#,##0.00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30" formatCode="@"/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  <numFmt numFmtId="165" formatCode="m/d/yyyy"/>
    </dxf>
    <dxf>
      <font>
        <strike val="0"/>
        <outline val="0"/>
        <shadow val="0"/>
        <u val="none"/>
        <vertAlign val="baseline"/>
        <sz val="8"/>
        <color auto="1"/>
        <name val="Aptos Narrow"/>
        <family val="2"/>
        <scheme val="minor"/>
      </font>
      <numFmt numFmtId="165" formatCode="m/d/yyyy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auto="1"/>
        </patternFill>
      </fill>
      <alignment horizontal="right" vertical="bottom" textRotation="0" indent="0" justifyLastLine="0" shrinkToFit="0" readingOrder="0"/>
    </dxf>
    <dxf>
      <numFmt numFmtId="1" formatCode="0"/>
    </dxf>
    <dxf>
      <numFmt numFmtId="2" formatCode="0.00"/>
    </dxf>
    <dxf>
      <numFmt numFmtId="165" formatCode="m/d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svg"/><Relationship Id="rId2" Type="http://schemas.openxmlformats.org/officeDocument/2006/relationships/image" Target="../media/image3.png"/><Relationship Id="rId1" Type="http://schemas.openxmlformats.org/officeDocument/2006/relationships/hyperlink" Target="#'Enregistrement production'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762000" cy="762000"/>
    <xdr:pic macro="[0]!EnregistrerEtFermerFeuille">
      <xdr:nvPicPr>
        <xdr:cNvPr id="2" name="Graphique 1" descr="Maison avec un remplissage uni">
          <a:extLst>
            <a:ext uri="{FF2B5EF4-FFF2-40B4-BE49-F238E27FC236}">
              <a16:creationId xmlns:a16="http://schemas.microsoft.com/office/drawing/2014/main" id="{AE0335B5-1A98-4386-B43A-E834F4368C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0" y="0"/>
          <a:ext cx="762000" cy="762000"/>
        </a:xfrm>
        <a:prstGeom prst="rect">
          <a:avLst/>
        </a:prstGeom>
      </xdr:spPr>
    </xdr:pic>
    <xdr:clientData/>
  </xdr:oneCellAnchor>
  <xdr:twoCellAnchor editAs="absolute">
    <xdr:from>
      <xdr:col>1</xdr:col>
      <xdr:colOff>0</xdr:colOff>
      <xdr:row>1</xdr:row>
      <xdr:rowOff>0</xdr:rowOff>
    </xdr:from>
    <xdr:to>
      <xdr:col>4</xdr:col>
      <xdr:colOff>680085</xdr:colOff>
      <xdr:row>3</xdr:row>
      <xdr:rowOff>0</xdr:rowOff>
    </xdr:to>
    <xdr:sp macro="[0]!Ouvrir_user_prod_hm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E42D6F9-A935-8BB9-C842-BA2BCCA78CB3}"/>
            </a:ext>
          </a:extLst>
        </xdr:cNvPr>
        <xdr:cNvSpPr/>
      </xdr:nvSpPr>
      <xdr:spPr>
        <a:xfrm>
          <a:off x="762000" y="190500"/>
          <a:ext cx="3156585" cy="381000"/>
        </a:xfrm>
        <a:prstGeom prst="roundRect">
          <a:avLst/>
        </a:prstGeom>
        <a:solidFill>
          <a:srgbClr val="2C6244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600" b="1">
              <a:solidFill>
                <a:srgbClr val="D6D725"/>
              </a:solidFill>
              <a:latin typeface="+mn-lt"/>
              <a:ea typeface="+mn-ea"/>
              <a:cs typeface="+mn-cs"/>
            </a:rPr>
            <a:t>Ajouté une production de  HM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394335</xdr:colOff>
      <xdr:row>3</xdr:row>
      <xdr:rowOff>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E200FA5-7602-4879-80A9-7BE6B3F515BB}"/>
            </a:ext>
          </a:extLst>
        </xdr:cNvPr>
        <xdr:cNvSpPr/>
      </xdr:nvSpPr>
      <xdr:spPr>
        <a:xfrm>
          <a:off x="762000" y="190500"/>
          <a:ext cx="3394710" cy="381000"/>
        </a:xfrm>
        <a:prstGeom prst="roundRect">
          <a:avLst/>
        </a:prstGeom>
        <a:solidFill>
          <a:srgbClr val="2C6244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600" b="1">
              <a:solidFill>
                <a:srgbClr val="D6D725"/>
              </a:solidFill>
              <a:latin typeface="+mn-lt"/>
              <a:ea typeface="+mn-ea"/>
              <a:cs typeface="+mn-cs"/>
            </a:rPr>
            <a:t>Actualisé</a:t>
          </a:r>
          <a:r>
            <a:rPr lang="fr-FR" sz="1600" b="1" baseline="0">
              <a:solidFill>
                <a:srgbClr val="D6D725"/>
              </a:solidFill>
              <a:latin typeface="+mn-lt"/>
              <a:ea typeface="+mn-ea"/>
              <a:cs typeface="+mn-cs"/>
            </a:rPr>
            <a:t> les réceptions</a:t>
          </a:r>
          <a:endParaRPr lang="fr-FR" sz="1600" b="1">
            <a:solidFill>
              <a:srgbClr val="D6D725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4</xdr:row>
      <xdr:rowOff>0</xdr:rowOff>
    </xdr:to>
    <xdr:pic>
      <xdr:nvPicPr>
        <xdr:cNvPr id="3" name="Graphique 2" descr="Retour avec un remplissage un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4DADA35-498B-488E-B2F8-A47A2276C0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0" y="0"/>
          <a:ext cx="762000" cy="762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3F83421-8E17-45AF-A2B1-FE9D7195AA1B}" name="Tableau_production_hm" displayName="Tableau_production_hm" ref="C5:S62" totalsRowShown="0">
  <sortState ref="C6:S57">
    <sortCondition ref="C5:C57"/>
  </sortState>
  <tableColumns count="17">
    <tableColumn id="13" xr3:uid="{D5208A5D-5826-42DD-9CAC-7E5128FED1A1}" name="Date recolte" dataDxfId="28"/>
    <tableColumn id="2" xr3:uid="{1C4B69C6-FD67-409A-A514-C6B64FB841A2}" name="N° de lot"/>
    <tableColumn id="3" xr3:uid="{BC4F974E-EA32-44FC-B1C0-D3C84B77875C}" name="Quantité" dataDxfId="27"/>
    <tableColumn id="4" xr3:uid="{42275315-7301-4976-ABDA-18FB5746D192}" name="Produit"/>
    <tableColumn id="5" xr3:uid="{34C7889E-537C-4E22-96DC-F8D5C050274C}" name="N° de lot PF" dataDxfId="26"/>
    <tableColumn id="6" xr3:uid="{5CD2590D-3F81-4757-9511-D8304A9C2DC3}" name="Nbre de bac"/>
    <tableColumn id="7" xr3:uid="{D7EFD015-A328-4A0B-8B68-FCC061684D62}" name="Poids restant"/>
    <tableColumn id="8" xr3:uid="{E68D1D94-CB0F-48D8-BA40-22D3DE95EA28}" name="Poids a recolté" dataDxfId="25"/>
    <tableColumn id="9" xr3:uid="{3DE9A022-6AF7-4135-80D4-78385B2BAF29}" name="Poids réel recolter" dataDxfId="24">
      <calculatedColumnFormula>SUMIFS(#REF!,#REF!,Tableau_production_hm[[#This Row],[N° de lot PF]],#REF!,Tableau_production_hm[[#This Row],[Produit]])</calculatedColumnFormula>
    </tableColumn>
    <tableColumn id="10" xr3:uid="{B6F4D84E-8EBC-4A44-B75D-988F316139BB}" name="Difference recolte" dataDxfId="23">
      <calculatedColumnFormula>Tableau_production_hm[[#This Row],[Poids a recolté]]-Tableau_production_hm[[#This Row],[Poids réel recolter]]</calculatedColumnFormula>
    </tableColumn>
    <tableColumn id="16" xr3:uid="{C004E826-01F2-4CF8-8C20-9E01F7862D34}" name="Qte expedier">
      <calculatedColumnFormula>SUMIFS(#REF!,#REF!, "=" &amp;Tableau_production_hm[[#This Row],[Date recolte]],#REF!,Tableau_production_hm[[#This Row],[Produit]])</calculatedColumnFormula>
    </tableColumn>
    <tableColumn id="18" xr3:uid="{8E82F286-561A-4AA5-A2D7-63CAA725C1CB}" name="Surplus"/>
    <tableColumn id="15" xr3:uid="{4C7FAC2C-AE67-4B60-9C3C-04C6D4C8C6F3}" name="Jours"/>
    <tableColumn id="14" xr3:uid="{0B36FADB-4B89-4D06-84D9-9AC323F327FF}" name="semaine"/>
    <tableColumn id="12" xr3:uid="{342A5942-1B24-49ED-9CB0-4CBE7FD10B32}" name="mois"/>
    <tableColumn id="1" xr3:uid="{1EDE1C0A-F9AB-4D74-A73B-639585A7CBD2}" name="année "/>
    <tableColumn id="11" xr3:uid="{4EA9C093-0B03-42C7-B5EB-AB70F7109BC6}" name="Commentaire"/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315B94D-EFDC-40D1-8BC8-8312D244EDCA}" name="Tableau_reception" displayName="Tableau_reception" ref="C5:N10" totalsRowShown="0" headerRowDxfId="22" dataDxfId="21">
  <tableColumns count="12">
    <tableColumn id="1" xr3:uid="{F0E6013F-C23D-4288-A293-3C3074C16CC6}" name="Nom Graine" dataDxfId="20"/>
    <tableColumn id="6" xr3:uid="{4542B397-17CC-4A15-86E1-43E07DB09582}" name="Date de réception" dataDxfId="19"/>
    <tableColumn id="2" xr3:uid="{1003BCDD-E41E-468C-9805-309DC51F5694}" name="N° de lot interne" dataDxfId="18"/>
    <tableColumn id="7" xr3:uid="{DC2B7B63-30E4-4A52-A1E9-719D29C85ADF}" name="Fournisseur" dataDxfId="17"/>
    <tableColumn id="3" xr3:uid="{997A508D-B119-40D3-8B27-D665E46CC297}" name="N° de lot fournisseur" dataDxfId="16"/>
    <tableColumn id="8" xr3:uid="{148B32F7-D798-4D7E-AEC4-139D7B78C81A}" name="Origine" dataDxfId="15"/>
    <tableColumn id="4" xr3:uid="{21413158-C99C-4CFC-AB6A-1960148E546C}" name="Qté reçue en Kg" dataDxfId="14"/>
    <tableColumn id="10" xr3:uid="{0E9C1661-34D3-4C7A-BDCC-D85E4057649D}" name="Rendement" dataDxfId="13"/>
    <tableColumn id="5" xr3:uid="{2DD40D5C-874B-4FD0-95AF-88D4224E42C6}" name="Prix/Kg" dataDxfId="12" dataCellStyle="Monétaire"/>
    <tableColumn id="9" xr3:uid="{ECF676DB-E80E-44B2-8F6E-BFDB67973AE2}" name="Qte G1" dataDxfId="11">
      <calculatedColumnFormula>SUMIF('Enregistrement production'!D:D,Tableau_reception[[#This Row],[N° de lot interne]],'Enregistrement production'!E:E)</calculatedColumnFormula>
    </tableColumn>
    <tableColumn id="11" xr3:uid="{37957F5E-7E23-49B0-BDE3-713A874573F9}" name="Qte G2" dataDxfId="10"/>
    <tableColumn id="12" xr3:uid="{A0697731-932D-4C07-B5EC-925AE3049F2C}" name="Restant en stock" dataDxfId="9">
      <calculatedColumnFormula>Tableau_reception[[#This Row],[Qté reçue en Kg]]-(Tableau_reception[[#This Row],[Qte G1]]+Tableau_reception[[#This Row],[Qte G2]])</calculatedColumnFormula>
    </tableColumn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A55F3F6-37D4-403D-8D1E-C840F9E3C061}" name="Tableau_Liste_semaine" displayName="Tableau_Liste_semaine" ref="A1:A53" totalsRowShown="0">
  <tableColumns count="1">
    <tableColumn id="1" xr3:uid="{2D78CE71-3836-41A8-A496-3C8698B4E565}" name="Liste_semain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3038696-8E3E-4B79-BB9E-0C526F808E07}" name="Tableau_Liste_mois" displayName="Tableau_Liste_mois" ref="B1:B13" totalsRowShown="0">
  <tableColumns count="1">
    <tableColumn id="1" xr3:uid="{CC7804E6-0095-4723-866F-D507EEB4AF00}" name="Liste_moi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B33CDCF-017D-4DA7-B512-0AC601634CF3}" name="Tableau_cde" displayName="Tableau_cde" ref="E1:J14" totalsRowShown="0" dataDxfId="8">
  <tableColumns count="6">
    <tableColumn id="1" xr3:uid="{2CD3FBD2-7FA6-4492-B117-C5C3A143AFBB}" name="Marque" dataDxfId="7"/>
    <tableColumn id="2" xr3:uid="{02D60BCA-88F6-4D9D-BAEA-2D71DCD421CA}" name="Nvx code article" dataDxfId="6"/>
    <tableColumn id="6" xr3:uid="{70BC8DA7-34E4-4D23-A8C1-5311B63D5718}" name="Cde Balance" dataDxfId="5"/>
    <tableColumn id="3" xr3:uid="{6F4F73CA-DFBA-441A-87CA-0F7EC4B53CFA}" name="Désignation" dataDxfId="4"/>
    <tableColumn id="4" xr3:uid="{DB5CED62-56D9-416D-8CD5-20F36B0D52FE}" name="Cde graine"/>
    <tableColumn id="5" xr3:uid="{3F926A77-B6C3-4C0E-9471-45B07379C607}" name="Poids UVC" dataDxfId="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B033B717-2D7C-4411-B061-7CEFB05FF6BA}" name="Tableau_Cde_surplus" displayName="Tableau_Cde_surplus" ref="L1:M29" totalsRowShown="0" dataDxfId="2">
  <autoFilter ref="L1:M29" xr:uid="{B033B717-2D7C-4411-B061-7CEFB05FF6BA}"/>
  <tableColumns count="2">
    <tableColumn id="1" xr3:uid="{19C32691-A7EF-4125-9725-3D5D27781717}" name="Cde surplus" dataDxfId="1"/>
    <tableColumn id="2" xr3:uid="{5AC59A12-CAC8-42E7-BF5E-D5ED305B1712}" name="Cde Balance" dataDxfId="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553BCB6-75A8-41A5-8A90-7E9C4DE28F63}" name="Tableau_Liste_annee" displayName="Tableau_Liste_annee" ref="C1:C13" totalsRowShown="0">
  <tableColumns count="1">
    <tableColumn id="1" xr3:uid="{4D1166E5-3129-43D8-B36E-042D8785BC03}" name="Liste_anne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05D3D-3F35-42F6-B4B4-62EE6D20DA15}">
  <sheetPr codeName="Feuil3"/>
  <dimension ref="A1:S62"/>
  <sheetViews>
    <sheetView tabSelected="1" zoomScale="85" zoomScaleNormal="85" workbookViewId="0">
      <pane xSplit="2" ySplit="5" topLeftCell="C56" activePane="bottomRight" state="frozen"/>
      <selection activeCell="G39" sqref="G39"/>
      <selection pane="topRight" activeCell="G39" sqref="G39"/>
      <selection pane="bottomLeft" activeCell="G39" sqref="G39"/>
      <selection pane="bottomRight" activeCell="C62" sqref="C62"/>
    </sheetView>
  </sheetViews>
  <sheetFormatPr baseColWidth="10" defaultRowHeight="13.8" outlineLevelCol="1"/>
  <cols>
    <col min="2" max="2" width="12.8984375" customWidth="1"/>
    <col min="3" max="3" width="14.296875" style="17" customWidth="1"/>
    <col min="4" max="4" width="19.09765625" customWidth="1"/>
    <col min="5" max="5" width="11.3984375" style="13"/>
    <col min="7" max="7" width="13.69921875" style="12" bestFit="1" customWidth="1"/>
    <col min="8" max="8" width="13.69921875" customWidth="1"/>
    <col min="9" max="9" width="15.09765625" bestFit="1" customWidth="1"/>
    <col min="10" max="10" width="17.8984375" style="14" bestFit="1" customWidth="1"/>
    <col min="11" max="11" width="20" bestFit="1" customWidth="1"/>
    <col min="12" max="12" width="19.8984375" bestFit="1" customWidth="1"/>
    <col min="13" max="14" width="19.8984375" customWidth="1"/>
    <col min="15" max="18" width="19.8984375" customWidth="1" outlineLevel="1"/>
    <col min="19" max="19" width="15.69921875" bestFit="1" customWidth="1"/>
  </cols>
  <sheetData>
    <row r="1" spans="1:19">
      <c r="A1" s="32"/>
    </row>
    <row r="2" spans="1:19" ht="15" customHeight="1">
      <c r="A2" s="32"/>
      <c r="J2" s="29" t="s">
        <v>60</v>
      </c>
      <c r="K2" s="16"/>
      <c r="L2" s="16"/>
      <c r="M2" s="16"/>
      <c r="N2" s="16"/>
      <c r="O2" s="16"/>
      <c r="P2" s="16"/>
      <c r="Q2" s="16"/>
      <c r="R2" s="16"/>
    </row>
    <row r="3" spans="1:19" ht="15" customHeight="1">
      <c r="A3" s="32"/>
      <c r="J3" s="29"/>
      <c r="K3" s="16"/>
      <c r="L3" s="16"/>
      <c r="M3" s="16"/>
      <c r="N3" s="16"/>
      <c r="O3" s="16"/>
      <c r="P3" s="16"/>
      <c r="Q3" s="16"/>
      <c r="R3" s="16"/>
    </row>
    <row r="4" spans="1:19" ht="15" customHeight="1">
      <c r="A4" s="32"/>
      <c r="J4" s="29"/>
      <c r="K4" s="16"/>
      <c r="L4" s="16"/>
      <c r="M4" s="16"/>
      <c r="N4" s="16"/>
      <c r="O4" s="16"/>
      <c r="P4" s="16"/>
      <c r="Q4" s="16"/>
      <c r="R4" s="16"/>
    </row>
    <row r="5" spans="1:19">
      <c r="C5" s="19" t="s">
        <v>71</v>
      </c>
      <c r="D5" t="s">
        <v>37</v>
      </c>
      <c r="E5" s="13" t="s">
        <v>36</v>
      </c>
      <c r="F5" t="s">
        <v>35</v>
      </c>
      <c r="G5" s="12" t="s">
        <v>34</v>
      </c>
      <c r="H5" t="s">
        <v>33</v>
      </c>
      <c r="I5" t="s">
        <v>32</v>
      </c>
      <c r="J5" s="14" t="s">
        <v>61</v>
      </c>
      <c r="K5" t="s">
        <v>58</v>
      </c>
      <c r="L5" t="s">
        <v>67</v>
      </c>
      <c r="M5" t="s">
        <v>115</v>
      </c>
      <c r="N5" t="s">
        <v>129</v>
      </c>
      <c r="O5" t="s">
        <v>89</v>
      </c>
      <c r="P5" t="s">
        <v>92</v>
      </c>
      <c r="Q5" t="s">
        <v>91</v>
      </c>
      <c r="R5" t="s">
        <v>90</v>
      </c>
      <c r="S5" t="s">
        <v>68</v>
      </c>
    </row>
    <row r="6" spans="1:19">
      <c r="C6" s="17">
        <v>45299</v>
      </c>
      <c r="D6" t="s">
        <v>46</v>
      </c>
      <c r="E6">
        <v>62.5</v>
      </c>
      <c r="F6" t="s">
        <v>62</v>
      </c>
      <c r="G6" s="12">
        <v>240108</v>
      </c>
      <c r="H6">
        <v>1</v>
      </c>
      <c r="J6" s="14">
        <v>450</v>
      </c>
      <c r="K6" t="e">
        <f>SUMIFS(#REF!,#REF!,Tableau_production_hm[[#This Row],[N° de lot PF]],#REF!,Tableau_production_hm[[#This Row],[Produit]])</f>
        <v>#REF!</v>
      </c>
      <c r="L6" t="e">
        <f>Tableau_production_hm[[#This Row],[Poids a recolté]]-Tableau_production_hm[[#This Row],[Poids réel recolter]]</f>
        <v>#REF!</v>
      </c>
      <c r="M6" t="e">
        <f>SUMIFS(#REF!,#REF!, "=" &amp;Tableau_production_hm[[#This Row],[Date recolte]],#REF!,Tableau_production_hm[[#This Row],[Produit]])</f>
        <v>#REF!</v>
      </c>
      <c r="N6" s="31" t="s">
        <v>130</v>
      </c>
      <c r="O6" t="str">
        <f>TEXT(Tableau_production_hm[[#This Row],[Date recolte]],"jjjj")</f>
        <v>lundi</v>
      </c>
      <c r="P6">
        <f>WEEKNUM(Tableau_production_hm[[#This Row],[Date recolte]])</f>
        <v>2</v>
      </c>
      <c r="Q6" t="str">
        <f>TEXT(Tableau_production_hm[[#This Row],[Date recolte]],"mmmm")</f>
        <v>janvier</v>
      </c>
      <c r="R6">
        <f>YEAR(Tableau_production_hm[[#This Row],[Date recolte]])</f>
        <v>2024</v>
      </c>
    </row>
    <row r="7" spans="1:19">
      <c r="C7" s="17">
        <v>45299</v>
      </c>
      <c r="D7" t="s">
        <v>46</v>
      </c>
      <c r="E7" s="13">
        <v>400</v>
      </c>
      <c r="F7" t="s">
        <v>59</v>
      </c>
      <c r="G7" s="12">
        <v>240108</v>
      </c>
      <c r="H7">
        <v>16</v>
      </c>
      <c r="J7" s="14">
        <v>2880</v>
      </c>
      <c r="K7" t="e">
        <f>SUMIFS(#REF!,#REF!,Tableau_production_hm[[#This Row],[N° de lot PF]],#REF!,Tableau_production_hm[[#This Row],[Produit]])</f>
        <v>#REF!</v>
      </c>
      <c r="L7" t="e">
        <f>Tableau_production_hm[[#This Row],[Poids a recolté]]-Tableau_production_hm[[#This Row],[Poids réel recolter]]</f>
        <v>#REF!</v>
      </c>
      <c r="M7" t="e">
        <f>SUMIFS(#REF!,#REF!, "=" &amp;Tableau_production_hm[[#This Row],[Date recolte]],#REF!,Tableau_production_hm[[#This Row],[Produit]])</f>
        <v>#REF!</v>
      </c>
      <c r="O7" t="str">
        <f>TEXT(Tableau_production_hm[[#This Row],[Date recolte]],"jjjj")</f>
        <v>lundi</v>
      </c>
      <c r="P7">
        <f>WEEKNUM(Tableau_production_hm[[#This Row],[Date recolte]])</f>
        <v>2</v>
      </c>
      <c r="Q7" t="str">
        <f>TEXT(Tableau_production_hm[[#This Row],[Date recolte]],"mmmm")</f>
        <v>janvier</v>
      </c>
      <c r="R7">
        <f>YEAR(Tableau_production_hm[[#This Row],[Date recolte]])</f>
        <v>2024</v>
      </c>
    </row>
    <row r="8" spans="1:19">
      <c r="C8" s="17">
        <v>45300</v>
      </c>
      <c r="D8" t="s">
        <v>46</v>
      </c>
      <c r="E8">
        <v>62.5</v>
      </c>
      <c r="F8" t="s">
        <v>62</v>
      </c>
      <c r="G8" s="12">
        <v>240109</v>
      </c>
      <c r="H8">
        <v>1</v>
      </c>
      <c r="J8" s="14">
        <v>450</v>
      </c>
      <c r="K8" t="e">
        <f>SUMIFS(#REF!,#REF!,Tableau_production_hm[[#This Row],[N° de lot PF]],#REF!,Tableau_production_hm[[#This Row],[Produit]])</f>
        <v>#REF!</v>
      </c>
      <c r="L8" t="e">
        <f>Tableau_production_hm[[#This Row],[Poids a recolté]]-Tableau_production_hm[[#This Row],[Poids réel recolter]]</f>
        <v>#REF!</v>
      </c>
      <c r="M8" t="e">
        <f>SUMIFS(#REF!,#REF!, "=" &amp;Tableau_production_hm[[#This Row],[Date recolte]],#REF!,Tableau_production_hm[[#This Row],[Produit]])</f>
        <v>#REF!</v>
      </c>
      <c r="O8" t="str">
        <f>TEXT(Tableau_production_hm[[#This Row],[Date recolte]],"jjjj")</f>
        <v>mardi</v>
      </c>
      <c r="P8">
        <f>WEEKNUM(Tableau_production_hm[[#This Row],[Date recolte]])</f>
        <v>2</v>
      </c>
      <c r="Q8" t="str">
        <f>TEXT(Tableau_production_hm[[#This Row],[Date recolte]],"mmmm")</f>
        <v>janvier</v>
      </c>
      <c r="R8">
        <f>YEAR(Tableau_production_hm[[#This Row],[Date recolte]])</f>
        <v>2024</v>
      </c>
    </row>
    <row r="9" spans="1:19">
      <c r="C9" s="17">
        <v>45300</v>
      </c>
      <c r="D9" t="s">
        <v>46</v>
      </c>
      <c r="E9" s="13">
        <v>350</v>
      </c>
      <c r="F9" t="s">
        <v>59</v>
      </c>
      <c r="G9" s="12">
        <v>240109</v>
      </c>
      <c r="H9">
        <v>14</v>
      </c>
      <c r="J9" s="14">
        <v>2520</v>
      </c>
      <c r="K9" t="e">
        <f>SUMIFS(#REF!,#REF!,Tableau_production_hm[[#This Row],[N° de lot PF]],#REF!,Tableau_production_hm[[#This Row],[Produit]])</f>
        <v>#REF!</v>
      </c>
      <c r="L9" t="e">
        <f>Tableau_production_hm[[#This Row],[Poids a recolté]]-Tableau_production_hm[[#This Row],[Poids réel recolter]]</f>
        <v>#REF!</v>
      </c>
      <c r="M9" t="e">
        <f>SUMIFS(#REF!,#REF!, "=" &amp;Tableau_production_hm[[#This Row],[Date recolte]],#REF!,Tableau_production_hm[[#This Row],[Produit]])</f>
        <v>#REF!</v>
      </c>
      <c r="O9" t="str">
        <f>TEXT(Tableau_production_hm[[#This Row],[Date recolte]],"jjjj")</f>
        <v>mardi</v>
      </c>
      <c r="P9">
        <f>WEEKNUM(Tableau_production_hm[[#This Row],[Date recolte]])</f>
        <v>2</v>
      </c>
      <c r="Q9" t="str">
        <f>TEXT(Tableau_production_hm[[#This Row],[Date recolte]],"mmmm")</f>
        <v>janvier</v>
      </c>
      <c r="R9">
        <f>YEAR(Tableau_production_hm[[#This Row],[Date recolte]])</f>
        <v>2024</v>
      </c>
    </row>
    <row r="10" spans="1:19">
      <c r="C10" s="17">
        <v>45301</v>
      </c>
      <c r="D10" t="s">
        <v>46</v>
      </c>
      <c r="E10">
        <v>62.5</v>
      </c>
      <c r="F10" t="s">
        <v>62</v>
      </c>
      <c r="G10" s="12">
        <v>240110</v>
      </c>
      <c r="H10">
        <v>1</v>
      </c>
      <c r="J10" s="14">
        <v>450</v>
      </c>
      <c r="K10" t="e">
        <f>SUMIFS(#REF!,#REF!,Tableau_production_hm[[#This Row],[N° de lot PF]],#REF!,Tableau_production_hm[[#This Row],[Produit]])</f>
        <v>#REF!</v>
      </c>
      <c r="L10" t="e">
        <f>Tableau_production_hm[[#This Row],[Poids a recolté]]-Tableau_production_hm[[#This Row],[Poids réel recolter]]</f>
        <v>#REF!</v>
      </c>
      <c r="M10" t="e">
        <f>SUMIFS(#REF!,#REF!, "=" &amp;Tableau_production_hm[[#This Row],[Date recolte]],#REF!,Tableau_production_hm[[#This Row],[Produit]])</f>
        <v>#REF!</v>
      </c>
      <c r="O10" t="str">
        <f>TEXT(Tableau_production_hm[[#This Row],[Date recolte]],"jjjj")</f>
        <v>mercredi</v>
      </c>
      <c r="P10">
        <f>WEEKNUM(Tableau_production_hm[[#This Row],[Date recolte]])</f>
        <v>2</v>
      </c>
      <c r="Q10" t="str">
        <f>TEXT(Tableau_production_hm[[#This Row],[Date recolte]],"mmmm")</f>
        <v>janvier</v>
      </c>
      <c r="R10">
        <f>YEAR(Tableau_production_hm[[#This Row],[Date recolte]])</f>
        <v>2024</v>
      </c>
    </row>
    <row r="11" spans="1:19">
      <c r="C11" s="17">
        <v>45301</v>
      </c>
      <c r="D11" t="s">
        <v>46</v>
      </c>
      <c r="E11" s="13">
        <v>350</v>
      </c>
      <c r="F11" t="s">
        <v>59</v>
      </c>
      <c r="G11" s="12">
        <v>240110</v>
      </c>
      <c r="H11">
        <v>14</v>
      </c>
      <c r="J11" s="14">
        <v>2520</v>
      </c>
      <c r="K11" t="e">
        <f>SUMIFS(#REF!,#REF!,Tableau_production_hm[[#This Row],[N° de lot PF]],#REF!,Tableau_production_hm[[#This Row],[Produit]])</f>
        <v>#REF!</v>
      </c>
      <c r="L11" t="e">
        <f>Tableau_production_hm[[#This Row],[Poids a recolté]]-Tableau_production_hm[[#This Row],[Poids réel recolter]]</f>
        <v>#REF!</v>
      </c>
      <c r="M11" t="e">
        <f>SUMIFS(#REF!,#REF!, "=" &amp;Tableau_production_hm[[#This Row],[Date recolte]],#REF!,Tableau_production_hm[[#This Row],[Produit]])</f>
        <v>#REF!</v>
      </c>
      <c r="O11" t="str">
        <f>TEXT(Tableau_production_hm[[#This Row],[Date recolte]],"jjjj")</f>
        <v>mercredi</v>
      </c>
      <c r="P11">
        <f>WEEKNUM(Tableau_production_hm[[#This Row],[Date recolte]])</f>
        <v>2</v>
      </c>
      <c r="Q11" t="str">
        <f>TEXT(Tableau_production_hm[[#This Row],[Date recolte]],"mmmm")</f>
        <v>janvier</v>
      </c>
      <c r="R11">
        <f>YEAR(Tableau_production_hm[[#This Row],[Date recolte]])</f>
        <v>2024</v>
      </c>
    </row>
    <row r="12" spans="1:19">
      <c r="C12" s="17">
        <v>45302</v>
      </c>
      <c r="D12" t="s">
        <v>46</v>
      </c>
      <c r="E12">
        <v>62.5</v>
      </c>
      <c r="F12" t="s">
        <v>62</v>
      </c>
      <c r="G12" s="12">
        <v>240111</v>
      </c>
      <c r="H12">
        <v>1</v>
      </c>
      <c r="J12" s="14">
        <v>450</v>
      </c>
      <c r="K12" t="e">
        <f>SUMIFS(#REF!,#REF!,Tableau_production_hm[[#This Row],[N° de lot PF]],#REF!,Tableau_production_hm[[#This Row],[Produit]])</f>
        <v>#REF!</v>
      </c>
      <c r="L12" t="e">
        <f>Tableau_production_hm[[#This Row],[Poids a recolté]]-Tableau_production_hm[[#This Row],[Poids réel recolter]]</f>
        <v>#REF!</v>
      </c>
      <c r="M12" t="e">
        <f>SUMIFS(#REF!,#REF!, "=" &amp;Tableau_production_hm[[#This Row],[Date recolte]],#REF!,Tableau_production_hm[[#This Row],[Produit]])</f>
        <v>#REF!</v>
      </c>
      <c r="O12" t="str">
        <f>TEXT(Tableau_production_hm[[#This Row],[Date recolte]],"jjjj")</f>
        <v>jeudi</v>
      </c>
      <c r="P12">
        <f>WEEKNUM(Tableau_production_hm[[#This Row],[Date recolte]])</f>
        <v>2</v>
      </c>
      <c r="Q12" t="str">
        <f>TEXT(Tableau_production_hm[[#This Row],[Date recolte]],"mmmm")</f>
        <v>janvier</v>
      </c>
      <c r="R12">
        <f>YEAR(Tableau_production_hm[[#This Row],[Date recolte]])</f>
        <v>2024</v>
      </c>
    </row>
    <row r="13" spans="1:19">
      <c r="C13" s="17">
        <v>45302</v>
      </c>
      <c r="D13" t="s">
        <v>46</v>
      </c>
      <c r="E13" s="13">
        <v>300</v>
      </c>
      <c r="F13" t="s">
        <v>59</v>
      </c>
      <c r="G13" s="12">
        <v>240111</v>
      </c>
      <c r="H13">
        <v>12</v>
      </c>
      <c r="J13" s="14">
        <v>2160</v>
      </c>
      <c r="K13" t="e">
        <f>SUMIFS(#REF!,#REF!,Tableau_production_hm[[#This Row],[N° de lot PF]],#REF!,Tableau_production_hm[[#This Row],[Produit]])</f>
        <v>#REF!</v>
      </c>
      <c r="L13" t="e">
        <f>Tableau_production_hm[[#This Row],[Poids a recolté]]-Tableau_production_hm[[#This Row],[Poids réel recolter]]</f>
        <v>#REF!</v>
      </c>
      <c r="M13" t="e">
        <f>SUMIFS(#REF!,#REF!, "=" &amp;Tableau_production_hm[[#This Row],[Date recolte]],#REF!,Tableau_production_hm[[#This Row],[Produit]])</f>
        <v>#REF!</v>
      </c>
      <c r="O13" t="str">
        <f>TEXT(Tableau_production_hm[[#This Row],[Date recolte]],"jjjj")</f>
        <v>jeudi</v>
      </c>
      <c r="P13">
        <f>WEEKNUM(Tableau_production_hm[[#This Row],[Date recolte]])</f>
        <v>2</v>
      </c>
      <c r="Q13" t="str">
        <f>TEXT(Tableau_production_hm[[#This Row],[Date recolte]],"mmmm")</f>
        <v>janvier</v>
      </c>
      <c r="R13">
        <f>YEAR(Tableau_production_hm[[#This Row],[Date recolte]])</f>
        <v>2024</v>
      </c>
    </row>
    <row r="14" spans="1:19">
      <c r="C14" s="17">
        <v>45303</v>
      </c>
      <c r="D14" t="s">
        <v>46</v>
      </c>
      <c r="E14" s="13">
        <v>250</v>
      </c>
      <c r="F14" t="s">
        <v>59</v>
      </c>
      <c r="G14" s="12">
        <v>240112</v>
      </c>
      <c r="H14">
        <v>10</v>
      </c>
      <c r="J14" s="14">
        <v>1800</v>
      </c>
      <c r="K14" t="e">
        <f>SUMIFS(#REF!,#REF!,Tableau_production_hm[[#This Row],[N° de lot PF]],#REF!,Tableau_production_hm[[#This Row],[Produit]])</f>
        <v>#REF!</v>
      </c>
      <c r="L14" t="e">
        <f>Tableau_production_hm[[#This Row],[Poids a recolté]]-Tableau_production_hm[[#This Row],[Poids réel recolter]]</f>
        <v>#REF!</v>
      </c>
      <c r="M14" t="e">
        <f>SUMIFS(#REF!,#REF!, "=" &amp;Tableau_production_hm[[#This Row],[Date recolte]],#REF!,Tableau_production_hm[[#This Row],[Produit]])</f>
        <v>#REF!</v>
      </c>
      <c r="O14" t="str">
        <f>TEXT(Tableau_production_hm[[#This Row],[Date recolte]],"jjjj")</f>
        <v>vendredi</v>
      </c>
      <c r="P14">
        <f>WEEKNUM(Tableau_production_hm[[#This Row],[Date recolte]])</f>
        <v>2</v>
      </c>
      <c r="Q14" t="str">
        <f>TEXT(Tableau_production_hm[[#This Row],[Date recolte]],"mmmm")</f>
        <v>janvier</v>
      </c>
      <c r="R14">
        <f>YEAR(Tableau_production_hm[[#This Row],[Date recolte]])</f>
        <v>2024</v>
      </c>
    </row>
    <row r="15" spans="1:19">
      <c r="C15" s="17">
        <v>45306</v>
      </c>
      <c r="D15" t="s">
        <v>46</v>
      </c>
      <c r="E15">
        <v>62.5</v>
      </c>
      <c r="F15" t="s">
        <v>62</v>
      </c>
      <c r="G15" s="12">
        <v>240115</v>
      </c>
      <c r="H15">
        <v>1</v>
      </c>
      <c r="J15" s="14">
        <v>450</v>
      </c>
      <c r="K15" t="e">
        <f>SUMIFS(#REF!,#REF!,Tableau_production_hm[[#This Row],[N° de lot PF]],#REF!,Tableau_production_hm[[#This Row],[Produit]])</f>
        <v>#REF!</v>
      </c>
      <c r="L15" t="e">
        <f>Tableau_production_hm[[#This Row],[Poids a recolté]]-Tableau_production_hm[[#This Row],[Poids réel recolter]]</f>
        <v>#REF!</v>
      </c>
      <c r="M15" t="e">
        <f>SUMIFS(#REF!,#REF!, "=" &amp;Tableau_production_hm[[#This Row],[Date recolte]],#REF!,Tableau_production_hm[[#This Row],[Produit]])</f>
        <v>#REF!</v>
      </c>
      <c r="O15" t="str">
        <f>TEXT(Tableau_production_hm[[#This Row],[Date recolte]],"jjjj")</f>
        <v>lundi</v>
      </c>
      <c r="P15">
        <f>WEEKNUM(Tableau_production_hm[[#This Row],[Date recolte]])</f>
        <v>3</v>
      </c>
      <c r="Q15" t="str">
        <f>TEXT(Tableau_production_hm[[#This Row],[Date recolte]],"mmmm")</f>
        <v>janvier</v>
      </c>
      <c r="R15">
        <f>YEAR(Tableau_production_hm[[#This Row],[Date recolte]])</f>
        <v>2024</v>
      </c>
    </row>
    <row r="16" spans="1:19">
      <c r="C16" s="17">
        <v>45306</v>
      </c>
      <c r="D16" t="s">
        <v>46</v>
      </c>
      <c r="E16" s="13">
        <v>400</v>
      </c>
      <c r="F16" t="s">
        <v>59</v>
      </c>
      <c r="G16" s="12">
        <v>240115</v>
      </c>
      <c r="H16">
        <v>16</v>
      </c>
      <c r="J16" s="14">
        <v>2880</v>
      </c>
      <c r="K16" t="e">
        <f>SUMIFS(#REF!,#REF!,Tableau_production_hm[[#This Row],[N° de lot PF]],#REF!,Tableau_production_hm[[#This Row],[Produit]])</f>
        <v>#REF!</v>
      </c>
      <c r="L16" t="e">
        <f>Tableau_production_hm[[#This Row],[Poids a recolté]]-Tableau_production_hm[[#This Row],[Poids réel recolter]]</f>
        <v>#REF!</v>
      </c>
      <c r="M16" t="e">
        <f>SUMIFS(#REF!,#REF!, "=" &amp;Tableau_production_hm[[#This Row],[Date recolte]],#REF!,Tableau_production_hm[[#This Row],[Produit]])</f>
        <v>#REF!</v>
      </c>
      <c r="O16" t="str">
        <f>TEXT(Tableau_production_hm[[#This Row],[Date recolte]],"jjjj")</f>
        <v>lundi</v>
      </c>
      <c r="P16">
        <f>WEEKNUM(Tableau_production_hm[[#This Row],[Date recolte]])</f>
        <v>3</v>
      </c>
      <c r="Q16" t="str">
        <f>TEXT(Tableau_production_hm[[#This Row],[Date recolte]],"mmmm")</f>
        <v>janvier</v>
      </c>
      <c r="R16">
        <f>YEAR(Tableau_production_hm[[#This Row],[Date recolte]])</f>
        <v>2024</v>
      </c>
    </row>
    <row r="17" spans="3:18">
      <c r="C17" s="17">
        <v>45307</v>
      </c>
      <c r="D17" t="s">
        <v>46</v>
      </c>
      <c r="E17">
        <v>62.5</v>
      </c>
      <c r="F17" t="s">
        <v>62</v>
      </c>
      <c r="G17" s="12">
        <v>240116</v>
      </c>
      <c r="H17">
        <v>1</v>
      </c>
      <c r="J17" s="14">
        <v>450</v>
      </c>
      <c r="K17" t="e">
        <f>SUMIFS(#REF!,#REF!,Tableau_production_hm[[#This Row],[N° de lot PF]],#REF!,Tableau_production_hm[[#This Row],[Produit]])</f>
        <v>#REF!</v>
      </c>
      <c r="L17" t="e">
        <f>Tableau_production_hm[[#This Row],[Poids a recolté]]-Tableau_production_hm[[#This Row],[Poids réel recolter]]</f>
        <v>#REF!</v>
      </c>
      <c r="M17" t="e">
        <f>SUMIFS(#REF!,#REF!, "=" &amp;Tableau_production_hm[[#This Row],[Date recolte]],#REF!,Tableau_production_hm[[#This Row],[Produit]])</f>
        <v>#REF!</v>
      </c>
      <c r="O17" t="str">
        <f>TEXT(Tableau_production_hm[[#This Row],[Date recolte]],"jjjj")</f>
        <v>mardi</v>
      </c>
      <c r="P17">
        <f>WEEKNUM(Tableau_production_hm[[#This Row],[Date recolte]])</f>
        <v>3</v>
      </c>
      <c r="Q17" t="str">
        <f>TEXT(Tableau_production_hm[[#This Row],[Date recolte]],"mmmm")</f>
        <v>janvier</v>
      </c>
      <c r="R17">
        <f>YEAR(Tableau_production_hm[[#This Row],[Date recolte]])</f>
        <v>2024</v>
      </c>
    </row>
    <row r="18" spans="3:18">
      <c r="C18" s="17">
        <v>45307</v>
      </c>
      <c r="D18" t="s">
        <v>64</v>
      </c>
      <c r="E18" s="13">
        <v>150</v>
      </c>
      <c r="F18" t="s">
        <v>63</v>
      </c>
      <c r="G18" s="12">
        <v>240116</v>
      </c>
      <c r="H18">
        <v>6</v>
      </c>
      <c r="J18" s="14">
        <v>633</v>
      </c>
      <c r="K18" t="e">
        <f>SUMIFS(#REF!,#REF!,Tableau_production_hm[[#This Row],[N° de lot PF]],#REF!,Tableau_production_hm[[#This Row],[Produit]])</f>
        <v>#REF!</v>
      </c>
      <c r="L18" t="e">
        <f>Tableau_production_hm[[#This Row],[Poids a recolté]]-Tableau_production_hm[[#This Row],[Poids réel recolter]]</f>
        <v>#REF!</v>
      </c>
      <c r="M18" t="e">
        <f>SUMIFS(#REF!,#REF!, "=" &amp;Tableau_production_hm[[#This Row],[Date recolte]],#REF!,Tableau_production_hm[[#This Row],[Produit]])</f>
        <v>#REF!</v>
      </c>
      <c r="O18" t="str">
        <f>TEXT(Tableau_production_hm[[#This Row],[Date recolte]],"jjjj")</f>
        <v>mardi</v>
      </c>
      <c r="P18">
        <f>WEEKNUM(Tableau_production_hm[[#This Row],[Date recolte]])</f>
        <v>3</v>
      </c>
      <c r="Q18" t="str">
        <f>TEXT(Tableau_production_hm[[#This Row],[Date recolte]],"mmmm")</f>
        <v>janvier</v>
      </c>
      <c r="R18">
        <f>YEAR(Tableau_production_hm[[#This Row],[Date recolte]])</f>
        <v>2024</v>
      </c>
    </row>
    <row r="19" spans="3:18">
      <c r="C19" s="17">
        <v>45307</v>
      </c>
      <c r="D19" t="s">
        <v>64</v>
      </c>
      <c r="E19" s="13">
        <v>200</v>
      </c>
      <c r="F19" t="s">
        <v>63</v>
      </c>
      <c r="G19" s="12">
        <v>240116</v>
      </c>
      <c r="H19">
        <v>8</v>
      </c>
      <c r="J19" s="14">
        <v>844</v>
      </c>
      <c r="K19" t="e">
        <f>SUMIFS(#REF!,#REF!,Tableau_production_hm[[#This Row],[N° de lot PF]],#REF!,Tableau_production_hm[[#This Row],[Produit]])</f>
        <v>#REF!</v>
      </c>
      <c r="L19" t="e">
        <f>Tableau_production_hm[[#This Row],[Poids a recolté]]-Tableau_production_hm[[#This Row],[Poids réel recolter]]</f>
        <v>#REF!</v>
      </c>
      <c r="M19" t="e">
        <f>SUMIFS(#REF!,#REF!, "=" &amp;Tableau_production_hm[[#This Row],[Date recolte]],#REF!,Tableau_production_hm[[#This Row],[Produit]])</f>
        <v>#REF!</v>
      </c>
      <c r="O19" t="str">
        <f>TEXT(Tableau_production_hm[[#This Row],[Date recolte]],"jjjj")</f>
        <v>mardi</v>
      </c>
      <c r="P19">
        <f>WEEKNUM(Tableau_production_hm[[#This Row],[Date recolte]])</f>
        <v>3</v>
      </c>
      <c r="Q19" t="str">
        <f>TEXT(Tableau_production_hm[[#This Row],[Date recolte]],"mmmm")</f>
        <v>janvier</v>
      </c>
      <c r="R19">
        <f>YEAR(Tableau_production_hm[[#This Row],[Date recolte]])</f>
        <v>2024</v>
      </c>
    </row>
    <row r="20" spans="3:18">
      <c r="C20" s="17">
        <v>45307</v>
      </c>
      <c r="D20" t="s">
        <v>46</v>
      </c>
      <c r="E20" s="13">
        <v>350</v>
      </c>
      <c r="F20" t="s">
        <v>59</v>
      </c>
      <c r="G20" s="12">
        <v>240116</v>
      </c>
      <c r="H20">
        <v>14</v>
      </c>
      <c r="J20" s="14">
        <v>2520</v>
      </c>
      <c r="K20" t="e">
        <f>SUMIFS(#REF!,#REF!,Tableau_production_hm[[#This Row],[N° de lot PF]],#REF!,Tableau_production_hm[[#This Row],[Produit]])</f>
        <v>#REF!</v>
      </c>
      <c r="L20" t="e">
        <f>Tableau_production_hm[[#This Row],[Poids a recolté]]-Tableau_production_hm[[#This Row],[Poids réel recolter]]</f>
        <v>#REF!</v>
      </c>
      <c r="M20" t="e">
        <f>SUMIFS(#REF!,#REF!, "=" &amp;Tableau_production_hm[[#This Row],[Date recolte]],#REF!,Tableau_production_hm[[#This Row],[Produit]])</f>
        <v>#REF!</v>
      </c>
      <c r="O20" t="str">
        <f>TEXT(Tableau_production_hm[[#This Row],[Date recolte]],"jjjj")</f>
        <v>mardi</v>
      </c>
      <c r="P20">
        <f>WEEKNUM(Tableau_production_hm[[#This Row],[Date recolte]])</f>
        <v>3</v>
      </c>
      <c r="Q20" t="str">
        <f>TEXT(Tableau_production_hm[[#This Row],[Date recolte]],"mmmm")</f>
        <v>janvier</v>
      </c>
      <c r="R20">
        <f>YEAR(Tableau_production_hm[[#This Row],[Date recolte]])</f>
        <v>2024</v>
      </c>
    </row>
    <row r="21" spans="3:18">
      <c r="C21" s="17">
        <v>45308</v>
      </c>
      <c r="D21" t="s">
        <v>46</v>
      </c>
      <c r="E21">
        <v>62.5</v>
      </c>
      <c r="F21" t="s">
        <v>62</v>
      </c>
      <c r="G21" s="12">
        <v>240117</v>
      </c>
      <c r="H21">
        <v>1</v>
      </c>
      <c r="J21" s="14">
        <v>450</v>
      </c>
      <c r="K21" t="e">
        <f>SUMIFS(#REF!,#REF!,Tableau_production_hm[[#This Row],[N° de lot PF]],#REF!,Tableau_production_hm[[#This Row],[Produit]])</f>
        <v>#REF!</v>
      </c>
      <c r="L21" t="e">
        <f>Tableau_production_hm[[#This Row],[Poids a recolté]]-Tableau_production_hm[[#This Row],[Poids réel recolter]]</f>
        <v>#REF!</v>
      </c>
      <c r="M21" t="e">
        <f>SUMIFS(#REF!,#REF!, "=" &amp;Tableau_production_hm[[#This Row],[Date recolte]],#REF!,Tableau_production_hm[[#This Row],[Produit]])</f>
        <v>#REF!</v>
      </c>
      <c r="O21" t="str">
        <f>TEXT(Tableau_production_hm[[#This Row],[Date recolte]],"jjjj")</f>
        <v>mercredi</v>
      </c>
      <c r="P21">
        <f>WEEKNUM(Tableau_production_hm[[#This Row],[Date recolte]])</f>
        <v>3</v>
      </c>
      <c r="Q21" t="str">
        <f>TEXT(Tableau_production_hm[[#This Row],[Date recolte]],"mmmm")</f>
        <v>janvier</v>
      </c>
      <c r="R21">
        <f>YEAR(Tableau_production_hm[[#This Row],[Date recolte]])</f>
        <v>2024</v>
      </c>
    </row>
    <row r="22" spans="3:18">
      <c r="C22" s="17">
        <v>45308</v>
      </c>
      <c r="D22" t="s">
        <v>46</v>
      </c>
      <c r="E22" s="13">
        <v>350</v>
      </c>
      <c r="F22" t="s">
        <v>59</v>
      </c>
      <c r="G22" s="12">
        <v>240117</v>
      </c>
      <c r="H22">
        <v>14</v>
      </c>
      <c r="J22" s="14">
        <v>2520</v>
      </c>
      <c r="K22" t="e">
        <f>SUMIFS(#REF!,#REF!,Tableau_production_hm[[#This Row],[N° de lot PF]],#REF!,Tableau_production_hm[[#This Row],[Produit]])</f>
        <v>#REF!</v>
      </c>
      <c r="L22" t="e">
        <f>Tableau_production_hm[[#This Row],[Poids a recolté]]-Tableau_production_hm[[#This Row],[Poids réel recolter]]</f>
        <v>#REF!</v>
      </c>
      <c r="M22" t="e">
        <f>SUMIFS(#REF!,#REF!, "=" &amp;Tableau_production_hm[[#This Row],[Date recolte]],#REF!,Tableau_production_hm[[#This Row],[Produit]])</f>
        <v>#REF!</v>
      </c>
      <c r="O22" t="str">
        <f>TEXT(Tableau_production_hm[[#This Row],[Date recolte]],"jjjj")</f>
        <v>mercredi</v>
      </c>
      <c r="P22">
        <f>WEEKNUM(Tableau_production_hm[[#This Row],[Date recolte]])</f>
        <v>3</v>
      </c>
      <c r="Q22" t="str">
        <f>TEXT(Tableau_production_hm[[#This Row],[Date recolte]],"mmmm")</f>
        <v>janvier</v>
      </c>
      <c r="R22">
        <f>YEAR(Tableau_production_hm[[#This Row],[Date recolte]])</f>
        <v>2024</v>
      </c>
    </row>
    <row r="23" spans="3:18">
      <c r="C23" s="17">
        <v>45309</v>
      </c>
      <c r="D23" t="s">
        <v>46</v>
      </c>
      <c r="E23">
        <v>62.5</v>
      </c>
      <c r="F23" t="s">
        <v>62</v>
      </c>
      <c r="G23" s="12">
        <v>240118</v>
      </c>
      <c r="H23">
        <v>1</v>
      </c>
      <c r="J23" s="14">
        <v>450</v>
      </c>
      <c r="K23" t="e">
        <f>SUMIFS(#REF!,#REF!,Tableau_production_hm[[#This Row],[N° de lot PF]],#REF!,Tableau_production_hm[[#This Row],[Produit]])</f>
        <v>#REF!</v>
      </c>
      <c r="L23" t="e">
        <f>Tableau_production_hm[[#This Row],[Poids a recolté]]-Tableau_production_hm[[#This Row],[Poids réel recolter]]</f>
        <v>#REF!</v>
      </c>
      <c r="M23" t="e">
        <f>SUMIFS(#REF!,#REF!, "=" &amp;Tableau_production_hm[[#This Row],[Date recolte]],#REF!,Tableau_production_hm[[#This Row],[Produit]])</f>
        <v>#REF!</v>
      </c>
      <c r="O23" t="str">
        <f>TEXT(Tableau_production_hm[[#This Row],[Date recolte]],"jjjj")</f>
        <v>jeudi</v>
      </c>
      <c r="P23">
        <f>WEEKNUM(Tableau_production_hm[[#This Row],[Date recolte]])</f>
        <v>3</v>
      </c>
      <c r="Q23" t="str">
        <f>TEXT(Tableau_production_hm[[#This Row],[Date recolte]],"mmmm")</f>
        <v>janvier</v>
      </c>
      <c r="R23">
        <f>YEAR(Tableau_production_hm[[#This Row],[Date recolte]])</f>
        <v>2024</v>
      </c>
    </row>
    <row r="24" spans="3:18">
      <c r="C24" s="17">
        <v>45309</v>
      </c>
      <c r="D24" t="s">
        <v>46</v>
      </c>
      <c r="E24" s="13">
        <v>400</v>
      </c>
      <c r="F24" t="s">
        <v>59</v>
      </c>
      <c r="G24" s="12">
        <v>240118</v>
      </c>
      <c r="H24">
        <v>16</v>
      </c>
      <c r="J24" s="14">
        <v>2520</v>
      </c>
      <c r="K24" t="e">
        <f>SUMIFS(#REF!,#REF!,Tableau_production_hm[[#This Row],[N° de lot PF]],#REF!,Tableau_production_hm[[#This Row],[Produit]])</f>
        <v>#REF!</v>
      </c>
      <c r="L24" t="e">
        <f>Tableau_production_hm[[#This Row],[Poids a recolté]]-Tableau_production_hm[[#This Row],[Poids réel recolter]]</f>
        <v>#REF!</v>
      </c>
      <c r="M24" t="e">
        <f>SUMIFS(#REF!,#REF!, "=" &amp;Tableau_production_hm[[#This Row],[Date recolte]],#REF!,Tableau_production_hm[[#This Row],[Produit]])</f>
        <v>#REF!</v>
      </c>
      <c r="O24" t="str">
        <f>TEXT(Tableau_production_hm[[#This Row],[Date recolte]],"jjjj")</f>
        <v>jeudi</v>
      </c>
      <c r="P24">
        <f>WEEKNUM(Tableau_production_hm[[#This Row],[Date recolte]])</f>
        <v>3</v>
      </c>
      <c r="Q24" t="str">
        <f>TEXT(Tableau_production_hm[[#This Row],[Date recolte]],"mmmm")</f>
        <v>janvier</v>
      </c>
      <c r="R24">
        <f>YEAR(Tableau_production_hm[[#This Row],[Date recolte]])</f>
        <v>2024</v>
      </c>
    </row>
    <row r="25" spans="3:18">
      <c r="C25" s="17">
        <v>45310</v>
      </c>
      <c r="D25" t="s">
        <v>46</v>
      </c>
      <c r="E25" s="13">
        <v>300</v>
      </c>
      <c r="F25" t="s">
        <v>59</v>
      </c>
      <c r="G25" s="12">
        <v>240119</v>
      </c>
      <c r="H25">
        <v>12</v>
      </c>
      <c r="J25" s="14">
        <v>2160</v>
      </c>
      <c r="K25" t="e">
        <f>SUMIFS(#REF!,#REF!,Tableau_production_hm[[#This Row],[N° de lot PF]],#REF!,Tableau_production_hm[[#This Row],[Produit]])</f>
        <v>#REF!</v>
      </c>
      <c r="L25" t="e">
        <f>Tableau_production_hm[[#This Row],[Poids a recolté]]-Tableau_production_hm[[#This Row],[Poids réel recolter]]</f>
        <v>#REF!</v>
      </c>
      <c r="M25" t="e">
        <f>SUMIFS(#REF!,#REF!, "=" &amp;Tableau_production_hm[[#This Row],[Date recolte]],#REF!,Tableau_production_hm[[#This Row],[Produit]])</f>
        <v>#REF!</v>
      </c>
      <c r="O25" t="str">
        <f>TEXT(Tableau_production_hm[[#This Row],[Date recolte]],"jjjj")</f>
        <v>vendredi</v>
      </c>
      <c r="P25">
        <f>WEEKNUM(Tableau_production_hm[[#This Row],[Date recolte]])</f>
        <v>3</v>
      </c>
      <c r="Q25" t="str">
        <f>TEXT(Tableau_production_hm[[#This Row],[Date recolte]],"mmmm")</f>
        <v>janvier</v>
      </c>
      <c r="R25">
        <f>YEAR(Tableau_production_hm[[#This Row],[Date recolte]])</f>
        <v>2024</v>
      </c>
    </row>
    <row r="26" spans="3:18">
      <c r="C26" s="17">
        <v>45313</v>
      </c>
      <c r="D26" t="s">
        <v>46</v>
      </c>
      <c r="E26">
        <v>62.5</v>
      </c>
      <c r="F26" t="s">
        <v>62</v>
      </c>
      <c r="G26" s="12">
        <v>240122</v>
      </c>
      <c r="H26">
        <v>1</v>
      </c>
      <c r="J26" s="14">
        <v>450</v>
      </c>
      <c r="K26" t="e">
        <f>SUMIFS(#REF!,#REF!,Tableau_production_hm[[#This Row],[N° de lot PF]],#REF!,Tableau_production_hm[[#This Row],[Produit]])</f>
        <v>#REF!</v>
      </c>
      <c r="L26" t="e">
        <f>Tableau_production_hm[[#This Row],[Poids a recolté]]-Tableau_production_hm[[#This Row],[Poids réel recolter]]</f>
        <v>#REF!</v>
      </c>
      <c r="M26" t="e">
        <f>SUMIFS(#REF!,#REF!, "=" &amp;Tableau_production_hm[[#This Row],[Date recolte]],#REF!,Tableau_production_hm[[#This Row],[Produit]])</f>
        <v>#REF!</v>
      </c>
      <c r="O26" t="str">
        <f>TEXT(Tableau_production_hm[[#This Row],[Date recolte]],"jjjj")</f>
        <v>lundi</v>
      </c>
      <c r="P26">
        <f>WEEKNUM(Tableau_production_hm[[#This Row],[Date recolte]])</f>
        <v>4</v>
      </c>
      <c r="Q26" t="str">
        <f>TEXT(Tableau_production_hm[[#This Row],[Date recolte]],"mmmm")</f>
        <v>janvier</v>
      </c>
      <c r="R26">
        <f>YEAR(Tableau_production_hm[[#This Row],[Date recolte]])</f>
        <v>2024</v>
      </c>
    </row>
    <row r="27" spans="3:18">
      <c r="C27" s="17">
        <v>45313</v>
      </c>
      <c r="D27" t="s">
        <v>46</v>
      </c>
      <c r="E27" s="13">
        <v>400</v>
      </c>
      <c r="F27" t="s">
        <v>59</v>
      </c>
      <c r="G27" s="12">
        <v>240122</v>
      </c>
      <c r="H27">
        <v>16</v>
      </c>
      <c r="J27" s="14">
        <v>2880</v>
      </c>
      <c r="K27" t="e">
        <f>SUMIFS(#REF!,#REF!,Tableau_production_hm[[#This Row],[N° de lot PF]],#REF!,Tableau_production_hm[[#This Row],[Produit]])</f>
        <v>#REF!</v>
      </c>
      <c r="L27" t="e">
        <f>Tableau_production_hm[[#This Row],[Poids a recolté]]-Tableau_production_hm[[#This Row],[Poids réel recolter]]</f>
        <v>#REF!</v>
      </c>
      <c r="M27" t="e">
        <f>SUMIFS(#REF!,#REF!, "=" &amp;Tableau_production_hm[[#This Row],[Date recolte]],#REF!,Tableau_production_hm[[#This Row],[Produit]])</f>
        <v>#REF!</v>
      </c>
      <c r="O27" t="str">
        <f>TEXT(Tableau_production_hm[[#This Row],[Date recolte]],"jjjj")</f>
        <v>lundi</v>
      </c>
      <c r="P27">
        <f>WEEKNUM(Tableau_production_hm[[#This Row],[Date recolte]])</f>
        <v>4</v>
      </c>
      <c r="Q27" t="str">
        <f>TEXT(Tableau_production_hm[[#This Row],[Date recolte]],"mmmm")</f>
        <v>janvier</v>
      </c>
      <c r="R27">
        <f>YEAR(Tableau_production_hm[[#This Row],[Date recolte]])</f>
        <v>2024</v>
      </c>
    </row>
    <row r="28" spans="3:18">
      <c r="C28" s="17">
        <v>45313</v>
      </c>
      <c r="D28" t="s">
        <v>65</v>
      </c>
      <c r="E28" s="13">
        <v>25</v>
      </c>
      <c r="F28" t="s">
        <v>59</v>
      </c>
      <c r="G28" s="12">
        <v>240122</v>
      </c>
      <c r="H28">
        <v>1</v>
      </c>
      <c r="K28" t="e">
        <f>SUMIFS(#REF!,#REF!,Tableau_production_hm[[#This Row],[N° de lot PF]],#REF!,Tableau_production_hm[[#This Row],[Produit]])</f>
        <v>#REF!</v>
      </c>
      <c r="L28" t="e">
        <f>Tableau_production_hm[[#This Row],[Poids a recolté]]-Tableau_production_hm[[#This Row],[Poids réel recolter]]</f>
        <v>#REF!</v>
      </c>
      <c r="M28" t="e">
        <f>SUMIFS(#REF!,#REF!, "=" &amp;Tableau_production_hm[[#This Row],[Date recolte]],#REF!,Tableau_production_hm[[#This Row],[Produit]])</f>
        <v>#REF!</v>
      </c>
      <c r="O28" t="str">
        <f>TEXT(Tableau_production_hm[[#This Row],[Date recolte]],"jjjj")</f>
        <v>lundi</v>
      </c>
      <c r="P28">
        <f>WEEKNUM(Tableau_production_hm[[#This Row],[Date recolte]])</f>
        <v>4</v>
      </c>
      <c r="Q28" t="str">
        <f>TEXT(Tableau_production_hm[[#This Row],[Date recolte]],"mmmm")</f>
        <v>janvier</v>
      </c>
      <c r="R28">
        <f>YEAR(Tableau_production_hm[[#This Row],[Date recolte]])</f>
        <v>2024</v>
      </c>
    </row>
    <row r="29" spans="3:18">
      <c r="C29" s="17">
        <v>45314</v>
      </c>
      <c r="D29" t="s">
        <v>46</v>
      </c>
      <c r="E29">
        <v>62.5</v>
      </c>
      <c r="F29" t="s">
        <v>62</v>
      </c>
      <c r="G29" s="12">
        <v>240123</v>
      </c>
      <c r="H29">
        <v>1</v>
      </c>
      <c r="J29" s="14">
        <v>450</v>
      </c>
      <c r="K29" t="e">
        <f>SUMIFS(#REF!,#REF!,Tableau_production_hm[[#This Row],[N° de lot PF]],#REF!,Tableau_production_hm[[#This Row],[Produit]])</f>
        <v>#REF!</v>
      </c>
      <c r="L29" t="e">
        <f>Tableau_production_hm[[#This Row],[Poids a recolté]]-Tableau_production_hm[[#This Row],[Poids réel recolter]]</f>
        <v>#REF!</v>
      </c>
      <c r="M29" t="e">
        <f>SUMIFS(#REF!,#REF!, "=" &amp;Tableau_production_hm[[#This Row],[Date recolte]],#REF!,Tableau_production_hm[[#This Row],[Produit]])</f>
        <v>#REF!</v>
      </c>
      <c r="O29" t="str">
        <f>TEXT(Tableau_production_hm[[#This Row],[Date recolte]],"jjjj")</f>
        <v>mardi</v>
      </c>
      <c r="P29">
        <f>WEEKNUM(Tableau_production_hm[[#This Row],[Date recolte]])</f>
        <v>4</v>
      </c>
      <c r="Q29" t="str">
        <f>TEXT(Tableau_production_hm[[#This Row],[Date recolte]],"mmmm")</f>
        <v>janvier</v>
      </c>
      <c r="R29">
        <f>YEAR(Tableau_production_hm[[#This Row],[Date recolte]])</f>
        <v>2024</v>
      </c>
    </row>
    <row r="30" spans="3:18">
      <c r="C30" s="17">
        <v>45314</v>
      </c>
      <c r="D30" t="s">
        <v>46</v>
      </c>
      <c r="E30" s="13">
        <v>350</v>
      </c>
      <c r="F30" t="s">
        <v>59</v>
      </c>
      <c r="G30" s="12">
        <v>240123</v>
      </c>
      <c r="H30">
        <v>14</v>
      </c>
      <c r="J30" s="14">
        <v>2520</v>
      </c>
      <c r="K30" t="e">
        <f>SUMIFS(#REF!,#REF!,Tableau_production_hm[[#This Row],[N° de lot PF]],#REF!,Tableau_production_hm[[#This Row],[Produit]])</f>
        <v>#REF!</v>
      </c>
      <c r="L30" t="e">
        <f>Tableau_production_hm[[#This Row],[Poids a recolté]]-Tableau_production_hm[[#This Row],[Poids réel recolter]]</f>
        <v>#REF!</v>
      </c>
      <c r="M30" t="e">
        <f>SUMIFS(#REF!,#REF!, "=" &amp;Tableau_production_hm[[#This Row],[Date recolte]],#REF!,Tableau_production_hm[[#This Row],[Produit]])</f>
        <v>#REF!</v>
      </c>
      <c r="O30" t="str">
        <f>TEXT(Tableau_production_hm[[#This Row],[Date recolte]],"jjjj")</f>
        <v>mardi</v>
      </c>
      <c r="P30">
        <f>WEEKNUM(Tableau_production_hm[[#This Row],[Date recolte]])</f>
        <v>4</v>
      </c>
      <c r="Q30" t="str">
        <f>TEXT(Tableau_production_hm[[#This Row],[Date recolte]],"mmmm")</f>
        <v>janvier</v>
      </c>
      <c r="R30">
        <f>YEAR(Tableau_production_hm[[#This Row],[Date recolte]])</f>
        <v>2024</v>
      </c>
    </row>
    <row r="31" spans="3:18">
      <c r="C31" s="17">
        <v>45315</v>
      </c>
      <c r="D31" t="s">
        <v>46</v>
      </c>
      <c r="E31">
        <v>62.5</v>
      </c>
      <c r="F31" t="s">
        <v>62</v>
      </c>
      <c r="G31" s="12">
        <v>240124</v>
      </c>
      <c r="H31">
        <v>1</v>
      </c>
      <c r="J31" s="14">
        <v>450</v>
      </c>
      <c r="K31" t="e">
        <f>SUMIFS(#REF!,#REF!,Tableau_production_hm[[#This Row],[N° de lot PF]],#REF!,Tableau_production_hm[[#This Row],[Produit]])</f>
        <v>#REF!</v>
      </c>
      <c r="L31" t="e">
        <f>Tableau_production_hm[[#This Row],[Poids a recolté]]-Tableau_production_hm[[#This Row],[Poids réel recolter]]</f>
        <v>#REF!</v>
      </c>
      <c r="M31" t="e">
        <f>SUMIFS(#REF!,#REF!, "=" &amp;Tableau_production_hm[[#This Row],[Date recolte]],#REF!,Tableau_production_hm[[#This Row],[Produit]])</f>
        <v>#REF!</v>
      </c>
      <c r="O31" t="str">
        <f>TEXT(Tableau_production_hm[[#This Row],[Date recolte]],"jjjj")</f>
        <v>mercredi</v>
      </c>
      <c r="P31">
        <f>WEEKNUM(Tableau_production_hm[[#This Row],[Date recolte]])</f>
        <v>4</v>
      </c>
      <c r="Q31" t="str">
        <f>TEXT(Tableau_production_hm[[#This Row],[Date recolte]],"mmmm")</f>
        <v>janvier</v>
      </c>
      <c r="R31">
        <f>YEAR(Tableau_production_hm[[#This Row],[Date recolte]])</f>
        <v>2024</v>
      </c>
    </row>
    <row r="32" spans="3:18">
      <c r="C32" s="17">
        <v>45315</v>
      </c>
      <c r="D32" t="s">
        <v>46</v>
      </c>
      <c r="E32" s="13">
        <v>350</v>
      </c>
      <c r="F32" t="s">
        <v>59</v>
      </c>
      <c r="G32" s="12">
        <v>240124</v>
      </c>
      <c r="H32">
        <v>14</v>
      </c>
      <c r="J32" s="14">
        <v>2520</v>
      </c>
      <c r="K32" t="e">
        <f>SUMIFS(#REF!,#REF!,Tableau_production_hm[[#This Row],[N° de lot PF]],#REF!,Tableau_production_hm[[#This Row],[Produit]])</f>
        <v>#REF!</v>
      </c>
      <c r="L32" t="e">
        <f>Tableau_production_hm[[#This Row],[Poids a recolté]]-Tableau_production_hm[[#This Row],[Poids réel recolter]]</f>
        <v>#REF!</v>
      </c>
      <c r="M32" t="e">
        <f>SUMIFS(#REF!,#REF!, "=" &amp;Tableau_production_hm[[#This Row],[Date recolte]],#REF!,Tableau_production_hm[[#This Row],[Produit]])</f>
        <v>#REF!</v>
      </c>
      <c r="O32" t="str">
        <f>TEXT(Tableau_production_hm[[#This Row],[Date recolte]],"jjjj")</f>
        <v>mercredi</v>
      </c>
      <c r="P32">
        <f>WEEKNUM(Tableau_production_hm[[#This Row],[Date recolte]])</f>
        <v>4</v>
      </c>
      <c r="Q32" t="str">
        <f>TEXT(Tableau_production_hm[[#This Row],[Date recolte]],"mmmm")</f>
        <v>janvier</v>
      </c>
      <c r="R32">
        <f>YEAR(Tableau_production_hm[[#This Row],[Date recolte]])</f>
        <v>2024</v>
      </c>
    </row>
    <row r="33" spans="3:18">
      <c r="C33" s="17">
        <v>45316</v>
      </c>
      <c r="D33" t="s">
        <v>46</v>
      </c>
      <c r="E33">
        <v>62.5</v>
      </c>
      <c r="F33" t="s">
        <v>62</v>
      </c>
      <c r="G33" s="12">
        <v>240125</v>
      </c>
      <c r="H33">
        <v>1</v>
      </c>
      <c r="J33" s="14">
        <v>450</v>
      </c>
      <c r="K33" t="e">
        <f>SUMIFS(#REF!,#REF!,Tableau_production_hm[[#This Row],[N° de lot PF]],#REF!,Tableau_production_hm[[#This Row],[Produit]])</f>
        <v>#REF!</v>
      </c>
      <c r="L33" t="e">
        <f>Tableau_production_hm[[#This Row],[Poids a recolté]]-Tableau_production_hm[[#This Row],[Poids réel recolter]]</f>
        <v>#REF!</v>
      </c>
      <c r="M33" t="e">
        <f>SUMIFS(#REF!,#REF!, "=" &amp;Tableau_production_hm[[#This Row],[Date recolte]],#REF!,Tableau_production_hm[[#This Row],[Produit]])</f>
        <v>#REF!</v>
      </c>
      <c r="O33" t="str">
        <f>TEXT(Tableau_production_hm[[#This Row],[Date recolte]],"jjjj")</f>
        <v>jeudi</v>
      </c>
      <c r="P33">
        <f>WEEKNUM(Tableau_production_hm[[#This Row],[Date recolte]])</f>
        <v>4</v>
      </c>
      <c r="Q33" t="str">
        <f>TEXT(Tableau_production_hm[[#This Row],[Date recolte]],"mmmm")</f>
        <v>janvier</v>
      </c>
      <c r="R33">
        <f>YEAR(Tableau_production_hm[[#This Row],[Date recolte]])</f>
        <v>2024</v>
      </c>
    </row>
    <row r="34" spans="3:18">
      <c r="C34" s="17">
        <v>45316</v>
      </c>
      <c r="D34" t="s">
        <v>46</v>
      </c>
      <c r="E34" s="13">
        <v>350</v>
      </c>
      <c r="F34" t="s">
        <v>59</v>
      </c>
      <c r="G34" s="12">
        <v>240125</v>
      </c>
      <c r="H34">
        <v>14</v>
      </c>
      <c r="J34" s="14">
        <v>2520</v>
      </c>
      <c r="K34" t="e">
        <f>SUMIFS(#REF!,#REF!,Tableau_production_hm[[#This Row],[N° de lot PF]],#REF!,Tableau_production_hm[[#This Row],[Produit]])</f>
        <v>#REF!</v>
      </c>
      <c r="L34" t="e">
        <f>Tableau_production_hm[[#This Row],[Poids a recolté]]-Tableau_production_hm[[#This Row],[Poids réel recolter]]</f>
        <v>#REF!</v>
      </c>
      <c r="M34" t="e">
        <f>SUMIFS(#REF!,#REF!, "=" &amp;Tableau_production_hm[[#This Row],[Date recolte]],#REF!,Tableau_production_hm[[#This Row],[Produit]])</f>
        <v>#REF!</v>
      </c>
      <c r="O34" t="str">
        <f>TEXT(Tableau_production_hm[[#This Row],[Date recolte]],"jjjj")</f>
        <v>jeudi</v>
      </c>
      <c r="P34">
        <f>WEEKNUM(Tableau_production_hm[[#This Row],[Date recolte]])</f>
        <v>4</v>
      </c>
      <c r="Q34" t="str">
        <f>TEXT(Tableau_production_hm[[#This Row],[Date recolte]],"mmmm")</f>
        <v>janvier</v>
      </c>
      <c r="R34">
        <f>YEAR(Tableau_production_hm[[#This Row],[Date recolte]])</f>
        <v>2024</v>
      </c>
    </row>
    <row r="35" spans="3:18">
      <c r="C35" s="17">
        <v>45317</v>
      </c>
      <c r="D35" t="s">
        <v>46</v>
      </c>
      <c r="E35" s="13">
        <v>300</v>
      </c>
      <c r="F35" t="s">
        <v>59</v>
      </c>
      <c r="G35" s="12">
        <v>240126</v>
      </c>
      <c r="H35">
        <v>12</v>
      </c>
      <c r="J35" s="14">
        <v>2160</v>
      </c>
      <c r="K35" t="e">
        <f>SUMIFS(#REF!,#REF!,Tableau_production_hm[[#This Row],[N° de lot PF]],#REF!,Tableau_production_hm[[#This Row],[Produit]])</f>
        <v>#REF!</v>
      </c>
      <c r="L35" t="e">
        <f>Tableau_production_hm[[#This Row],[Poids a recolté]]-Tableau_production_hm[[#This Row],[Poids réel recolter]]</f>
        <v>#REF!</v>
      </c>
      <c r="M35" t="e">
        <f>SUMIFS(#REF!,#REF!, "=" &amp;Tableau_production_hm[[#This Row],[Date recolte]],#REF!,Tableau_production_hm[[#This Row],[Produit]])</f>
        <v>#REF!</v>
      </c>
      <c r="O35" t="str">
        <f>TEXT(Tableau_production_hm[[#This Row],[Date recolte]],"jjjj")</f>
        <v>vendredi</v>
      </c>
      <c r="P35">
        <f>WEEKNUM(Tableau_production_hm[[#This Row],[Date recolte]])</f>
        <v>4</v>
      </c>
      <c r="Q35" t="str">
        <f>TEXT(Tableau_production_hm[[#This Row],[Date recolte]],"mmmm")</f>
        <v>janvier</v>
      </c>
      <c r="R35">
        <f>YEAR(Tableau_production_hm[[#This Row],[Date recolte]])</f>
        <v>2024</v>
      </c>
    </row>
    <row r="36" spans="3:18">
      <c r="C36" s="17">
        <v>45320</v>
      </c>
      <c r="D36" t="s">
        <v>46</v>
      </c>
      <c r="E36">
        <v>62.5</v>
      </c>
      <c r="F36" t="s">
        <v>62</v>
      </c>
      <c r="G36" s="12">
        <v>240129</v>
      </c>
      <c r="H36">
        <v>1</v>
      </c>
      <c r="J36" s="14">
        <v>450</v>
      </c>
      <c r="K36" t="e">
        <f>SUMIFS(#REF!,#REF!,Tableau_production_hm[[#This Row],[N° de lot PF]],#REF!,Tableau_production_hm[[#This Row],[Produit]])</f>
        <v>#REF!</v>
      </c>
      <c r="L36" t="e">
        <f>Tableau_production_hm[[#This Row],[Poids a recolté]]-Tableau_production_hm[[#This Row],[Poids réel recolter]]</f>
        <v>#REF!</v>
      </c>
      <c r="M36" t="e">
        <f>SUMIFS(#REF!,#REF!, "=" &amp;Tableau_production_hm[[#This Row],[Date recolte]],#REF!,Tableau_production_hm[[#This Row],[Produit]])</f>
        <v>#REF!</v>
      </c>
      <c r="O36" t="str">
        <f>TEXT(Tableau_production_hm[[#This Row],[Date recolte]],"jjjj")</f>
        <v>lundi</v>
      </c>
      <c r="P36">
        <f>WEEKNUM(Tableau_production_hm[[#This Row],[Date recolte]])</f>
        <v>5</v>
      </c>
      <c r="Q36" t="str">
        <f>TEXT(Tableau_production_hm[[#This Row],[Date recolte]],"mmmm")</f>
        <v>janvier</v>
      </c>
      <c r="R36">
        <f>YEAR(Tableau_production_hm[[#This Row],[Date recolte]])</f>
        <v>2024</v>
      </c>
    </row>
    <row r="37" spans="3:18">
      <c r="C37" s="17">
        <v>45320</v>
      </c>
      <c r="D37" t="s">
        <v>46</v>
      </c>
      <c r="E37" s="13">
        <v>400</v>
      </c>
      <c r="F37" t="s">
        <v>59</v>
      </c>
      <c r="G37" s="12">
        <v>240129</v>
      </c>
      <c r="H37">
        <v>16</v>
      </c>
      <c r="J37" s="14">
        <v>2880</v>
      </c>
      <c r="K37" t="e">
        <f>SUMIFS(#REF!,#REF!,Tableau_production_hm[[#This Row],[N° de lot PF]],#REF!,Tableau_production_hm[[#This Row],[Produit]])</f>
        <v>#REF!</v>
      </c>
      <c r="L37" t="e">
        <f>Tableau_production_hm[[#This Row],[Poids a recolté]]-Tableau_production_hm[[#This Row],[Poids réel recolter]]</f>
        <v>#REF!</v>
      </c>
      <c r="M37" t="e">
        <f>SUMIFS(#REF!,#REF!, "=" &amp;Tableau_production_hm[[#This Row],[Date recolte]],#REF!,Tableau_production_hm[[#This Row],[Produit]])</f>
        <v>#REF!</v>
      </c>
      <c r="O37" t="str">
        <f>TEXT(Tableau_production_hm[[#This Row],[Date recolte]],"jjjj")</f>
        <v>lundi</v>
      </c>
      <c r="P37">
        <f>WEEKNUM(Tableau_production_hm[[#This Row],[Date recolte]])</f>
        <v>5</v>
      </c>
      <c r="Q37" t="str">
        <f>TEXT(Tableau_production_hm[[#This Row],[Date recolte]],"mmmm")</f>
        <v>janvier</v>
      </c>
      <c r="R37">
        <f>YEAR(Tableau_production_hm[[#This Row],[Date recolte]])</f>
        <v>2024</v>
      </c>
    </row>
    <row r="38" spans="3:18">
      <c r="C38" s="17">
        <v>45321</v>
      </c>
      <c r="D38" t="s">
        <v>46</v>
      </c>
      <c r="E38">
        <v>62.5</v>
      </c>
      <c r="F38" t="s">
        <v>62</v>
      </c>
      <c r="G38" s="12">
        <v>240130</v>
      </c>
      <c r="H38">
        <v>1</v>
      </c>
      <c r="J38" s="14">
        <v>450</v>
      </c>
      <c r="K38" t="e">
        <f>SUMIFS(#REF!,#REF!,Tableau_production_hm[[#This Row],[N° de lot PF]],#REF!,Tableau_production_hm[[#This Row],[Produit]])</f>
        <v>#REF!</v>
      </c>
      <c r="L38" t="e">
        <f>Tableau_production_hm[[#This Row],[Poids a recolté]]-Tableau_production_hm[[#This Row],[Poids réel recolter]]</f>
        <v>#REF!</v>
      </c>
      <c r="M38" t="e">
        <f>SUMIFS(#REF!,#REF!, "=" &amp;Tableau_production_hm[[#This Row],[Date recolte]],#REF!,Tableau_production_hm[[#This Row],[Produit]])</f>
        <v>#REF!</v>
      </c>
      <c r="O38" t="str">
        <f>TEXT(Tableau_production_hm[[#This Row],[Date recolte]],"jjjj")</f>
        <v>mardi</v>
      </c>
      <c r="P38">
        <f>WEEKNUM(Tableau_production_hm[[#This Row],[Date recolte]])</f>
        <v>5</v>
      </c>
      <c r="Q38" t="str">
        <f>TEXT(Tableau_production_hm[[#This Row],[Date recolte]],"mmmm")</f>
        <v>janvier</v>
      </c>
      <c r="R38">
        <f>YEAR(Tableau_production_hm[[#This Row],[Date recolte]])</f>
        <v>2024</v>
      </c>
    </row>
    <row r="39" spans="3:18">
      <c r="C39" s="17">
        <v>45321</v>
      </c>
      <c r="D39" t="s">
        <v>46</v>
      </c>
      <c r="E39" s="13">
        <v>350</v>
      </c>
      <c r="F39" t="s">
        <v>59</v>
      </c>
      <c r="G39" s="12">
        <v>240130</v>
      </c>
      <c r="H39">
        <v>14</v>
      </c>
      <c r="J39" s="14">
        <v>2520</v>
      </c>
      <c r="K39" t="e">
        <f>SUMIFS(#REF!,#REF!,Tableau_production_hm[[#This Row],[N° de lot PF]],#REF!,Tableau_production_hm[[#This Row],[Produit]])</f>
        <v>#REF!</v>
      </c>
      <c r="L39" t="e">
        <f>Tableau_production_hm[[#This Row],[Poids a recolté]]-Tableau_production_hm[[#This Row],[Poids réel recolter]]</f>
        <v>#REF!</v>
      </c>
      <c r="M39" t="e">
        <f>SUMIFS(#REF!,#REF!, "=" &amp;Tableau_production_hm[[#This Row],[Date recolte]],#REF!,Tableau_production_hm[[#This Row],[Produit]])</f>
        <v>#REF!</v>
      </c>
      <c r="O39" t="str">
        <f>TEXT(Tableau_production_hm[[#This Row],[Date recolte]],"jjjj")</f>
        <v>mardi</v>
      </c>
      <c r="P39">
        <f>WEEKNUM(Tableau_production_hm[[#This Row],[Date recolte]])</f>
        <v>5</v>
      </c>
      <c r="Q39" t="str">
        <f>TEXT(Tableau_production_hm[[#This Row],[Date recolte]],"mmmm")</f>
        <v>janvier</v>
      </c>
      <c r="R39">
        <f>YEAR(Tableau_production_hm[[#This Row],[Date recolte]])</f>
        <v>2024</v>
      </c>
    </row>
    <row r="40" spans="3:18">
      <c r="C40" s="17">
        <v>45322</v>
      </c>
      <c r="D40" t="s">
        <v>65</v>
      </c>
      <c r="E40">
        <v>62.5</v>
      </c>
      <c r="F40" t="s">
        <v>62</v>
      </c>
      <c r="G40" s="12">
        <v>240131</v>
      </c>
      <c r="H40">
        <v>1</v>
      </c>
      <c r="J40" s="14">
        <v>378.75</v>
      </c>
      <c r="K40" t="e">
        <f>SUMIFS(#REF!,#REF!,Tableau_production_hm[[#This Row],[N° de lot PF]],#REF!,Tableau_production_hm[[#This Row],[Produit]])</f>
        <v>#REF!</v>
      </c>
      <c r="L40" t="e">
        <f>Tableau_production_hm[[#This Row],[Poids a recolté]]-Tableau_production_hm[[#This Row],[Poids réel recolter]]</f>
        <v>#REF!</v>
      </c>
      <c r="M40" t="e">
        <f>SUMIFS(#REF!,#REF!, "=" &amp;Tableau_production_hm[[#This Row],[Date recolte]],#REF!,Tableau_production_hm[[#This Row],[Produit]])</f>
        <v>#REF!</v>
      </c>
      <c r="O40" t="str">
        <f>TEXT(Tableau_production_hm[[#This Row],[Date recolte]],"jjjj")</f>
        <v>mercredi</v>
      </c>
      <c r="P40">
        <f>WEEKNUM(Tableau_production_hm[[#This Row],[Date recolte]])</f>
        <v>5</v>
      </c>
      <c r="Q40" t="str">
        <f>TEXT(Tableau_production_hm[[#This Row],[Date recolte]],"mmmm")</f>
        <v>janvier</v>
      </c>
      <c r="R40">
        <f>YEAR(Tableau_production_hm[[#This Row],[Date recolte]])</f>
        <v>2024</v>
      </c>
    </row>
    <row r="41" spans="3:18">
      <c r="C41" s="17">
        <v>45322</v>
      </c>
      <c r="D41" t="s">
        <v>65</v>
      </c>
      <c r="E41" s="13">
        <v>350</v>
      </c>
      <c r="F41" t="s">
        <v>59</v>
      </c>
      <c r="G41" s="12">
        <v>240131</v>
      </c>
      <c r="H41">
        <v>14</v>
      </c>
      <c r="J41" s="14">
        <v>2121</v>
      </c>
      <c r="K41" t="e">
        <f>SUMIFS(#REF!,#REF!,Tableau_production_hm[[#This Row],[N° de lot PF]],#REF!,Tableau_production_hm[[#This Row],[Produit]])</f>
        <v>#REF!</v>
      </c>
      <c r="L41" t="e">
        <f>Tableau_production_hm[[#This Row],[Poids a recolté]]-Tableau_production_hm[[#This Row],[Poids réel recolter]]</f>
        <v>#REF!</v>
      </c>
      <c r="M41" t="e">
        <f>SUMIFS(#REF!,#REF!, "=" &amp;Tableau_production_hm[[#This Row],[Date recolte]],#REF!,Tableau_production_hm[[#This Row],[Produit]])</f>
        <v>#REF!</v>
      </c>
      <c r="O41" t="str">
        <f>TEXT(Tableau_production_hm[[#This Row],[Date recolte]],"jjjj")</f>
        <v>mercredi</v>
      </c>
      <c r="P41">
        <f>WEEKNUM(Tableau_production_hm[[#This Row],[Date recolte]])</f>
        <v>5</v>
      </c>
      <c r="Q41" t="str">
        <f>TEXT(Tableau_production_hm[[#This Row],[Date recolte]],"mmmm")</f>
        <v>janvier</v>
      </c>
      <c r="R41">
        <f>YEAR(Tableau_production_hm[[#This Row],[Date recolte]])</f>
        <v>2024</v>
      </c>
    </row>
    <row r="42" spans="3:18">
      <c r="C42" s="17">
        <v>45323</v>
      </c>
      <c r="D42" t="s">
        <v>65</v>
      </c>
      <c r="E42">
        <v>62.5</v>
      </c>
      <c r="F42" t="s">
        <v>62</v>
      </c>
      <c r="G42" s="12">
        <v>240201</v>
      </c>
      <c r="H42">
        <v>1</v>
      </c>
      <c r="J42" s="14">
        <v>378.75</v>
      </c>
      <c r="K42" t="e">
        <f>SUMIFS(#REF!,#REF!,Tableau_production_hm[[#This Row],[N° de lot PF]],#REF!,Tableau_production_hm[[#This Row],[Produit]])</f>
        <v>#REF!</v>
      </c>
      <c r="L42" t="e">
        <f>Tableau_production_hm[[#This Row],[Poids a recolté]]-Tableau_production_hm[[#This Row],[Poids réel recolter]]</f>
        <v>#REF!</v>
      </c>
      <c r="M42" t="e">
        <f>SUMIFS(#REF!,#REF!, "=" &amp;Tableau_production_hm[[#This Row],[Date recolte]],#REF!,Tableau_production_hm[[#This Row],[Produit]])</f>
        <v>#REF!</v>
      </c>
      <c r="O42" t="str">
        <f>TEXT(Tableau_production_hm[[#This Row],[Date recolte]],"jjjj")</f>
        <v>jeudi</v>
      </c>
      <c r="P42">
        <f>WEEKNUM(Tableau_production_hm[[#This Row],[Date recolte]])</f>
        <v>5</v>
      </c>
      <c r="Q42" t="str">
        <f>TEXT(Tableau_production_hm[[#This Row],[Date recolte]],"mmmm")</f>
        <v>février</v>
      </c>
      <c r="R42">
        <f>YEAR(Tableau_production_hm[[#This Row],[Date recolte]])</f>
        <v>2024</v>
      </c>
    </row>
    <row r="43" spans="3:18">
      <c r="C43" s="17">
        <v>45323</v>
      </c>
      <c r="D43" t="s">
        <v>65</v>
      </c>
      <c r="E43" s="13">
        <v>400</v>
      </c>
      <c r="F43" t="s">
        <v>59</v>
      </c>
      <c r="G43" s="12">
        <v>240201</v>
      </c>
      <c r="H43">
        <v>16</v>
      </c>
      <c r="J43" s="14">
        <v>2121</v>
      </c>
      <c r="K43" t="e">
        <f>SUMIFS(#REF!,#REF!,Tableau_production_hm[[#This Row],[N° de lot PF]],#REF!,Tableau_production_hm[[#This Row],[Produit]])</f>
        <v>#REF!</v>
      </c>
      <c r="L43" t="e">
        <f>Tableau_production_hm[[#This Row],[Poids a recolté]]-Tableau_production_hm[[#This Row],[Poids réel recolter]]</f>
        <v>#REF!</v>
      </c>
      <c r="M43" t="e">
        <f>SUMIFS(#REF!,#REF!, "=" &amp;Tableau_production_hm[[#This Row],[Date recolte]],#REF!,Tableau_production_hm[[#This Row],[Produit]])</f>
        <v>#REF!</v>
      </c>
      <c r="O43" t="str">
        <f>TEXT(Tableau_production_hm[[#This Row],[Date recolte]],"jjjj")</f>
        <v>jeudi</v>
      </c>
      <c r="P43">
        <f>WEEKNUM(Tableau_production_hm[[#This Row],[Date recolte]])</f>
        <v>5</v>
      </c>
      <c r="Q43" t="str">
        <f>TEXT(Tableau_production_hm[[#This Row],[Date recolte]],"mmmm")</f>
        <v>février</v>
      </c>
      <c r="R43">
        <f>YEAR(Tableau_production_hm[[#This Row],[Date recolte]])</f>
        <v>2024</v>
      </c>
    </row>
    <row r="44" spans="3:18">
      <c r="C44" s="17">
        <v>45324</v>
      </c>
      <c r="D44" t="s">
        <v>65</v>
      </c>
      <c r="E44" s="13">
        <v>300</v>
      </c>
      <c r="F44" t="s">
        <v>59</v>
      </c>
      <c r="G44" s="12">
        <v>240202</v>
      </c>
      <c r="H44">
        <v>12</v>
      </c>
      <c r="J44" s="14">
        <v>1818</v>
      </c>
      <c r="K44" t="e">
        <f>SUMIFS(#REF!,#REF!,Tableau_production_hm[[#This Row],[N° de lot PF]],#REF!,Tableau_production_hm[[#This Row],[Produit]])</f>
        <v>#REF!</v>
      </c>
      <c r="L44" t="e">
        <f>Tableau_production_hm[[#This Row],[Poids a recolté]]-Tableau_production_hm[[#This Row],[Poids réel recolter]]</f>
        <v>#REF!</v>
      </c>
      <c r="M44" t="e">
        <f>SUMIFS(#REF!,#REF!, "=" &amp;Tableau_production_hm[[#This Row],[Date recolte]],#REF!,Tableau_production_hm[[#This Row],[Produit]])</f>
        <v>#REF!</v>
      </c>
      <c r="O44" t="str">
        <f>TEXT(Tableau_production_hm[[#This Row],[Date recolte]],"jjjj")</f>
        <v>vendredi</v>
      </c>
      <c r="P44">
        <f>WEEKNUM(Tableau_production_hm[[#This Row],[Date recolte]])</f>
        <v>5</v>
      </c>
      <c r="Q44" t="str">
        <f>TEXT(Tableau_production_hm[[#This Row],[Date recolte]],"mmmm")</f>
        <v>février</v>
      </c>
      <c r="R44">
        <f>YEAR(Tableau_production_hm[[#This Row],[Date recolte]])</f>
        <v>2024</v>
      </c>
    </row>
    <row r="45" spans="3:18">
      <c r="C45" s="17">
        <v>45327</v>
      </c>
      <c r="D45" t="s">
        <v>65</v>
      </c>
      <c r="E45">
        <v>62.5</v>
      </c>
      <c r="F45" t="s">
        <v>62</v>
      </c>
      <c r="G45" s="12">
        <v>240205</v>
      </c>
      <c r="H45">
        <v>1</v>
      </c>
      <c r="J45" s="14">
        <v>378.75</v>
      </c>
      <c r="K45" t="e">
        <f>SUMIFS(#REF!,#REF!,Tableau_production_hm[[#This Row],[N° de lot PF]],#REF!,Tableau_production_hm[[#This Row],[Produit]])</f>
        <v>#REF!</v>
      </c>
      <c r="L45" t="e">
        <f>Tableau_production_hm[[#This Row],[Poids a recolté]]-Tableau_production_hm[[#This Row],[Poids réel recolter]]</f>
        <v>#REF!</v>
      </c>
      <c r="M45" t="e">
        <f>SUMIFS(#REF!,#REF!, "=" &amp;Tableau_production_hm[[#This Row],[Date recolte]],#REF!,Tableau_production_hm[[#This Row],[Produit]])</f>
        <v>#REF!</v>
      </c>
      <c r="O45" t="str">
        <f>TEXT(Tableau_production_hm[[#This Row],[Date recolte]],"jjjj")</f>
        <v>lundi</v>
      </c>
      <c r="P45">
        <f>WEEKNUM(Tableau_production_hm[[#This Row],[Date recolte]])</f>
        <v>6</v>
      </c>
      <c r="Q45" t="str">
        <f>TEXT(Tableau_production_hm[[#This Row],[Date recolte]],"mmmm")</f>
        <v>février</v>
      </c>
      <c r="R45">
        <f>YEAR(Tableau_production_hm[[#This Row],[Date recolte]])</f>
        <v>2024</v>
      </c>
    </row>
    <row r="46" spans="3:18">
      <c r="C46" s="17">
        <v>45327</v>
      </c>
      <c r="D46" t="s">
        <v>65</v>
      </c>
      <c r="E46" s="13">
        <v>450</v>
      </c>
      <c r="F46" t="s">
        <v>59</v>
      </c>
      <c r="G46" s="12">
        <v>240205</v>
      </c>
      <c r="H46">
        <v>18</v>
      </c>
      <c r="J46" s="14">
        <v>2727</v>
      </c>
      <c r="K46" t="e">
        <f>SUMIFS(#REF!,#REF!,Tableau_production_hm[[#This Row],[N° de lot PF]],#REF!,Tableau_production_hm[[#This Row],[Produit]])</f>
        <v>#REF!</v>
      </c>
      <c r="L46" t="e">
        <f>Tableau_production_hm[[#This Row],[Poids a recolté]]-Tableau_production_hm[[#This Row],[Poids réel recolter]]</f>
        <v>#REF!</v>
      </c>
      <c r="M46" t="e">
        <f>SUMIFS(#REF!,#REF!, "=" &amp;Tableau_production_hm[[#This Row],[Date recolte]],#REF!,Tableau_production_hm[[#This Row],[Produit]])</f>
        <v>#REF!</v>
      </c>
      <c r="O46" t="str">
        <f>TEXT(Tableau_production_hm[[#This Row],[Date recolte]],"jjjj")</f>
        <v>lundi</v>
      </c>
      <c r="P46">
        <f>WEEKNUM(Tableau_production_hm[[#This Row],[Date recolte]])</f>
        <v>6</v>
      </c>
      <c r="Q46" t="str">
        <f>TEXT(Tableau_production_hm[[#This Row],[Date recolte]],"mmmm")</f>
        <v>février</v>
      </c>
      <c r="R46">
        <f>YEAR(Tableau_production_hm[[#This Row],[Date recolte]])</f>
        <v>2024</v>
      </c>
    </row>
    <row r="47" spans="3:18">
      <c r="C47" s="17">
        <v>45328</v>
      </c>
      <c r="D47" t="s">
        <v>65</v>
      </c>
      <c r="E47">
        <v>62.5</v>
      </c>
      <c r="F47" t="s">
        <v>62</v>
      </c>
      <c r="G47" s="12">
        <v>240206</v>
      </c>
      <c r="H47">
        <v>1</v>
      </c>
      <c r="J47" s="14">
        <v>378.75</v>
      </c>
      <c r="K47" t="e">
        <f>SUMIFS(#REF!,#REF!,Tableau_production_hm[[#This Row],[N° de lot PF]],#REF!,Tableau_production_hm[[#This Row],[Produit]])</f>
        <v>#REF!</v>
      </c>
      <c r="L47" t="e">
        <f>Tableau_production_hm[[#This Row],[Poids a recolté]]-Tableau_production_hm[[#This Row],[Poids réel recolter]]</f>
        <v>#REF!</v>
      </c>
      <c r="M47" t="e">
        <f>SUMIFS(#REF!,#REF!, "=" &amp;Tableau_production_hm[[#This Row],[Date recolte]],#REF!,Tableau_production_hm[[#This Row],[Produit]])</f>
        <v>#REF!</v>
      </c>
      <c r="O47" t="str">
        <f>TEXT(Tableau_production_hm[[#This Row],[Date recolte]],"jjjj")</f>
        <v>mardi</v>
      </c>
      <c r="P47">
        <f>WEEKNUM(Tableau_production_hm[[#This Row],[Date recolte]])</f>
        <v>6</v>
      </c>
      <c r="Q47" t="str">
        <f>TEXT(Tableau_production_hm[[#This Row],[Date recolte]],"mmmm")</f>
        <v>février</v>
      </c>
      <c r="R47">
        <f>YEAR(Tableau_production_hm[[#This Row],[Date recolte]])</f>
        <v>2024</v>
      </c>
    </row>
    <row r="48" spans="3:18">
      <c r="C48" s="17">
        <v>45328</v>
      </c>
      <c r="D48" t="s">
        <v>65</v>
      </c>
      <c r="E48" s="13">
        <v>350</v>
      </c>
      <c r="F48" t="s">
        <v>59</v>
      </c>
      <c r="G48" s="12">
        <v>240206</v>
      </c>
      <c r="H48">
        <v>14</v>
      </c>
      <c r="J48" s="14">
        <v>2121</v>
      </c>
      <c r="K48" t="e">
        <f>SUMIFS(#REF!,#REF!,Tableau_production_hm[[#This Row],[N° de lot PF]],#REF!,Tableau_production_hm[[#This Row],[Produit]])</f>
        <v>#REF!</v>
      </c>
      <c r="L48" t="e">
        <f>Tableau_production_hm[[#This Row],[Poids a recolté]]-Tableau_production_hm[[#This Row],[Poids réel recolter]]</f>
        <v>#REF!</v>
      </c>
      <c r="M48" t="e">
        <f>SUMIFS(#REF!,#REF!, "=" &amp;Tableau_production_hm[[#This Row],[Date recolte]],#REF!,Tableau_production_hm[[#This Row],[Produit]])</f>
        <v>#REF!</v>
      </c>
      <c r="O48" t="str">
        <f>TEXT(Tableau_production_hm[[#This Row],[Date recolte]],"jjjj")</f>
        <v>mardi</v>
      </c>
      <c r="P48">
        <f>WEEKNUM(Tableau_production_hm[[#This Row],[Date recolte]])</f>
        <v>6</v>
      </c>
      <c r="Q48" t="str">
        <f>TEXT(Tableau_production_hm[[#This Row],[Date recolte]],"mmmm")</f>
        <v>février</v>
      </c>
      <c r="R48">
        <f>YEAR(Tableau_production_hm[[#This Row],[Date recolte]])</f>
        <v>2024</v>
      </c>
    </row>
    <row r="49" spans="3:18">
      <c r="C49" s="17">
        <v>45329</v>
      </c>
      <c r="D49" t="s">
        <v>65</v>
      </c>
      <c r="E49" s="13">
        <v>350</v>
      </c>
      <c r="F49" t="s">
        <v>59</v>
      </c>
      <c r="G49" s="12">
        <v>240207</v>
      </c>
      <c r="H49">
        <v>14</v>
      </c>
      <c r="J49" s="14">
        <v>2121</v>
      </c>
      <c r="K49" t="e">
        <f>SUMIFS(#REF!,#REF!,Tableau_production_hm[[#This Row],[N° de lot PF]],#REF!,Tableau_production_hm[[#This Row],[Produit]])</f>
        <v>#REF!</v>
      </c>
      <c r="L49" t="e">
        <f>Tableau_production_hm[[#This Row],[Poids a recolté]]-Tableau_production_hm[[#This Row],[Poids réel recolter]]</f>
        <v>#REF!</v>
      </c>
      <c r="M49" t="e">
        <f>SUMIFS(#REF!,#REF!, "=" &amp;Tableau_production_hm[[#This Row],[Date recolte]],#REF!,Tableau_production_hm[[#This Row],[Produit]])</f>
        <v>#REF!</v>
      </c>
      <c r="O49" t="str">
        <f>TEXT(Tableau_production_hm[[#This Row],[Date recolte]],"jjjj")</f>
        <v>mercredi</v>
      </c>
      <c r="P49">
        <f>WEEKNUM(Tableau_production_hm[[#This Row],[Date recolte]])</f>
        <v>6</v>
      </c>
      <c r="Q49" t="str">
        <f>TEXT(Tableau_production_hm[[#This Row],[Date recolte]],"mmmm")</f>
        <v>février</v>
      </c>
      <c r="R49">
        <f>YEAR(Tableau_production_hm[[#This Row],[Date recolte]])</f>
        <v>2024</v>
      </c>
    </row>
    <row r="50" spans="3:18">
      <c r="C50" s="17">
        <v>45329</v>
      </c>
      <c r="D50" t="s">
        <v>65</v>
      </c>
      <c r="E50">
        <v>62.5</v>
      </c>
      <c r="F50" t="s">
        <v>62</v>
      </c>
      <c r="G50" s="12">
        <v>240207</v>
      </c>
      <c r="H50">
        <v>1</v>
      </c>
      <c r="J50" s="14">
        <v>378.75</v>
      </c>
      <c r="K50" t="e">
        <f>SUMIFS(#REF!,#REF!,Tableau_production_hm[[#This Row],[N° de lot PF]],#REF!,Tableau_production_hm[[#This Row],[Produit]])</f>
        <v>#REF!</v>
      </c>
      <c r="L50" t="e">
        <f>Tableau_production_hm[[#This Row],[Poids a recolté]]-Tableau_production_hm[[#This Row],[Poids réel recolter]]</f>
        <v>#REF!</v>
      </c>
      <c r="M50" t="e">
        <f>SUMIFS(#REF!,#REF!, "=" &amp;Tableau_production_hm[[#This Row],[Date recolte]],#REF!,Tableau_production_hm[[#This Row],[Produit]])</f>
        <v>#REF!</v>
      </c>
      <c r="O50" t="str">
        <f>TEXT(Tableau_production_hm[[#This Row],[Date recolte]],"jjjj")</f>
        <v>mercredi</v>
      </c>
      <c r="P50">
        <f>WEEKNUM(Tableau_production_hm[[#This Row],[Date recolte]])</f>
        <v>6</v>
      </c>
      <c r="Q50" t="str">
        <f>TEXT(Tableau_production_hm[[#This Row],[Date recolte]],"mmmm")</f>
        <v>février</v>
      </c>
      <c r="R50">
        <f>YEAR(Tableau_production_hm[[#This Row],[Date recolte]])</f>
        <v>2024</v>
      </c>
    </row>
    <row r="51" spans="3:18">
      <c r="C51" s="17">
        <v>45330</v>
      </c>
      <c r="D51" t="s">
        <v>65</v>
      </c>
      <c r="E51" s="13">
        <v>400</v>
      </c>
      <c r="F51" t="s">
        <v>59</v>
      </c>
      <c r="G51" s="12">
        <v>240208</v>
      </c>
      <c r="H51">
        <v>16</v>
      </c>
      <c r="J51" s="14">
        <v>2424</v>
      </c>
      <c r="K51" t="e">
        <f>SUMIFS(#REF!,#REF!,Tableau_production_hm[[#This Row],[N° de lot PF]],#REF!,Tableau_production_hm[[#This Row],[Produit]])</f>
        <v>#REF!</v>
      </c>
      <c r="L51" t="e">
        <f>Tableau_production_hm[[#This Row],[Poids a recolté]]-Tableau_production_hm[[#This Row],[Poids réel recolter]]</f>
        <v>#REF!</v>
      </c>
      <c r="M51" t="e">
        <f>SUMIFS(#REF!,#REF!, "=" &amp;Tableau_production_hm[[#This Row],[Date recolte]],#REF!,Tableau_production_hm[[#This Row],[Produit]])</f>
        <v>#REF!</v>
      </c>
      <c r="O51" t="str">
        <f>TEXT(Tableau_production_hm[[#This Row],[Date recolte]],"jjjj")</f>
        <v>jeudi</v>
      </c>
      <c r="P51">
        <f>WEEKNUM(Tableau_production_hm[[#This Row],[Date recolte]])</f>
        <v>6</v>
      </c>
      <c r="Q51" t="str">
        <f>TEXT(Tableau_production_hm[[#This Row],[Date recolte]],"mmmm")</f>
        <v>février</v>
      </c>
      <c r="R51">
        <f>YEAR(Tableau_production_hm[[#This Row],[Date recolte]])</f>
        <v>2024</v>
      </c>
    </row>
    <row r="52" spans="3:18">
      <c r="C52" s="17">
        <v>45330</v>
      </c>
      <c r="D52" t="s">
        <v>65</v>
      </c>
      <c r="E52">
        <v>62.5</v>
      </c>
      <c r="F52" t="s">
        <v>62</v>
      </c>
      <c r="G52" s="12">
        <v>240208</v>
      </c>
      <c r="H52">
        <v>1</v>
      </c>
      <c r="J52" s="14">
        <v>378.75</v>
      </c>
      <c r="K52" t="e">
        <f>SUMIFS(#REF!,#REF!,Tableau_production_hm[[#This Row],[N° de lot PF]],#REF!,Tableau_production_hm[[#This Row],[Produit]])</f>
        <v>#REF!</v>
      </c>
      <c r="L52" t="e">
        <f>Tableau_production_hm[[#This Row],[Poids a recolté]]-Tableau_production_hm[[#This Row],[Poids réel recolter]]</f>
        <v>#REF!</v>
      </c>
      <c r="M52" t="e">
        <f>SUMIFS(#REF!,#REF!, "=" &amp;Tableau_production_hm[[#This Row],[Date recolte]],#REF!,Tableau_production_hm[[#This Row],[Produit]])</f>
        <v>#REF!</v>
      </c>
      <c r="O52" t="str">
        <f>TEXT(Tableau_production_hm[[#This Row],[Date recolte]],"jjjj")</f>
        <v>jeudi</v>
      </c>
      <c r="P52">
        <f>WEEKNUM(Tableau_production_hm[[#This Row],[Date recolte]])</f>
        <v>6</v>
      </c>
      <c r="Q52" t="str">
        <f>TEXT(Tableau_production_hm[[#This Row],[Date recolte]],"mmmm")</f>
        <v>février</v>
      </c>
      <c r="R52">
        <f>YEAR(Tableau_production_hm[[#This Row],[Date recolte]])</f>
        <v>2024</v>
      </c>
    </row>
    <row r="53" spans="3:18">
      <c r="C53" s="17">
        <v>45331</v>
      </c>
      <c r="D53" t="s">
        <v>65</v>
      </c>
      <c r="E53" s="13">
        <v>300</v>
      </c>
      <c r="F53" t="s">
        <v>59</v>
      </c>
      <c r="G53" s="12">
        <v>240209</v>
      </c>
      <c r="H53">
        <v>14</v>
      </c>
      <c r="J53" s="14">
        <v>1818</v>
      </c>
      <c r="K53" t="e">
        <f>SUMIFS(#REF!,#REF!,Tableau_production_hm[[#This Row],[N° de lot PF]],#REF!,Tableau_production_hm[[#This Row],[Produit]])</f>
        <v>#REF!</v>
      </c>
      <c r="L53" t="e">
        <f>Tableau_production_hm[[#This Row],[Poids a recolté]]-Tableau_production_hm[[#This Row],[Poids réel recolter]]</f>
        <v>#REF!</v>
      </c>
      <c r="M53" t="e">
        <f>SUMIFS(#REF!,#REF!, "=" &amp;Tableau_production_hm[[#This Row],[Date recolte]],#REF!,Tableau_production_hm[[#This Row],[Produit]])</f>
        <v>#REF!</v>
      </c>
      <c r="O53" t="str">
        <f>TEXT(Tableau_production_hm[[#This Row],[Date recolte]],"jjjj")</f>
        <v>vendredi</v>
      </c>
      <c r="P53">
        <f>WEEKNUM(Tableau_production_hm[[#This Row],[Date recolte]])</f>
        <v>6</v>
      </c>
      <c r="Q53" t="str">
        <f>TEXT(Tableau_production_hm[[#This Row],[Date recolte]],"mmmm")</f>
        <v>février</v>
      </c>
      <c r="R53">
        <f>YEAR(Tableau_production_hm[[#This Row],[Date recolte]])</f>
        <v>2024</v>
      </c>
    </row>
    <row r="54" spans="3:18">
      <c r="C54" s="17">
        <v>45334</v>
      </c>
      <c r="D54" t="s">
        <v>65</v>
      </c>
      <c r="E54">
        <v>62.5</v>
      </c>
      <c r="F54" t="s">
        <v>62</v>
      </c>
      <c r="G54" s="12">
        <v>240212</v>
      </c>
      <c r="H54">
        <v>1</v>
      </c>
      <c r="J54" s="14">
        <v>378.75</v>
      </c>
      <c r="K54" t="e">
        <f>SUMIFS(#REF!,#REF!,Tableau_production_hm[[#This Row],[N° de lot PF]],#REF!,Tableau_production_hm[[#This Row],[Produit]])</f>
        <v>#REF!</v>
      </c>
      <c r="L54" t="e">
        <f>Tableau_production_hm[[#This Row],[Poids a recolté]]-Tableau_production_hm[[#This Row],[Poids réel recolter]]</f>
        <v>#REF!</v>
      </c>
      <c r="M54" t="e">
        <f>SUMIFS(#REF!,#REF!, "=" &amp;Tableau_production_hm[[#This Row],[Date recolte]],#REF!,Tableau_production_hm[[#This Row],[Produit]])</f>
        <v>#REF!</v>
      </c>
      <c r="O54" t="str">
        <f>TEXT(Tableau_production_hm[[#This Row],[Date recolte]],"jjjj")</f>
        <v>lundi</v>
      </c>
      <c r="P54">
        <f>WEEKNUM(Tableau_production_hm[[#This Row],[Date recolte]])</f>
        <v>7</v>
      </c>
      <c r="Q54" t="str">
        <f>TEXT(Tableau_production_hm[[#This Row],[Date recolte]],"mmmm")</f>
        <v>février</v>
      </c>
      <c r="R54">
        <f>YEAR(Tableau_production_hm[[#This Row],[Date recolte]])</f>
        <v>2024</v>
      </c>
    </row>
    <row r="55" spans="3:18">
      <c r="C55" s="17">
        <v>45334</v>
      </c>
      <c r="D55" t="s">
        <v>65</v>
      </c>
      <c r="E55" s="13">
        <v>400</v>
      </c>
      <c r="F55" t="s">
        <v>59</v>
      </c>
      <c r="G55" s="12">
        <v>240212</v>
      </c>
      <c r="H55">
        <v>16</v>
      </c>
      <c r="J55" s="14">
        <v>2424</v>
      </c>
      <c r="K55" t="e">
        <f>SUMIFS(#REF!,#REF!,Tableau_production_hm[[#This Row],[N° de lot PF]],#REF!,Tableau_production_hm[[#This Row],[Produit]])</f>
        <v>#REF!</v>
      </c>
      <c r="L55" t="e">
        <f>Tableau_production_hm[[#This Row],[Poids a recolté]]-Tableau_production_hm[[#This Row],[Poids réel recolter]]</f>
        <v>#REF!</v>
      </c>
      <c r="M55" t="e">
        <f>SUMIFS(#REF!,#REF!, "=" &amp;Tableau_production_hm[[#This Row],[Date recolte]],#REF!,Tableau_production_hm[[#This Row],[Produit]])</f>
        <v>#REF!</v>
      </c>
      <c r="O55" t="str">
        <f>TEXT(Tableau_production_hm[[#This Row],[Date recolte]],"jjjj")</f>
        <v>lundi</v>
      </c>
      <c r="P55">
        <f>WEEKNUM(Tableau_production_hm[[#This Row],[Date recolte]])</f>
        <v>7</v>
      </c>
      <c r="Q55" t="str">
        <f>TEXT(Tableau_production_hm[[#This Row],[Date recolte]],"mmmm")</f>
        <v>février</v>
      </c>
      <c r="R55">
        <f>YEAR(Tableau_production_hm[[#This Row],[Date recolte]])</f>
        <v>2024</v>
      </c>
    </row>
    <row r="56" spans="3:18">
      <c r="C56" s="17">
        <v>45335</v>
      </c>
      <c r="D56" t="s">
        <v>65</v>
      </c>
      <c r="E56">
        <v>62.5</v>
      </c>
      <c r="F56" t="s">
        <v>62</v>
      </c>
      <c r="G56" s="12">
        <v>240213</v>
      </c>
      <c r="H56">
        <v>1</v>
      </c>
      <c r="J56" s="14">
        <v>378.75</v>
      </c>
      <c r="K56" t="e">
        <f>SUMIFS(#REF!,#REF!,Tableau_production_hm[[#This Row],[N° de lot PF]],#REF!,Tableau_production_hm[[#This Row],[Produit]])</f>
        <v>#REF!</v>
      </c>
      <c r="L56" t="e">
        <f>Tableau_production_hm[[#This Row],[Poids a recolté]]-Tableau_production_hm[[#This Row],[Poids réel recolter]]</f>
        <v>#REF!</v>
      </c>
      <c r="M56" t="e">
        <f>SUMIFS(#REF!,#REF!, "=" &amp;Tableau_production_hm[[#This Row],[Date recolte]],#REF!,Tableau_production_hm[[#This Row],[Produit]])</f>
        <v>#REF!</v>
      </c>
      <c r="O56" t="str">
        <f>TEXT(Tableau_production_hm[[#This Row],[Date recolte]],"jjjj")</f>
        <v>mardi</v>
      </c>
      <c r="P56">
        <f>WEEKNUM(Tableau_production_hm[[#This Row],[Date recolte]])</f>
        <v>7</v>
      </c>
      <c r="Q56" t="str">
        <f>TEXT(Tableau_production_hm[[#This Row],[Date recolte]],"mmmm")</f>
        <v>février</v>
      </c>
      <c r="R56">
        <f>YEAR(Tableau_production_hm[[#This Row],[Date recolte]])</f>
        <v>2024</v>
      </c>
    </row>
    <row r="57" spans="3:18">
      <c r="C57" s="17">
        <v>45335</v>
      </c>
      <c r="D57" t="s">
        <v>65</v>
      </c>
      <c r="E57" s="13">
        <v>350</v>
      </c>
      <c r="F57" t="s">
        <v>59</v>
      </c>
      <c r="G57" s="12">
        <v>240213</v>
      </c>
      <c r="H57">
        <v>14</v>
      </c>
      <c r="J57" s="14">
        <v>2121</v>
      </c>
      <c r="K57" t="e">
        <f>SUMIFS(#REF!,#REF!,Tableau_production_hm[[#This Row],[N° de lot PF]],#REF!,Tableau_production_hm[[#This Row],[Produit]])</f>
        <v>#REF!</v>
      </c>
      <c r="L57" t="e">
        <f>Tableau_production_hm[[#This Row],[Poids a recolté]]-Tableau_production_hm[[#This Row],[Poids réel recolter]]</f>
        <v>#REF!</v>
      </c>
      <c r="M57" t="e">
        <f>SUMIFS(#REF!,#REF!, "=" &amp;Tableau_production_hm[[#This Row],[Date recolte]],#REF!,Tableau_production_hm[[#This Row],[Produit]])</f>
        <v>#REF!</v>
      </c>
      <c r="O57" t="str">
        <f>TEXT(Tableau_production_hm[[#This Row],[Date recolte]],"jjjj")</f>
        <v>mardi</v>
      </c>
      <c r="P57">
        <f>WEEKNUM(Tableau_production_hm[[#This Row],[Date recolte]])</f>
        <v>7</v>
      </c>
      <c r="Q57" t="str">
        <f>TEXT(Tableau_production_hm[[#This Row],[Date recolte]],"mmmm")</f>
        <v>février</v>
      </c>
      <c r="R57">
        <f>YEAR(Tableau_production_hm[[#This Row],[Date recolte]])</f>
        <v>2024</v>
      </c>
    </row>
    <row r="58" spans="3:18">
      <c r="C58" s="28" t="s">
        <v>119</v>
      </c>
      <c r="D58" t="s">
        <v>65</v>
      </c>
      <c r="E58" s="13">
        <v>350</v>
      </c>
      <c r="F58" t="s">
        <v>59</v>
      </c>
      <c r="G58" s="12">
        <v>240214</v>
      </c>
      <c r="H58">
        <v>14</v>
      </c>
      <c r="J58" s="14">
        <v>2121</v>
      </c>
      <c r="K58" t="e">
        <f>SUMIFS(#REF!,#REF!,Tableau_production_hm[[#This Row],[N° de lot PF]],#REF!,Tableau_production_hm[[#This Row],[Produit]])</f>
        <v>#REF!</v>
      </c>
      <c r="L58" t="e">
        <f>Tableau_production_hm[[#This Row],[Poids a recolté]]-Tableau_production_hm[[#This Row],[Poids réel recolter]]</f>
        <v>#REF!</v>
      </c>
      <c r="M58" t="e">
        <f>SUMIFS(#REF!,#REF!, "=" &amp;Tableau_production_hm[[#This Row],[Date recolte]],#REF!,Tableau_production_hm[[#This Row],[Produit]])</f>
        <v>#REF!</v>
      </c>
      <c r="O58" t="str">
        <f>TEXT(Tableau_production_hm[[#This Row],[Date recolte]],"jjjj")</f>
        <v>mercredi</v>
      </c>
      <c r="P58">
        <f>WEEKNUM(Tableau_production_hm[[#This Row],[Date recolte]])</f>
        <v>7</v>
      </c>
      <c r="Q58" t="str">
        <f>TEXT(Tableau_production_hm[[#This Row],[Date recolte]],"mmmm")</f>
        <v>février</v>
      </c>
      <c r="R58">
        <f>YEAR(Tableau_production_hm[[#This Row],[Date recolte]])</f>
        <v>2024</v>
      </c>
    </row>
    <row r="59" spans="3:18">
      <c r="C59" s="28" t="s">
        <v>119</v>
      </c>
      <c r="D59" t="s">
        <v>65</v>
      </c>
      <c r="E59">
        <v>62.5</v>
      </c>
      <c r="F59" t="s">
        <v>62</v>
      </c>
      <c r="G59" s="12">
        <v>240214</v>
      </c>
      <c r="H59">
        <v>1</v>
      </c>
      <c r="J59" s="15">
        <v>378.75</v>
      </c>
      <c r="K59" t="e">
        <f>SUMIFS(#REF!,#REF!,Tableau_production_hm[[#This Row],[N° de lot PF]],#REF!,Tableau_production_hm[[#This Row],[Produit]])</f>
        <v>#REF!</v>
      </c>
      <c r="L59" t="e">
        <f>Tableau_production_hm[[#This Row],[Poids a recolté]]-Tableau_production_hm[[#This Row],[Poids réel recolter]]</f>
        <v>#REF!</v>
      </c>
      <c r="M59" t="e">
        <f>SUMIFS(#REF!,#REF!, "=" &amp;Tableau_production_hm[[#This Row],[Date recolte]],#REF!,Tableau_production_hm[[#This Row],[Produit]])</f>
        <v>#REF!</v>
      </c>
      <c r="O59" t="str">
        <f>TEXT(Tableau_production_hm[[#This Row],[Date recolte]],"jjjj")</f>
        <v>mercredi</v>
      </c>
      <c r="P59">
        <f>WEEKNUM(Tableau_production_hm[[#This Row],[Date recolte]])</f>
        <v>7</v>
      </c>
      <c r="Q59" t="str">
        <f>TEXT(Tableau_production_hm[[#This Row],[Date recolte]],"mmmm")</f>
        <v>février</v>
      </c>
      <c r="R59">
        <f>YEAR(Tableau_production_hm[[#This Row],[Date recolte]])</f>
        <v>2024</v>
      </c>
    </row>
    <row r="60" spans="3:18">
      <c r="C60" s="28" t="s">
        <v>120</v>
      </c>
      <c r="D60" t="s">
        <v>65</v>
      </c>
      <c r="E60" s="13" t="s">
        <v>121</v>
      </c>
      <c r="F60" t="s">
        <v>62</v>
      </c>
      <c r="G60" s="12">
        <v>240215</v>
      </c>
      <c r="H60">
        <v>1</v>
      </c>
      <c r="J60" s="14" t="s">
        <v>122</v>
      </c>
      <c r="K60" t="e">
        <f>SUMIFS(#REF!,#REF!,Tableau_production_hm[[#This Row],[N° de lot PF]],#REF!,Tableau_production_hm[[#This Row],[Produit]])</f>
        <v>#REF!</v>
      </c>
      <c r="L60" t="e">
        <f>Tableau_production_hm[[#This Row],[Poids a recolté]]-Tableau_production_hm[[#This Row],[Poids réel recolter]]</f>
        <v>#VALUE!</v>
      </c>
      <c r="M60" t="e">
        <f>SUMIFS(#REF!,#REF!, "=" &amp;Tableau_production_hm[[#This Row],[Date recolte]],#REF!,Tableau_production_hm[[#This Row],[Produit]])</f>
        <v>#REF!</v>
      </c>
      <c r="O60" t="str">
        <f>TEXT(Tableau_production_hm[[#This Row],[Date recolte]],"jjjj")</f>
        <v>jeudi</v>
      </c>
      <c r="P60">
        <f>WEEKNUM(Tableau_production_hm[[#This Row],[Date recolte]])</f>
        <v>7</v>
      </c>
      <c r="Q60" t="str">
        <f>TEXT(Tableau_production_hm[[#This Row],[Date recolte]],"mmmm")</f>
        <v>février</v>
      </c>
      <c r="R60">
        <f>YEAR(Tableau_production_hm[[#This Row],[Date recolte]])</f>
        <v>2024</v>
      </c>
    </row>
    <row r="61" spans="3:18">
      <c r="C61" s="28" t="s">
        <v>120</v>
      </c>
      <c r="D61" t="s">
        <v>65</v>
      </c>
      <c r="E61" s="13">
        <v>300</v>
      </c>
      <c r="F61" t="s">
        <v>59</v>
      </c>
      <c r="G61" s="12">
        <v>240215</v>
      </c>
      <c r="H61">
        <v>10</v>
      </c>
      <c r="J61" s="14">
        <v>1818</v>
      </c>
      <c r="K61" t="e">
        <f>SUMIFS(#REF!,#REF!,Tableau_production_hm[[#This Row],[N° de lot PF]],#REF!,Tableau_production_hm[[#This Row],[Produit]])</f>
        <v>#REF!</v>
      </c>
      <c r="L61" t="e">
        <f>Tableau_production_hm[[#This Row],[Poids a recolté]]-Tableau_production_hm[[#This Row],[Poids réel recolter]]</f>
        <v>#REF!</v>
      </c>
      <c r="M61" t="e">
        <f>SUMIFS(#REF!,#REF!, "=" &amp;Tableau_production_hm[[#This Row],[Date recolte]],#REF!,Tableau_production_hm[[#This Row],[Produit]])</f>
        <v>#REF!</v>
      </c>
      <c r="O61" t="str">
        <f>TEXT(Tableau_production_hm[[#This Row],[Date recolte]],"jjjj")</f>
        <v>jeudi</v>
      </c>
      <c r="P61">
        <f>WEEKNUM(Tableau_production_hm[[#This Row],[Date recolte]])</f>
        <v>7</v>
      </c>
      <c r="Q61" t="str">
        <f>TEXT(Tableau_production_hm[[#This Row],[Date recolte]],"mmmm")</f>
        <v>février</v>
      </c>
      <c r="R61">
        <f>YEAR(Tableau_production_hm[[#This Row],[Date recolte]])</f>
        <v>2024</v>
      </c>
    </row>
    <row r="62" spans="3:18">
      <c r="C62" s="28"/>
      <c r="D62" t="s">
        <v>65</v>
      </c>
      <c r="E62" s="13">
        <v>250</v>
      </c>
      <c r="F62" t="s">
        <v>59</v>
      </c>
      <c r="G62" s="12">
        <v>240212</v>
      </c>
      <c r="H62">
        <v>10</v>
      </c>
      <c r="J62" s="33"/>
      <c r="K62" s="34" t="e">
        <f>SUMIFS(#REF!,#REF!,Tableau_production_hm[[#This Row],[N° de lot PF]],#REF!,Tableau_production_hm[[#This Row],[Produit]])</f>
        <v>#REF!</v>
      </c>
      <c r="L62" s="34" t="e">
        <f>Tableau_production_hm[[#This Row],[Poids a recolté]]-Tableau_production_hm[[#This Row],[Poids réel recolter]]</f>
        <v>#REF!</v>
      </c>
      <c r="M62" t="e">
        <f>SUMIFS(#REF!,#REF!, "=" &amp;Tableau_production_hm[[#This Row],[Date recolte]],#REF!,Tableau_production_hm[[#This Row],[Produit]])</f>
        <v>#REF!</v>
      </c>
    </row>
  </sheetData>
  <sheetProtection password="CA1F" sheet="1" objects="1" scenarios="1"/>
  <protectedRanges>
    <protectedRange sqref="S1:V1048576" name="Commentaire"/>
  </protectedRanges>
  <mergeCells count="1">
    <mergeCell ref="A1:A4"/>
  </mergeCells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B7537-D735-4FA3-B915-F5A1578BBB35}">
  <sheetPr codeName="Feuil4"/>
  <dimension ref="A1:N37"/>
  <sheetViews>
    <sheetView workbookViewId="0">
      <selection activeCell="D8" sqref="D8"/>
    </sheetView>
  </sheetViews>
  <sheetFormatPr baseColWidth="10" defaultRowHeight="13.8"/>
  <cols>
    <col min="3" max="3" width="14" bestFit="1" customWidth="1"/>
    <col min="4" max="4" width="19.59765625" style="1" bestFit="1" customWidth="1"/>
    <col min="5" max="5" width="19.59765625" bestFit="1" customWidth="1"/>
    <col min="6" max="6" width="24.09765625" customWidth="1"/>
    <col min="7" max="7" width="22.09765625" bestFit="1" customWidth="1"/>
    <col min="8" max="8" width="22.09765625" customWidth="1"/>
    <col min="9" max="9" width="17.3984375" bestFit="1" customWidth="1"/>
    <col min="10" max="10" width="17.3984375" customWidth="1"/>
    <col min="11" max="11" width="10.3984375" bestFit="1" customWidth="1"/>
    <col min="14" max="14" width="18.3984375" bestFit="1" customWidth="1"/>
  </cols>
  <sheetData>
    <row r="1" spans="1:14">
      <c r="A1" s="32"/>
      <c r="C1" s="18"/>
    </row>
    <row r="2" spans="1:14">
      <c r="A2" s="32"/>
      <c r="C2" s="18"/>
    </row>
    <row r="3" spans="1:14">
      <c r="A3" s="32"/>
      <c r="C3" s="18"/>
    </row>
    <row r="4" spans="1:14">
      <c r="A4" s="32"/>
      <c r="C4" s="18"/>
    </row>
    <row r="5" spans="1:14">
      <c r="C5" t="s">
        <v>44</v>
      </c>
      <c r="D5" s="1" t="s">
        <v>40</v>
      </c>
      <c r="E5" t="s">
        <v>41</v>
      </c>
      <c r="F5" t="s">
        <v>42</v>
      </c>
      <c r="G5" t="s">
        <v>39</v>
      </c>
      <c r="H5" t="s">
        <v>50</v>
      </c>
      <c r="I5" t="s">
        <v>43</v>
      </c>
      <c r="J5" t="s">
        <v>57</v>
      </c>
      <c r="K5" t="s">
        <v>38</v>
      </c>
      <c r="L5" t="s">
        <v>69</v>
      </c>
      <c r="M5" t="s">
        <v>72</v>
      </c>
      <c r="N5" t="s">
        <v>70</v>
      </c>
    </row>
    <row r="6" spans="1:14">
      <c r="C6" s="21" t="s">
        <v>47</v>
      </c>
      <c r="D6" s="8">
        <v>45090</v>
      </c>
      <c r="E6" s="7" t="s">
        <v>53</v>
      </c>
      <c r="F6" s="7" t="s">
        <v>131</v>
      </c>
      <c r="G6" s="9" t="s">
        <v>54</v>
      </c>
      <c r="H6" s="11" t="s">
        <v>55</v>
      </c>
      <c r="I6" s="11" t="s">
        <v>56</v>
      </c>
      <c r="J6" s="24">
        <v>5.9</v>
      </c>
      <c r="K6" s="10">
        <v>6</v>
      </c>
      <c r="L6">
        <f>SUMIF('Enregistrement production'!D:D,Tableau_reception[[#This Row],[N° de lot interne]],'Enregistrement production'!E:E)</f>
        <v>0</v>
      </c>
      <c r="N6" s="22">
        <f>Tableau_reception[[#This Row],[Qté reçue en Kg]]-(Tableau_reception[[#This Row],[Qte G1]]+Tableau_reception[[#This Row],[Qte G2]])</f>
        <v>6000</v>
      </c>
    </row>
    <row r="7" spans="1:14">
      <c r="C7" s="21" t="s">
        <v>47</v>
      </c>
      <c r="D7" s="8">
        <v>45209</v>
      </c>
      <c r="E7" s="7" t="s">
        <v>45</v>
      </c>
      <c r="F7" s="7" t="s">
        <v>132</v>
      </c>
      <c r="G7" s="9" t="s">
        <v>48</v>
      </c>
      <c r="H7" s="8" t="s">
        <v>51</v>
      </c>
      <c r="I7" s="11">
        <v>1250</v>
      </c>
      <c r="J7" s="24">
        <v>3.2</v>
      </c>
      <c r="K7" s="10">
        <v>4.72</v>
      </c>
      <c r="L7">
        <f>SUMIF('Enregistrement production'!D:D,Tableau_reception[[#This Row],[N° de lot interne]],'Enregistrement production'!E:E)</f>
        <v>0</v>
      </c>
      <c r="N7" s="22">
        <f>Tableau_reception[[#This Row],[Qté reçue en Kg]]-(Tableau_reception[[#This Row],[Qte G1]]+Tableau_reception[[#This Row],[Qte G2]])</f>
        <v>1250</v>
      </c>
    </row>
    <row r="8" spans="1:14">
      <c r="C8" s="21" t="s">
        <v>47</v>
      </c>
      <c r="D8" s="8">
        <v>45223</v>
      </c>
      <c r="E8" s="7" t="s">
        <v>46</v>
      </c>
      <c r="F8" s="7" t="s">
        <v>133</v>
      </c>
      <c r="G8" s="9" t="s">
        <v>49</v>
      </c>
      <c r="H8" s="8" t="s">
        <v>52</v>
      </c>
      <c r="I8" s="11">
        <v>22000</v>
      </c>
      <c r="J8" s="24">
        <v>7.2</v>
      </c>
      <c r="K8" s="10">
        <v>5.4</v>
      </c>
      <c r="L8">
        <f>SUMIF('Enregistrement production'!D:D,Tableau_reception[[#This Row],[N° de lot interne]],'Enregistrement production'!E:E)</f>
        <v>6825</v>
      </c>
      <c r="N8" s="22">
        <f>Tableau_reception[[#This Row],[Qté reçue en Kg]]-(Tableau_reception[[#This Row],[Qte G1]]+Tableau_reception[[#This Row],[Qte G2]])</f>
        <v>15175</v>
      </c>
    </row>
    <row r="9" spans="1:14">
      <c r="C9" s="21" t="s">
        <v>47</v>
      </c>
      <c r="D9" s="8">
        <v>45306</v>
      </c>
      <c r="E9" s="7" t="s">
        <v>65</v>
      </c>
      <c r="F9" s="7" t="s">
        <v>132</v>
      </c>
      <c r="G9" s="9" t="s">
        <v>66</v>
      </c>
      <c r="H9" s="8" t="s">
        <v>52</v>
      </c>
      <c r="I9" s="11">
        <v>23950</v>
      </c>
      <c r="J9" s="24">
        <v>6.06</v>
      </c>
      <c r="K9" s="3">
        <v>2.56</v>
      </c>
      <c r="L9">
        <f>SUMIF('Enregistrement production'!D:D,Tableau_reception[[#This Row],[N° de lot interne]],'Enregistrement production'!E:E)</f>
        <v>5137.5</v>
      </c>
      <c r="N9" s="22">
        <f>Tableau_reception[[#This Row],[Qté reçue en Kg]]-(Tableau_reception[[#This Row],[Qte G1]]+Tableau_reception[[#This Row],[Qte G2]])</f>
        <v>18812.5</v>
      </c>
    </row>
    <row r="10" spans="1:14">
      <c r="C10" s="21" t="s">
        <v>47</v>
      </c>
      <c r="D10" s="8">
        <v>44823</v>
      </c>
      <c r="E10" s="20" t="s">
        <v>64</v>
      </c>
      <c r="F10" s="7" t="s">
        <v>134</v>
      </c>
      <c r="G10" s="9" t="s">
        <v>73</v>
      </c>
      <c r="H10" s="8" t="s">
        <v>51</v>
      </c>
      <c r="I10" s="23">
        <v>1000</v>
      </c>
      <c r="J10" s="24">
        <v>4.22</v>
      </c>
      <c r="K10" s="3">
        <v>4.12</v>
      </c>
      <c r="L10">
        <f>SUMIF('Enregistrement production'!D:D,Tableau_reception[[#This Row],[N° de lot interne]],'Enregistrement production'!E:E)</f>
        <v>350</v>
      </c>
      <c r="M10">
        <v>300</v>
      </c>
      <c r="N10">
        <f>Tableau_reception[[#This Row],[Qté reçue en Kg]]-(Tableau_reception[[#This Row],[Qte G1]]+Tableau_reception[[#This Row],[Qte G2]])-350</f>
        <v>0</v>
      </c>
    </row>
    <row r="11" spans="1:14">
      <c r="D11" s="8"/>
      <c r="J11" s="25"/>
    </row>
    <row r="12" spans="1:14">
      <c r="D12" s="8"/>
      <c r="J12" s="25"/>
    </row>
    <row r="13" spans="1:14">
      <c r="D13" s="8"/>
      <c r="J13" s="25"/>
    </row>
    <row r="14" spans="1:14">
      <c r="D14" s="8"/>
      <c r="J14" s="25"/>
    </row>
    <row r="15" spans="1:14">
      <c r="D15" s="8"/>
      <c r="J15" s="25"/>
    </row>
    <row r="16" spans="1:14">
      <c r="D16" s="8"/>
      <c r="J16" s="25"/>
    </row>
    <row r="17" spans="4:10">
      <c r="D17" s="8"/>
      <c r="J17" s="25"/>
    </row>
    <row r="18" spans="4:10">
      <c r="D18" s="8"/>
      <c r="J18" s="25"/>
    </row>
    <row r="19" spans="4:10">
      <c r="D19" s="8"/>
      <c r="J19" s="25"/>
    </row>
    <row r="20" spans="4:10">
      <c r="D20" s="8"/>
      <c r="J20" s="25"/>
    </row>
    <row r="21" spans="4:10">
      <c r="D21" s="8"/>
      <c r="J21" s="25"/>
    </row>
    <row r="22" spans="4:10">
      <c r="D22" s="8"/>
      <c r="J22" s="25"/>
    </row>
    <row r="23" spans="4:10">
      <c r="D23" s="8"/>
      <c r="J23" s="25"/>
    </row>
    <row r="24" spans="4:10">
      <c r="D24" s="8"/>
      <c r="J24" s="25"/>
    </row>
    <row r="25" spans="4:10">
      <c r="D25" s="8"/>
      <c r="J25" s="25"/>
    </row>
    <row r="26" spans="4:10">
      <c r="D26" s="8"/>
      <c r="J26" s="25"/>
    </row>
    <row r="27" spans="4:10">
      <c r="D27" s="8"/>
      <c r="J27" s="25"/>
    </row>
    <row r="28" spans="4:10">
      <c r="D28" s="8"/>
      <c r="J28" s="25"/>
    </row>
    <row r="29" spans="4:10">
      <c r="D29" s="8"/>
      <c r="J29" s="25"/>
    </row>
    <row r="30" spans="4:10">
      <c r="D30" s="8"/>
      <c r="J30" s="25"/>
    </row>
    <row r="31" spans="4:10">
      <c r="D31" s="8"/>
      <c r="J31" s="25"/>
    </row>
    <row r="32" spans="4:10">
      <c r="D32" s="8"/>
      <c r="J32" s="25"/>
    </row>
    <row r="33" spans="4:10">
      <c r="D33" s="8"/>
      <c r="J33" s="25"/>
    </row>
    <row r="34" spans="4:10">
      <c r="D34" s="8"/>
      <c r="J34" s="25"/>
    </row>
    <row r="35" spans="4:10">
      <c r="D35" s="8"/>
      <c r="J35" s="25"/>
    </row>
    <row r="36" spans="4:10">
      <c r="D36" s="8"/>
      <c r="J36" s="25"/>
    </row>
    <row r="37" spans="4:10">
      <c r="D37" s="8"/>
      <c r="J37" s="25"/>
    </row>
  </sheetData>
  <sheetProtection insertColumns="0" insertRows="0" deleteColumns="0" deleteRows="0"/>
  <mergeCells count="1">
    <mergeCell ref="A1:A4"/>
  </mergeCell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6E89D-B1BF-4A2F-81F3-34AC99500E57}">
  <sheetPr codeName="Feuil9"/>
  <dimension ref="A1:M53"/>
  <sheetViews>
    <sheetView workbookViewId="0">
      <selection activeCell="D23" sqref="D23"/>
    </sheetView>
  </sheetViews>
  <sheetFormatPr baseColWidth="10" defaultRowHeight="13.8"/>
  <cols>
    <col min="1" max="1" width="16.09765625" customWidth="1"/>
    <col min="2" max="2" width="12.8984375" customWidth="1"/>
    <col min="3" max="3" width="14" customWidth="1"/>
    <col min="5" max="5" width="13.3984375" bestFit="1" customWidth="1"/>
    <col min="6" max="7" width="17.59765625" customWidth="1"/>
    <col min="8" max="8" width="29.59765625" bestFit="1" customWidth="1"/>
    <col min="9" max="9" width="29.59765625" customWidth="1"/>
    <col min="10" max="10" width="12.3984375" customWidth="1"/>
    <col min="12" max="12" width="27.3984375" bestFit="1" customWidth="1"/>
    <col min="13" max="13" width="14.3984375" bestFit="1" customWidth="1"/>
  </cols>
  <sheetData>
    <row r="1" spans="1:13">
      <c r="A1" t="s">
        <v>86</v>
      </c>
      <c r="B1" t="s">
        <v>87</v>
      </c>
      <c r="C1" t="s">
        <v>88</v>
      </c>
      <c r="E1" t="s">
        <v>93</v>
      </c>
      <c r="F1" t="s">
        <v>94</v>
      </c>
      <c r="G1" t="s">
        <v>123</v>
      </c>
      <c r="H1" t="s">
        <v>95</v>
      </c>
      <c r="I1" t="s">
        <v>113</v>
      </c>
      <c r="J1" t="s">
        <v>96</v>
      </c>
      <c r="L1" t="s">
        <v>118</v>
      </c>
      <c r="M1" t="s">
        <v>123</v>
      </c>
    </row>
    <row r="2" spans="1:13">
      <c r="A2">
        <v>1</v>
      </c>
      <c r="B2" t="s">
        <v>74</v>
      </c>
      <c r="C2">
        <v>2024</v>
      </c>
      <c r="F2" t="s">
        <v>97</v>
      </c>
      <c r="G2" t="s">
        <v>59</v>
      </c>
      <c r="I2" t="s">
        <v>114</v>
      </c>
      <c r="J2" t="s">
        <v>98</v>
      </c>
      <c r="L2" s="27"/>
      <c r="M2" s="27"/>
    </row>
    <row r="3" spans="1:13">
      <c r="A3">
        <v>2</v>
      </c>
      <c r="B3" t="s">
        <v>75</v>
      </c>
      <c r="C3">
        <v>2025</v>
      </c>
      <c r="F3" t="s">
        <v>99</v>
      </c>
      <c r="G3" t="s">
        <v>59</v>
      </c>
      <c r="I3" t="s">
        <v>114</v>
      </c>
      <c r="J3" t="s">
        <v>100</v>
      </c>
      <c r="L3" s="27"/>
      <c r="M3" s="27"/>
    </row>
    <row r="4" spans="1:13">
      <c r="A4">
        <v>3</v>
      </c>
      <c r="B4" t="s">
        <v>76</v>
      </c>
      <c r="C4">
        <v>2026</v>
      </c>
      <c r="F4" t="s">
        <v>101</v>
      </c>
      <c r="G4" t="s">
        <v>59</v>
      </c>
      <c r="I4" t="s">
        <v>114</v>
      </c>
      <c r="J4" t="s">
        <v>100</v>
      </c>
      <c r="L4" s="27"/>
      <c r="M4" s="27"/>
    </row>
    <row r="5" spans="1:13">
      <c r="A5">
        <v>4</v>
      </c>
      <c r="B5" t="s">
        <v>77</v>
      </c>
      <c r="C5">
        <v>2027</v>
      </c>
      <c r="F5" t="s">
        <v>102</v>
      </c>
      <c r="G5" t="s">
        <v>59</v>
      </c>
      <c r="I5" t="s">
        <v>114</v>
      </c>
      <c r="J5" t="s">
        <v>98</v>
      </c>
      <c r="L5" s="27"/>
      <c r="M5" s="27"/>
    </row>
    <row r="6" spans="1:13">
      <c r="A6">
        <v>5</v>
      </c>
      <c r="B6" t="s">
        <v>78</v>
      </c>
      <c r="C6">
        <v>2028</v>
      </c>
      <c r="F6" t="s">
        <v>103</v>
      </c>
      <c r="G6" t="s">
        <v>59</v>
      </c>
      <c r="I6" t="s">
        <v>114</v>
      </c>
      <c r="J6" t="s">
        <v>104</v>
      </c>
      <c r="L6" s="27"/>
      <c r="M6" s="27"/>
    </row>
    <row r="7" spans="1:13">
      <c r="A7">
        <v>6</v>
      </c>
      <c r="B7" t="s">
        <v>79</v>
      </c>
      <c r="C7">
        <v>2029</v>
      </c>
      <c r="F7" t="s">
        <v>105</v>
      </c>
      <c r="G7" t="s">
        <v>59</v>
      </c>
      <c r="I7" t="s">
        <v>114</v>
      </c>
      <c r="J7" t="s">
        <v>106</v>
      </c>
      <c r="L7" s="27"/>
      <c r="M7" s="27"/>
    </row>
    <row r="8" spans="1:13">
      <c r="A8">
        <v>7</v>
      </c>
      <c r="B8" t="s">
        <v>80</v>
      </c>
      <c r="C8">
        <v>2030</v>
      </c>
      <c r="F8" t="s">
        <v>107</v>
      </c>
      <c r="G8" t="s">
        <v>59</v>
      </c>
      <c r="I8" t="s">
        <v>114</v>
      </c>
      <c r="J8" t="s">
        <v>100</v>
      </c>
      <c r="L8" s="27"/>
      <c r="M8" s="27"/>
    </row>
    <row r="9" spans="1:13">
      <c r="A9">
        <v>8</v>
      </c>
      <c r="B9" t="s">
        <v>81</v>
      </c>
      <c r="C9">
        <v>2031</v>
      </c>
      <c r="F9" t="s">
        <v>108</v>
      </c>
      <c r="G9" t="s">
        <v>59</v>
      </c>
      <c r="I9" t="s">
        <v>114</v>
      </c>
      <c r="J9" t="s">
        <v>109</v>
      </c>
      <c r="L9" s="27"/>
      <c r="M9" s="27"/>
    </row>
    <row r="10" spans="1:13">
      <c r="A10">
        <v>9</v>
      </c>
      <c r="B10" t="s">
        <v>82</v>
      </c>
      <c r="C10">
        <v>2032</v>
      </c>
      <c r="F10" t="s">
        <v>110</v>
      </c>
      <c r="G10" t="s">
        <v>59</v>
      </c>
      <c r="I10" t="s">
        <v>114</v>
      </c>
      <c r="J10" t="s">
        <v>109</v>
      </c>
      <c r="L10" s="27"/>
      <c r="M10" s="27"/>
    </row>
    <row r="11" spans="1:13">
      <c r="A11">
        <v>10</v>
      </c>
      <c r="B11" t="s">
        <v>83</v>
      </c>
      <c r="C11">
        <v>2033</v>
      </c>
      <c r="E11" s="26"/>
      <c r="F11" s="26" t="s">
        <v>111</v>
      </c>
      <c r="G11" s="26" t="s">
        <v>124</v>
      </c>
      <c r="H11" s="26"/>
      <c r="I11" t="s">
        <v>114</v>
      </c>
      <c r="J11" s="26" t="s">
        <v>117</v>
      </c>
      <c r="L11" s="27"/>
      <c r="M11" s="27"/>
    </row>
    <row r="12" spans="1:13">
      <c r="A12">
        <v>11</v>
      </c>
      <c r="B12" t="s">
        <v>84</v>
      </c>
      <c r="C12">
        <v>2034</v>
      </c>
      <c r="E12" s="26"/>
      <c r="F12" s="26" t="s">
        <v>111</v>
      </c>
      <c r="G12" s="26" t="s">
        <v>62</v>
      </c>
      <c r="H12" s="26"/>
      <c r="I12" t="s">
        <v>114</v>
      </c>
      <c r="J12" s="26" t="s">
        <v>117</v>
      </c>
      <c r="L12" s="27"/>
      <c r="M12" s="27"/>
    </row>
    <row r="13" spans="1:13">
      <c r="A13">
        <v>12</v>
      </c>
      <c r="B13" t="s">
        <v>85</v>
      </c>
      <c r="C13">
        <v>2035</v>
      </c>
      <c r="E13" s="26"/>
      <c r="F13" s="26" t="s">
        <v>116</v>
      </c>
      <c r="G13" s="26" t="s">
        <v>62</v>
      </c>
      <c r="H13" s="26"/>
      <c r="I13" t="s">
        <v>114</v>
      </c>
      <c r="J13" s="26" t="s">
        <v>117</v>
      </c>
      <c r="L13" s="27"/>
      <c r="M13" s="27"/>
    </row>
    <row r="14" spans="1:13">
      <c r="A14">
        <v>13</v>
      </c>
      <c r="E14" s="26"/>
      <c r="F14" s="26" t="s">
        <v>112</v>
      </c>
      <c r="G14" s="26" t="s">
        <v>125</v>
      </c>
      <c r="H14" s="26"/>
      <c r="I14" t="s">
        <v>127</v>
      </c>
      <c r="J14" s="26" t="s">
        <v>126</v>
      </c>
      <c r="L14" s="27"/>
      <c r="M14" s="27"/>
    </row>
    <row r="15" spans="1:13">
      <c r="A15">
        <v>14</v>
      </c>
      <c r="L15" s="27"/>
      <c r="M15" s="27"/>
    </row>
    <row r="16" spans="1:13">
      <c r="A16">
        <v>15</v>
      </c>
      <c r="L16" s="27"/>
      <c r="M16" s="27"/>
    </row>
    <row r="17" spans="1:13">
      <c r="A17">
        <v>16</v>
      </c>
      <c r="L17" s="27"/>
      <c r="M17" s="27"/>
    </row>
    <row r="18" spans="1:13">
      <c r="A18">
        <v>17</v>
      </c>
      <c r="L18" s="27"/>
      <c r="M18" s="27"/>
    </row>
    <row r="19" spans="1:13">
      <c r="A19">
        <v>18</v>
      </c>
      <c r="L19" s="27"/>
      <c r="M19" s="27"/>
    </row>
    <row r="20" spans="1:13">
      <c r="A20">
        <v>19</v>
      </c>
      <c r="L20" s="27"/>
      <c r="M20" s="27"/>
    </row>
    <row r="21" spans="1:13">
      <c r="A21">
        <v>20</v>
      </c>
      <c r="F21" t="s">
        <v>128</v>
      </c>
      <c r="G21" t="str">
        <f>IFERROR(VLOOKUP(F21,Tableau_Cde_surplus[],2,FALSE),"")</f>
        <v/>
      </c>
      <c r="L21" s="27"/>
      <c r="M21" s="27"/>
    </row>
    <row r="22" spans="1:13">
      <c r="A22">
        <v>21</v>
      </c>
      <c r="L22" s="27"/>
      <c r="M22" s="27"/>
    </row>
    <row r="23" spans="1:13">
      <c r="A23">
        <v>22</v>
      </c>
      <c r="L23" s="27"/>
      <c r="M23" s="27"/>
    </row>
    <row r="24" spans="1:13">
      <c r="A24">
        <v>23</v>
      </c>
      <c r="L24" s="27"/>
      <c r="M24" s="27"/>
    </row>
    <row r="25" spans="1:13">
      <c r="A25">
        <v>24</v>
      </c>
      <c r="L25" s="27"/>
      <c r="M25" s="27"/>
    </row>
    <row r="26" spans="1:13">
      <c r="A26">
        <v>25</v>
      </c>
      <c r="L26" s="27"/>
      <c r="M26" s="27"/>
    </row>
    <row r="27" spans="1:13">
      <c r="A27">
        <v>26</v>
      </c>
      <c r="L27" s="27"/>
      <c r="M27" s="27"/>
    </row>
    <row r="28" spans="1:13">
      <c r="A28">
        <v>27</v>
      </c>
      <c r="L28" s="27"/>
      <c r="M28" s="27"/>
    </row>
    <row r="29" spans="1:13">
      <c r="A29">
        <v>28</v>
      </c>
      <c r="L29" s="30"/>
      <c r="M29" s="27"/>
    </row>
    <row r="30" spans="1:13">
      <c r="A30">
        <v>29</v>
      </c>
    </row>
    <row r="31" spans="1:13">
      <c r="A31">
        <v>30</v>
      </c>
    </row>
    <row r="32" spans="1:13">
      <c r="A32">
        <v>31</v>
      </c>
    </row>
    <row r="33" spans="1:1">
      <c r="A33">
        <v>32</v>
      </c>
    </row>
    <row r="34" spans="1:1">
      <c r="A34">
        <v>33</v>
      </c>
    </row>
    <row r="35" spans="1:1">
      <c r="A35">
        <v>34</v>
      </c>
    </row>
    <row r="36" spans="1:1">
      <c r="A36">
        <v>35</v>
      </c>
    </row>
    <row r="37" spans="1:1">
      <c r="A37">
        <v>36</v>
      </c>
    </row>
    <row r="38" spans="1:1">
      <c r="A38">
        <v>37</v>
      </c>
    </row>
    <row r="39" spans="1:1">
      <c r="A39">
        <v>38</v>
      </c>
    </row>
    <row r="40" spans="1:1">
      <c r="A40">
        <v>39</v>
      </c>
    </row>
    <row r="41" spans="1:1">
      <c r="A41">
        <v>40</v>
      </c>
    </row>
    <row r="42" spans="1:1">
      <c r="A42">
        <v>41</v>
      </c>
    </row>
    <row r="43" spans="1:1">
      <c r="A43">
        <v>42</v>
      </c>
    </row>
    <row r="44" spans="1:1">
      <c r="A44">
        <v>43</v>
      </c>
    </row>
    <row r="45" spans="1:1">
      <c r="A45">
        <v>44</v>
      </c>
    </row>
    <row r="46" spans="1:1">
      <c r="A46">
        <v>45</v>
      </c>
    </row>
    <row r="47" spans="1:1">
      <c r="A47">
        <v>46</v>
      </c>
    </row>
    <row r="48" spans="1:1">
      <c r="A48">
        <v>47</v>
      </c>
    </row>
    <row r="49" spans="1:1">
      <c r="A49">
        <v>48</v>
      </c>
    </row>
    <row r="50" spans="1:1">
      <c r="A50">
        <v>49</v>
      </c>
    </row>
    <row r="51" spans="1:1">
      <c r="A51">
        <v>50</v>
      </c>
    </row>
    <row r="52" spans="1:1">
      <c r="A52">
        <v>51</v>
      </c>
    </row>
    <row r="53" spans="1:1">
      <c r="A53">
        <v>52</v>
      </c>
    </row>
  </sheetData>
  <phoneticPr fontId="2" type="noConversion"/>
  <dataValidations count="1">
    <dataValidation type="textLength" allowBlank="1" showInputMessage="1" showErrorMessage="1" sqref="H11:H13" xr:uid="{040260B1-A882-413A-9F5C-55FDE5F77DCF}">
      <formula1>1</formula1>
      <formula2>30</formula2>
    </dataValidation>
  </dataValidations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FCDCE-40DC-408A-BBFF-6CFD154F31EA}">
  <sheetPr codeName="Feuil1"/>
  <dimension ref="A1:L18"/>
  <sheetViews>
    <sheetView zoomScaleNormal="100" workbookViewId="0">
      <selection activeCell="I10" sqref="I10"/>
    </sheetView>
  </sheetViews>
  <sheetFormatPr baseColWidth="10" defaultColWidth="11.3984375" defaultRowHeight="13.8"/>
  <cols>
    <col min="1" max="1" width="14" bestFit="1" customWidth="1"/>
    <col min="2" max="2" width="13.296875" customWidth="1"/>
  </cols>
  <sheetData>
    <row r="1" spans="1:12" ht="24.9" customHeight="1">
      <c r="A1" t="s">
        <v>1</v>
      </c>
      <c r="B1" s="1">
        <v>45275</v>
      </c>
    </row>
    <row r="2" spans="1:12" ht="28.35" customHeight="1">
      <c r="A2" t="s">
        <v>0</v>
      </c>
      <c r="B2">
        <v>10</v>
      </c>
    </row>
    <row r="3" spans="1:12" ht="28.35" customHeight="1"/>
    <row r="4" spans="1:12" ht="28.35" customHeight="1">
      <c r="B4" s="2" t="s">
        <v>2</v>
      </c>
      <c r="C4">
        <v>1</v>
      </c>
      <c r="D4">
        <v>1</v>
      </c>
      <c r="E4">
        <v>1</v>
      </c>
      <c r="F4">
        <v>1</v>
      </c>
      <c r="G4">
        <v>1</v>
      </c>
      <c r="H4">
        <v>2</v>
      </c>
      <c r="I4">
        <v>2</v>
      </c>
      <c r="J4">
        <v>2</v>
      </c>
      <c r="K4">
        <v>2</v>
      </c>
      <c r="L4">
        <v>2</v>
      </c>
    </row>
    <row r="5" spans="1:12" ht="28.35" customHeight="1">
      <c r="B5" t="s">
        <v>3</v>
      </c>
      <c r="C5">
        <v>236.1</v>
      </c>
      <c r="D5">
        <v>219.3</v>
      </c>
      <c r="E5">
        <v>222.6</v>
      </c>
      <c r="F5">
        <v>204.8</v>
      </c>
      <c r="G5">
        <v>166.4</v>
      </c>
      <c r="H5">
        <v>226.4</v>
      </c>
      <c r="I5">
        <v>181.5</v>
      </c>
      <c r="J5">
        <v>200.5</v>
      </c>
      <c r="K5">
        <v>189.7</v>
      </c>
      <c r="L5">
        <v>194.9</v>
      </c>
    </row>
    <row r="6" spans="1:12" ht="28.35" customHeight="1">
      <c r="B6" t="s">
        <v>4</v>
      </c>
      <c r="C6">
        <v>166.5</v>
      </c>
      <c r="D6">
        <v>147.4</v>
      </c>
      <c r="E6">
        <v>161.4</v>
      </c>
      <c r="F6">
        <v>142.1</v>
      </c>
      <c r="G6">
        <v>132.80000000000001</v>
      </c>
      <c r="H6">
        <v>158.6</v>
      </c>
      <c r="I6">
        <v>112.4</v>
      </c>
      <c r="J6">
        <v>138.9</v>
      </c>
      <c r="K6">
        <v>118.6</v>
      </c>
      <c r="L6">
        <v>130.69999999999999</v>
      </c>
    </row>
    <row r="7" spans="1:12" ht="28.35" customHeight="1">
      <c r="B7" t="s">
        <v>5</v>
      </c>
      <c r="C7">
        <f>C5-C6</f>
        <v>69.599999999999994</v>
      </c>
      <c r="D7">
        <f t="shared" ref="D7:L7" si="0">D5-D6</f>
        <v>71.900000000000006</v>
      </c>
      <c r="E7">
        <f t="shared" si="0"/>
        <v>61.199999999999989</v>
      </c>
      <c r="F7">
        <f t="shared" si="0"/>
        <v>62.700000000000017</v>
      </c>
      <c r="G7">
        <f t="shared" si="0"/>
        <v>33.599999999999994</v>
      </c>
      <c r="H7">
        <f t="shared" si="0"/>
        <v>67.800000000000011</v>
      </c>
      <c r="I7">
        <f t="shared" si="0"/>
        <v>69.099999999999994</v>
      </c>
      <c r="J7">
        <f t="shared" si="0"/>
        <v>61.599999999999994</v>
      </c>
      <c r="K7">
        <f t="shared" si="0"/>
        <v>71.099999999999994</v>
      </c>
      <c r="L7">
        <f t="shared" si="0"/>
        <v>64.200000000000017</v>
      </c>
    </row>
    <row r="8" spans="1:12" ht="28.35" customHeight="1"/>
    <row r="9" spans="1:12" ht="28.35" customHeight="1">
      <c r="B9" s="2" t="s">
        <v>30</v>
      </c>
      <c r="C9">
        <f>SUM(C7:L7)*5</f>
        <v>3164.0000000000005</v>
      </c>
    </row>
    <row r="10" spans="1:12" ht="30" customHeight="1">
      <c r="B10" s="2" t="s">
        <v>31</v>
      </c>
      <c r="C10">
        <f>C9*52</f>
        <v>164528.00000000003</v>
      </c>
    </row>
    <row r="11" spans="1:12" ht="30" customHeight="1"/>
    <row r="12" spans="1:12" ht="30" customHeight="1"/>
    <row r="13" spans="1:12" ht="30" customHeight="1"/>
    <row r="14" spans="1:12" ht="30" customHeight="1"/>
    <row r="15" spans="1:12" ht="30" customHeight="1"/>
    <row r="16" spans="1:12" ht="30" customHeight="1"/>
    <row r="17" ht="30" customHeight="1"/>
    <row r="18" ht="30" customHeight="1"/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F41F3-2C45-41B4-A1D7-530462990CF2}">
  <sheetPr codeName="Feuil2"/>
  <dimension ref="A1:R17"/>
  <sheetViews>
    <sheetView zoomScaleNormal="100" workbookViewId="0">
      <selection activeCell="I10" sqref="I10"/>
    </sheetView>
  </sheetViews>
  <sheetFormatPr baseColWidth="10" defaultColWidth="11.3984375" defaultRowHeight="13.8"/>
  <cols>
    <col min="1" max="1" width="14" bestFit="1" customWidth="1"/>
    <col min="2" max="2" width="13.296875" customWidth="1"/>
    <col min="3" max="3" width="11.8984375" bestFit="1" customWidth="1"/>
  </cols>
  <sheetData>
    <row r="1" spans="1:18" ht="24.9" customHeight="1">
      <c r="A1" t="s">
        <v>6</v>
      </c>
      <c r="C1" s="1">
        <v>45280</v>
      </c>
    </row>
    <row r="2" spans="1:18" ht="28.35" customHeight="1">
      <c r="A2" t="s">
        <v>0</v>
      </c>
      <c r="B2">
        <v>16</v>
      </c>
      <c r="E2" s="2" t="s">
        <v>24</v>
      </c>
      <c r="F2">
        <v>25</v>
      </c>
      <c r="G2" s="2" t="s">
        <v>28</v>
      </c>
      <c r="H2" s="3">
        <v>2.6</v>
      </c>
    </row>
    <row r="3" spans="1:18" ht="28.35" customHeight="1"/>
    <row r="4" spans="1:18" ht="28.35" customHeight="1">
      <c r="B4" s="2" t="s">
        <v>7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  <c r="J4" t="s">
        <v>15</v>
      </c>
      <c r="K4" t="s">
        <v>16</v>
      </c>
      <c r="L4" t="s">
        <v>17</v>
      </c>
      <c r="M4" t="s">
        <v>18</v>
      </c>
      <c r="N4" t="s">
        <v>19</v>
      </c>
      <c r="O4" t="s">
        <v>20</v>
      </c>
      <c r="P4" t="s">
        <v>21</v>
      </c>
      <c r="Q4" t="s">
        <v>22</v>
      </c>
      <c r="R4" t="s">
        <v>23</v>
      </c>
    </row>
    <row r="5" spans="1:18" ht="28.35" customHeight="1">
      <c r="B5" s="2" t="s">
        <v>29</v>
      </c>
      <c r="C5">
        <v>26.2</v>
      </c>
      <c r="D5">
        <v>26.6</v>
      </c>
      <c r="E5">
        <v>25.6</v>
      </c>
      <c r="F5">
        <v>25.6</v>
      </c>
      <c r="G5">
        <v>26</v>
      </c>
      <c r="H5">
        <v>26</v>
      </c>
      <c r="I5">
        <v>28.5</v>
      </c>
      <c r="J5">
        <v>26.2</v>
      </c>
      <c r="K5">
        <v>25.4</v>
      </c>
      <c r="L5">
        <v>23.2</v>
      </c>
      <c r="M5">
        <v>25.2</v>
      </c>
      <c r="N5">
        <v>25.8</v>
      </c>
      <c r="O5">
        <v>26.8</v>
      </c>
      <c r="P5">
        <v>28.7</v>
      </c>
      <c r="Q5">
        <v>25.2</v>
      </c>
      <c r="R5">
        <v>26.2</v>
      </c>
    </row>
    <row r="6" spans="1:18" ht="28.35" customHeight="1">
      <c r="B6" s="2" t="s">
        <v>5</v>
      </c>
      <c r="C6">
        <f>C5-$F$2</f>
        <v>1.1999999999999993</v>
      </c>
      <c r="D6">
        <f t="shared" ref="D6:R6" si="0">D5-$F$2</f>
        <v>1.6000000000000014</v>
      </c>
      <c r="E6">
        <f t="shared" si="0"/>
        <v>0.60000000000000142</v>
      </c>
      <c r="F6">
        <f t="shared" si="0"/>
        <v>0.60000000000000142</v>
      </c>
      <c r="G6">
        <f t="shared" si="0"/>
        <v>1</v>
      </c>
      <c r="H6">
        <f t="shared" si="0"/>
        <v>1</v>
      </c>
      <c r="I6">
        <f t="shared" si="0"/>
        <v>3.5</v>
      </c>
      <c r="J6">
        <f t="shared" si="0"/>
        <v>1.1999999999999993</v>
      </c>
      <c r="K6">
        <f t="shared" si="0"/>
        <v>0.39999999999999858</v>
      </c>
      <c r="L6">
        <f t="shared" si="0"/>
        <v>-1.8000000000000007</v>
      </c>
      <c r="M6">
        <f t="shared" si="0"/>
        <v>0.19999999999999929</v>
      </c>
      <c r="N6">
        <f t="shared" si="0"/>
        <v>0.80000000000000071</v>
      </c>
      <c r="O6">
        <f t="shared" si="0"/>
        <v>1.8000000000000007</v>
      </c>
      <c r="P6">
        <f t="shared" si="0"/>
        <v>3.6999999999999993</v>
      </c>
      <c r="Q6">
        <f t="shared" si="0"/>
        <v>0.19999999999999929</v>
      </c>
      <c r="R6">
        <f t="shared" si="0"/>
        <v>1.1999999999999993</v>
      </c>
    </row>
    <row r="7" spans="1:18" ht="28.35" customHeight="1"/>
    <row r="8" spans="1:18" ht="28.35" customHeight="1">
      <c r="B8" s="4" t="s">
        <v>25</v>
      </c>
      <c r="C8" s="5">
        <f>17.2*5</f>
        <v>86</v>
      </c>
    </row>
    <row r="9" spans="1:18" ht="30" customHeight="1">
      <c r="B9" s="4" t="s">
        <v>26</v>
      </c>
      <c r="C9" s="5">
        <f>C8*52</f>
        <v>4472</v>
      </c>
    </row>
    <row r="10" spans="1:18" ht="30" customHeight="1">
      <c r="B10" s="4" t="s">
        <v>27</v>
      </c>
      <c r="C10" s="6">
        <f>H2*C9</f>
        <v>11627.2</v>
      </c>
    </row>
    <row r="11" spans="1:18" ht="30" customHeight="1"/>
    <row r="12" spans="1:18" ht="30" customHeight="1"/>
    <row r="13" spans="1:18" ht="30" customHeight="1"/>
    <row r="14" spans="1:18" ht="30" customHeight="1"/>
    <row r="15" spans="1:18" ht="30" customHeight="1"/>
    <row r="16" spans="1:18" ht="30" customHeight="1"/>
    <row r="17" ht="30" customHeight="1"/>
  </sheetData>
  <phoneticPr fontId="2" type="noConversion"/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47A5E69-9C21-4111-8F64-658446C565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Enregistrement production</vt:lpstr>
      <vt:lpstr>Reception</vt:lpstr>
      <vt:lpstr>BDD</vt:lpstr>
      <vt:lpstr>Recolte</vt:lpstr>
      <vt:lpstr>Mise en culture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Edwige MEUNIER</dc:creator>
  <cp:lastModifiedBy>François ROUZE</cp:lastModifiedBy>
  <cp:lastPrinted>2023-12-18T14:11:33Z</cp:lastPrinted>
  <dcterms:created xsi:type="dcterms:W3CDTF">2023-12-18T09:02:07Z</dcterms:created>
  <dcterms:modified xsi:type="dcterms:W3CDTF">2024-02-12T09:52:45Z</dcterms:modified>
</cp:coreProperties>
</file>