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2E56BF0-1C93-4E14-99D3-B615FF12AE8A}" xr6:coauthVersionLast="36" xr6:coauthVersionMax="47" xr10:uidLastSave="{00000000-0000-0000-0000-000000000000}"/>
  <bookViews>
    <workbookView xWindow="-108" yWindow="-108" windowWidth="23256" windowHeight="12456" xr2:uid="{250F0BFA-1E05-4C78-B0F4-513B45C1B407}"/>
  </bookViews>
  <sheets>
    <sheet name="Liste des films" sheetId="1" r:id="rId1"/>
    <sheet name="Statistiques" sheetId="5" r:id="rId2"/>
    <sheet name="Données" sheetId="3" r:id="rId3"/>
  </sheets>
  <definedNames>
    <definedName name="FORMAT">Données!$B$2:$B$4</definedName>
    <definedName name="INTERDICTION">Tableau2[INTERDICTION]</definedName>
    <definedName name="ORIGINE">Données!$C$2:$C$4</definedName>
    <definedName name="ZONAGE">Données!$D$2:$D$4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5" l="1"/>
  <c r="F15" i="5"/>
  <c r="F14" i="5"/>
  <c r="F13" i="5"/>
  <c r="F12" i="5"/>
  <c r="F11" i="5"/>
  <c r="F9" i="5"/>
  <c r="F10" i="5"/>
  <c r="F8" i="5"/>
  <c r="F7" i="5"/>
  <c r="F6" i="5"/>
  <c r="F5" i="5"/>
  <c r="F4" i="5"/>
  <c r="B1" i="5"/>
  <c r="B10" i="5"/>
  <c r="B9" i="5"/>
  <c r="B8" i="5"/>
  <c r="B6" i="5"/>
  <c r="B5" i="5"/>
  <c r="B4" i="5"/>
  <c r="B16" i="5"/>
  <c r="B15" i="5"/>
  <c r="B14" i="5"/>
  <c r="B13" i="5"/>
  <c r="B12" i="5"/>
  <c r="B20" i="5"/>
  <c r="B19" i="5"/>
  <c r="B18" i="5"/>
  <c r="C12" i="5" l="1"/>
  <c r="C19" i="5"/>
  <c r="C18" i="5"/>
  <c r="G5" i="5"/>
  <c r="G7" i="5"/>
  <c r="G12" i="5"/>
  <c r="G14" i="5"/>
  <c r="G8" i="5"/>
  <c r="G10" i="5"/>
  <c r="C13" i="5"/>
  <c r="C15" i="5"/>
  <c r="C8" i="5"/>
  <c r="C10" i="5"/>
  <c r="C4" i="5"/>
  <c r="G6" i="5"/>
  <c r="C9" i="5"/>
  <c r="G13" i="5"/>
  <c r="G15" i="5"/>
  <c r="C6" i="5"/>
  <c r="G4" i="5"/>
  <c r="G11" i="5"/>
  <c r="C5" i="5"/>
  <c r="G9" i="5"/>
  <c r="C14" i="5"/>
  <c r="C16" i="5"/>
  <c r="G16" i="5"/>
</calcChain>
</file>

<file path=xl/sharedStrings.xml><?xml version="1.0" encoding="utf-8"?>
<sst xmlns="http://schemas.openxmlformats.org/spreadsheetml/2006/main" count="76" uniqueCount="52">
  <si>
    <t>TITRE</t>
  </si>
  <si>
    <t>ANNÉE</t>
  </si>
  <si>
    <t>INTERDICTION</t>
  </si>
  <si>
    <t>FORMAT</t>
  </si>
  <si>
    <t>ORIGINE</t>
  </si>
  <si>
    <t>ZONAGE</t>
  </si>
  <si>
    <t>Tous publics</t>
  </si>
  <si>
    <t>Accord parental</t>
  </si>
  <si>
    <t>Interdit aux - de 12 ans</t>
  </si>
  <si>
    <t>Interdit aux - de 16 ans</t>
  </si>
  <si>
    <t>Interdit aux - de 18 ans</t>
  </si>
  <si>
    <t>4K UHD</t>
  </si>
  <si>
    <t>Blu-Ray</t>
  </si>
  <si>
    <t>DVD</t>
  </si>
  <si>
    <t>France</t>
  </si>
  <si>
    <t>Import</t>
  </si>
  <si>
    <t>Repack</t>
  </si>
  <si>
    <t>Oui</t>
  </si>
  <si>
    <t>Non</t>
  </si>
  <si>
    <t>-</t>
  </si>
  <si>
    <t>RÉALISATEUR(S)</t>
  </si>
  <si>
    <t>Nombre de films</t>
  </si>
  <si>
    <t>Années 1900</t>
  </si>
  <si>
    <t>Années 1910</t>
  </si>
  <si>
    <t>Années 1920</t>
  </si>
  <si>
    <t>Années 1930</t>
  </si>
  <si>
    <t>Années 1940</t>
  </si>
  <si>
    <t>Années 1950</t>
  </si>
  <si>
    <t>Années 1960</t>
  </si>
  <si>
    <t>Années 1970</t>
  </si>
  <si>
    <t>Années 1980</t>
  </si>
  <si>
    <t>Années 1990</t>
  </si>
  <si>
    <t>Années 2000</t>
  </si>
  <si>
    <t>Années 2010</t>
  </si>
  <si>
    <t>Années 2020</t>
  </si>
  <si>
    <t>Titre1</t>
  </si>
  <si>
    <t>Titre2</t>
  </si>
  <si>
    <t>Titre3</t>
  </si>
  <si>
    <t>Titre6</t>
  </si>
  <si>
    <t>Titre7</t>
  </si>
  <si>
    <t>Titre8</t>
  </si>
  <si>
    <t>Titre9</t>
  </si>
  <si>
    <t>Titre10</t>
  </si>
  <si>
    <t>Réalisateur1</t>
  </si>
  <si>
    <t>Réalisateur2</t>
  </si>
  <si>
    <t>Réalisateur3</t>
  </si>
  <si>
    <t>Réalisateur5</t>
  </si>
  <si>
    <t>Réalisateur6</t>
  </si>
  <si>
    <t>Réalisateur7</t>
  </si>
  <si>
    <t>Réalisateur8</t>
  </si>
  <si>
    <t>Réalisateur9</t>
  </si>
  <si>
    <t>Réalisateur10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</si>
</sst>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b/>
      <sz val="11"/>
      <color rgb="FF0070C0"/>
      <name val="Aptos"/>
      <family val="2"/>
    </font>
    <font>
      <sz val="11"/>
      <name val="Aptos"/>
      <family val="2"/>
    </font>
    <font>
      <sz val="11"/>
      <color rgb="FFC00000"/>
      <name val="Aptos"/>
      <family val="2"/>
    </font>
    <font>
      <sz val="11"/>
      <color rgb="FF00B050"/>
      <name val="Aptos"/>
      <family val="2"/>
    </font>
  </fonts>
  <fills count="1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8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10" fontId="1" fillId="3" borderId="1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0" fontId="1" fillId="4" borderId="1" xfId="0" applyNumberFormat="1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10" fontId="1" fillId="5" borderId="1" xfId="0" applyNumberFormat="1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horizontal="center" vertical="center"/>
    </xf>
    <xf numFmtId="10" fontId="1" fillId="6" borderId="1" xfId="0" applyNumberFormat="1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" fillId="7" borderId="1" xfId="0" applyFont="1" applyFill="1" applyBorder="1" applyAlignment="1">
      <alignment horizontal="center" vertical="center"/>
    </xf>
    <xf numFmtId="10" fontId="1" fillId="7" borderId="1" xfId="0" applyNumberFormat="1" applyFont="1" applyFill="1" applyBorder="1" applyAlignment="1">
      <alignment vertical="center"/>
    </xf>
    <xf numFmtId="0" fontId="1" fillId="8" borderId="1" xfId="0" applyFont="1" applyFill="1" applyBorder="1" applyAlignment="1">
      <alignment vertical="center"/>
    </xf>
    <xf numFmtId="0" fontId="1" fillId="8" borderId="1" xfId="0" applyFont="1" applyFill="1" applyBorder="1" applyAlignment="1">
      <alignment horizontal="center" vertical="center"/>
    </xf>
    <xf numFmtId="10" fontId="1" fillId="8" borderId="1" xfId="0" applyNumberFormat="1" applyFont="1" applyFill="1" applyBorder="1" applyAlignment="1">
      <alignment vertical="center"/>
    </xf>
    <xf numFmtId="0" fontId="1" fillId="9" borderId="1" xfId="0" applyFont="1" applyFill="1" applyBorder="1" applyAlignment="1">
      <alignment vertical="center"/>
    </xf>
    <xf numFmtId="0" fontId="1" fillId="9" borderId="1" xfId="0" applyFont="1" applyFill="1" applyBorder="1" applyAlignment="1">
      <alignment horizontal="center" vertical="center"/>
    </xf>
    <xf numFmtId="10" fontId="1" fillId="9" borderId="1" xfId="0" applyNumberFormat="1" applyFont="1" applyFill="1" applyBorder="1" applyAlignment="1">
      <alignment vertical="center"/>
    </xf>
    <xf numFmtId="0" fontId="1" fillId="10" borderId="1" xfId="0" applyFont="1" applyFill="1" applyBorder="1" applyAlignment="1">
      <alignment vertical="center"/>
    </xf>
    <xf numFmtId="0" fontId="1" fillId="10" borderId="1" xfId="0" applyFont="1" applyFill="1" applyBorder="1" applyAlignment="1">
      <alignment horizontal="center" vertical="center"/>
    </xf>
    <xf numFmtId="10" fontId="1" fillId="10" borderId="1" xfId="0" applyNumberFormat="1" applyFont="1" applyFill="1" applyBorder="1" applyAlignment="1">
      <alignment vertical="center"/>
    </xf>
    <xf numFmtId="0" fontId="1" fillId="11" borderId="1" xfId="0" applyFont="1" applyFill="1" applyBorder="1" applyAlignment="1">
      <alignment vertical="center"/>
    </xf>
    <xf numFmtId="0" fontId="1" fillId="11" borderId="1" xfId="0" applyFont="1" applyFill="1" applyBorder="1" applyAlignment="1">
      <alignment horizontal="center" vertical="center"/>
    </xf>
    <xf numFmtId="10" fontId="1" fillId="11" borderId="1" xfId="0" applyNumberFormat="1" applyFont="1" applyFill="1" applyBorder="1" applyAlignment="1">
      <alignment vertical="center"/>
    </xf>
    <xf numFmtId="0" fontId="1" fillId="12" borderId="1" xfId="0" applyFont="1" applyFill="1" applyBorder="1" applyAlignment="1">
      <alignment vertical="center"/>
    </xf>
    <xf numFmtId="0" fontId="1" fillId="12" borderId="1" xfId="0" applyFont="1" applyFill="1" applyBorder="1" applyAlignment="1">
      <alignment horizontal="center" vertical="center"/>
    </xf>
    <xf numFmtId="10" fontId="1" fillId="12" borderId="1" xfId="0" applyNumberFormat="1" applyFont="1" applyFill="1" applyBorder="1" applyAlignment="1">
      <alignment vertical="center"/>
    </xf>
    <xf numFmtId="0" fontId="4" fillId="13" borderId="1" xfId="0" applyFont="1" applyFill="1" applyBorder="1" applyAlignment="1">
      <alignment vertical="center"/>
    </xf>
    <xf numFmtId="0" fontId="4" fillId="13" borderId="1" xfId="0" applyFont="1" applyFill="1" applyBorder="1" applyAlignment="1">
      <alignment horizontal="center" vertical="center"/>
    </xf>
    <xf numFmtId="10" fontId="4" fillId="13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vertical="center"/>
    </xf>
    <xf numFmtId="10" fontId="1" fillId="0" borderId="1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28">
    <dxf>
      <font>
        <color rgb="FFC00000"/>
      </font>
      <fill>
        <patternFill patternType="none">
          <bgColor auto="1"/>
        </patternFill>
      </fill>
    </dxf>
    <dxf>
      <font>
        <color rgb="FF00B050"/>
      </font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rgb="FFCC66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66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</xdr:colOff>
      <xdr:row>0</xdr:row>
      <xdr:rowOff>0</xdr:rowOff>
    </xdr:from>
    <xdr:to>
      <xdr:col>0</xdr:col>
      <xdr:colOff>619462</xdr:colOff>
      <xdr:row>1</xdr:row>
      <xdr:rowOff>17482</xdr:rowOff>
    </xdr:to>
    <xdr:pic macro="[0]!AjouterFilm">
      <xdr:nvPicPr>
        <xdr:cNvPr id="7" name="Image 6" descr="Ajouter un film">
          <a:extLst>
            <a:ext uri="{FF2B5EF4-FFF2-40B4-BE49-F238E27FC236}">
              <a16:creationId xmlns:a16="http://schemas.microsoft.com/office/drawing/2014/main" id="{D3FDDEBE-048F-4523-C8BF-A101AED1F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" y="0"/>
          <a:ext cx="520402" cy="520402"/>
        </a:xfrm>
        <a:prstGeom prst="rect">
          <a:avLst/>
        </a:prstGeom>
      </xdr:spPr>
    </xdr:pic>
    <xdr:clientData/>
  </xdr:twoCellAnchor>
  <xdr:twoCellAnchor editAs="oneCell">
    <xdr:from>
      <xdr:col>0</xdr:col>
      <xdr:colOff>3246121</xdr:colOff>
      <xdr:row>0</xdr:row>
      <xdr:rowOff>0</xdr:rowOff>
    </xdr:from>
    <xdr:to>
      <xdr:col>0</xdr:col>
      <xdr:colOff>3766523</xdr:colOff>
      <xdr:row>1</xdr:row>
      <xdr:rowOff>17482</xdr:rowOff>
    </xdr:to>
    <xdr:pic macro="[0]!SupprimerFIlm">
      <xdr:nvPicPr>
        <xdr:cNvPr id="9" name="Image 8" descr="Supprimer un film">
          <a:extLst>
            <a:ext uri="{FF2B5EF4-FFF2-40B4-BE49-F238E27FC236}">
              <a16:creationId xmlns:a16="http://schemas.microsoft.com/office/drawing/2014/main" id="{D390545B-E7A2-0DAF-61DB-3957EBA30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6121" y="0"/>
          <a:ext cx="520402" cy="52040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FA5895-FF60-4F34-A5D4-CC4E9A4C17DF}" name="Films" displayName="Films" ref="A2:G11" totalsRowShown="0" headerRowDxfId="27" dataDxfId="26">
  <autoFilter ref="A2:G11" xr:uid="{53FA5895-FF60-4F34-A5D4-CC4E9A4C17DF}"/>
  <sortState ref="A3:G3">
    <sortCondition ref="A3"/>
    <sortCondition ref="C3"/>
  </sortState>
  <tableColumns count="7">
    <tableColumn id="1" xr3:uid="{73DD9D0B-972B-4407-8184-3F8ADE4A6ECA}" name="TITRE" dataDxfId="25"/>
    <tableColumn id="2" xr3:uid="{B0667F95-42D5-4672-932A-5129D36A0BAA}" name="RÉALISATEUR(S)" dataDxfId="24"/>
    <tableColumn id="3" xr3:uid="{984787C7-1624-4BAB-A241-602E36135E88}" name="ANNÉE" dataDxfId="23"/>
    <tableColumn id="4" xr3:uid="{214B679B-763E-4C34-AB51-3143FA15E112}" name="INTERDICTION" dataDxfId="22"/>
    <tableColumn id="5" xr3:uid="{E2A512C3-0583-4E42-BB38-C1B21C4F9022}" name="FORMAT" dataDxfId="21"/>
    <tableColumn id="6" xr3:uid="{B1D02DDB-CBAC-4E9F-9DD8-533004D402EC}" name="ORIGINE" dataDxfId="20"/>
    <tableColumn id="7" xr3:uid="{61B516F7-00C2-422C-8BD4-C915B6ADF750}" name="ZONAGE" dataDxfId="19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06842B-D320-4D20-882D-9B98A82FD34D}" name="Tableau2" displayName="Tableau2" ref="A1:D6" totalsRowShown="0" headerRowDxfId="18" dataDxfId="17">
  <autoFilter ref="A1:D6" xr:uid="{4806842B-D320-4D20-882D-9B98A82FD34D}"/>
  <tableColumns count="4">
    <tableColumn id="1" xr3:uid="{22FAA598-6AC8-4859-87F9-5FEDFE40165F}" name="INTERDICTION" dataDxfId="16"/>
    <tableColumn id="2" xr3:uid="{E52D06B5-F2FA-4833-A689-BB8F84FEADD3}" name="FORMAT" dataDxfId="15"/>
    <tableColumn id="3" xr3:uid="{7EDF2E29-6557-4DB7-ACBA-E1BD843D4D4F}" name="ORIGINE" dataDxfId="14"/>
    <tableColumn id="4" xr3:uid="{DD377896-A448-49C1-8530-419BFC57118A}" name="ZONAGE" dataDxfId="1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3D01E-8059-45E2-84A0-DC3AFF4B4E7A}">
  <sheetPr codeName="Feuil1">
    <tabColor rgb="FF0070C0"/>
  </sheetPr>
  <dimension ref="A1:G11"/>
  <sheetViews>
    <sheetView tabSelected="1" workbookViewId="0">
      <selection activeCell="B6" sqref="B6"/>
    </sheetView>
  </sheetViews>
  <sheetFormatPr baseColWidth="10" defaultRowHeight="18" customHeight="1"/>
  <cols>
    <col min="1" max="1" width="55.77734375" style="3" customWidth="1"/>
    <col min="2" max="2" width="50.77734375" style="3" customWidth="1"/>
    <col min="3" max="3" width="15.77734375" style="1" customWidth="1"/>
    <col min="4" max="4" width="30.77734375" style="1" customWidth="1"/>
    <col min="5" max="7" width="15.77734375" style="1" customWidth="1"/>
    <col min="8" max="16384" width="11.5546875" style="2"/>
  </cols>
  <sheetData>
    <row r="1" spans="1:7" ht="40.049999999999997" customHeight="1"/>
    <row r="2" spans="1:7" ht="18" customHeight="1">
      <c r="A2" s="1" t="s">
        <v>0</v>
      </c>
      <c r="B2" s="1" t="s">
        <v>20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 ht="18" customHeight="1">
      <c r="A3" s="3" t="s">
        <v>35</v>
      </c>
      <c r="B3" s="3" t="s">
        <v>43</v>
      </c>
    </row>
    <row r="4" spans="1:7" ht="18" customHeight="1">
      <c r="A4" s="3" t="s">
        <v>36</v>
      </c>
      <c r="B4" s="3" t="s">
        <v>44</v>
      </c>
    </row>
    <row r="5" spans="1:7" ht="18" customHeight="1">
      <c r="A5" s="3" t="s">
        <v>37</v>
      </c>
      <c r="B5" s="3" t="s">
        <v>45</v>
      </c>
    </row>
    <row r="6" spans="1:7" ht="18" customHeight="1">
      <c r="A6" s="3" t="s">
        <v>35</v>
      </c>
      <c r="B6" s="3" t="s">
        <v>46</v>
      </c>
    </row>
    <row r="7" spans="1:7" ht="18" customHeight="1">
      <c r="A7" s="3" t="s">
        <v>38</v>
      </c>
      <c r="B7" s="3" t="s">
        <v>47</v>
      </c>
    </row>
    <row r="8" spans="1:7" ht="18" customHeight="1">
      <c r="A8" s="3" t="s">
        <v>39</v>
      </c>
      <c r="B8" s="3" t="s">
        <v>48</v>
      </c>
    </row>
    <row r="9" spans="1:7" ht="18" customHeight="1">
      <c r="A9" s="3" t="s">
        <v>40</v>
      </c>
      <c r="B9" s="3" t="s">
        <v>49</v>
      </c>
    </row>
    <row r="10" spans="1:7" ht="18" customHeight="1">
      <c r="A10" s="3" t="s">
        <v>41</v>
      </c>
      <c r="B10" s="3" t="s">
        <v>50</v>
      </c>
    </row>
    <row r="11" spans="1:7" ht="18" customHeight="1">
      <c r="A11" s="3" t="s">
        <v>42</v>
      </c>
      <c r="B11" s="3" t="s">
        <v>51</v>
      </c>
    </row>
  </sheetData>
  <conditionalFormatting sqref="D3:D1048576">
    <cfRule type="containsText" dxfId="12" priority="11" operator="containsText" text="Interdit aux - de 18 ans">
      <formula>NOT(ISERROR(SEARCH("Interdit aux - de 18 ans",D3)))</formula>
    </cfRule>
    <cfRule type="containsText" dxfId="11" priority="12" operator="containsText" text="Interdit aux - de 16 ans">
      <formula>NOT(ISERROR(SEARCH("Interdit aux - de 16 ans",D3)))</formula>
    </cfRule>
    <cfRule type="containsText" dxfId="10" priority="13" operator="containsText" text="Interdit aux - de 12 ans">
      <formula>NOT(ISERROR(SEARCH("Interdit aux - de 12 ans",D3)))</formula>
    </cfRule>
    <cfRule type="containsText" dxfId="9" priority="14" operator="containsText" text="Accord parental">
      <formula>NOT(ISERROR(SEARCH("Accord parental",D3)))</formula>
    </cfRule>
    <cfRule type="containsText" dxfId="8" priority="15" operator="containsText" text="Tous publics">
      <formula>NOT(ISERROR(SEARCH("Tous publics",D3)))</formula>
    </cfRule>
  </conditionalFormatting>
  <conditionalFormatting sqref="E3:E1048576">
    <cfRule type="containsText" dxfId="7" priority="8" operator="containsText" text="DVD">
      <formula>NOT(ISERROR(SEARCH("DVD",E3)))</formula>
    </cfRule>
    <cfRule type="containsText" dxfId="6" priority="9" operator="containsText" text="Blu-Ray">
      <formula>NOT(ISERROR(SEARCH("Blu-Ray",E3)))</formula>
    </cfRule>
    <cfRule type="containsText" dxfId="5" priority="10" operator="containsText" text="4K UHD">
      <formula>NOT(ISERROR(SEARCH("4K UHD",E3)))</formula>
    </cfRule>
  </conditionalFormatting>
  <conditionalFormatting sqref="F3:F1048576">
    <cfRule type="containsText" dxfId="4" priority="5" operator="containsText" text="Repack">
      <formula>NOT(ISERROR(SEARCH("Repack",F3)))</formula>
    </cfRule>
    <cfRule type="containsText" dxfId="3" priority="6" operator="containsText" text="Import">
      <formula>NOT(ISERROR(SEARCH("Import",F3)))</formula>
    </cfRule>
    <cfRule type="containsText" dxfId="2" priority="7" operator="containsText" text="France">
      <formula>NOT(ISERROR(SEARCH("France",F3)))</formula>
    </cfRule>
  </conditionalFormatting>
  <conditionalFormatting sqref="G3:G1048576">
    <cfRule type="containsText" dxfId="1" priority="3" operator="containsText" text="Non">
      <formula>NOT(ISERROR(SEARCH("Non",G3)))</formula>
    </cfRule>
    <cfRule type="containsText" dxfId="0" priority="4" operator="containsText" text="Oui">
      <formula>NOT(ISERROR(SEARCH("Oui",G3)))</formula>
    </cfRule>
  </conditionalFormatting>
  <dataValidations count="3">
    <dataValidation type="list" allowBlank="1" showInputMessage="1" showErrorMessage="1" errorTitle="Erreur" error="Le format est invalide." sqref="E3:E1048576" xr:uid="{113B777B-0263-4592-8CC1-97250BA1A533}">
      <formula1>FORMAT</formula1>
    </dataValidation>
    <dataValidation type="list" allowBlank="1" showInputMessage="1" showErrorMessage="1" errorTitle="Erreur" error="L'origine est invalide." sqref="F3:F1048576" xr:uid="{A9381447-F66C-40A5-8F47-D7FBACF03275}">
      <formula1>ORIGINE</formula1>
    </dataValidation>
    <dataValidation type="list" allowBlank="1" showInputMessage="1" showErrorMessage="1" errorTitle="Erreur" error="Le zonage est invalide." sqref="G3:G1048576" xr:uid="{788C8142-7659-4845-A5AE-FB18B0473174}">
      <formula1>ZONAGE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F74EC2EF-7B2F-43A6-8E10-5EDC158740A2}">
            <xm:f>NOT(ISERROR(SEARCH("/",G3)))</xm:f>
            <xm:f>"/"</xm:f>
            <x14:dxf/>
          </x14:cfRule>
          <xm:sqref>G3:G1048576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" error="L'interdiction est invalide." xr:uid="{63C6BEE5-5604-4123-8F66-C95B84E9FB93}">
          <x14:formula1>
            <xm:f>Données!$A$2:$A$6</xm:f>
          </x14:formula1>
          <xm:sqref>D3:D1048576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8FE4C-F75B-466D-AEEB-4D71F916E43E}">
  <sheetPr codeName="Feuil3">
    <tabColor rgb="FF00B050"/>
  </sheetPr>
  <dimension ref="A1:G20"/>
  <sheetViews>
    <sheetView workbookViewId="0">
      <selection activeCell="F17" sqref="F17"/>
    </sheetView>
  </sheetViews>
  <sheetFormatPr baseColWidth="10" defaultRowHeight="18" customHeight="1"/>
  <cols>
    <col min="1" max="1" width="25.77734375" style="2" customWidth="1"/>
    <col min="2" max="3" width="15.77734375" style="2" customWidth="1"/>
    <col min="4" max="4" width="11.5546875" style="2"/>
    <col min="5" max="5" width="25.77734375" style="2" customWidth="1"/>
    <col min="6" max="7" width="15.77734375" style="2" customWidth="1"/>
    <col min="8" max="16384" width="11.5546875" style="2"/>
  </cols>
  <sheetData>
    <row r="1" spans="1:7" ht="18" customHeight="1">
      <c r="A1" s="6" t="s">
        <v>21</v>
      </c>
      <c r="B1" s="7">
        <f>COUNT(Films[#All])</f>
        <v>0</v>
      </c>
    </row>
    <row r="3" spans="1:7" ht="18" customHeight="1">
      <c r="A3" s="52" t="s">
        <v>3</v>
      </c>
      <c r="B3" s="52"/>
      <c r="C3" s="52"/>
    </row>
    <row r="4" spans="1:7" ht="18" customHeight="1">
      <c r="A4" s="8" t="s">
        <v>11</v>
      </c>
      <c r="B4" s="9">
        <f>COUNTIF('Liste des films'!E:E,"4K UHD")</f>
        <v>0</v>
      </c>
      <c r="C4" s="10" t="e">
        <f>B4/B1</f>
        <v>#DIV/0!</v>
      </c>
      <c r="E4" s="11" t="s">
        <v>22</v>
      </c>
      <c r="F4" s="12">
        <f>COUNTIFS('Liste des films'!C:C,"&lt;1910")</f>
        <v>0</v>
      </c>
      <c r="G4" s="13" t="e">
        <f>F4/B1</f>
        <v>#DIV/0!</v>
      </c>
    </row>
    <row r="5" spans="1:7" ht="18" customHeight="1">
      <c r="A5" s="41" t="s">
        <v>12</v>
      </c>
      <c r="B5" s="42">
        <f>COUNTIF('Liste des films'!E:E,"Blu-Ray")</f>
        <v>0</v>
      </c>
      <c r="C5" s="43" t="e">
        <f>B5/B1</f>
        <v>#DIV/0!</v>
      </c>
      <c r="E5" s="11" t="s">
        <v>23</v>
      </c>
      <c r="F5" s="12">
        <f>COUNTIFS('Liste des films'!C:C,"&gt;=1910",'Liste des films'!C:C,"&lt;1920")</f>
        <v>0</v>
      </c>
      <c r="G5" s="13" t="e">
        <f>F5/B1</f>
        <v>#DIV/0!</v>
      </c>
    </row>
    <row r="6" spans="1:7" ht="18" customHeight="1">
      <c r="A6" s="14" t="s">
        <v>13</v>
      </c>
      <c r="B6" s="15">
        <f>COUNTIF('Liste des films'!E:E,"DVD")</f>
        <v>0</v>
      </c>
      <c r="C6" s="16" t="e">
        <f>B6/B1</f>
        <v>#DIV/0!</v>
      </c>
      <c r="E6" s="11" t="s">
        <v>24</v>
      </c>
      <c r="F6" s="12">
        <f>COUNTIFS('Liste des films'!C:C,"&gt;=1920",'Liste des films'!C:C,"&lt;1930")</f>
        <v>0</v>
      </c>
      <c r="G6" s="13" t="e">
        <f>F6/B1</f>
        <v>#DIV/0!</v>
      </c>
    </row>
    <row r="7" spans="1:7" ht="18" customHeight="1">
      <c r="A7" s="53" t="s">
        <v>4</v>
      </c>
      <c r="B7" s="53"/>
      <c r="C7" s="53"/>
      <c r="E7" s="11" t="s">
        <v>25</v>
      </c>
      <c r="F7" s="12">
        <f>COUNTIFS('Liste des films'!C:C,"&gt;=1930",'Liste des films'!C:C,"&lt;1940")</f>
        <v>0</v>
      </c>
      <c r="G7" s="13" t="e">
        <f>F7/B1</f>
        <v>#DIV/0!</v>
      </c>
    </row>
    <row r="8" spans="1:7" ht="18" customHeight="1">
      <c r="A8" s="17" t="s">
        <v>14</v>
      </c>
      <c r="B8" s="18">
        <f>COUNTIF('Liste des films'!F:F,"France")</f>
        <v>0</v>
      </c>
      <c r="C8" s="19" t="e">
        <f>B8/B1</f>
        <v>#DIV/0!</v>
      </c>
      <c r="E8" s="11" t="s">
        <v>26</v>
      </c>
      <c r="F8" s="12">
        <f>COUNTIFS('Liste des films'!C:C,"&gt;=1940",'Liste des films'!C:C,"&lt;1950")</f>
        <v>0</v>
      </c>
      <c r="G8" s="13" t="e">
        <f>F8/B1</f>
        <v>#DIV/0!</v>
      </c>
    </row>
    <row r="9" spans="1:7" ht="18" customHeight="1">
      <c r="A9" s="20" t="s">
        <v>15</v>
      </c>
      <c r="B9" s="21">
        <f>COUNTIF('Liste des films'!F:F,"Import")</f>
        <v>0</v>
      </c>
      <c r="C9" s="22" t="e">
        <f>B9/B1</f>
        <v>#DIV/0!</v>
      </c>
      <c r="E9" s="11" t="s">
        <v>27</v>
      </c>
      <c r="F9" s="12">
        <f>COUNTIFS('Liste des films'!C:C,"&gt;=1950",'Liste des films'!C:C,"&lt;1960")</f>
        <v>0</v>
      </c>
      <c r="G9" s="13" t="e">
        <f>F9/B1</f>
        <v>#DIV/0!</v>
      </c>
    </row>
    <row r="10" spans="1:7" ht="18" customHeight="1">
      <c r="A10" s="23" t="s">
        <v>16</v>
      </c>
      <c r="B10" s="24">
        <f>COUNTIF('Liste des films'!F:F,"Repack")</f>
        <v>0</v>
      </c>
      <c r="C10" s="25" t="e">
        <f>B10/B1</f>
        <v>#DIV/0!</v>
      </c>
      <c r="E10" s="11" t="s">
        <v>28</v>
      </c>
      <c r="F10" s="12">
        <f>COUNTIFS('Liste des films'!C:C,"&gt;=1960",'Liste des films'!C:C,"&lt;1970")</f>
        <v>0</v>
      </c>
      <c r="G10" s="13" t="e">
        <f>F10/B1</f>
        <v>#DIV/0!</v>
      </c>
    </row>
    <row r="11" spans="1:7" ht="18" customHeight="1">
      <c r="A11" s="52" t="s">
        <v>2</v>
      </c>
      <c r="B11" s="52"/>
      <c r="C11" s="52"/>
      <c r="E11" s="11" t="s">
        <v>29</v>
      </c>
      <c r="F11" s="12">
        <f>COUNTIFS('Liste des films'!C:C,"&gt;=1970",'Liste des films'!C:C,"&lt;1980")</f>
        <v>0</v>
      </c>
      <c r="G11" s="13" t="e">
        <f>F11/B1</f>
        <v>#DIV/0!</v>
      </c>
    </row>
    <row r="12" spans="1:7" ht="18" customHeight="1">
      <c r="A12" s="26" t="s">
        <v>6</v>
      </c>
      <c r="B12" s="27">
        <f>COUNTIF('Liste des films'!D:D,"Tous publics")</f>
        <v>0</v>
      </c>
      <c r="C12" s="28" t="e">
        <f>B12/B1</f>
        <v>#DIV/0!</v>
      </c>
      <c r="E12" s="11" t="s">
        <v>30</v>
      </c>
      <c r="F12" s="12">
        <f>COUNTIFS('Liste des films'!C:C,"&gt;=1980",'Liste des films'!C:C,"&lt;1990")</f>
        <v>0</v>
      </c>
      <c r="G12" s="13" t="e">
        <f>F12/B1</f>
        <v>#DIV/0!</v>
      </c>
    </row>
    <row r="13" spans="1:7" ht="18" customHeight="1">
      <c r="A13" s="29" t="s">
        <v>7</v>
      </c>
      <c r="B13" s="30">
        <f>COUNTIF('Liste des films'!D:D,"Accord parental")</f>
        <v>0</v>
      </c>
      <c r="C13" s="31" t="e">
        <f>B13/B1</f>
        <v>#DIV/0!</v>
      </c>
      <c r="E13" s="11" t="s">
        <v>31</v>
      </c>
      <c r="F13" s="12">
        <f>COUNTIFS('Liste des films'!C:C,"&gt;=1990",'Liste des films'!C:C,"&lt;2000")</f>
        <v>0</v>
      </c>
      <c r="G13" s="13" t="e">
        <f>F13/B1</f>
        <v>#DIV/0!</v>
      </c>
    </row>
    <row r="14" spans="1:7" ht="18" customHeight="1">
      <c r="A14" s="32" t="s">
        <v>8</v>
      </c>
      <c r="B14" s="33">
        <f>COUNTIF('Liste des films'!D:D,"Interdit aux - de 12 ans")</f>
        <v>0</v>
      </c>
      <c r="C14" s="34" t="e">
        <f>B14/B1</f>
        <v>#DIV/0!</v>
      </c>
      <c r="E14" s="11" t="s">
        <v>32</v>
      </c>
      <c r="F14" s="12">
        <f>COUNTIFS('Liste des films'!C:C,"&gt;=2000",'Liste des films'!C:C,"&lt;2010")</f>
        <v>0</v>
      </c>
      <c r="G14" s="13" t="e">
        <f>F14/B1</f>
        <v>#DIV/0!</v>
      </c>
    </row>
    <row r="15" spans="1:7" ht="18" customHeight="1">
      <c r="A15" s="35" t="s">
        <v>9</v>
      </c>
      <c r="B15" s="36">
        <f>COUNTIF('Liste des films'!D:D,"Interdit aux - de 16 ans")</f>
        <v>0</v>
      </c>
      <c r="C15" s="37" t="e">
        <f>B15/B1</f>
        <v>#DIV/0!</v>
      </c>
      <c r="E15" s="11" t="s">
        <v>33</v>
      </c>
      <c r="F15" s="12">
        <f>COUNTIFS('Liste des films'!C:C,"&gt;=2010",'Liste des films'!C:C,"&lt;2020")</f>
        <v>0</v>
      </c>
      <c r="G15" s="13" t="e">
        <f>F15/B1</f>
        <v>#DIV/0!</v>
      </c>
    </row>
    <row r="16" spans="1:7" ht="18" customHeight="1">
      <c r="A16" s="38" t="s">
        <v>10</v>
      </c>
      <c r="B16" s="39">
        <f>COUNTIF('Liste des films'!D:D,"Interdit aux - de 18 ans")</f>
        <v>0</v>
      </c>
      <c r="C16" s="40" t="e">
        <f>B16/B1</f>
        <v>#DIV/0!</v>
      </c>
      <c r="E16" s="11" t="s">
        <v>34</v>
      </c>
      <c r="F16" s="12">
        <f>COUNTIFS('Liste des films'!C:C,"&gt;=2020",'Liste des films'!C:C,"&lt;2030")</f>
        <v>0</v>
      </c>
      <c r="G16" s="13" t="e">
        <f>F16/B1</f>
        <v>#DIV/0!</v>
      </c>
    </row>
    <row r="17" spans="1:3" ht="18" customHeight="1">
      <c r="A17" s="54" t="s">
        <v>5</v>
      </c>
      <c r="B17" s="54"/>
      <c r="C17" s="54"/>
    </row>
    <row r="18" spans="1:3" ht="18" customHeight="1">
      <c r="A18" s="44" t="s">
        <v>17</v>
      </c>
      <c r="B18" s="47">
        <f>COUNTIF('Liste des films'!G:G,"Oui")</f>
        <v>0</v>
      </c>
      <c r="C18" s="50" t="e">
        <f>B18/B9</f>
        <v>#DIV/0!</v>
      </c>
    </row>
    <row r="19" spans="1:3" ht="18" customHeight="1">
      <c r="A19" s="46" t="s">
        <v>18</v>
      </c>
      <c r="B19" s="48">
        <f>COUNTIF('Liste des films'!G:G,"Non")</f>
        <v>0</v>
      </c>
      <c r="C19" s="50" t="e">
        <f>B19/B9</f>
        <v>#DIV/0!</v>
      </c>
    </row>
    <row r="20" spans="1:3" ht="18" customHeight="1">
      <c r="A20" s="45" t="s">
        <v>19</v>
      </c>
      <c r="B20" s="49">
        <f>COUNTIF('Liste des films'!G:G,"-")</f>
        <v>0</v>
      </c>
      <c r="C20" s="51" t="s">
        <v>19</v>
      </c>
    </row>
  </sheetData>
  <mergeCells count="4">
    <mergeCell ref="A3:C3"/>
    <mergeCell ref="A7:C7"/>
    <mergeCell ref="A11:C11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345E2-B904-48E9-BCCE-743242E4AF99}">
  <sheetPr codeName="Feuil2">
    <tabColor rgb="FFC00000"/>
  </sheetPr>
  <dimension ref="A1:D6"/>
  <sheetViews>
    <sheetView workbookViewId="0">
      <selection activeCell="C5" sqref="C5"/>
    </sheetView>
  </sheetViews>
  <sheetFormatPr baseColWidth="10" defaultRowHeight="18" customHeight="1"/>
  <cols>
    <col min="1" max="1" width="30.77734375" style="2" customWidth="1"/>
    <col min="2" max="4" width="15.77734375" style="2" customWidth="1"/>
    <col min="5" max="16384" width="11.5546875" style="2"/>
  </cols>
  <sheetData>
    <row r="1" spans="1:4" ht="18" customHeight="1">
      <c r="A1" s="4" t="s">
        <v>2</v>
      </c>
      <c r="B1" s="4" t="s">
        <v>3</v>
      </c>
      <c r="C1" s="4" t="s">
        <v>4</v>
      </c>
      <c r="D1" s="4" t="s">
        <v>5</v>
      </c>
    </row>
    <row r="2" spans="1:4" ht="18" customHeight="1">
      <c r="A2" s="1" t="s">
        <v>6</v>
      </c>
      <c r="B2" s="1" t="s">
        <v>11</v>
      </c>
      <c r="C2" s="1" t="s">
        <v>14</v>
      </c>
      <c r="D2" s="1" t="s">
        <v>17</v>
      </c>
    </row>
    <row r="3" spans="1:4" ht="18" customHeight="1">
      <c r="A3" s="1" t="s">
        <v>7</v>
      </c>
      <c r="B3" s="1" t="s">
        <v>12</v>
      </c>
      <c r="C3" s="1" t="s">
        <v>15</v>
      </c>
      <c r="D3" s="1" t="s">
        <v>18</v>
      </c>
    </row>
    <row r="4" spans="1:4" ht="18" customHeight="1">
      <c r="A4" s="1" t="s">
        <v>8</v>
      </c>
      <c r="B4" s="1" t="s">
        <v>13</v>
      </c>
      <c r="C4" s="1" t="s">
        <v>16</v>
      </c>
      <c r="D4" s="5" t="s">
        <v>19</v>
      </c>
    </row>
    <row r="5" spans="1:4" ht="18" customHeight="1">
      <c r="A5" s="1" t="s">
        <v>9</v>
      </c>
      <c r="B5" s="1"/>
      <c r="C5" s="1"/>
      <c r="D5" s="1"/>
    </row>
    <row r="6" spans="1:4" ht="18" customHeight="1">
      <c r="A6" s="1" t="s">
        <v>10</v>
      </c>
      <c r="B6" s="1"/>
      <c r="C6" s="1"/>
      <c r="D6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 des films</vt:lpstr>
      <vt:lpstr>Statistiques</vt:lpstr>
      <vt:lpstr>Données</vt:lpstr>
      <vt:lpstr>FORMAT</vt:lpstr>
      <vt:lpstr>INTERDICTION</vt:lpstr>
      <vt:lpstr>ORIGINE</vt:lpstr>
      <vt:lpstr>ZONAGE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Heiderich</dc:creator>
  <cp:lastModifiedBy>François ROUZE</cp:lastModifiedBy>
  <dcterms:created xsi:type="dcterms:W3CDTF">2024-02-10T17:01:29Z</dcterms:created>
  <dcterms:modified xsi:type="dcterms:W3CDTF">2024-02-12T06:55:18Z</dcterms:modified>
</cp:coreProperties>
</file>