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F1436A1-BAA7-4ADD-9D52-1E224E9FE5BA}" xr6:coauthVersionLast="36" xr6:coauthVersionMax="47" xr10:uidLastSave="{00000000-0000-0000-0000-000000000000}"/>
  <bookViews>
    <workbookView xWindow="-120" yWindow="-120" windowWidth="24240" windowHeight="13140" xr2:uid="{8ECA89BD-588E-4AF6-90B4-C7400FE71CF4}"/>
  </bookViews>
  <sheets>
    <sheet name="Accueil" sheetId="3" r:id="rId1"/>
    <sheet name="Banque" sheetId="4" r:id="rId2"/>
    <sheet name="tableau" sheetId="7" r:id="rId3"/>
    <sheet name="Feuil1" sheetId="6" state="hidden" r:id="rId4"/>
    <sheet name="Liste" sheetId="5" state="hidden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7" l="1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34" i="7" s="1"/>
  <c r="I26" i="7"/>
  <c r="I27" i="7"/>
  <c r="I28" i="7"/>
  <c r="I29" i="7"/>
  <c r="I30" i="7"/>
  <c r="I31" i="7"/>
  <c r="I32" i="7"/>
  <c r="I33" i="7"/>
  <c r="E5" i="7"/>
  <c r="E6" i="7"/>
  <c r="E34" i="7" s="1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I4" i="7"/>
  <c r="E4" i="7"/>
  <c r="F34" i="7"/>
  <c r="H34" i="7"/>
  <c r="J34" i="7"/>
  <c r="K34" i="7"/>
  <c r="L34" i="7"/>
  <c r="M34" i="7"/>
  <c r="D34" i="7"/>
  <c r="C34" i="7"/>
  <c r="A5" i="7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6" i="7" s="1"/>
  <c r="A27" i="7" s="1"/>
  <c r="A28" i="7" s="1"/>
  <c r="A29" i="7" s="1"/>
  <c r="A30" i="7" s="1"/>
  <c r="A31" i="7" s="1"/>
  <c r="A32" i="7" s="1"/>
  <c r="A33" i="7" s="1"/>
  <c r="N4" i="7"/>
  <c r="N5" i="7" s="1"/>
  <c r="N6" i="7" s="1"/>
  <c r="N7" i="7" s="1"/>
  <c r="N8" i="7" s="1"/>
  <c r="N9" i="7" s="1"/>
  <c r="N10" i="7" s="1"/>
  <c r="N11" i="7" s="1"/>
  <c r="N12" i="7" s="1"/>
  <c r="N13" i="7" s="1"/>
  <c r="N14" i="7" s="1"/>
  <c r="N15" i="7" s="1"/>
  <c r="N16" i="7" s="1"/>
  <c r="N17" i="7" s="1"/>
  <c r="N18" i="7" s="1"/>
  <c r="N19" i="7" s="1"/>
  <c r="N20" i="7" s="1"/>
  <c r="N21" i="7" s="1"/>
  <c r="N22" i="7" s="1"/>
  <c r="N23" i="7" s="1"/>
  <c r="N24" i="7" s="1"/>
  <c r="N25" i="7" s="1"/>
  <c r="N26" i="7" s="1"/>
  <c r="N27" i="7" s="1"/>
  <c r="N28" i="7" s="1"/>
  <c r="N29" i="7" s="1"/>
  <c r="N30" i="7" s="1"/>
  <c r="N31" i="7" s="1"/>
  <c r="N32" i="7" s="1"/>
  <c r="N33" i="7" s="1"/>
  <c r="N34" i="7" l="1"/>
  <c r="G2" i="6" l="1"/>
  <c r="E4" i="6"/>
  <c r="E8" i="6" l="1"/>
  <c r="E2" i="6"/>
  <c r="F3" i="6"/>
  <c r="F5" i="6"/>
  <c r="F7" i="6"/>
  <c r="E7" i="6"/>
  <c r="E5" i="6"/>
  <c r="F2" i="6"/>
  <c r="F4" i="6"/>
  <c r="F6" i="6"/>
  <c r="F8" i="6"/>
  <c r="E6" i="6"/>
  <c r="E3" i="6"/>
</calcChain>
</file>

<file path=xl/sharedStrings.xml><?xml version="1.0" encoding="utf-8"?>
<sst xmlns="http://schemas.openxmlformats.org/spreadsheetml/2006/main" count="53" uniqueCount="52">
  <si>
    <t>Sans contact</t>
  </si>
  <si>
    <t>SAISIE DES VENTES PRISES SUR HIBOUTIK</t>
  </si>
  <si>
    <t>CB</t>
  </si>
  <si>
    <t>#FF99CC</t>
  </si>
  <si>
    <t>Date</t>
  </si>
  <si>
    <t>Débit ou crédit?</t>
  </si>
  <si>
    <t>Débit</t>
  </si>
  <si>
    <t>Crédit</t>
  </si>
  <si>
    <t>Type</t>
  </si>
  <si>
    <t>Achat fournisseur</t>
  </si>
  <si>
    <t>Frais bancaire</t>
  </si>
  <si>
    <t>Salaire</t>
  </si>
  <si>
    <t>Charge social</t>
  </si>
  <si>
    <t>Impot</t>
  </si>
  <si>
    <t>Loyer</t>
  </si>
  <si>
    <t>Valeur</t>
  </si>
  <si>
    <t>Autre</t>
  </si>
  <si>
    <t>Charge de fonctionnement (edf, eau, tel)</t>
  </si>
  <si>
    <t>Nom, num de facture, informations</t>
  </si>
  <si>
    <t>Assurance</t>
  </si>
  <si>
    <t>Comptable</t>
  </si>
  <si>
    <t>CA par semaine</t>
  </si>
  <si>
    <t>CA mois</t>
  </si>
  <si>
    <t>CA max jour</t>
  </si>
  <si>
    <t>CA max semaine</t>
  </si>
  <si>
    <t>Nbre de soin/mois</t>
  </si>
  <si>
    <t>Lundi</t>
  </si>
  <si>
    <t>Mardi</t>
  </si>
  <si>
    <t>Mercredi</t>
  </si>
  <si>
    <t>Jeudi</t>
  </si>
  <si>
    <t>Vendredi</t>
  </si>
  <si>
    <t>Samedi</t>
  </si>
  <si>
    <t>Dimanche</t>
  </si>
  <si>
    <t>Somme par jour</t>
  </si>
  <si>
    <t>Nbre de jour dans le mois</t>
  </si>
  <si>
    <t>Recherche premier jour du mois</t>
  </si>
  <si>
    <t>Dépôt espèce</t>
  </si>
  <si>
    <t>Total</t>
  </si>
  <si>
    <t>RECETTES ENCAISSEES</t>
  </si>
  <si>
    <t>SORTIES DE CAISSE</t>
  </si>
  <si>
    <t>observations</t>
  </si>
  <si>
    <t>RECETTES VENTES</t>
  </si>
  <si>
    <t>RECETTES SOINS</t>
  </si>
  <si>
    <t>TOTAL RECETTES</t>
  </si>
  <si>
    <t>Espèces</t>
  </si>
  <si>
    <t>contrôle</t>
  </si>
  <si>
    <t>Versement banque</t>
  </si>
  <si>
    <t>dépenses</t>
  </si>
  <si>
    <t>observations2</t>
  </si>
  <si>
    <t>Retrait personnel</t>
  </si>
  <si>
    <t>Solde caisse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</si>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</sst>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66CC"/>
      </left>
      <right style="thick">
        <color rgb="FFFF66CC"/>
      </right>
      <top style="thick">
        <color rgb="FFFF66CC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168" fontId="4" fillId="0" borderId="0" applyFont="0" applyFill="0" applyBorder="0" applyAlignment="0" applyProtection="0"/>
  </cellStyleXfs>
  <cellXfs count="51">
    <xf numFmtId="0" fontId="0" fillId="0" borderId="0" xfId="0"/>
    <xf numFmtId="0" fontId="0" fillId="3" borderId="0" xfId="0" applyFill="1"/>
    <xf numFmtId="14" fontId="0" fillId="3" borderId="0" xfId="0" applyNumberFormat="1" applyFill="1"/>
    <xf numFmtId="0" fontId="1" fillId="3" borderId="0" xfId="0" applyFont="1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14" fontId="0" fillId="2" borderId="9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4" fillId="4" borderId="0" xfId="1" applyFill="1" applyAlignment="1">
      <alignment horizontal="center" vertical="center"/>
    </xf>
    <xf numFmtId="0" fontId="5" fillId="5" borderId="0" xfId="1" applyFont="1" applyFill="1" applyBorder="1" applyAlignment="1">
      <alignment vertical="center" wrapText="1"/>
    </xf>
    <xf numFmtId="168" fontId="5" fillId="6" borderId="0" xfId="2" applyFont="1" applyFill="1" applyBorder="1" applyAlignment="1">
      <alignment vertical="center" wrapText="1"/>
    </xf>
    <xf numFmtId="168" fontId="5" fillId="7" borderId="0" xfId="2" applyFont="1" applyFill="1" applyBorder="1" applyAlignment="1">
      <alignment horizontal="center" vertical="center"/>
    </xf>
    <xf numFmtId="168" fontId="5" fillId="7" borderId="0" xfId="2" applyFont="1" applyFill="1" applyBorder="1" applyAlignment="1">
      <alignment horizontal="center" vertical="center"/>
    </xf>
    <xf numFmtId="0" fontId="4" fillId="8" borderId="10" xfId="1" applyFill="1" applyBorder="1" applyAlignment="1">
      <alignment horizontal="center" vertical="center"/>
    </xf>
    <xf numFmtId="0" fontId="4" fillId="8" borderId="2" xfId="1" applyFill="1" applyBorder="1" applyAlignment="1">
      <alignment horizontal="center" vertical="center"/>
    </xf>
    <xf numFmtId="0" fontId="4" fillId="0" borderId="0" xfId="1"/>
    <xf numFmtId="0" fontId="4" fillId="4" borderId="7" xfId="1" applyFill="1" applyBorder="1" applyAlignment="1">
      <alignment horizontal="center" vertical="center"/>
    </xf>
    <xf numFmtId="0" fontId="4" fillId="8" borderId="7" xfId="1" applyFill="1" applyBorder="1" applyAlignment="1">
      <alignment horizontal="center" vertical="center"/>
    </xf>
    <xf numFmtId="0" fontId="4" fillId="8" borderId="6" xfId="1" applyFill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4" fillId="4" borderId="6" xfId="1" applyFill="1" applyBorder="1" applyAlignment="1">
      <alignment horizontal="center" vertical="center" wrapText="1"/>
    </xf>
    <xf numFmtId="0" fontId="4" fillId="4" borderId="5" xfId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168" fontId="5" fillId="6" borderId="11" xfId="2" applyFont="1" applyFill="1" applyBorder="1" applyAlignment="1">
      <alignment horizontal="center" vertical="center" wrapText="1"/>
    </xf>
    <xf numFmtId="168" fontId="5" fillId="7" borderId="11" xfId="2" applyFont="1" applyFill="1" applyBorder="1" applyAlignment="1">
      <alignment horizontal="center" vertical="center" wrapText="1"/>
    </xf>
    <xf numFmtId="0" fontId="4" fillId="8" borderId="11" xfId="1" applyFill="1" applyBorder="1" applyAlignment="1">
      <alignment horizontal="center" vertical="center" wrapText="1"/>
    </xf>
    <xf numFmtId="0" fontId="4" fillId="8" borderId="11" xfId="1" applyFont="1" applyFill="1" applyBorder="1" applyAlignment="1">
      <alignment horizontal="center" vertical="center" wrapText="1"/>
    </xf>
    <xf numFmtId="0" fontId="4" fillId="8" borderId="5" xfId="1" applyFill="1" applyBorder="1" applyAlignment="1">
      <alignment horizontal="center" vertical="center" wrapText="1"/>
    </xf>
    <xf numFmtId="14" fontId="4" fillId="0" borderId="12" xfId="1" applyNumberFormat="1" applyBorder="1"/>
    <xf numFmtId="0" fontId="4" fillId="0" borderId="8" xfId="1" applyBorder="1"/>
    <xf numFmtId="168" fontId="5" fillId="5" borderId="11" xfId="2" applyFont="1" applyFill="1" applyBorder="1"/>
    <xf numFmtId="168" fontId="5" fillId="6" borderId="11" xfId="2" applyFont="1" applyFill="1" applyBorder="1"/>
    <xf numFmtId="168" fontId="5" fillId="0" borderId="11" xfId="2" applyFont="1" applyBorder="1" applyAlignment="1">
      <alignment horizontal="center"/>
    </xf>
    <xf numFmtId="168" fontId="5" fillId="7" borderId="11" xfId="2" applyFont="1" applyFill="1" applyBorder="1"/>
    <xf numFmtId="0" fontId="4" fillId="0" borderId="8" xfId="1" applyFont="1" applyBorder="1"/>
    <xf numFmtId="0" fontId="4" fillId="0" borderId="13" xfId="1" applyBorder="1"/>
    <xf numFmtId="168" fontId="5" fillId="5" borderId="8" xfId="2" applyFont="1" applyFill="1" applyBorder="1"/>
    <xf numFmtId="168" fontId="5" fillId="0" borderId="8" xfId="2" applyFont="1" applyBorder="1" applyAlignment="1">
      <alignment horizontal="center"/>
    </xf>
    <xf numFmtId="0" fontId="0" fillId="0" borderId="14" xfId="0" applyBorder="1"/>
    <xf numFmtId="168" fontId="5" fillId="5" borderId="14" xfId="0" applyNumberFormat="1" applyFont="1" applyFill="1" applyBorder="1"/>
    <xf numFmtId="168" fontId="5" fillId="6" borderId="14" xfId="0" applyNumberFormat="1" applyFont="1" applyFill="1" applyBorder="1"/>
    <xf numFmtId="168" fontId="5" fillId="7" borderId="14" xfId="0" applyNumberFormat="1" applyFont="1" applyFill="1" applyBorder="1"/>
    <xf numFmtId="168" fontId="5" fillId="0" borderId="1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</cellXfs>
  <cellStyles count="3">
    <cellStyle name="Milliers 2" xfId="2" xr:uid="{7010E20C-80D7-4899-A443-80F1EC4D646A}"/>
    <cellStyle name="Normal" xfId="0" builtinId="0"/>
    <cellStyle name="Normal 2" xfId="1" xr:uid="{15979EDD-75FC-47B8-99E5-89ED85E21D6D}"/>
  </cellStyles>
  <dxfs count="39">
    <dxf>
      <border diagonalUp="0" diagonalDown="0" outline="0">
        <left style="thin">
          <color indexed="64"/>
        </left>
        <right/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-* #,##0.00_-;\-* #,##0.00_-;_-* &quot;-&quot;??_-;_-@_-"/>
      <fill>
        <patternFill patternType="solid">
          <fgColor indexed="64"/>
          <bgColor indexed="4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-* #,##0.00_-;\-* #,##0.00_-;_-* &quot;-&quot;??_-;_-@_-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-* #,##0.00_-;\-* #,##0.00_-;_-* &quot;-&quot;??_-;_-@_-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-* #,##0.00_-;\-* #,##0.00_-;_-* &quot;-&quot;??_-;_-@_-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-* #,##0.00_-;\-* #,##0.00_-;_-* &quot;-&quot;??_-;_-@_-"/>
      <fill>
        <patternFill patternType="solid">
          <fgColor indexed="64"/>
          <bgColor indexed="5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-* #,##0.00_-;\-* #,##0.00_-;_-* &quot;-&quot;??_-;_-@_-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-* #,##0.00_-;\-* #,##0.00_-;_-* &quot;-&quot;??_-;_-@_-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-* #,##0.00_-;\-* #,##0.00_-;_-* &quot;-&quot;??_-;_-@_-"/>
      <fill>
        <patternFill patternType="solid">
          <fgColor indexed="64"/>
          <bgColor indexed="4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indexed="51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46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99CC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protection locked="0" hidden="0"/>
    </dxf>
    <dxf>
      <fill>
        <patternFill patternType="solid">
          <fgColor indexed="64"/>
          <bgColor theme="0"/>
        </patternFill>
      </fill>
      <border diagonalUp="0" diagonalDown="0">
        <left style="thick">
          <color rgb="FFFF66CC"/>
        </left>
        <right style="thick">
          <color rgb="FFFF66CC"/>
        </right>
        <top style="thick">
          <color rgb="FFFF66CC"/>
        </top>
        <bottom/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border diagonalUp="0" diagonalDown="0">
        <left style="thick">
          <color rgb="FFFF66CC"/>
        </left>
        <right style="thick">
          <color rgb="FFFF66CC"/>
        </right>
        <top style="thick">
          <color rgb="FFFF66CC"/>
        </top>
        <bottom/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border diagonalUp="0" diagonalDown="0">
        <left style="thick">
          <color rgb="FFFF66CC"/>
        </left>
        <right style="thick">
          <color rgb="FFFF66CC"/>
        </right>
        <top style="thick">
          <color rgb="FFFF66CC"/>
        </top>
        <bottom/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border diagonalUp="0" diagonalDown="0">
        <left style="thick">
          <color rgb="FFFF66CC"/>
        </left>
        <right style="thick">
          <color rgb="FFFF66CC"/>
        </right>
        <top style="thick">
          <color rgb="FFFF66CC"/>
        </top>
        <bottom/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0"/>
        </patternFill>
      </fill>
      <border diagonalUp="0" diagonalDown="0">
        <left style="thick">
          <color rgb="FFFF66CC"/>
        </left>
        <right style="thick">
          <color rgb="FFFF66CC"/>
        </right>
        <top style="thick">
          <color rgb="FFFF66CC"/>
        </top>
        <bottom/>
        <vertical/>
        <horizontal/>
      </border>
      <protection locked="0" hidden="0"/>
    </dxf>
    <dxf>
      <border outline="0">
        <bottom style="thick">
          <color rgb="FFFF66CC"/>
        </bottom>
      </border>
    </dxf>
  </dxfs>
  <tableStyles count="0" defaultTableStyle="TableStyleMedium2" defaultPivotStyle="PivotStyleLight16"/>
  <colors>
    <mruColors>
      <color rgb="FFCB3DB3"/>
      <color rgb="FFFF66CC"/>
      <color rgb="FFFF0066"/>
      <color rgb="FFFF99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Ticket CB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22212</xdr:colOff>
      <xdr:row>3</xdr:row>
      <xdr:rowOff>13075</xdr:rowOff>
    </xdr:from>
    <xdr:to>
      <xdr:col>10</xdr:col>
      <xdr:colOff>747345</xdr:colOff>
      <xdr:row>8</xdr:row>
      <xdr:rowOff>183173</xdr:rowOff>
    </xdr:to>
    <xdr:sp macro="" textlink="">
      <xdr:nvSpPr>
        <xdr:cNvPr id="18" name="Rectangle : coins arrondis 1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C66E67D-162F-43B5-8D57-BCEE9309CBE3}"/>
            </a:ext>
          </a:extLst>
        </xdr:cNvPr>
        <xdr:cNvSpPr/>
      </xdr:nvSpPr>
      <xdr:spPr>
        <a:xfrm>
          <a:off x="1546212" y="584575"/>
          <a:ext cx="6821133" cy="1122598"/>
        </a:xfrm>
        <a:prstGeom prst="roundRect">
          <a:avLst/>
        </a:prstGeom>
        <a:gradFill flip="none" rotWithShape="1">
          <a:gsLst>
            <a:gs pos="0">
              <a:srgbClr val="FF66CC"/>
            </a:gs>
            <a:gs pos="60000">
              <a:srgbClr val="FF99CC"/>
            </a:gs>
            <a:gs pos="37000">
              <a:srgbClr val="FF99CC"/>
            </a:gs>
            <a:gs pos="100000">
              <a:srgbClr val="FF66CC"/>
            </a:gs>
          </a:gsLst>
          <a:lin ang="16200000" scaled="1"/>
          <a:tileRect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14653</xdr:colOff>
      <xdr:row>3</xdr:row>
      <xdr:rowOff>19049</xdr:rowOff>
    </xdr:from>
    <xdr:to>
      <xdr:col>11</xdr:col>
      <xdr:colOff>7326</xdr:colOff>
      <xdr:row>8</xdr:row>
      <xdr:rowOff>183172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A2A82CB-E11D-9261-A61C-622DD16F18BF}"/>
            </a:ext>
          </a:extLst>
        </xdr:cNvPr>
        <xdr:cNvSpPr txBox="1"/>
      </xdr:nvSpPr>
      <xdr:spPr>
        <a:xfrm>
          <a:off x="1538653" y="590549"/>
          <a:ext cx="6850673" cy="11166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 b="1">
              <a:solidFill>
                <a:schemeClr val="bg1"/>
              </a:solidFill>
            </a:rPr>
            <a:t>Gestion comptable</a:t>
          </a:r>
        </a:p>
      </xdr:txBody>
    </xdr:sp>
    <xdr:clientData/>
  </xdr:twoCellAnchor>
  <xdr:twoCellAnchor>
    <xdr:from>
      <xdr:col>5</xdr:col>
      <xdr:colOff>348343</xdr:colOff>
      <xdr:row>11</xdr:row>
      <xdr:rowOff>92528</xdr:rowOff>
    </xdr:from>
    <xdr:to>
      <xdr:col>7</xdr:col>
      <xdr:colOff>315685</xdr:colOff>
      <xdr:row>14</xdr:row>
      <xdr:rowOff>27215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CD909C9-BDEA-41DD-A771-0D40E586E885}"/>
            </a:ext>
          </a:extLst>
        </xdr:cNvPr>
        <xdr:cNvSpPr/>
      </xdr:nvSpPr>
      <xdr:spPr>
        <a:xfrm>
          <a:off x="4267200" y="2128157"/>
          <a:ext cx="1534885" cy="489858"/>
        </a:xfrm>
        <a:prstGeom prst="roundRect">
          <a:avLst/>
        </a:prstGeom>
        <a:solidFill>
          <a:srgbClr val="CB3DB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Saisie Hiboutik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238125</xdr:rowOff>
    </xdr:from>
    <xdr:to>
      <xdr:col>0</xdr:col>
      <xdr:colOff>920025</xdr:colOff>
      <xdr:row>2</xdr:row>
      <xdr:rowOff>100875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C9F428C-3EF2-40CD-9305-C6EB48ACC71C}"/>
            </a:ext>
          </a:extLst>
        </xdr:cNvPr>
        <xdr:cNvSpPr/>
      </xdr:nvSpPr>
      <xdr:spPr>
        <a:xfrm>
          <a:off x="200025" y="238125"/>
          <a:ext cx="720000" cy="720000"/>
        </a:xfrm>
        <a:prstGeom prst="roundRect">
          <a:avLst/>
        </a:prstGeom>
        <a:gradFill flip="none" rotWithShape="1">
          <a:gsLst>
            <a:gs pos="0">
              <a:srgbClr val="FF66CC"/>
            </a:gs>
            <a:gs pos="60000">
              <a:srgbClr val="FF99CC"/>
            </a:gs>
            <a:gs pos="37000">
              <a:srgbClr val="FF99CC"/>
            </a:gs>
            <a:gs pos="100000">
              <a:srgbClr val="FF66CC"/>
            </a:gs>
          </a:gsLst>
          <a:lin ang="16200000" scaled="1"/>
          <a:tileRect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382589</xdr:colOff>
      <xdr:row>0</xdr:row>
      <xdr:rowOff>349251</xdr:rowOff>
    </xdr:from>
    <xdr:to>
      <xdr:col>0</xdr:col>
      <xdr:colOff>779464</xdr:colOff>
      <xdr:row>1</xdr:row>
      <xdr:rowOff>134939</xdr:rowOff>
    </xdr:to>
    <xdr:sp macro="" textlink="">
      <xdr:nvSpPr>
        <xdr:cNvPr id="6" name="Flèche : courbe vers la gauch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3DB53F9-0C05-472E-97F6-01924B9BE928}"/>
            </a:ext>
          </a:extLst>
        </xdr:cNvPr>
        <xdr:cNvSpPr/>
      </xdr:nvSpPr>
      <xdr:spPr>
        <a:xfrm flipV="1">
          <a:off x="382589" y="349251"/>
          <a:ext cx="396875" cy="452438"/>
        </a:xfrm>
        <a:prstGeom prst="curvedLeftArrow">
          <a:avLst/>
        </a:prstGeom>
        <a:solidFill>
          <a:srgbClr val="FF0066"/>
        </a:solidFill>
        <a:ln cap="rnd">
          <a:noFill/>
          <a:extLst>
            <a:ext uri="{C807C97D-BFC1-408E-A445-0C87EB9F89A2}">
              <ask:lineSketchStyleProps xmlns:ask="http://schemas.microsoft.com/office/drawing/2018/sketchyshapes" xmlns="" sd="1219033472">
                <a:custGeom>
                  <a:avLst/>
                  <a:gdLst>
                    <a:gd name="connsiteX0" fmla="*/ 0 w 396875"/>
                    <a:gd name="connsiteY0" fmla="*/ 353219 h 452438"/>
                    <a:gd name="connsiteX1" fmla="*/ 99219 w 396875"/>
                    <a:gd name="connsiteY1" fmla="*/ 249180 h 452438"/>
                    <a:gd name="connsiteX2" fmla="*/ 99219 w 396875"/>
                    <a:gd name="connsiteY2" fmla="*/ 298789 h 452438"/>
                    <a:gd name="connsiteX3" fmla="*/ 375085 w 396875"/>
                    <a:gd name="connsiteY3" fmla="*/ 201414 h 452438"/>
                    <a:gd name="connsiteX4" fmla="*/ 99219 w 396875"/>
                    <a:gd name="connsiteY4" fmla="*/ 398008 h 452438"/>
                    <a:gd name="connsiteX5" fmla="*/ 99219 w 396875"/>
                    <a:gd name="connsiteY5" fmla="*/ 447618 h 452438"/>
                    <a:gd name="connsiteX6" fmla="*/ 0 w 396875"/>
                    <a:gd name="connsiteY6" fmla="*/ 353219 h 452438"/>
                    <a:gd name="connsiteX0" fmla="*/ 396875 w 396875"/>
                    <a:gd name="connsiteY0" fmla="*/ 251024 h 452438"/>
                    <a:gd name="connsiteX1" fmla="*/ 0 w 396875"/>
                    <a:gd name="connsiteY1" fmla="*/ 99219 h 452438"/>
                    <a:gd name="connsiteX2" fmla="*/ 0 w 396875"/>
                    <a:gd name="connsiteY2" fmla="*/ 0 h 452438"/>
                    <a:gd name="connsiteX3" fmla="*/ 396875 w 396875"/>
                    <a:gd name="connsiteY3" fmla="*/ 151805 h 452438"/>
                    <a:gd name="connsiteX4" fmla="*/ 396875 w 396875"/>
                    <a:gd name="connsiteY4" fmla="*/ 251024 h 452438"/>
                    <a:gd name="connsiteX0" fmla="*/ 396875 w 396875"/>
                    <a:gd name="connsiteY0" fmla="*/ 251024 h 452438"/>
                    <a:gd name="connsiteX1" fmla="*/ 0 w 396875"/>
                    <a:gd name="connsiteY1" fmla="*/ 99219 h 452438"/>
                    <a:gd name="connsiteX2" fmla="*/ 0 w 396875"/>
                    <a:gd name="connsiteY2" fmla="*/ 0 h 452438"/>
                    <a:gd name="connsiteX3" fmla="*/ 396875 w 396875"/>
                    <a:gd name="connsiteY3" fmla="*/ 151805 h 452438"/>
                    <a:gd name="connsiteX4" fmla="*/ 396875 w 396875"/>
                    <a:gd name="connsiteY4" fmla="*/ 251024 h 452438"/>
                    <a:gd name="connsiteX5" fmla="*/ 99219 w 396875"/>
                    <a:gd name="connsiteY5" fmla="*/ 398009 h 452438"/>
                    <a:gd name="connsiteX6" fmla="*/ 99219 w 396875"/>
                    <a:gd name="connsiteY6" fmla="*/ 447618 h 452438"/>
                    <a:gd name="connsiteX7" fmla="*/ 0 w 396875"/>
                    <a:gd name="connsiteY7" fmla="*/ 353219 h 452438"/>
                    <a:gd name="connsiteX8" fmla="*/ 99219 w 396875"/>
                    <a:gd name="connsiteY8" fmla="*/ 249180 h 452438"/>
                    <a:gd name="connsiteX9" fmla="*/ 99219 w 396875"/>
                    <a:gd name="connsiteY9" fmla="*/ 298789 h 452438"/>
                    <a:gd name="connsiteX10" fmla="*/ 375085 w 396875"/>
                    <a:gd name="connsiteY10" fmla="*/ 201414 h 452438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  <a:cxn ang="0">
                      <a:pos x="connsiteX9" y="connsiteY9"/>
                    </a:cxn>
                    <a:cxn ang="0">
                      <a:pos x="connsiteX10" y="connsiteY10"/>
                    </a:cxn>
                  </a:cxnLst>
                  <a:rect l="l" t="t" r="r" b="b"/>
                  <a:pathLst>
                    <a:path w="396875" h="452438" stroke="0" extrusionOk="0">
                      <a:moveTo>
                        <a:pt x="0" y="353219"/>
                      </a:moveTo>
                      <a:cubicBezTo>
                        <a:pt x="37438" y="331420"/>
                        <a:pt x="50257" y="282649"/>
                        <a:pt x="99219" y="249180"/>
                      </a:cubicBezTo>
                      <a:cubicBezTo>
                        <a:pt x="99384" y="271388"/>
                        <a:pt x="103097" y="282926"/>
                        <a:pt x="99219" y="298789"/>
                      </a:cubicBezTo>
                      <a:cubicBezTo>
                        <a:pt x="220395" y="293523"/>
                        <a:pt x="330222" y="257174"/>
                        <a:pt x="375085" y="201414"/>
                      </a:cubicBezTo>
                      <a:cubicBezTo>
                        <a:pt x="423688" y="270343"/>
                        <a:pt x="348380" y="387694"/>
                        <a:pt x="99219" y="398008"/>
                      </a:cubicBezTo>
                      <a:cubicBezTo>
                        <a:pt x="98376" y="419437"/>
                        <a:pt x="103055" y="442171"/>
                        <a:pt x="99219" y="447618"/>
                      </a:cubicBezTo>
                      <a:cubicBezTo>
                        <a:pt x="56186" y="416461"/>
                        <a:pt x="15203" y="358040"/>
                        <a:pt x="0" y="353219"/>
                      </a:cubicBezTo>
                      <a:close/>
                    </a:path>
                    <a:path w="396875" h="452438" fill="darkenLess" stroke="0" extrusionOk="0">
                      <a:moveTo>
                        <a:pt x="396875" y="251024"/>
                      </a:moveTo>
                      <a:cubicBezTo>
                        <a:pt x="393218" y="132306"/>
                        <a:pt x="200497" y="125194"/>
                        <a:pt x="0" y="99219"/>
                      </a:cubicBezTo>
                      <a:cubicBezTo>
                        <a:pt x="-8923" y="71402"/>
                        <a:pt x="-3567" y="33908"/>
                        <a:pt x="0" y="0"/>
                      </a:cubicBezTo>
                      <a:cubicBezTo>
                        <a:pt x="210793" y="-1358"/>
                        <a:pt x="401492" y="71741"/>
                        <a:pt x="396875" y="151805"/>
                      </a:cubicBezTo>
                      <a:cubicBezTo>
                        <a:pt x="403865" y="197310"/>
                        <a:pt x="402815" y="231844"/>
                        <a:pt x="396875" y="251024"/>
                      </a:cubicBezTo>
                      <a:close/>
                    </a:path>
                    <a:path w="396875" h="452438" fill="none" extrusionOk="0">
                      <a:moveTo>
                        <a:pt x="396875" y="251024"/>
                      </a:moveTo>
                      <a:cubicBezTo>
                        <a:pt x="425385" y="191729"/>
                        <a:pt x="211488" y="122471"/>
                        <a:pt x="0" y="99219"/>
                      </a:cubicBezTo>
                      <a:cubicBezTo>
                        <a:pt x="-418" y="57369"/>
                        <a:pt x="4421" y="21834"/>
                        <a:pt x="0" y="0"/>
                      </a:cubicBezTo>
                      <a:cubicBezTo>
                        <a:pt x="227324" y="2549"/>
                        <a:pt x="396627" y="62819"/>
                        <a:pt x="396875" y="151805"/>
                      </a:cubicBezTo>
                      <a:cubicBezTo>
                        <a:pt x="400870" y="183530"/>
                        <a:pt x="395516" y="229391"/>
                        <a:pt x="396875" y="251024"/>
                      </a:cubicBezTo>
                      <a:cubicBezTo>
                        <a:pt x="392975" y="332406"/>
                        <a:pt x="271035" y="369963"/>
                        <a:pt x="99219" y="398009"/>
                      </a:cubicBezTo>
                      <a:cubicBezTo>
                        <a:pt x="96131" y="416580"/>
                        <a:pt x="94987" y="435475"/>
                        <a:pt x="99219" y="447618"/>
                      </a:cubicBezTo>
                      <a:cubicBezTo>
                        <a:pt x="59220" y="397746"/>
                        <a:pt x="16037" y="356275"/>
                        <a:pt x="0" y="353219"/>
                      </a:cubicBezTo>
                      <a:cubicBezTo>
                        <a:pt x="53988" y="305777"/>
                        <a:pt x="57517" y="301564"/>
                        <a:pt x="99219" y="249180"/>
                      </a:cubicBezTo>
                      <a:cubicBezTo>
                        <a:pt x="101167" y="270686"/>
                        <a:pt x="100481" y="278317"/>
                        <a:pt x="99219" y="298789"/>
                      </a:cubicBezTo>
                      <a:cubicBezTo>
                        <a:pt x="229416" y="286465"/>
                        <a:pt x="328694" y="240003"/>
                        <a:pt x="375085" y="201414"/>
                      </a:cubicBezTo>
                    </a:path>
                    <a:path w="396875" h="452438" fill="none" stroke="0" extrusionOk="0">
                      <a:moveTo>
                        <a:pt x="396875" y="251024"/>
                      </a:moveTo>
                      <a:cubicBezTo>
                        <a:pt x="400925" y="173423"/>
                        <a:pt x="230340" y="112880"/>
                        <a:pt x="0" y="99219"/>
                      </a:cubicBezTo>
                      <a:cubicBezTo>
                        <a:pt x="-4324" y="81553"/>
                        <a:pt x="4840" y="39381"/>
                        <a:pt x="0" y="0"/>
                      </a:cubicBezTo>
                      <a:cubicBezTo>
                        <a:pt x="207174" y="1973"/>
                        <a:pt x="384203" y="59221"/>
                        <a:pt x="396875" y="151805"/>
                      </a:cubicBezTo>
                      <a:cubicBezTo>
                        <a:pt x="401207" y="191388"/>
                        <a:pt x="396136" y="217562"/>
                        <a:pt x="396875" y="251024"/>
                      </a:cubicBezTo>
                      <a:cubicBezTo>
                        <a:pt x="398434" y="299160"/>
                        <a:pt x="270119" y="383230"/>
                        <a:pt x="99219" y="398009"/>
                      </a:cubicBezTo>
                      <a:cubicBezTo>
                        <a:pt x="102529" y="408919"/>
                        <a:pt x="95176" y="429880"/>
                        <a:pt x="99219" y="447618"/>
                      </a:cubicBezTo>
                      <a:cubicBezTo>
                        <a:pt x="71556" y="431080"/>
                        <a:pt x="34333" y="377673"/>
                        <a:pt x="0" y="353219"/>
                      </a:cubicBezTo>
                      <a:cubicBezTo>
                        <a:pt x="24119" y="322463"/>
                        <a:pt x="72103" y="282087"/>
                        <a:pt x="99219" y="249180"/>
                      </a:cubicBezTo>
                      <a:cubicBezTo>
                        <a:pt x="100063" y="265046"/>
                        <a:pt x="99111" y="283943"/>
                        <a:pt x="99219" y="298789"/>
                      </a:cubicBezTo>
                      <a:cubicBezTo>
                        <a:pt x="230134" y="274034"/>
                        <a:pt x="323549" y="249050"/>
                        <a:pt x="375085" y="201414"/>
                      </a:cubicBezTo>
                    </a:path>
                  </a:pathLst>
                </a:custGeom>
                <ask:type>
                  <ask:lineSketchNone/>
                </ask:type>
              </ask:lineSketchStyleProps>
            </a:ext>
          </a:extLst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95BAC0-6FD2-4EB1-B552-3CFAEC45CE83}" name="T_Banque" displayName="T_Banque" ref="B3:F4" totalsRowShown="0" headerRowDxfId="31" dataDxfId="32" tableBorderDxfId="38">
  <tableColumns count="5">
    <tableColumn id="1" xr3:uid="{3BED4221-8E2E-44DE-BFAF-F37642F6BB30}" name="Date" dataDxfId="37"/>
    <tableColumn id="2" xr3:uid="{8BCB1269-68E7-4331-9024-2B9F3C80DF3C}" name="Débit ou crédit?" dataDxfId="36"/>
    <tableColumn id="3" xr3:uid="{D4883378-4F98-47E7-9EF6-225B8879457B}" name="Type" dataDxfId="35"/>
    <tableColumn id="4" xr3:uid="{F7700A87-4E0E-4A6A-9DB5-A8D113BA8413}" name="Nom, num de facture, informations" dataDxfId="34"/>
    <tableColumn id="5" xr3:uid="{D2199B12-9251-423E-AA41-C9CADDD1B753}" name="Valeur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70B6F51-EF47-47F9-B3D2-B92504B957E6}" name="T_Data" displayName="T_Data" ref="A3:N34" totalsRowCount="1" headerRowDxfId="30" headerRowBorderDxfId="28" tableBorderDxfId="29">
  <tableColumns count="14">
    <tableColumn id="1" xr3:uid="{0CEC96EE-ADFE-4121-A53D-FA4BBA747079}" name="Date" totalsRowLabel="Total" dataDxfId="27" totalsRowDxfId="13"/>
    <tableColumn id="2" xr3:uid="{BE51BC7C-96BC-4EA6-BC4D-23C9413DD177}" name="observations" dataDxfId="26" totalsRowDxfId="12"/>
    <tableColumn id="3" xr3:uid="{382F5804-B04E-40F9-8166-F1CD6921F70C}" name="RECETTES VENTES" totalsRowFunction="sum" dataDxfId="25" totalsRowDxfId="11" dataCellStyle="Milliers"/>
    <tableColumn id="4" xr3:uid="{CBC1E966-5F1E-423E-9742-FF465FE52411}" name="RECETTES SOINS" totalsRowFunction="sum" dataDxfId="24" totalsRowDxfId="10" dataCellStyle="Milliers"/>
    <tableColumn id="5" xr3:uid="{D5765731-0861-4830-9226-AF3A6733D00C}" name="TOTAL RECETTES" totalsRowFunction="sum" dataDxfId="23" totalsRowDxfId="9" dataCellStyle="Milliers">
      <calculatedColumnFormula>T_Data[[#This Row],[RECETTES VENTES]]+T_Data[[#This Row],[RECETTES SOINS]]</calculatedColumnFormula>
    </tableColumn>
    <tableColumn id="6" xr3:uid="{33355917-44B0-4E2B-9CA2-531A895FFF74}" name="CB" totalsRowFunction="sum" dataDxfId="22" totalsRowDxfId="8" dataCellStyle="Milliers"/>
    <tableColumn id="14" xr3:uid="{9142E9D6-962A-4708-9354-7DD8E6ACC254}" name="Sans contact" totalsRowFunction="sum" dataDxfId="14" totalsRowDxfId="7" dataCellStyle="Milliers 2"/>
    <tableColumn id="7" xr3:uid="{1149674A-D1D2-458A-A52D-2CE828D69543}" name="Espèces" totalsRowFunction="sum" dataDxfId="21" totalsRowDxfId="6" dataCellStyle="Milliers"/>
    <tableColumn id="8" xr3:uid="{304DE395-DDB3-497E-A535-C946B76036B5}" name="contrôle" totalsRowFunction="sum" dataDxfId="15" totalsRowDxfId="5" dataCellStyle="Milliers">
      <calculatedColumnFormula>T_Data[[#This Row],[CB]]+T_Data[[#This Row],[Espèces]]</calculatedColumnFormula>
    </tableColumn>
    <tableColumn id="9" xr3:uid="{DF62903E-691E-4211-B5AF-BB5B8406EB59}" name="Versement banque" totalsRowFunction="sum" dataDxfId="20" totalsRowDxfId="4"/>
    <tableColumn id="10" xr3:uid="{AF65ACF4-FD43-48A9-9BE6-0E88484F9525}" name="dépenses" totalsRowFunction="sum" dataDxfId="19" totalsRowDxfId="3"/>
    <tableColumn id="11" xr3:uid="{6E13BA13-A977-40FB-94EE-B544C6ED57B2}" name="observations2" totalsRowFunction="sum" dataDxfId="18" totalsRowDxfId="2"/>
    <tableColumn id="12" xr3:uid="{DAC9C6D9-9D56-4A5D-9C20-B67E25FA570F}" name="Retrait personnel" totalsRowFunction="sum" dataDxfId="17" totalsRowDxfId="1"/>
    <tableColumn id="13" xr3:uid="{73C38D98-4124-4611-A87C-8212F3B141EE}" name="Solde caisse" totalsRowFunction="sum" dataDxfId="16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1BB25-FB96-4874-ABFB-9EB3C7C4FA56}">
  <sheetPr codeName="Feuil1"/>
  <dimension ref="A1"/>
  <sheetViews>
    <sheetView showGridLines="0" showRowColHeaders="0" tabSelected="1" topLeftCell="B1" zoomScale="140" zoomScaleNormal="140" workbookViewId="0">
      <selection activeCell="H16" sqref="H16"/>
    </sheetView>
  </sheetViews>
  <sheetFormatPr baseColWidth="10" defaultColWidth="11.44140625" defaultRowHeight="14.4" x14ac:dyDescent="0.3"/>
  <cols>
    <col min="1" max="16384" width="11.44140625" style="1"/>
  </cols>
  <sheetData/>
  <sheetProtection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17DFD-92CA-47AE-BB15-C7F2FE850E07}">
  <sheetPr codeName="Feuil4"/>
  <dimension ref="A1:F19"/>
  <sheetViews>
    <sheetView showGridLines="0" zoomScale="130" zoomScaleNormal="130" workbookViewId="0">
      <selection sqref="A1:F1"/>
    </sheetView>
  </sheetViews>
  <sheetFormatPr baseColWidth="10" defaultColWidth="11.44140625" defaultRowHeight="14.4" x14ac:dyDescent="0.3"/>
  <cols>
    <col min="1" max="1" width="18.44140625" style="1" customWidth="1"/>
    <col min="2" max="2" width="11.44140625" style="1"/>
    <col min="3" max="3" width="16" style="1" customWidth="1"/>
    <col min="4" max="4" width="38.33203125" style="1" customWidth="1"/>
    <col min="5" max="5" width="37.5546875" style="1" customWidth="1"/>
    <col min="6" max="6" width="11.44140625" style="1" customWidth="1"/>
    <col min="7" max="16384" width="11.44140625" style="1"/>
  </cols>
  <sheetData>
    <row r="1" spans="1:6" ht="52.5" customHeight="1" x14ac:dyDescent="0.3">
      <c r="A1" s="11" t="s">
        <v>1</v>
      </c>
      <c r="B1" s="11"/>
      <c r="C1" s="11"/>
      <c r="D1" s="11"/>
      <c r="E1" s="11"/>
      <c r="F1" s="11"/>
    </row>
    <row r="3" spans="1:6" ht="15" thickBot="1" x14ac:dyDescent="0.35">
      <c r="B3" s="3" t="s">
        <v>4</v>
      </c>
      <c r="C3" s="3" t="s">
        <v>5</v>
      </c>
      <c r="D3" s="3" t="s">
        <v>8</v>
      </c>
      <c r="E3" s="3" t="s">
        <v>18</v>
      </c>
      <c r="F3" s="3" t="s">
        <v>15</v>
      </c>
    </row>
    <row r="4" spans="1:6" ht="15" thickTop="1" x14ac:dyDescent="0.3">
      <c r="B4" s="13"/>
      <c r="C4" s="14"/>
      <c r="D4" s="14"/>
      <c r="E4" s="14"/>
      <c r="F4" s="14"/>
    </row>
    <row r="5" spans="1:6" x14ac:dyDescent="0.3">
      <c r="B5" s="2"/>
    </row>
    <row r="6" spans="1:6" x14ac:dyDescent="0.3">
      <c r="B6" s="2"/>
    </row>
    <row r="7" spans="1:6" x14ac:dyDescent="0.3">
      <c r="B7" s="2"/>
    </row>
    <row r="8" spans="1:6" x14ac:dyDescent="0.3">
      <c r="B8" s="2"/>
    </row>
    <row r="9" spans="1:6" x14ac:dyDescent="0.3">
      <c r="B9" s="2"/>
    </row>
    <row r="10" spans="1:6" x14ac:dyDescent="0.3">
      <c r="B10" s="2"/>
    </row>
    <row r="11" spans="1:6" x14ac:dyDescent="0.3">
      <c r="B11" s="2"/>
    </row>
    <row r="12" spans="1:6" x14ac:dyDescent="0.3">
      <c r="B12" s="2"/>
    </row>
    <row r="13" spans="1:6" x14ac:dyDescent="0.3">
      <c r="B13" s="2"/>
    </row>
    <row r="14" spans="1:6" x14ac:dyDescent="0.3">
      <c r="B14" s="2"/>
    </row>
    <row r="15" spans="1:6" x14ac:dyDescent="0.3">
      <c r="B15" s="2"/>
    </row>
    <row r="16" spans="1:6" x14ac:dyDescent="0.3">
      <c r="B16" s="2"/>
    </row>
    <row r="17" spans="2:2" x14ac:dyDescent="0.3">
      <c r="B17" s="2"/>
    </row>
    <row r="18" spans="2:2" x14ac:dyDescent="0.3">
      <c r="B18" s="2"/>
    </row>
    <row r="19" spans="2:2" x14ac:dyDescent="0.3">
      <c r="B19" s="2"/>
    </row>
  </sheetData>
  <sheetProtection insertColumns="0" insertRows="0" deleteColumns="0" deleteRows="0" selectLockedCells="1"/>
  <mergeCells count="1">
    <mergeCell ref="A1:F1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EF689FE-0574-4F61-ADBD-DBDC46EFE54E}">
          <x14:formula1>
            <xm:f>Liste!$A$1:$A$3</xm:f>
          </x14:formula1>
          <xm:sqref>C4</xm:sqref>
        </x14:dataValidation>
        <x14:dataValidation type="list" allowBlank="1" showInputMessage="1" showErrorMessage="1" xr:uid="{704B2AF3-E1CE-45AC-B549-155DC19BE20C}">
          <x14:formula1>
            <xm:f>Liste!$B$2:$B$25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BCFA5-7A79-43FD-8D6F-250783628D58}">
  <sheetPr codeName="Feuil6">
    <pageSetUpPr fitToPage="1"/>
  </sheetPr>
  <dimension ref="A1:N38"/>
  <sheetViews>
    <sheetView showZeros="0" zoomScale="70" zoomScaleNormal="70" workbookViewId="0">
      <selection activeCell="B25" sqref="B25"/>
    </sheetView>
  </sheetViews>
  <sheetFormatPr baseColWidth="10" defaultRowHeight="13.2" x14ac:dyDescent="0.25"/>
  <cols>
    <col min="1" max="1" width="12.5546875" style="22" customWidth="1"/>
    <col min="2" max="2" width="50.88671875" style="22" customWidth="1"/>
    <col min="3" max="3" width="22.33203125" style="22" customWidth="1"/>
    <col min="4" max="4" width="20.77734375" style="22" customWidth="1"/>
    <col min="5" max="5" width="22.33203125" style="22" customWidth="1"/>
    <col min="6" max="7" width="11.5546875" style="22"/>
    <col min="8" max="8" width="12.33203125" style="22" customWidth="1"/>
    <col min="9" max="9" width="12.5546875" style="22" customWidth="1"/>
    <col min="10" max="10" width="20.109375" style="22" customWidth="1"/>
    <col min="11" max="11" width="23.44140625" style="22" customWidth="1"/>
    <col min="12" max="12" width="29.5546875" style="22" customWidth="1"/>
    <col min="13" max="13" width="18.5546875" style="22" customWidth="1"/>
    <col min="14" max="14" width="14.5546875" style="22" customWidth="1"/>
    <col min="15" max="16384" width="11.5546875" style="22"/>
  </cols>
  <sheetData>
    <row r="1" spans="1:14" ht="25.5" customHeight="1" x14ac:dyDescent="0.25">
      <c r="A1" s="15" t="s">
        <v>38</v>
      </c>
      <c r="B1" s="15"/>
      <c r="C1" s="16"/>
      <c r="D1" s="16"/>
      <c r="E1" s="17"/>
      <c r="F1" s="18"/>
      <c r="G1" s="18"/>
      <c r="H1" s="18"/>
      <c r="I1" s="19"/>
      <c r="J1" s="20" t="s">
        <v>39</v>
      </c>
      <c r="K1" s="20"/>
      <c r="L1" s="20"/>
      <c r="M1" s="20"/>
      <c r="N1" s="21"/>
    </row>
    <row r="2" spans="1:14" s="26" customFormat="1" ht="23.25" customHeight="1" x14ac:dyDescent="0.3">
      <c r="A2" s="23"/>
      <c r="B2" s="23"/>
      <c r="C2" s="16"/>
      <c r="D2" s="16"/>
      <c r="E2" s="17"/>
      <c r="F2" s="18"/>
      <c r="G2" s="18"/>
      <c r="H2" s="18"/>
      <c r="I2" s="19"/>
      <c r="J2" s="24"/>
      <c r="K2" s="24"/>
      <c r="L2" s="24"/>
      <c r="M2" s="24"/>
      <c r="N2" s="25"/>
    </row>
    <row r="3" spans="1:14" ht="27.6" x14ac:dyDescent="0.25">
      <c r="A3" s="27" t="s">
        <v>4</v>
      </c>
      <c r="B3" s="28" t="s">
        <v>40</v>
      </c>
      <c r="C3" s="29" t="s">
        <v>41</v>
      </c>
      <c r="D3" s="29" t="s">
        <v>42</v>
      </c>
      <c r="E3" s="30" t="s">
        <v>43</v>
      </c>
      <c r="F3" s="31" t="s">
        <v>2</v>
      </c>
      <c r="G3" s="31" t="s">
        <v>0</v>
      </c>
      <c r="H3" s="31" t="s">
        <v>44</v>
      </c>
      <c r="I3" s="31" t="s">
        <v>45</v>
      </c>
      <c r="J3" s="32" t="s">
        <v>46</v>
      </c>
      <c r="K3" s="32" t="s">
        <v>47</v>
      </c>
      <c r="L3" s="33" t="s">
        <v>48</v>
      </c>
      <c r="M3" s="32" t="s">
        <v>49</v>
      </c>
      <c r="N3" s="34" t="s">
        <v>50</v>
      </c>
    </row>
    <row r="4" spans="1:14" ht="24" customHeight="1" x14ac:dyDescent="0.25">
      <c r="A4" s="35">
        <v>45231</v>
      </c>
      <c r="B4" s="36"/>
      <c r="C4" s="37"/>
      <c r="D4" s="37"/>
      <c r="E4" s="38">
        <f>T_Data[[#This Row],[RECETTES VENTES]]+T_Data[[#This Row],[RECETTES SOINS]]</f>
        <v>0</v>
      </c>
      <c r="F4" s="39"/>
      <c r="G4" s="39"/>
      <c r="H4" s="39"/>
      <c r="I4" s="40">
        <f>T_Data[[#This Row],[CB]]+T_Data[[#This Row],[Espèces]]</f>
        <v>0</v>
      </c>
      <c r="J4" s="36"/>
      <c r="K4" s="36"/>
      <c r="L4" s="41"/>
      <c r="M4" s="36"/>
      <c r="N4" s="42">
        <f>H4-J4-K4-M4</f>
        <v>0</v>
      </c>
    </row>
    <row r="5" spans="1:14" ht="24" customHeight="1" x14ac:dyDescent="0.25">
      <c r="A5" s="35">
        <f>A4+1</f>
        <v>45232</v>
      </c>
      <c r="B5" s="36"/>
      <c r="C5" s="43"/>
      <c r="D5" s="43"/>
      <c r="E5" s="38">
        <f>T_Data[[#This Row],[RECETTES VENTES]]+T_Data[[#This Row],[RECETTES SOINS]]</f>
        <v>0</v>
      </c>
      <c r="F5" s="44"/>
      <c r="G5" s="44"/>
      <c r="H5" s="44"/>
      <c r="I5" s="40">
        <f>T_Data[[#This Row],[CB]]+T_Data[[#This Row],[Espèces]]</f>
        <v>0</v>
      </c>
      <c r="J5" s="36"/>
      <c r="K5" s="36"/>
      <c r="L5" s="36"/>
      <c r="M5" s="36"/>
      <c r="N5" s="42">
        <f t="shared" ref="N5:N33" si="0">N4+H5-J5-K5-M5</f>
        <v>0</v>
      </c>
    </row>
    <row r="6" spans="1:14" ht="24" customHeight="1" x14ac:dyDescent="0.25">
      <c r="A6" s="35">
        <f t="shared" ref="A6:A33" si="1">A5+1</f>
        <v>45233</v>
      </c>
      <c r="B6" s="36"/>
      <c r="C6" s="43"/>
      <c r="D6" s="43"/>
      <c r="E6" s="38">
        <f>T_Data[[#This Row],[RECETTES VENTES]]+T_Data[[#This Row],[RECETTES SOINS]]</f>
        <v>0</v>
      </c>
      <c r="F6" s="44"/>
      <c r="G6" s="44"/>
      <c r="H6" s="44"/>
      <c r="I6" s="40">
        <f>T_Data[[#This Row],[CB]]+T_Data[[#This Row],[Espèces]]</f>
        <v>0</v>
      </c>
      <c r="J6" s="36"/>
      <c r="K6" s="36"/>
      <c r="L6" s="36"/>
      <c r="M6" s="36"/>
      <c r="N6" s="42">
        <f t="shared" si="0"/>
        <v>0</v>
      </c>
    </row>
    <row r="7" spans="1:14" ht="24" customHeight="1" x14ac:dyDescent="0.25">
      <c r="A7" s="35">
        <f t="shared" si="1"/>
        <v>45234</v>
      </c>
      <c r="B7" s="36"/>
      <c r="C7" s="43"/>
      <c r="D7" s="43"/>
      <c r="E7" s="38">
        <f>T_Data[[#This Row],[RECETTES VENTES]]+T_Data[[#This Row],[RECETTES SOINS]]</f>
        <v>0</v>
      </c>
      <c r="F7" s="44"/>
      <c r="G7" s="44"/>
      <c r="H7" s="44"/>
      <c r="I7" s="40">
        <f>T_Data[[#This Row],[CB]]+T_Data[[#This Row],[Espèces]]</f>
        <v>0</v>
      </c>
      <c r="J7" s="36"/>
      <c r="K7" s="36"/>
      <c r="L7" s="36"/>
      <c r="M7" s="36"/>
      <c r="N7" s="42">
        <f t="shared" si="0"/>
        <v>0</v>
      </c>
    </row>
    <row r="8" spans="1:14" ht="24" customHeight="1" x14ac:dyDescent="0.25">
      <c r="A8" s="35">
        <f t="shared" si="1"/>
        <v>45235</v>
      </c>
      <c r="B8" s="36"/>
      <c r="C8" s="43"/>
      <c r="D8" s="43"/>
      <c r="E8" s="38">
        <f>T_Data[[#This Row],[RECETTES VENTES]]+T_Data[[#This Row],[RECETTES SOINS]]</f>
        <v>0</v>
      </c>
      <c r="F8" s="44"/>
      <c r="G8" s="44"/>
      <c r="H8" s="44"/>
      <c r="I8" s="40">
        <f>T_Data[[#This Row],[CB]]+T_Data[[#This Row],[Espèces]]</f>
        <v>0</v>
      </c>
      <c r="J8" s="36"/>
      <c r="K8" s="36"/>
      <c r="L8" s="36"/>
      <c r="M8" s="36"/>
      <c r="N8" s="42">
        <f t="shared" si="0"/>
        <v>0</v>
      </c>
    </row>
    <row r="9" spans="1:14" ht="24" customHeight="1" x14ac:dyDescent="0.25">
      <c r="A9" s="35">
        <f t="shared" si="1"/>
        <v>45236</v>
      </c>
      <c r="B9" s="36"/>
      <c r="C9" s="43"/>
      <c r="D9" s="43"/>
      <c r="E9" s="38">
        <f>T_Data[[#This Row],[RECETTES VENTES]]+T_Data[[#This Row],[RECETTES SOINS]]</f>
        <v>0</v>
      </c>
      <c r="F9" s="44"/>
      <c r="G9" s="44"/>
      <c r="H9" s="44"/>
      <c r="I9" s="40">
        <f>T_Data[[#This Row],[CB]]+T_Data[[#This Row],[Espèces]]</f>
        <v>0</v>
      </c>
      <c r="J9" s="36"/>
      <c r="K9" s="36"/>
      <c r="L9" s="36"/>
      <c r="M9" s="36"/>
      <c r="N9" s="42">
        <f t="shared" si="0"/>
        <v>0</v>
      </c>
    </row>
    <row r="10" spans="1:14" ht="24" customHeight="1" x14ac:dyDescent="0.25">
      <c r="A10" s="35">
        <f t="shared" si="1"/>
        <v>45237</v>
      </c>
      <c r="B10" s="36"/>
      <c r="C10" s="43"/>
      <c r="D10" s="43"/>
      <c r="E10" s="38">
        <f>T_Data[[#This Row],[RECETTES VENTES]]+T_Data[[#This Row],[RECETTES SOINS]]</f>
        <v>0</v>
      </c>
      <c r="F10" s="44"/>
      <c r="G10" s="44"/>
      <c r="H10" s="44"/>
      <c r="I10" s="40">
        <f>T_Data[[#This Row],[CB]]+T_Data[[#This Row],[Espèces]]</f>
        <v>0</v>
      </c>
      <c r="J10" s="36"/>
      <c r="K10" s="36"/>
      <c r="L10" s="36"/>
      <c r="M10" s="36"/>
      <c r="N10" s="42">
        <f t="shared" si="0"/>
        <v>0</v>
      </c>
    </row>
    <row r="11" spans="1:14" ht="24" customHeight="1" x14ac:dyDescent="0.25">
      <c r="A11" s="35">
        <f t="shared" si="1"/>
        <v>45238</v>
      </c>
      <c r="B11" s="36"/>
      <c r="C11" s="43"/>
      <c r="D11" s="43"/>
      <c r="E11" s="38">
        <f>T_Data[[#This Row],[RECETTES VENTES]]+T_Data[[#This Row],[RECETTES SOINS]]</f>
        <v>0</v>
      </c>
      <c r="F11" s="44"/>
      <c r="G11" s="44"/>
      <c r="H11" s="44"/>
      <c r="I11" s="40">
        <f>T_Data[[#This Row],[CB]]+T_Data[[#This Row],[Espèces]]</f>
        <v>0</v>
      </c>
      <c r="J11" s="36"/>
      <c r="K11" s="36"/>
      <c r="L11" s="36"/>
      <c r="M11" s="36"/>
      <c r="N11" s="42">
        <f t="shared" si="0"/>
        <v>0</v>
      </c>
    </row>
    <row r="12" spans="1:14" ht="24" customHeight="1" x14ac:dyDescent="0.25">
      <c r="A12" s="35">
        <f t="shared" si="1"/>
        <v>45239</v>
      </c>
      <c r="B12" s="36"/>
      <c r="C12" s="43"/>
      <c r="D12" s="43"/>
      <c r="E12" s="38">
        <f>T_Data[[#This Row],[RECETTES VENTES]]+T_Data[[#This Row],[RECETTES SOINS]]</f>
        <v>0</v>
      </c>
      <c r="F12" s="44"/>
      <c r="G12" s="44"/>
      <c r="H12" s="44"/>
      <c r="I12" s="40">
        <f>T_Data[[#This Row],[CB]]+T_Data[[#This Row],[Espèces]]</f>
        <v>0</v>
      </c>
      <c r="J12" s="36"/>
      <c r="K12" s="36"/>
      <c r="L12" s="36"/>
      <c r="M12" s="36"/>
      <c r="N12" s="42">
        <f t="shared" si="0"/>
        <v>0</v>
      </c>
    </row>
    <row r="13" spans="1:14" ht="24" customHeight="1" x14ac:dyDescent="0.25">
      <c r="A13" s="35">
        <f t="shared" si="1"/>
        <v>45240</v>
      </c>
      <c r="B13" s="36"/>
      <c r="C13" s="43"/>
      <c r="D13" s="43"/>
      <c r="E13" s="38">
        <f>T_Data[[#This Row],[RECETTES VENTES]]+T_Data[[#This Row],[RECETTES SOINS]]</f>
        <v>0</v>
      </c>
      <c r="F13" s="44"/>
      <c r="G13" s="44"/>
      <c r="H13" s="44"/>
      <c r="I13" s="40">
        <f>T_Data[[#This Row],[CB]]+T_Data[[#This Row],[Espèces]]</f>
        <v>0</v>
      </c>
      <c r="J13" s="36"/>
      <c r="K13" s="36"/>
      <c r="L13" s="36"/>
      <c r="M13" s="36"/>
      <c r="N13" s="42">
        <f t="shared" si="0"/>
        <v>0</v>
      </c>
    </row>
    <row r="14" spans="1:14" ht="24" customHeight="1" x14ac:dyDescent="0.25">
      <c r="A14" s="35">
        <f t="shared" si="1"/>
        <v>45241</v>
      </c>
      <c r="B14" s="36"/>
      <c r="C14" s="43"/>
      <c r="D14" s="43"/>
      <c r="E14" s="38">
        <f>T_Data[[#This Row],[RECETTES VENTES]]+T_Data[[#This Row],[RECETTES SOINS]]</f>
        <v>0</v>
      </c>
      <c r="F14" s="44"/>
      <c r="G14" s="44"/>
      <c r="H14" s="44"/>
      <c r="I14" s="40">
        <f>T_Data[[#This Row],[CB]]+T_Data[[#This Row],[Espèces]]</f>
        <v>0</v>
      </c>
      <c r="J14" s="36"/>
      <c r="K14" s="36"/>
      <c r="L14" s="36"/>
      <c r="M14" s="36"/>
      <c r="N14" s="42">
        <f t="shared" si="0"/>
        <v>0</v>
      </c>
    </row>
    <row r="15" spans="1:14" ht="24" customHeight="1" x14ac:dyDescent="0.25">
      <c r="A15" s="35">
        <f t="shared" si="1"/>
        <v>45242</v>
      </c>
      <c r="B15" s="36"/>
      <c r="C15" s="43"/>
      <c r="D15" s="43"/>
      <c r="E15" s="38">
        <f>T_Data[[#This Row],[RECETTES VENTES]]+T_Data[[#This Row],[RECETTES SOINS]]</f>
        <v>0</v>
      </c>
      <c r="F15" s="44"/>
      <c r="G15" s="44"/>
      <c r="H15" s="44"/>
      <c r="I15" s="40">
        <f>T_Data[[#This Row],[CB]]+T_Data[[#This Row],[Espèces]]</f>
        <v>0</v>
      </c>
      <c r="J15" s="36"/>
      <c r="K15" s="36"/>
      <c r="L15" s="36"/>
      <c r="M15" s="36"/>
      <c r="N15" s="42">
        <f t="shared" si="0"/>
        <v>0</v>
      </c>
    </row>
    <row r="16" spans="1:14" ht="24" customHeight="1" x14ac:dyDescent="0.25">
      <c r="A16" s="35">
        <f t="shared" si="1"/>
        <v>45243</v>
      </c>
      <c r="B16" s="36"/>
      <c r="C16" s="43"/>
      <c r="D16" s="43"/>
      <c r="E16" s="38">
        <f>T_Data[[#This Row],[RECETTES VENTES]]+T_Data[[#This Row],[RECETTES SOINS]]</f>
        <v>0</v>
      </c>
      <c r="F16" s="44"/>
      <c r="G16" s="44"/>
      <c r="H16" s="44"/>
      <c r="I16" s="40">
        <f>T_Data[[#This Row],[CB]]+T_Data[[#This Row],[Espèces]]</f>
        <v>0</v>
      </c>
      <c r="J16" s="36"/>
      <c r="K16" s="36"/>
      <c r="L16" s="36"/>
      <c r="M16" s="36"/>
      <c r="N16" s="42">
        <f t="shared" si="0"/>
        <v>0</v>
      </c>
    </row>
    <row r="17" spans="1:14" ht="24" customHeight="1" x14ac:dyDescent="0.25">
      <c r="A17" s="35">
        <f t="shared" si="1"/>
        <v>45244</v>
      </c>
      <c r="B17" s="36"/>
      <c r="C17" s="43"/>
      <c r="D17" s="43"/>
      <c r="E17" s="38">
        <f>T_Data[[#This Row],[RECETTES VENTES]]+T_Data[[#This Row],[RECETTES SOINS]]</f>
        <v>0</v>
      </c>
      <c r="F17" s="44"/>
      <c r="G17" s="44"/>
      <c r="H17" s="44"/>
      <c r="I17" s="40">
        <f>T_Data[[#This Row],[CB]]+T_Data[[#This Row],[Espèces]]</f>
        <v>0</v>
      </c>
      <c r="J17" s="36"/>
      <c r="K17" s="36"/>
      <c r="L17" s="36"/>
      <c r="M17" s="36"/>
      <c r="N17" s="42">
        <f t="shared" si="0"/>
        <v>0</v>
      </c>
    </row>
    <row r="18" spans="1:14" ht="24" customHeight="1" x14ac:dyDescent="0.25">
      <c r="A18" s="35">
        <f t="shared" si="1"/>
        <v>45245</v>
      </c>
      <c r="B18" s="36"/>
      <c r="C18" s="43"/>
      <c r="D18" s="43"/>
      <c r="E18" s="38">
        <f>T_Data[[#This Row],[RECETTES VENTES]]+T_Data[[#This Row],[RECETTES SOINS]]</f>
        <v>0</v>
      </c>
      <c r="F18" s="44"/>
      <c r="G18" s="44"/>
      <c r="H18" s="44"/>
      <c r="I18" s="40">
        <f>T_Data[[#This Row],[CB]]+T_Data[[#This Row],[Espèces]]</f>
        <v>0</v>
      </c>
      <c r="J18" s="36"/>
      <c r="K18" s="36"/>
      <c r="L18" s="36"/>
      <c r="M18" s="36"/>
      <c r="N18" s="42">
        <f t="shared" si="0"/>
        <v>0</v>
      </c>
    </row>
    <row r="19" spans="1:14" ht="24" customHeight="1" x14ac:dyDescent="0.25">
      <c r="A19" s="35">
        <f t="shared" si="1"/>
        <v>45246</v>
      </c>
      <c r="B19" s="36"/>
      <c r="C19" s="43"/>
      <c r="D19" s="43"/>
      <c r="E19" s="38">
        <f>T_Data[[#This Row],[RECETTES VENTES]]+T_Data[[#This Row],[RECETTES SOINS]]</f>
        <v>0</v>
      </c>
      <c r="F19" s="44"/>
      <c r="G19" s="44"/>
      <c r="H19" s="44"/>
      <c r="I19" s="40">
        <f>T_Data[[#This Row],[CB]]+T_Data[[#This Row],[Espèces]]</f>
        <v>0</v>
      </c>
      <c r="J19" s="36"/>
      <c r="K19" s="36"/>
      <c r="L19" s="36"/>
      <c r="M19" s="36"/>
      <c r="N19" s="42">
        <f t="shared" si="0"/>
        <v>0</v>
      </c>
    </row>
    <row r="20" spans="1:14" ht="24" customHeight="1" x14ac:dyDescent="0.25">
      <c r="A20" s="35">
        <f t="shared" si="1"/>
        <v>45247</v>
      </c>
      <c r="B20" s="36"/>
      <c r="C20" s="43"/>
      <c r="D20" s="43"/>
      <c r="E20" s="38">
        <f>T_Data[[#This Row],[RECETTES VENTES]]+T_Data[[#This Row],[RECETTES SOINS]]</f>
        <v>0</v>
      </c>
      <c r="F20" s="44"/>
      <c r="G20" s="44"/>
      <c r="H20" s="44"/>
      <c r="I20" s="40">
        <f>T_Data[[#This Row],[CB]]+T_Data[[#This Row],[Espèces]]</f>
        <v>0</v>
      </c>
      <c r="J20" s="36"/>
      <c r="K20" s="36"/>
      <c r="L20" s="36"/>
      <c r="M20" s="36"/>
      <c r="N20" s="42">
        <f t="shared" si="0"/>
        <v>0</v>
      </c>
    </row>
    <row r="21" spans="1:14" ht="24" customHeight="1" x14ac:dyDescent="0.25">
      <c r="A21" s="35">
        <f t="shared" si="1"/>
        <v>45248</v>
      </c>
      <c r="B21" s="36"/>
      <c r="C21" s="43"/>
      <c r="D21" s="43"/>
      <c r="E21" s="38">
        <f>T_Data[[#This Row],[RECETTES VENTES]]+T_Data[[#This Row],[RECETTES SOINS]]</f>
        <v>0</v>
      </c>
      <c r="F21" s="44"/>
      <c r="G21" s="44"/>
      <c r="H21" s="44"/>
      <c r="I21" s="40">
        <f>T_Data[[#This Row],[CB]]+T_Data[[#This Row],[Espèces]]</f>
        <v>0</v>
      </c>
      <c r="J21" s="36"/>
      <c r="K21" s="36"/>
      <c r="L21" s="36"/>
      <c r="M21" s="36"/>
      <c r="N21" s="42">
        <f t="shared" si="0"/>
        <v>0</v>
      </c>
    </row>
    <row r="22" spans="1:14" ht="24" customHeight="1" x14ac:dyDescent="0.25">
      <c r="A22" s="35">
        <f t="shared" si="1"/>
        <v>45249</v>
      </c>
      <c r="B22" s="36"/>
      <c r="C22" s="43"/>
      <c r="D22" s="43"/>
      <c r="E22" s="38">
        <f>T_Data[[#This Row],[RECETTES VENTES]]+T_Data[[#This Row],[RECETTES SOINS]]</f>
        <v>0</v>
      </c>
      <c r="F22" s="44"/>
      <c r="G22" s="44"/>
      <c r="H22" s="44"/>
      <c r="I22" s="40">
        <f>T_Data[[#This Row],[CB]]+T_Data[[#This Row],[Espèces]]</f>
        <v>0</v>
      </c>
      <c r="J22" s="36"/>
      <c r="K22" s="36"/>
      <c r="L22" s="36"/>
      <c r="M22" s="36"/>
      <c r="N22" s="42">
        <f t="shared" si="0"/>
        <v>0</v>
      </c>
    </row>
    <row r="23" spans="1:14" ht="24" customHeight="1" x14ac:dyDescent="0.25">
      <c r="A23" s="35">
        <f t="shared" si="1"/>
        <v>45250</v>
      </c>
      <c r="B23" s="36"/>
      <c r="C23" s="43"/>
      <c r="D23" s="43"/>
      <c r="E23" s="38">
        <f>T_Data[[#This Row],[RECETTES VENTES]]+T_Data[[#This Row],[RECETTES SOINS]]</f>
        <v>0</v>
      </c>
      <c r="F23" s="44"/>
      <c r="G23" s="44"/>
      <c r="H23" s="44"/>
      <c r="I23" s="40">
        <f>T_Data[[#This Row],[CB]]+T_Data[[#This Row],[Espèces]]</f>
        <v>0</v>
      </c>
      <c r="J23" s="36"/>
      <c r="K23" s="36"/>
      <c r="L23" s="36"/>
      <c r="M23" s="36"/>
      <c r="N23" s="42">
        <f t="shared" si="0"/>
        <v>0</v>
      </c>
    </row>
    <row r="24" spans="1:14" ht="24" customHeight="1" x14ac:dyDescent="0.25">
      <c r="A24" s="35">
        <f t="shared" si="1"/>
        <v>45251</v>
      </c>
      <c r="B24" s="36"/>
      <c r="C24" s="43"/>
      <c r="D24" s="43"/>
      <c r="E24" s="38">
        <f>T_Data[[#This Row],[RECETTES VENTES]]+T_Data[[#This Row],[RECETTES SOINS]]</f>
        <v>0</v>
      </c>
      <c r="F24" s="44"/>
      <c r="G24" s="44"/>
      <c r="H24" s="44"/>
      <c r="I24" s="40">
        <f>T_Data[[#This Row],[CB]]+T_Data[[#This Row],[Espèces]]</f>
        <v>0</v>
      </c>
      <c r="J24" s="36"/>
      <c r="K24" s="36"/>
      <c r="L24" s="36"/>
      <c r="M24" s="36"/>
      <c r="N24" s="42">
        <f t="shared" si="0"/>
        <v>0</v>
      </c>
    </row>
    <row r="25" spans="1:14" ht="24" customHeight="1" x14ac:dyDescent="0.25">
      <c r="A25" s="35">
        <v>45252</v>
      </c>
      <c r="B25" s="36" t="s">
        <v>51</v>
      </c>
      <c r="C25" s="43">
        <v>25.36</v>
      </c>
      <c r="D25" s="43"/>
      <c r="E25" s="38">
        <f>T_Data[[#This Row],[RECETTES VENTES]]+T_Data[[#This Row],[RECETTES SOINS]]</f>
        <v>25.36</v>
      </c>
      <c r="F25" s="44">
        <v>25.36</v>
      </c>
      <c r="G25" s="44">
        <v>25.36</v>
      </c>
      <c r="H25" s="44"/>
      <c r="I25" s="40">
        <f>T_Data[[#This Row],[CB]]+T_Data[[#This Row],[Espèces]]</f>
        <v>25.36</v>
      </c>
      <c r="J25" s="36"/>
      <c r="K25" s="36"/>
      <c r="L25" s="36"/>
      <c r="M25" s="36"/>
      <c r="N25" s="42">
        <f t="shared" si="0"/>
        <v>0</v>
      </c>
    </row>
    <row r="26" spans="1:14" ht="24" customHeight="1" x14ac:dyDescent="0.25">
      <c r="A26" s="35">
        <f t="shared" si="1"/>
        <v>45253</v>
      </c>
      <c r="B26" s="36"/>
      <c r="C26" s="43"/>
      <c r="D26" s="43"/>
      <c r="E26" s="38">
        <f>T_Data[[#This Row],[RECETTES VENTES]]+T_Data[[#This Row],[RECETTES SOINS]]</f>
        <v>0</v>
      </c>
      <c r="F26" s="44"/>
      <c r="G26" s="44"/>
      <c r="H26" s="44"/>
      <c r="I26" s="40">
        <f>T_Data[[#This Row],[CB]]+T_Data[[#This Row],[Espèces]]</f>
        <v>0</v>
      </c>
      <c r="J26" s="36"/>
      <c r="K26" s="36"/>
      <c r="L26" s="36"/>
      <c r="M26" s="36"/>
      <c r="N26" s="42">
        <f t="shared" si="0"/>
        <v>0</v>
      </c>
    </row>
    <row r="27" spans="1:14" ht="24" customHeight="1" x14ac:dyDescent="0.25">
      <c r="A27" s="35">
        <f t="shared" si="1"/>
        <v>45254</v>
      </c>
      <c r="B27" s="36"/>
      <c r="C27" s="43"/>
      <c r="D27" s="43"/>
      <c r="E27" s="38">
        <f>T_Data[[#This Row],[RECETTES VENTES]]+T_Data[[#This Row],[RECETTES SOINS]]</f>
        <v>0</v>
      </c>
      <c r="F27" s="44"/>
      <c r="G27" s="44"/>
      <c r="H27" s="44"/>
      <c r="I27" s="40">
        <f>T_Data[[#This Row],[CB]]+T_Data[[#This Row],[Espèces]]</f>
        <v>0</v>
      </c>
      <c r="J27" s="36"/>
      <c r="K27" s="36"/>
      <c r="L27" s="36"/>
      <c r="M27" s="36"/>
      <c r="N27" s="42">
        <f t="shared" si="0"/>
        <v>0</v>
      </c>
    </row>
    <row r="28" spans="1:14" ht="24" customHeight="1" x14ac:dyDescent="0.25">
      <c r="A28" s="35">
        <f t="shared" si="1"/>
        <v>45255</v>
      </c>
      <c r="B28" s="36"/>
      <c r="C28" s="43"/>
      <c r="D28" s="43"/>
      <c r="E28" s="38">
        <f>T_Data[[#This Row],[RECETTES VENTES]]+T_Data[[#This Row],[RECETTES SOINS]]</f>
        <v>0</v>
      </c>
      <c r="F28" s="44"/>
      <c r="G28" s="44"/>
      <c r="H28" s="44"/>
      <c r="I28" s="40">
        <f>T_Data[[#This Row],[CB]]+T_Data[[#This Row],[Espèces]]</f>
        <v>0</v>
      </c>
      <c r="J28" s="36"/>
      <c r="K28" s="36"/>
      <c r="L28" s="36"/>
      <c r="M28" s="36"/>
      <c r="N28" s="42">
        <f t="shared" si="0"/>
        <v>0</v>
      </c>
    </row>
    <row r="29" spans="1:14" ht="24" customHeight="1" x14ac:dyDescent="0.25">
      <c r="A29" s="35">
        <f t="shared" si="1"/>
        <v>45256</v>
      </c>
      <c r="B29" s="36"/>
      <c r="C29" s="43"/>
      <c r="D29" s="43"/>
      <c r="E29" s="38">
        <f>T_Data[[#This Row],[RECETTES VENTES]]+T_Data[[#This Row],[RECETTES SOINS]]</f>
        <v>0</v>
      </c>
      <c r="F29" s="44"/>
      <c r="G29" s="44"/>
      <c r="H29" s="44"/>
      <c r="I29" s="40">
        <f>T_Data[[#This Row],[CB]]+T_Data[[#This Row],[Espèces]]</f>
        <v>0</v>
      </c>
      <c r="J29" s="36"/>
      <c r="K29" s="36"/>
      <c r="L29" s="36"/>
      <c r="M29" s="36"/>
      <c r="N29" s="42">
        <f t="shared" si="0"/>
        <v>0</v>
      </c>
    </row>
    <row r="30" spans="1:14" ht="24" customHeight="1" x14ac:dyDescent="0.25">
      <c r="A30" s="35">
        <f t="shared" si="1"/>
        <v>45257</v>
      </c>
      <c r="B30" s="36"/>
      <c r="C30" s="43"/>
      <c r="D30" s="43"/>
      <c r="E30" s="38">
        <f>T_Data[[#This Row],[RECETTES VENTES]]+T_Data[[#This Row],[RECETTES SOINS]]</f>
        <v>0</v>
      </c>
      <c r="F30" s="44"/>
      <c r="G30" s="44"/>
      <c r="H30" s="44"/>
      <c r="I30" s="40">
        <f>T_Data[[#This Row],[CB]]+T_Data[[#This Row],[Espèces]]</f>
        <v>0</v>
      </c>
      <c r="J30" s="36"/>
      <c r="K30" s="36"/>
      <c r="L30" s="36"/>
      <c r="M30" s="36"/>
      <c r="N30" s="42">
        <f t="shared" si="0"/>
        <v>0</v>
      </c>
    </row>
    <row r="31" spans="1:14" ht="24" customHeight="1" x14ac:dyDescent="0.25">
      <c r="A31" s="35">
        <f t="shared" si="1"/>
        <v>45258</v>
      </c>
      <c r="B31" s="36"/>
      <c r="C31" s="43"/>
      <c r="D31" s="43"/>
      <c r="E31" s="38">
        <f>T_Data[[#This Row],[RECETTES VENTES]]+T_Data[[#This Row],[RECETTES SOINS]]</f>
        <v>0</v>
      </c>
      <c r="F31" s="44"/>
      <c r="G31" s="44"/>
      <c r="H31" s="44"/>
      <c r="I31" s="40">
        <f>T_Data[[#This Row],[CB]]+T_Data[[#This Row],[Espèces]]</f>
        <v>0</v>
      </c>
      <c r="J31" s="36"/>
      <c r="K31" s="36"/>
      <c r="L31" s="36"/>
      <c r="M31" s="36"/>
      <c r="N31" s="42">
        <f t="shared" si="0"/>
        <v>0</v>
      </c>
    </row>
    <row r="32" spans="1:14" ht="24" customHeight="1" x14ac:dyDescent="0.25">
      <c r="A32" s="35">
        <f t="shared" si="1"/>
        <v>45259</v>
      </c>
      <c r="B32" s="36"/>
      <c r="C32" s="43"/>
      <c r="D32" s="43"/>
      <c r="E32" s="38">
        <f>T_Data[[#This Row],[RECETTES VENTES]]+T_Data[[#This Row],[RECETTES SOINS]]</f>
        <v>0</v>
      </c>
      <c r="F32" s="44"/>
      <c r="G32" s="44"/>
      <c r="H32" s="44"/>
      <c r="I32" s="40">
        <f>T_Data[[#This Row],[CB]]+T_Data[[#This Row],[Espèces]]</f>
        <v>0</v>
      </c>
      <c r="J32" s="36"/>
      <c r="K32" s="36"/>
      <c r="L32" s="36"/>
      <c r="M32" s="36"/>
      <c r="N32" s="42">
        <f t="shared" si="0"/>
        <v>0</v>
      </c>
    </row>
    <row r="33" spans="1:14" ht="24" customHeight="1" x14ac:dyDescent="0.25">
      <c r="A33" s="35">
        <f t="shared" si="1"/>
        <v>45260</v>
      </c>
      <c r="B33" s="36"/>
      <c r="C33" s="43"/>
      <c r="D33" s="43"/>
      <c r="E33" s="38">
        <f>T_Data[[#This Row],[RECETTES VENTES]]+T_Data[[#This Row],[RECETTES SOINS]]</f>
        <v>0</v>
      </c>
      <c r="F33" s="44"/>
      <c r="G33" s="44"/>
      <c r="H33" s="44"/>
      <c r="I33" s="40">
        <f>T_Data[[#This Row],[CB]]+T_Data[[#This Row],[Espèces]]</f>
        <v>0</v>
      </c>
      <c r="J33" s="36"/>
      <c r="K33" s="36"/>
      <c r="L33" s="36"/>
      <c r="M33" s="36"/>
      <c r="N33" s="42">
        <f t="shared" si="0"/>
        <v>0</v>
      </c>
    </row>
    <row r="34" spans="1:14" ht="27.75" customHeight="1" x14ac:dyDescent="0.3">
      <c r="A34" s="50" t="s">
        <v>37</v>
      </c>
      <c r="B34" s="45"/>
      <c r="C34" s="46">
        <f>SUBTOTAL(109,T_Data[RECETTES VENTES])</f>
        <v>25.36</v>
      </c>
      <c r="D34" s="46">
        <f>SUBTOTAL(109,T_Data[RECETTES SOINS])</f>
        <v>0</v>
      </c>
      <c r="E34" s="47">
        <f>SUBTOTAL(109,T_Data[TOTAL RECETTES])</f>
        <v>25.36</v>
      </c>
      <c r="F34" s="49">
        <f>SUBTOTAL(109,T_Data[CB])</f>
        <v>25.36</v>
      </c>
      <c r="G34" s="49">
        <f>SUBTOTAL(109,T_Data[Sans contact])</f>
        <v>25.36</v>
      </c>
      <c r="H34" s="49">
        <f>SUBTOTAL(109,T_Data[Espèces])</f>
        <v>0</v>
      </c>
      <c r="I34" s="48">
        <f>SUBTOTAL(109,T_Data[contrôle])</f>
        <v>25.36</v>
      </c>
      <c r="J34" s="45">
        <f>SUBTOTAL(109,T_Data[Versement banque])</f>
        <v>0</v>
      </c>
      <c r="K34" s="45">
        <f>SUBTOTAL(109,T_Data[dépenses])</f>
        <v>0</v>
      </c>
      <c r="L34" s="45">
        <f>SUBTOTAL(109,T_Data[observations2])</f>
        <v>0</v>
      </c>
      <c r="M34" s="45">
        <f>SUBTOTAL(109,T_Data[Retrait personnel])</f>
        <v>0</v>
      </c>
      <c r="N34" s="6">
        <f>SUBTOTAL(109,T_Data[Solde caisse])</f>
        <v>0</v>
      </c>
    </row>
    <row r="35" spans="1:14" ht="27.75" customHeight="1" x14ac:dyDescent="0.25"/>
    <row r="36" spans="1:14" ht="27.75" customHeight="1" x14ac:dyDescent="0.25"/>
    <row r="37" spans="1:14" ht="27.75" customHeight="1" x14ac:dyDescent="0.25"/>
    <row r="38" spans="1:14" ht="27.75" customHeight="1" x14ac:dyDescent="0.25"/>
  </sheetData>
  <mergeCells count="4">
    <mergeCell ref="A1:B2"/>
    <mergeCell ref="F1:H1"/>
    <mergeCell ref="J1:N2"/>
    <mergeCell ref="F2:H2"/>
  </mergeCells>
  <printOptions horizontalCentered="1" verticalCentered="1"/>
  <pageMargins left="0.51181102362204722" right="0.23622047244094491" top="0.55118110236220474" bottom="0.43307086614173229" header="0.31496062992125984" footer="0.31496062992125984"/>
  <pageSetup paperSize="9" scale="65" orientation="landscape" r:id="rId1"/>
  <headerFooter alignWithMargins="0">
    <oddHeader>&amp;C&amp;"Arial,Gras"&amp;16RECETTES MOIS DE :&amp;RSolde début de mois :</oddHead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918CB-A768-44BC-A06C-4807EF472FE2}">
  <sheetPr codeName="Feuil7"/>
  <dimension ref="A1:I8"/>
  <sheetViews>
    <sheetView topLeftCell="B1" workbookViewId="0">
      <selection activeCell="B9" sqref="B9"/>
    </sheetView>
  </sheetViews>
  <sheetFormatPr baseColWidth="10" defaultRowHeight="14.4" x14ac:dyDescent="0.3"/>
  <cols>
    <col min="6" max="7" width="23.33203125" customWidth="1"/>
    <col min="8" max="8" width="22.44140625" customWidth="1"/>
  </cols>
  <sheetData>
    <row r="1" spans="1:9" ht="33" customHeight="1" x14ac:dyDescent="0.3">
      <c r="A1" s="10"/>
      <c r="B1" s="10"/>
      <c r="C1" s="10"/>
      <c r="D1" s="12" t="s">
        <v>33</v>
      </c>
      <c r="E1" s="12"/>
      <c r="F1" s="10" t="s">
        <v>34</v>
      </c>
      <c r="G1" s="10" t="s">
        <v>35</v>
      </c>
      <c r="H1" s="10"/>
      <c r="I1" s="10"/>
    </row>
    <row r="2" spans="1:9" x14ac:dyDescent="0.3">
      <c r="B2" t="s">
        <v>21</v>
      </c>
      <c r="D2" s="4" t="s">
        <v>26</v>
      </c>
      <c r="E2" s="5" t="e">
        <f>SUMIFS(#REF!,#REF!,"lundi")</f>
        <v>#REF!</v>
      </c>
      <c r="F2" t="e">
        <f>COUNTIF(#REF!,"lundi")</f>
        <v>#REF!</v>
      </c>
      <c r="G2" t="e">
        <f>IF(#REF!="lundi",1,IF(#REF!="mardi",2,IF(#REF!="mercredi",3,IF(#REF!="jeudi",4,IF(#REF!="vendredi",5,IF(#REF!="samedi",6,IF(#REF!="dimanche",7,"erreur")))))))</f>
        <v>#REF!</v>
      </c>
    </row>
    <row r="3" spans="1:9" x14ac:dyDescent="0.3">
      <c r="B3" t="s">
        <v>22</v>
      </c>
      <c r="D3" s="6" t="s">
        <v>27</v>
      </c>
      <c r="E3" s="7" t="e">
        <f>SUMIFS(#REF!,#REF!,"mardi")</f>
        <v>#REF!</v>
      </c>
      <c r="F3" t="e">
        <f>COUNTIF(#REF!,"mardi")</f>
        <v>#REF!</v>
      </c>
    </row>
    <row r="4" spans="1:9" x14ac:dyDescent="0.3">
      <c r="B4" t="s">
        <v>23</v>
      </c>
      <c r="D4" s="6" t="s">
        <v>28</v>
      </c>
      <c r="E4" s="7" t="e">
        <f>SUMIFS(#REF!,#REF!,"mercredi")</f>
        <v>#REF!</v>
      </c>
      <c r="F4" t="e">
        <f>COUNTIF(#REF!,"mercredi")</f>
        <v>#REF!</v>
      </c>
    </row>
    <row r="5" spans="1:9" x14ac:dyDescent="0.3">
      <c r="B5" t="s">
        <v>24</v>
      </c>
      <c r="D5" s="6" t="s">
        <v>29</v>
      </c>
      <c r="E5" s="7" t="e">
        <f>SUMIFS(#REF!,#REF!,"jeudi")</f>
        <v>#REF!</v>
      </c>
      <c r="F5" t="e">
        <f>COUNTIF(#REF!,"jeudi")</f>
        <v>#REF!</v>
      </c>
    </row>
    <row r="6" spans="1:9" x14ac:dyDescent="0.3">
      <c r="B6" t="s">
        <v>25</v>
      </c>
      <c r="D6" s="6" t="s">
        <v>30</v>
      </c>
      <c r="E6" s="7" t="e">
        <f>SUMIFS(#REF!,#REF!,"vendredi")</f>
        <v>#REF!</v>
      </c>
      <c r="F6" t="e">
        <f>COUNTIF(#REF!,"vendredi")</f>
        <v>#REF!</v>
      </c>
    </row>
    <row r="7" spans="1:9" x14ac:dyDescent="0.3">
      <c r="D7" s="6" t="s">
        <v>31</v>
      </c>
      <c r="E7" s="7" t="e">
        <f>SUMIFS(#REF!,#REF!,"samedi")</f>
        <v>#REF!</v>
      </c>
      <c r="F7" t="e">
        <f>COUNTIF(#REF!,"samedi")</f>
        <v>#REF!</v>
      </c>
    </row>
    <row r="8" spans="1:9" x14ac:dyDescent="0.3">
      <c r="D8" s="8" t="s">
        <v>32</v>
      </c>
      <c r="E8" s="9" t="e">
        <f>SUMIFS(#REF!,#REF!,"dimanche")</f>
        <v>#REF!</v>
      </c>
      <c r="F8" t="e">
        <f>COUNTIF(#REF!,"dimanche")</f>
        <v>#REF!</v>
      </c>
    </row>
  </sheetData>
  <mergeCells count="1">
    <mergeCell ref="D1:E1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95B78-43AB-4DB5-AD70-2A0B6AD7B7FD}">
  <sheetPr codeName="Feuil5"/>
  <dimension ref="A2:B20"/>
  <sheetViews>
    <sheetView workbookViewId="0">
      <selection activeCell="D8" sqref="D8"/>
    </sheetView>
  </sheetViews>
  <sheetFormatPr baseColWidth="10" defaultRowHeight="14.4" x14ac:dyDescent="0.3"/>
  <cols>
    <col min="2" max="2" width="38.33203125" customWidth="1"/>
  </cols>
  <sheetData>
    <row r="2" spans="1:2" x14ac:dyDescent="0.3">
      <c r="A2" t="s">
        <v>6</v>
      </c>
      <c r="B2" t="s">
        <v>9</v>
      </c>
    </row>
    <row r="3" spans="1:2" x14ac:dyDescent="0.3">
      <c r="A3" t="s">
        <v>7</v>
      </c>
      <c r="B3" t="s">
        <v>19</v>
      </c>
    </row>
    <row r="4" spans="1:2" x14ac:dyDescent="0.3">
      <c r="B4" t="s">
        <v>17</v>
      </c>
    </row>
    <row r="5" spans="1:2" x14ac:dyDescent="0.3">
      <c r="B5" t="s">
        <v>12</v>
      </c>
    </row>
    <row r="6" spans="1:2" x14ac:dyDescent="0.3">
      <c r="B6" t="s">
        <v>20</v>
      </c>
    </row>
    <row r="7" spans="1:2" x14ac:dyDescent="0.3">
      <c r="B7" t="s">
        <v>36</v>
      </c>
    </row>
    <row r="8" spans="1:2" x14ac:dyDescent="0.3">
      <c r="B8" t="s">
        <v>10</v>
      </c>
    </row>
    <row r="9" spans="1:2" x14ac:dyDescent="0.3">
      <c r="B9" t="s">
        <v>13</v>
      </c>
    </row>
    <row r="10" spans="1:2" x14ac:dyDescent="0.3">
      <c r="B10" t="s">
        <v>14</v>
      </c>
    </row>
    <row r="11" spans="1:2" x14ac:dyDescent="0.3">
      <c r="B11" t="s">
        <v>11</v>
      </c>
    </row>
    <row r="12" spans="1:2" x14ac:dyDescent="0.3">
      <c r="B12" t="s">
        <v>16</v>
      </c>
    </row>
    <row r="20" spans="1:1" x14ac:dyDescent="0.3">
      <c r="A20" t="s">
        <v>3</v>
      </c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Banque</vt:lpstr>
      <vt:lpstr>tableau</vt:lpstr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 innov</dc:creator>
  <cp:lastModifiedBy>François ROUZE</cp:lastModifiedBy>
  <dcterms:created xsi:type="dcterms:W3CDTF">2023-12-03T12:24:20Z</dcterms:created>
  <dcterms:modified xsi:type="dcterms:W3CDTF">2023-12-22T14:33:33Z</dcterms:modified>
</cp:coreProperties>
</file>