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CBF747F-B9BF-4DA2-B13F-8ED2422B43B6}" xr6:coauthVersionLast="36" xr6:coauthVersionMax="47" xr10:uidLastSave="{00000000-0000-0000-0000-000000000000}"/>
  <bookViews>
    <workbookView xWindow="-16428" yWindow="-108" windowWidth="16536" windowHeight="9432" xr2:uid="{00000000-000D-0000-FFFF-FFFF00000000}"/>
  </bookViews>
  <sheets>
    <sheet name="facture" sheetId="1" r:id="rId1"/>
    <sheet name="plage données" sheetId="2" r:id="rId2"/>
  </sheets>
  <definedNames>
    <definedName name="DebNuit">'plage données'!$E$1</definedName>
    <definedName name="Fériés">'plage données'!$B$3:$B$14</definedName>
    <definedName name="FinNuit">'plage données'!$E$2</definedName>
    <definedName name="_xlnm.Print_Area" localSheetId="0">facture!$A$1:$I$44</definedName>
  </definedNames>
  <calcPr calcId="191029"/>
</workbook>
</file>

<file path=xl/calcChain.xml><?xml version="1.0" encoding="utf-8"?>
<calcChain xmlns="http://schemas.openxmlformats.org/spreadsheetml/2006/main">
  <c r="J27" i="1" l="1"/>
  <c r="L27" i="1"/>
  <c r="M27" i="1"/>
  <c r="R27" i="1" s="1"/>
  <c r="O27" i="1"/>
  <c r="N27" i="1" s="1"/>
  <c r="P27" i="1"/>
  <c r="J28" i="1"/>
  <c r="L28" i="1"/>
  <c r="M28" i="1"/>
  <c r="R28" i="1" s="1"/>
  <c r="O28" i="1"/>
  <c r="N28" i="1" s="1"/>
  <c r="P28" i="1"/>
  <c r="J29" i="1"/>
  <c r="L29" i="1"/>
  <c r="M29" i="1"/>
  <c r="R29" i="1" s="1"/>
  <c r="O29" i="1"/>
  <c r="N29" i="1" s="1"/>
  <c r="P29" i="1"/>
  <c r="J30" i="1"/>
  <c r="L30" i="1"/>
  <c r="M30" i="1"/>
  <c r="R30" i="1" s="1"/>
  <c r="O30" i="1"/>
  <c r="N30" i="1" s="1"/>
  <c r="P30" i="1"/>
  <c r="J31" i="1"/>
  <c r="L31" i="1"/>
  <c r="M31" i="1"/>
  <c r="R31" i="1" s="1"/>
  <c r="O31" i="1"/>
  <c r="N31" i="1" s="1"/>
  <c r="P31" i="1"/>
  <c r="J32" i="1"/>
  <c r="L32" i="1"/>
  <c r="M32" i="1"/>
  <c r="R32" i="1" s="1"/>
  <c r="O32" i="1"/>
  <c r="N32" i="1" s="1"/>
  <c r="P32" i="1"/>
  <c r="J33" i="1"/>
  <c r="L33" i="1"/>
  <c r="M33" i="1"/>
  <c r="R33" i="1" s="1"/>
  <c r="O33" i="1"/>
  <c r="N33" i="1" s="1"/>
  <c r="P33" i="1"/>
  <c r="J26" i="1"/>
  <c r="P26" i="1" s="1"/>
  <c r="K33" i="1" l="1"/>
  <c r="K32" i="1"/>
  <c r="K31" i="1"/>
  <c r="K30" i="1"/>
  <c r="K29" i="1"/>
  <c r="K28" i="1"/>
  <c r="K27" i="1"/>
  <c r="O26" i="1"/>
  <c r="M26" i="1"/>
  <c r="K26" i="1" s="1"/>
  <c r="L26" i="1"/>
  <c r="N26" i="1"/>
  <c r="Q28" i="1" l="1"/>
  <c r="S28" i="1"/>
  <c r="Q30" i="1"/>
  <c r="S30" i="1"/>
  <c r="Q32" i="1"/>
  <c r="S32" i="1"/>
  <c r="Q27" i="1"/>
  <c r="S27" i="1"/>
  <c r="Q29" i="1"/>
  <c r="S29" i="1"/>
  <c r="Q31" i="1"/>
  <c r="S31" i="1"/>
  <c r="Q33" i="1"/>
  <c r="S33" i="1"/>
  <c r="S26" i="1"/>
  <c r="Q26" i="1"/>
  <c r="C26" i="1" l="1"/>
  <c r="G26" i="1" l="1"/>
  <c r="R26" i="1" s="1"/>
  <c r="I26" i="1" s="1"/>
  <c r="F26" i="1"/>
  <c r="H26" i="1" s="1"/>
  <c r="B26" i="1"/>
  <c r="F27" i="1"/>
  <c r="F28" i="1"/>
  <c r="F29" i="1"/>
  <c r="G27" i="1"/>
  <c r="I27" i="1" s="1"/>
  <c r="G28" i="1"/>
  <c r="G29" i="1"/>
  <c r="I29" i="1" s="1"/>
  <c r="H29" i="1" l="1"/>
  <c r="H28" i="1"/>
  <c r="I28" i="1"/>
  <c r="H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25" authorId="0" shapeId="0" xr:uid="{303402CD-716E-4B63-B0E4-F4057B3F48F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signifie le lendemain</t>
        </r>
      </text>
    </comment>
  </commentList>
</comments>
</file>

<file path=xl/sharedStrings.xml><?xml version="1.0" encoding="utf-8"?>
<sst xmlns="http://schemas.openxmlformats.org/spreadsheetml/2006/main" count="36" uniqueCount="33">
  <si>
    <t>Facture N°:</t>
  </si>
  <si>
    <t>FACTURE</t>
  </si>
  <si>
    <t>Date :</t>
  </si>
  <si>
    <t>HEURE DEBUT</t>
  </si>
  <si>
    <t>HEURE FIN</t>
  </si>
  <si>
    <t>premiere heure</t>
  </si>
  <si>
    <t>heures prestées</t>
  </si>
  <si>
    <t>TOTAL (eur)</t>
  </si>
  <si>
    <t>heures suivantes</t>
  </si>
  <si>
    <t xml:space="preserve">Tarifs : </t>
  </si>
  <si>
    <t>1iere heure</t>
  </si>
  <si>
    <t>sam, dim, fériés</t>
  </si>
  <si>
    <t xml:space="preserve">Entre ... et ... </t>
  </si>
  <si>
    <t>lundi - vendredi</t>
  </si>
  <si>
    <t>DATE</t>
  </si>
  <si>
    <t>jour</t>
  </si>
  <si>
    <t>sam, dim, férié</t>
  </si>
  <si>
    <t>plage données</t>
  </si>
  <si>
    <t>jour fériés</t>
  </si>
  <si>
    <t>H FIN si Nuit</t>
  </si>
  <si>
    <t>JOUR1</t>
  </si>
  <si>
    <t>NUIT1.1</t>
  </si>
  <si>
    <t>NUIT1.2</t>
  </si>
  <si>
    <t>JOUR2</t>
  </si>
  <si>
    <t>NUIT2.1</t>
  </si>
  <si>
    <t>NUIT2.2</t>
  </si>
  <si>
    <t>H JOUR</t>
  </si>
  <si>
    <t>H NUIT</t>
  </si>
  <si>
    <t>H TOTAL</t>
  </si>
  <si>
    <t>Début nuit</t>
  </si>
  <si>
    <t>Fin de nuit</t>
  </si>
  <si>
    <t>https://forum.excel-pratique.com/excel/facturation-en-fonction-des-heures-a-differents-taux-188583</t>
  </si>
  <si>
    <t>Colonnes J à S masquées comprend les calculs d'heure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</si>
</sst>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#,##0.00\ &quot;€&quot;"/>
    <numFmt numFmtId="166" formatCode="[$-F400]h:mm:ss\ AM/PM"/>
    <numFmt numFmtId="167" formatCode="d\ * hh:mm"/>
    <numFmt numFmtId="168" formatCode="[hh]:mm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164" fontId="1" fillId="0" borderId="14" xfId="0" applyNumberFormat="1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1" fontId="1" fillId="0" borderId="30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165" fontId="5" fillId="0" borderId="27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164" fontId="6" fillId="0" borderId="30" xfId="0" applyNumberFormat="1" applyFont="1" applyBorder="1" applyAlignment="1">
      <alignment horizontal="center"/>
    </xf>
    <xf numFmtId="1" fontId="6" fillId="0" borderId="30" xfId="0" applyNumberFormat="1" applyFont="1" applyBorder="1" applyAlignment="1">
      <alignment horizontal="center"/>
    </xf>
    <xf numFmtId="2" fontId="7" fillId="0" borderId="31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20" fontId="6" fillId="0" borderId="7" xfId="0" applyNumberFormat="1" applyFont="1" applyBorder="1" applyAlignment="1">
      <alignment horizontal="center"/>
    </xf>
    <xf numFmtId="2" fontId="6" fillId="0" borderId="24" xfId="0" applyNumberFormat="1" applyFont="1" applyBorder="1" applyAlignment="1">
      <alignment horizontal="center"/>
    </xf>
    <xf numFmtId="0" fontId="6" fillId="0" borderId="7" xfId="0" applyFont="1" applyBorder="1"/>
    <xf numFmtId="0" fontId="6" fillId="0" borderId="0" xfId="0" applyFont="1"/>
    <xf numFmtId="0" fontId="6" fillId="0" borderId="3" xfId="0" applyFont="1" applyBorder="1"/>
    <xf numFmtId="0" fontId="6" fillId="0" borderId="4" xfId="0" applyFont="1" applyBorder="1"/>
    <xf numFmtId="0" fontId="6" fillId="0" borderId="16" xfId="0" applyFont="1" applyBorder="1"/>
    <xf numFmtId="0" fontId="6" fillId="0" borderId="0" xfId="0" applyFont="1" applyBorder="1"/>
    <xf numFmtId="0" fontId="6" fillId="0" borderId="2" xfId="0" applyFont="1" applyBorder="1"/>
    <xf numFmtId="0" fontId="6" fillId="0" borderId="17" xfId="0" applyFont="1" applyBorder="1"/>
    <xf numFmtId="14" fontId="6" fillId="0" borderId="0" xfId="0" applyNumberFormat="1" applyFont="1" applyBorder="1" applyAlignment="1">
      <alignment horizontal="left"/>
    </xf>
    <xf numFmtId="0" fontId="6" fillId="0" borderId="1" xfId="0" applyFont="1" applyBorder="1"/>
    <xf numFmtId="0" fontId="6" fillId="0" borderId="15" xfId="0" applyFont="1" applyBorder="1"/>
    <xf numFmtId="0" fontId="6" fillId="0" borderId="8" xfId="0" applyFont="1" applyBorder="1"/>
    <xf numFmtId="0" fontId="6" fillId="0" borderId="6" xfId="0" applyFont="1" applyBorder="1"/>
    <xf numFmtId="0" fontId="6" fillId="0" borderId="18" xfId="0" applyFont="1" applyBorder="1"/>
    <xf numFmtId="14" fontId="8" fillId="0" borderId="7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0" fontId="6" fillId="0" borderId="24" xfId="0" applyFont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4" xfId="0" applyFont="1" applyBorder="1"/>
    <xf numFmtId="20" fontId="6" fillId="0" borderId="14" xfId="0" applyNumberFormat="1" applyFont="1" applyBorder="1"/>
    <xf numFmtId="0" fontId="6" fillId="0" borderId="30" xfId="0" applyFont="1" applyBorder="1"/>
    <xf numFmtId="0" fontId="6" fillId="0" borderId="26" xfId="0" applyFont="1" applyBorder="1"/>
    <xf numFmtId="0" fontId="6" fillId="0" borderId="2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/>
    <xf numFmtId="0" fontId="5" fillId="0" borderId="0" xfId="0" applyFont="1" applyBorder="1" applyAlignment="1">
      <alignment vertical="center"/>
    </xf>
    <xf numFmtId="165" fontId="5" fillId="0" borderId="0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14" fontId="6" fillId="0" borderId="7" xfId="0" applyNumberFormat="1" applyFont="1" applyBorder="1" applyAlignment="1">
      <alignment horizontal="left"/>
    </xf>
    <xf numFmtId="0" fontId="6" fillId="0" borderId="33" xfId="0" applyFont="1" applyBorder="1"/>
    <xf numFmtId="0" fontId="6" fillId="0" borderId="22" xfId="0" applyFont="1" applyBorder="1"/>
    <xf numFmtId="0" fontId="6" fillId="0" borderId="21" xfId="0" applyFont="1" applyBorder="1"/>
    <xf numFmtId="0" fontId="1" fillId="0" borderId="36" xfId="0" applyFont="1" applyBorder="1" applyAlignment="1">
      <alignment horizontal="center" vertical="center"/>
    </xf>
    <xf numFmtId="14" fontId="1" fillId="0" borderId="35" xfId="0" applyNumberFormat="1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quotePrefix="1" applyFont="1" applyBorder="1" applyAlignment="1">
      <alignment horizontal="center" vertical="center"/>
    </xf>
    <xf numFmtId="14" fontId="0" fillId="0" borderId="0" xfId="0" applyNumberFormat="1"/>
    <xf numFmtId="166" fontId="1" fillId="0" borderId="7" xfId="0" applyNumberFormat="1" applyFont="1" applyBorder="1" applyAlignment="1">
      <alignment horizontal="center" vertical="center"/>
    </xf>
    <xf numFmtId="166" fontId="6" fillId="0" borderId="7" xfId="0" applyNumberFormat="1" applyFont="1" applyBorder="1" applyAlignment="1">
      <alignment horizontal="center"/>
    </xf>
    <xf numFmtId="0" fontId="6" fillId="0" borderId="0" xfId="0" applyFont="1" applyBorder="1" applyAlignment="1">
      <alignment wrapText="1"/>
    </xf>
    <xf numFmtId="166" fontId="6" fillId="0" borderId="0" xfId="0" applyNumberFormat="1" applyFont="1" applyBorder="1"/>
    <xf numFmtId="0" fontId="1" fillId="0" borderId="20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6" fillId="0" borderId="5" xfId="0" applyFont="1" applyBorder="1" applyAlignment="1"/>
    <xf numFmtId="0" fontId="6" fillId="0" borderId="0" xfId="0" applyFont="1" applyAlignment="1"/>
    <xf numFmtId="167" fontId="10" fillId="0" borderId="7" xfId="0" applyNumberFormat="1" applyFont="1" applyBorder="1" applyAlignment="1">
      <alignment horizontal="center"/>
    </xf>
    <xf numFmtId="168" fontId="10" fillId="0" borderId="7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164" fontId="12" fillId="0" borderId="7" xfId="0" applyNumberFormat="1" applyFont="1" applyBorder="1"/>
    <xf numFmtId="0" fontId="15" fillId="0" borderId="7" xfId="0" applyFont="1" applyBorder="1"/>
    <xf numFmtId="20" fontId="15" fillId="0" borderId="7" xfId="0" applyNumberFormat="1" applyFont="1" applyBorder="1"/>
    <xf numFmtId="165" fontId="6" fillId="0" borderId="24" xfId="0" quotePrefix="1" applyNumberFormat="1" applyFont="1" applyBorder="1" applyAlignment="1">
      <alignment horizontal="center"/>
    </xf>
    <xf numFmtId="165" fontId="6" fillId="0" borderId="24" xfId="0" applyNumberFormat="1" applyFont="1" applyBorder="1" applyAlignment="1">
      <alignment horizontal="center"/>
    </xf>
    <xf numFmtId="165" fontId="6" fillId="0" borderId="28" xfId="0" applyNumberFormat="1" applyFont="1" applyBorder="1" applyAlignment="1">
      <alignment horizontal="center"/>
    </xf>
    <xf numFmtId="0" fontId="9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acturation-en-fonction-des-heures-a-differents-taux-188583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4"/>
  <sheetViews>
    <sheetView tabSelected="1" zoomScaleNormal="100" zoomScaleSheetLayoutView="100" workbookViewId="0">
      <selection activeCell="A8" sqref="A8"/>
    </sheetView>
  </sheetViews>
  <sheetFormatPr baseColWidth="10" defaultColWidth="11.109375" defaultRowHeight="13.8" x14ac:dyDescent="0.25"/>
  <cols>
    <col min="1" max="1" width="11.109375" style="32"/>
    <col min="2" max="2" width="13.6640625" style="32" customWidth="1"/>
    <col min="3" max="3" width="13.5546875" style="32" customWidth="1"/>
    <col min="4" max="4" width="17.6640625" style="32" customWidth="1"/>
    <col min="5" max="5" width="14.88671875" style="32" customWidth="1"/>
    <col min="6" max="6" width="9.33203125" style="32" customWidth="1"/>
    <col min="7" max="7" width="9.5546875" style="32" customWidth="1"/>
    <col min="8" max="8" width="9.77734375" style="32" customWidth="1"/>
    <col min="9" max="9" width="11.109375" style="32"/>
    <col min="10" max="19" width="0" style="32" hidden="1" customWidth="1"/>
    <col min="20" max="16384" width="11.109375" style="32"/>
  </cols>
  <sheetData>
    <row r="1" spans="1:12" x14ac:dyDescent="0.25">
      <c r="A1" s="33"/>
      <c r="B1" s="34"/>
      <c r="C1" s="34"/>
      <c r="D1" s="34"/>
      <c r="E1" s="34"/>
      <c r="F1" s="34"/>
      <c r="G1" s="34"/>
      <c r="H1" s="34"/>
      <c r="I1" s="35"/>
    </row>
    <row r="2" spans="1:12" ht="14.55" customHeight="1" x14ac:dyDescent="0.25">
      <c r="A2" s="76" t="s">
        <v>1</v>
      </c>
      <c r="B2" s="77"/>
      <c r="C2" s="77"/>
      <c r="D2" s="77"/>
      <c r="E2" s="77"/>
      <c r="F2" s="77"/>
      <c r="G2" s="77"/>
      <c r="H2" s="77"/>
      <c r="I2" s="78"/>
    </row>
    <row r="3" spans="1:12" ht="18" x14ac:dyDescent="0.25">
      <c r="A3" s="76"/>
      <c r="B3" s="77"/>
      <c r="C3" s="77"/>
      <c r="D3" s="77"/>
      <c r="E3" s="77"/>
      <c r="F3" s="77"/>
      <c r="G3" s="77"/>
      <c r="H3" s="77"/>
      <c r="I3" s="78"/>
      <c r="J3" s="22"/>
      <c r="K3" s="22"/>
      <c r="L3" s="22"/>
    </row>
    <row r="4" spans="1:12" ht="15.6" customHeight="1" x14ac:dyDescent="0.25">
      <c r="A4" s="57"/>
      <c r="B4" s="36"/>
      <c r="C4" s="36"/>
      <c r="D4" s="22"/>
      <c r="E4" s="22"/>
      <c r="F4" s="22"/>
      <c r="G4" s="22"/>
      <c r="H4" s="22"/>
      <c r="I4" s="23"/>
      <c r="J4" s="22"/>
      <c r="K4" s="22"/>
      <c r="L4" s="22"/>
    </row>
    <row r="5" spans="1:12" ht="15.6" customHeight="1" x14ac:dyDescent="0.25">
      <c r="A5" s="57"/>
      <c r="B5" s="36"/>
      <c r="C5" s="36"/>
      <c r="D5" s="36"/>
      <c r="E5" s="36"/>
      <c r="F5" s="36"/>
      <c r="G5" s="36"/>
      <c r="H5" s="36"/>
      <c r="I5" s="38"/>
    </row>
    <row r="6" spans="1:12" ht="15.6" customHeight="1" thickBot="1" x14ac:dyDescent="0.3">
      <c r="A6" s="21"/>
      <c r="B6" s="22"/>
      <c r="C6" s="22"/>
      <c r="D6" s="22"/>
      <c r="E6" s="22"/>
      <c r="F6" s="22"/>
      <c r="G6" s="22"/>
      <c r="H6" s="22"/>
      <c r="I6" s="23"/>
    </row>
    <row r="7" spans="1:12" ht="15.6" x14ac:dyDescent="0.25">
      <c r="A7" s="33"/>
      <c r="B7" s="34"/>
      <c r="C7" s="34"/>
      <c r="D7" s="34"/>
      <c r="E7" s="34"/>
      <c r="F7" s="34"/>
      <c r="G7" s="34"/>
      <c r="H7" s="3"/>
      <c r="I7" s="35"/>
    </row>
    <row r="8" spans="1:12" ht="15.6" x14ac:dyDescent="0.25">
      <c r="A8" s="8" t="s">
        <v>0</v>
      </c>
      <c r="B8" s="36"/>
      <c r="C8" s="36"/>
      <c r="D8" s="36"/>
      <c r="E8" s="36"/>
      <c r="F8" s="36"/>
      <c r="G8" s="11"/>
      <c r="H8" s="37"/>
      <c r="I8" s="62"/>
    </row>
    <row r="9" spans="1:12" ht="15.6" x14ac:dyDescent="0.25">
      <c r="A9" s="8" t="s">
        <v>2</v>
      </c>
      <c r="B9" s="39"/>
      <c r="C9" s="36"/>
      <c r="D9" s="36"/>
      <c r="E9" s="36"/>
      <c r="F9" s="36"/>
      <c r="G9" s="9"/>
      <c r="H9" s="36"/>
      <c r="I9" s="38"/>
    </row>
    <row r="10" spans="1:12" ht="15.6" x14ac:dyDescent="0.25">
      <c r="A10" s="8"/>
      <c r="B10" s="39"/>
      <c r="C10" s="36"/>
      <c r="D10" s="36"/>
      <c r="E10" s="36"/>
      <c r="F10" s="36"/>
      <c r="G10" s="9"/>
      <c r="H10" s="36"/>
      <c r="I10" s="38"/>
    </row>
    <row r="11" spans="1:12" ht="15.6" x14ac:dyDescent="0.25">
      <c r="A11" s="8"/>
      <c r="B11" s="39"/>
      <c r="C11" s="36"/>
      <c r="D11" s="36"/>
      <c r="E11" s="36"/>
      <c r="F11" s="36"/>
      <c r="G11" s="24"/>
      <c r="H11" s="40"/>
      <c r="I11" s="63"/>
    </row>
    <row r="12" spans="1:12" ht="81" customHeight="1" thickBot="1" x14ac:dyDescent="0.3">
      <c r="A12" s="42"/>
      <c r="B12" s="43"/>
      <c r="C12" s="43"/>
      <c r="D12" s="43"/>
      <c r="E12" s="43"/>
      <c r="F12" s="43"/>
      <c r="G12" s="43"/>
      <c r="H12" s="43"/>
      <c r="I12" s="44"/>
    </row>
    <row r="13" spans="1:12" ht="15.6" x14ac:dyDescent="0.25">
      <c r="A13" s="8"/>
      <c r="B13" s="36"/>
      <c r="C13" s="36"/>
      <c r="D13" s="36"/>
      <c r="E13" s="36"/>
      <c r="F13" s="36"/>
      <c r="G13" s="36"/>
      <c r="H13" s="36"/>
      <c r="I13" s="38"/>
    </row>
    <row r="14" spans="1:12" ht="15.6" x14ac:dyDescent="0.25">
      <c r="A14" s="89"/>
      <c r="B14" s="90"/>
      <c r="C14" s="93"/>
      <c r="D14" s="94"/>
      <c r="E14" s="7" t="s">
        <v>9</v>
      </c>
      <c r="F14" s="79" t="s">
        <v>12</v>
      </c>
      <c r="G14" s="80"/>
      <c r="H14" s="45" t="s">
        <v>10</v>
      </c>
      <c r="I14" s="46" t="s">
        <v>8</v>
      </c>
    </row>
    <row r="15" spans="1:12" ht="15.6" x14ac:dyDescent="0.25">
      <c r="A15" s="91"/>
      <c r="B15" s="92"/>
      <c r="C15" s="95"/>
      <c r="D15" s="96"/>
      <c r="E15" s="7" t="s">
        <v>13</v>
      </c>
      <c r="F15" s="72">
        <v>0.29166666666666669</v>
      </c>
      <c r="G15" s="72">
        <v>0.91666666666666663</v>
      </c>
      <c r="H15" s="47">
        <v>65</v>
      </c>
      <c r="I15" s="30">
        <v>46.5</v>
      </c>
    </row>
    <row r="16" spans="1:12" ht="15.6" x14ac:dyDescent="0.3">
      <c r="A16" s="13"/>
      <c r="B16" s="31"/>
      <c r="C16" s="31"/>
      <c r="D16" s="31"/>
      <c r="E16" s="7" t="s">
        <v>13</v>
      </c>
      <c r="F16" s="72">
        <v>0.91666666666666663</v>
      </c>
      <c r="G16" s="72">
        <v>0.29166666666666669</v>
      </c>
      <c r="H16" s="47">
        <v>76.8</v>
      </c>
      <c r="I16" s="30">
        <v>58</v>
      </c>
      <c r="L16" s="111" t="s">
        <v>31</v>
      </c>
    </row>
    <row r="17" spans="1:21" ht="15.6" x14ac:dyDescent="0.25">
      <c r="A17" s="13"/>
      <c r="B17" s="31"/>
      <c r="C17" s="60"/>
      <c r="D17" s="31"/>
      <c r="E17" s="7" t="s">
        <v>11</v>
      </c>
      <c r="F17" s="72">
        <v>0.29166666666666669</v>
      </c>
      <c r="G17" s="72">
        <v>0.91666666666666663</v>
      </c>
      <c r="H17" s="47">
        <v>76.8</v>
      </c>
      <c r="I17" s="30">
        <v>58</v>
      </c>
      <c r="U17" s="32" t="s">
        <v>32</v>
      </c>
    </row>
    <row r="18" spans="1:21" ht="15.6" x14ac:dyDescent="0.25">
      <c r="A18" s="13"/>
      <c r="B18" s="31"/>
      <c r="C18" s="31"/>
      <c r="D18" s="61"/>
      <c r="E18" s="7" t="s">
        <v>11</v>
      </c>
      <c r="F18" s="72">
        <v>0.91666666666666663</v>
      </c>
      <c r="G18" s="72">
        <v>0.29166666666666669</v>
      </c>
      <c r="H18" s="47">
        <v>88.5</v>
      </c>
      <c r="I18" s="30">
        <v>69.8</v>
      </c>
    </row>
    <row r="19" spans="1:21" x14ac:dyDescent="0.25">
      <c r="A19" s="64"/>
      <c r="B19" s="40"/>
      <c r="C19" s="40"/>
      <c r="D19" s="41"/>
      <c r="E19" s="31"/>
      <c r="F19" s="31"/>
      <c r="G19" s="31"/>
      <c r="H19" s="31"/>
      <c r="I19" s="48"/>
    </row>
    <row r="20" spans="1:21" x14ac:dyDescent="0.25">
      <c r="A20" s="57"/>
      <c r="B20" s="36"/>
      <c r="C20" s="36"/>
      <c r="D20" s="36"/>
      <c r="E20" s="36"/>
      <c r="F20" s="36"/>
      <c r="G20" s="36"/>
      <c r="H20" s="49"/>
      <c r="I20" s="38"/>
    </row>
    <row r="21" spans="1:21" x14ac:dyDescent="0.25">
      <c r="A21" s="57"/>
      <c r="B21" s="73"/>
      <c r="C21" s="73"/>
      <c r="D21" s="36"/>
      <c r="E21" s="36"/>
      <c r="F21" s="36"/>
      <c r="G21" s="36"/>
      <c r="H21" s="49"/>
      <c r="I21" s="38"/>
    </row>
    <row r="22" spans="1:21" x14ac:dyDescent="0.25">
      <c r="A22" s="57"/>
      <c r="B22" s="36"/>
      <c r="C22" s="74"/>
      <c r="D22" s="36"/>
      <c r="E22" s="36"/>
      <c r="F22" s="36"/>
      <c r="G22" s="36"/>
      <c r="H22" s="49"/>
      <c r="I22" s="38"/>
    </row>
    <row r="23" spans="1:21" x14ac:dyDescent="0.25">
      <c r="A23" s="57"/>
      <c r="B23" s="36"/>
      <c r="C23" s="36"/>
      <c r="D23" s="36"/>
      <c r="E23" s="36"/>
      <c r="F23" s="40"/>
      <c r="G23" s="40"/>
      <c r="H23" s="50"/>
      <c r="I23" s="38"/>
    </row>
    <row r="24" spans="1:21" ht="15.6" x14ac:dyDescent="0.25">
      <c r="A24" s="8"/>
      <c r="B24" s="36"/>
      <c r="C24" s="36"/>
      <c r="D24" s="36"/>
      <c r="E24" s="36"/>
      <c r="F24" s="85" t="s">
        <v>6</v>
      </c>
      <c r="G24" s="85" t="s">
        <v>5</v>
      </c>
      <c r="H24" s="85" t="s">
        <v>8</v>
      </c>
      <c r="I24" s="87" t="s">
        <v>7</v>
      </c>
      <c r="J24" s="100"/>
      <c r="K24" s="101"/>
      <c r="N24" s="101"/>
    </row>
    <row r="25" spans="1:21" ht="15.6" x14ac:dyDescent="0.3">
      <c r="A25" s="68" t="s">
        <v>14</v>
      </c>
      <c r="B25" s="65" t="s">
        <v>15</v>
      </c>
      <c r="C25" s="67" t="s">
        <v>16</v>
      </c>
      <c r="D25" s="4" t="s">
        <v>3</v>
      </c>
      <c r="E25" s="4" t="s">
        <v>4</v>
      </c>
      <c r="F25" s="86"/>
      <c r="G25" s="86"/>
      <c r="H25" s="86"/>
      <c r="I25" s="88"/>
      <c r="J25" s="102" t="s">
        <v>19</v>
      </c>
      <c r="K25" s="103" t="s">
        <v>20</v>
      </c>
      <c r="L25" s="103" t="s">
        <v>21</v>
      </c>
      <c r="M25" s="103" t="s">
        <v>22</v>
      </c>
      <c r="N25" s="103" t="s">
        <v>23</v>
      </c>
      <c r="O25" s="103" t="s">
        <v>24</v>
      </c>
      <c r="P25" s="103" t="s">
        <v>25</v>
      </c>
      <c r="Q25" s="104" t="s">
        <v>26</v>
      </c>
      <c r="R25" s="104" t="s">
        <v>27</v>
      </c>
      <c r="S25" s="104" t="s">
        <v>28</v>
      </c>
    </row>
    <row r="26" spans="1:21" ht="15.6" x14ac:dyDescent="0.3">
      <c r="A26" s="66">
        <v>44927</v>
      </c>
      <c r="B26" s="69" t="str">
        <f>TEXT(A26,"jjjj")</f>
        <v>dimanche</v>
      </c>
      <c r="C26" s="75" t="str">
        <f>IF(OR(WEEKDAY(A26,2)&gt;5,COUNTIF(Fériés,A26)&gt;0),"oui","non")</f>
        <v>oui</v>
      </c>
      <c r="D26" s="5">
        <v>0.25</v>
      </c>
      <c r="E26" s="5">
        <v>0.95833333333333337</v>
      </c>
      <c r="F26" s="5">
        <f>IF(D26&lt;E26,E26-D26,E26+(1-D26))</f>
        <v>0.70833333333333337</v>
      </c>
      <c r="G26" s="71">
        <f>IF(D26&lt;&gt;"",TIME(1,0,0),"")</f>
        <v>4.1666666666666664E-2</v>
      </c>
      <c r="H26" s="5">
        <f>F26-G26</f>
        <v>0.66666666666666674</v>
      </c>
      <c r="I26" s="108">
        <f>IF(C26="non",IF(D26&gt;F15,H15,H16)+(I15*(Q26*24))+I16*(R26*24),IF(D26&gt;F15,H175,H18)+(I17*(Q26*24))+I18*(R26*24))</f>
        <v>1028.3000000000002</v>
      </c>
      <c r="J26" s="102">
        <f>IF(E26&lt;D26,1+E26,E26)</f>
        <v>0.95833333333333337</v>
      </c>
      <c r="K26" s="103">
        <f>(MIN(1,J26)-D26)-L26-M26</f>
        <v>0.625</v>
      </c>
      <c r="L26" s="103">
        <f>IF(E26="",0,(
MIN(FinNuit,MIN(1,J26))-MIN(FinNuit,D26)
))</f>
        <v>4.1666666666666685E-2</v>
      </c>
      <c r="M26" s="103">
        <f>(MAX(0,(MIN(1,J26)-DebNuit))-MAX(0,(D26-DebNuit)))</f>
        <v>4.1666666666666741E-2</v>
      </c>
      <c r="N26" s="103">
        <f>MAX(0,$J26-1)-O26-P26</f>
        <v>0</v>
      </c>
      <c r="O26" s="103">
        <f t="shared" ref="O26:O33" si="0">(MAX(0,MIN($J26,1+FinNuit)-1))</f>
        <v>0</v>
      </c>
      <c r="P26" s="103">
        <f t="shared" ref="P26:P33" si="1">(MAX(0,($J26-DebNuit-1)))</f>
        <v>0</v>
      </c>
      <c r="Q26" s="105">
        <f>IF(D26&gt;7,K26+N26-G26,K26+N26)</f>
        <v>0.625</v>
      </c>
      <c r="R26" s="105">
        <f>IF(D26&lt;F15,L26+M26+O26+P26-G26,L26+M26+O26+P26)</f>
        <v>4.1666666666666761E-2</v>
      </c>
      <c r="S26" s="105">
        <f>SUM(K26:P26)</f>
        <v>0.70833333333333348</v>
      </c>
    </row>
    <row r="27" spans="1:21" ht="15.6" x14ac:dyDescent="0.3">
      <c r="A27" s="81"/>
      <c r="B27" s="82"/>
      <c r="C27" s="83"/>
      <c r="D27" s="5"/>
      <c r="E27" s="5"/>
      <c r="F27" s="5" t="str">
        <f t="shared" ref="F27:F29" si="2">IF(D27="","",E27-D27)</f>
        <v/>
      </c>
      <c r="G27" s="6" t="str">
        <f t="shared" ref="G27:G29" si="3">IF(D27&lt;&gt;"",1,"")</f>
        <v/>
      </c>
      <c r="H27" s="5" t="str">
        <f>IF(G27="","",IF(#REF!&gt;=#REF!,F27-#REF!,"N/A"))</f>
        <v/>
      </c>
      <c r="I27" s="109" t="str">
        <f>IF(G27="","",IF(#REF!="N/A",G27*H16,G27*$H$15+#REF!*$H$16))</f>
        <v/>
      </c>
      <c r="J27" s="102">
        <f t="shared" ref="J27:J33" si="4">IF(E27&lt;D27,1+E27,E27)</f>
        <v>0</v>
      </c>
      <c r="K27" s="103">
        <f t="shared" ref="K27:K33" si="5">(MIN(1,J27)-D27)-L27-M27</f>
        <v>0</v>
      </c>
      <c r="L27" s="103">
        <f>IF(E27="",0,(
MIN(FinNuit,MIN(1,J27))-MIN(FinNuit,D27)
))</f>
        <v>0</v>
      </c>
      <c r="M27" s="103">
        <f>(MAX(0,(MIN(1,J27)-DebNuit))-MAX(0,(D27-DebNuit)))</f>
        <v>0</v>
      </c>
      <c r="N27" s="103">
        <f t="shared" ref="N27:N33" si="6">MAX(0,$J27-1)-O27-P27</f>
        <v>0</v>
      </c>
      <c r="O27" s="103">
        <f t="shared" si="0"/>
        <v>0</v>
      </c>
      <c r="P27" s="103">
        <f t="shared" si="1"/>
        <v>0</v>
      </c>
      <c r="Q27" s="105">
        <f t="shared" ref="Q27:Q33" si="7">IF(D27&gt;7,K27+N27-G27,K27+N27)</f>
        <v>0</v>
      </c>
      <c r="R27" s="105" t="e">
        <f t="shared" ref="R27:R33" si="8">IF(D27&lt;F16,L27+M27+O27+P27-G27,L27+M27+O27+P27)</f>
        <v>#VALUE!</v>
      </c>
      <c r="S27" s="105">
        <f t="shared" ref="S27:S33" si="9">SUM(K27:P27)</f>
        <v>0</v>
      </c>
    </row>
    <row r="28" spans="1:21" ht="15.6" x14ac:dyDescent="0.3">
      <c r="A28" s="81"/>
      <c r="B28" s="82"/>
      <c r="C28" s="83"/>
      <c r="D28" s="5"/>
      <c r="E28" s="5"/>
      <c r="F28" s="5" t="str">
        <f t="shared" si="2"/>
        <v/>
      </c>
      <c r="G28" s="6" t="str">
        <f t="shared" si="3"/>
        <v/>
      </c>
      <c r="H28" s="5" t="str">
        <f>IF(G28="","",IF(#REF!&gt;=#REF!,F28-#REF!,"N/A"))</f>
        <v/>
      </c>
      <c r="I28" s="109" t="str">
        <f>IF(G28="","",IF(#REF!="N/A",G28*C24,G28*$H$15+#REF!*$H$16))</f>
        <v/>
      </c>
      <c r="J28" s="102">
        <f t="shared" si="4"/>
        <v>0</v>
      </c>
      <c r="K28" s="103">
        <f t="shared" si="5"/>
        <v>0</v>
      </c>
      <c r="L28" s="103">
        <f>IF(E28="",0,(
MIN(FinNuit,MIN(1,J28))-MIN(FinNuit,D28)
))</f>
        <v>0</v>
      </c>
      <c r="M28" s="103">
        <f>(MAX(0,(MIN(1,J28)-DebNuit))-MAX(0,(D28-DebNuit)))</f>
        <v>0</v>
      </c>
      <c r="N28" s="103">
        <f t="shared" si="6"/>
        <v>0</v>
      </c>
      <c r="O28" s="103">
        <f t="shared" si="0"/>
        <v>0</v>
      </c>
      <c r="P28" s="103">
        <f t="shared" si="1"/>
        <v>0</v>
      </c>
      <c r="Q28" s="105">
        <f t="shared" si="7"/>
        <v>0</v>
      </c>
      <c r="R28" s="105" t="e">
        <f t="shared" si="8"/>
        <v>#VALUE!</v>
      </c>
      <c r="S28" s="105">
        <f t="shared" si="9"/>
        <v>0</v>
      </c>
    </row>
    <row r="29" spans="1:21" ht="16.2" thickBot="1" x14ac:dyDescent="0.35">
      <c r="A29" s="97"/>
      <c r="B29" s="98"/>
      <c r="C29" s="99"/>
      <c r="D29" s="52"/>
      <c r="E29" s="51"/>
      <c r="F29" s="15" t="str">
        <f t="shared" si="2"/>
        <v/>
      </c>
      <c r="G29" s="16" t="str">
        <f t="shared" si="3"/>
        <v/>
      </c>
      <c r="H29" s="15" t="str">
        <f>IF(G29="","",IF(#REF!&gt;=#REF!,F29-#REF!,"N/A"))</f>
        <v/>
      </c>
      <c r="I29" s="110" t="str">
        <f>IF(G29="","",IF(#REF!="N/A",G29*C25,G29*$H$15+#REF!*$H$16))</f>
        <v/>
      </c>
      <c r="J29" s="102">
        <f t="shared" si="4"/>
        <v>0</v>
      </c>
      <c r="K29" s="103">
        <f t="shared" si="5"/>
        <v>0</v>
      </c>
      <c r="L29" s="103">
        <f>IF(E29="",0,(
MIN(FinNuit,MIN(1,J29))-MIN(FinNuit,D29)
))</f>
        <v>0</v>
      </c>
      <c r="M29" s="103">
        <f>(MAX(0,(MIN(1,J29)-DebNuit))-MAX(0,(D29-DebNuit)))</f>
        <v>0</v>
      </c>
      <c r="N29" s="103">
        <f t="shared" si="6"/>
        <v>0</v>
      </c>
      <c r="O29" s="103">
        <f t="shared" si="0"/>
        <v>0</v>
      </c>
      <c r="P29" s="103">
        <f t="shared" si="1"/>
        <v>0</v>
      </c>
      <c r="Q29" s="105">
        <f t="shared" si="7"/>
        <v>0</v>
      </c>
      <c r="R29" s="105" t="e">
        <f t="shared" si="8"/>
        <v>#VALUE!</v>
      </c>
      <c r="S29" s="105">
        <f t="shared" si="9"/>
        <v>0</v>
      </c>
    </row>
    <row r="30" spans="1:21" ht="15.6" x14ac:dyDescent="0.3">
      <c r="A30" s="18"/>
      <c r="B30" s="53"/>
      <c r="C30" s="53"/>
      <c r="D30" s="53"/>
      <c r="E30" s="53"/>
      <c r="F30" s="25"/>
      <c r="G30" s="17"/>
      <c r="H30" s="26"/>
      <c r="I30" s="27"/>
      <c r="J30" s="102">
        <f t="shared" si="4"/>
        <v>0</v>
      </c>
      <c r="K30" s="103">
        <f t="shared" si="5"/>
        <v>0</v>
      </c>
      <c r="L30" s="103">
        <f>IF(E30="",0,(
MIN(FinNuit,MIN(1,J30))-MIN(FinNuit,D30)
))</f>
        <v>0</v>
      </c>
      <c r="M30" s="103">
        <f>(MAX(0,(MIN(1,J30)-DebNuit))-MAX(0,(D30-DebNuit)))</f>
        <v>0</v>
      </c>
      <c r="N30" s="103">
        <f t="shared" si="6"/>
        <v>0</v>
      </c>
      <c r="O30" s="103">
        <f t="shared" si="0"/>
        <v>0</v>
      </c>
      <c r="P30" s="103">
        <f t="shared" si="1"/>
        <v>0</v>
      </c>
      <c r="Q30" s="105">
        <f t="shared" si="7"/>
        <v>0</v>
      </c>
      <c r="R30" s="105">
        <f t="shared" si="8"/>
        <v>0</v>
      </c>
      <c r="S30" s="105">
        <f t="shared" si="9"/>
        <v>0</v>
      </c>
    </row>
    <row r="31" spans="1:21" ht="15.6" x14ac:dyDescent="0.3">
      <c r="A31" s="13"/>
      <c r="B31" s="31"/>
      <c r="C31" s="31"/>
      <c r="D31" s="31"/>
      <c r="E31" s="31"/>
      <c r="F31" s="28"/>
      <c r="G31" s="6"/>
      <c r="H31" s="29"/>
      <c r="I31" s="30"/>
      <c r="J31" s="102">
        <f t="shared" si="4"/>
        <v>0</v>
      </c>
      <c r="K31" s="103">
        <f t="shared" si="5"/>
        <v>0</v>
      </c>
      <c r="L31" s="103">
        <f>IF(E31="",0,(
MIN(FinNuit,MIN(1,J31))-MIN(FinNuit,D31)
))</f>
        <v>0</v>
      </c>
      <c r="M31" s="103">
        <f>(MAX(0,(MIN(1,J31)-DebNuit))-MAX(0,(D31-DebNuit)))</f>
        <v>0</v>
      </c>
      <c r="N31" s="103">
        <f t="shared" si="6"/>
        <v>0</v>
      </c>
      <c r="O31" s="103">
        <f t="shared" si="0"/>
        <v>0</v>
      </c>
      <c r="P31" s="103">
        <f t="shared" si="1"/>
        <v>0</v>
      </c>
      <c r="Q31" s="105">
        <f t="shared" si="7"/>
        <v>0</v>
      </c>
      <c r="R31" s="105">
        <f t="shared" si="8"/>
        <v>0</v>
      </c>
      <c r="S31" s="105">
        <f t="shared" si="9"/>
        <v>0</v>
      </c>
    </row>
    <row r="32" spans="1:21" ht="15.6" x14ac:dyDescent="0.3">
      <c r="A32" s="13"/>
      <c r="B32" s="31"/>
      <c r="C32" s="31"/>
      <c r="D32" s="31"/>
      <c r="E32" s="31"/>
      <c r="F32" s="28"/>
      <c r="G32" s="6"/>
      <c r="H32" s="29"/>
      <c r="I32" s="30"/>
      <c r="J32" s="102">
        <f t="shared" si="4"/>
        <v>0</v>
      </c>
      <c r="K32" s="103">
        <f t="shared" si="5"/>
        <v>0</v>
      </c>
      <c r="L32" s="103">
        <f>IF(E32="",0,(
MIN(FinNuit,MIN(1,J32))-MIN(FinNuit,D32)
))</f>
        <v>0</v>
      </c>
      <c r="M32" s="103">
        <f>(MAX(0,(MIN(1,J32)-DebNuit))-MAX(0,(D32-DebNuit)))</f>
        <v>0</v>
      </c>
      <c r="N32" s="103">
        <f t="shared" si="6"/>
        <v>0</v>
      </c>
      <c r="O32" s="103">
        <f t="shared" si="0"/>
        <v>0</v>
      </c>
      <c r="P32" s="103">
        <f t="shared" si="1"/>
        <v>0</v>
      </c>
      <c r="Q32" s="105">
        <f t="shared" si="7"/>
        <v>0</v>
      </c>
      <c r="R32" s="105">
        <f t="shared" si="8"/>
        <v>0</v>
      </c>
      <c r="S32" s="105">
        <f t="shared" si="9"/>
        <v>0</v>
      </c>
    </row>
    <row r="33" spans="1:19" ht="18" thickBot="1" x14ac:dyDescent="0.35">
      <c r="A33" s="20"/>
      <c r="B33" s="54"/>
      <c r="C33" s="54"/>
      <c r="D33" s="14"/>
      <c r="E33" s="54"/>
      <c r="F33" s="54"/>
      <c r="G33" s="14"/>
      <c r="H33" s="55"/>
      <c r="I33" s="19"/>
      <c r="J33" s="102">
        <f t="shared" si="4"/>
        <v>0</v>
      </c>
      <c r="K33" s="103">
        <f t="shared" si="5"/>
        <v>0</v>
      </c>
      <c r="L33" s="103">
        <f>IF(E33="",0,(
MIN(FinNuit,MIN(1,J33))-MIN(FinNuit,D33)
))</f>
        <v>0</v>
      </c>
      <c r="M33" s="103">
        <f>(MAX(0,(MIN(1,J33)-DebNuit))-MAX(0,(D33-DebNuit)))</f>
        <v>0</v>
      </c>
      <c r="N33" s="103">
        <f t="shared" si="6"/>
        <v>0</v>
      </c>
      <c r="O33" s="103">
        <f t="shared" si="0"/>
        <v>0</v>
      </c>
      <c r="P33" s="103">
        <f t="shared" si="1"/>
        <v>0</v>
      </c>
      <c r="Q33" s="105">
        <f t="shared" si="7"/>
        <v>0</v>
      </c>
      <c r="R33" s="105">
        <f t="shared" si="8"/>
        <v>0</v>
      </c>
      <c r="S33" s="105">
        <f t="shared" si="9"/>
        <v>0</v>
      </c>
    </row>
    <row r="34" spans="1:19" ht="17.399999999999999" x14ac:dyDescent="0.25">
      <c r="A34" s="58"/>
      <c r="B34" s="36"/>
      <c r="C34" s="36"/>
      <c r="D34" s="12"/>
      <c r="E34" s="36"/>
      <c r="F34" s="36"/>
      <c r="G34" s="12"/>
      <c r="H34" s="49"/>
      <c r="I34" s="59"/>
    </row>
    <row r="35" spans="1:19" ht="15.6" x14ac:dyDescent="0.25">
      <c r="A35" s="2"/>
      <c r="D35" s="1"/>
      <c r="G35" s="1"/>
      <c r="H35" s="56"/>
    </row>
    <row r="36" spans="1:19" ht="15.6" x14ac:dyDescent="0.25">
      <c r="A36" s="84"/>
      <c r="B36" s="84"/>
      <c r="C36" s="84"/>
      <c r="D36" s="84"/>
      <c r="E36" s="84"/>
      <c r="F36" s="84"/>
      <c r="G36" s="84"/>
      <c r="H36" s="84"/>
      <c r="I36" s="84"/>
    </row>
    <row r="37" spans="1:19" ht="127.8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</row>
    <row r="38" spans="1:19" ht="15.6" x14ac:dyDescent="0.25">
      <c r="A38" s="2"/>
      <c r="D38" s="1"/>
      <c r="G38" s="1"/>
      <c r="H38" s="56"/>
    </row>
    <row r="39" spans="1:19" ht="15.6" x14ac:dyDescent="0.25">
      <c r="A39" s="2"/>
    </row>
    <row r="40" spans="1:19" ht="15.6" x14ac:dyDescent="0.25">
      <c r="A40" s="1"/>
    </row>
    <row r="41" spans="1:19" ht="15.6" x14ac:dyDescent="0.25">
      <c r="A41" s="1"/>
    </row>
    <row r="42" spans="1:19" ht="15.6" x14ac:dyDescent="0.25">
      <c r="A42" s="1"/>
    </row>
    <row r="43" spans="1:19" ht="15.6" x14ac:dyDescent="0.25">
      <c r="A43" s="1"/>
    </row>
    <row r="44" spans="1:19" ht="15.6" x14ac:dyDescent="0.25">
      <c r="A44" s="1"/>
    </row>
  </sheetData>
  <mergeCells count="12">
    <mergeCell ref="A36:I36"/>
    <mergeCell ref="G24:G25"/>
    <mergeCell ref="H24:H25"/>
    <mergeCell ref="F24:F25"/>
    <mergeCell ref="I24:I25"/>
    <mergeCell ref="A28:C28"/>
    <mergeCell ref="A29:C29"/>
    <mergeCell ref="A2:I3"/>
    <mergeCell ref="F14:G14"/>
    <mergeCell ref="A27:C27"/>
    <mergeCell ref="A14:B15"/>
    <mergeCell ref="C14:D15"/>
  </mergeCells>
  <phoneticPr fontId="4" type="noConversion"/>
  <hyperlinks>
    <hyperlink ref="L16" r:id="rId1" xr:uid="{170E27EC-0131-4AFA-A401-23EE96034C3A}"/>
  </hyperlinks>
  <pageMargins left="0.7" right="0.7" top="0.75" bottom="0.75" header="0.3" footer="0.3"/>
  <pageSetup paperSize="9" scale="62" orientation="portrait" horizontalDpi="4294967293" r:id="rId2"/>
  <colBreaks count="1" manualBreakCount="1">
    <brk id="9" max="1048575" man="1"/>
  </col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F2FA4-1AFB-4505-8C8A-A8FBCF00DEEC}">
  <dimension ref="A1:E14"/>
  <sheetViews>
    <sheetView zoomScale="99" zoomScaleNormal="70" workbookViewId="0">
      <selection activeCell="E1" sqref="E1"/>
    </sheetView>
  </sheetViews>
  <sheetFormatPr baseColWidth="10" defaultRowHeight="14.4" x14ac:dyDescent="0.3"/>
  <sheetData>
    <row r="1" spans="1:5" x14ac:dyDescent="0.3">
      <c r="A1" t="s">
        <v>17</v>
      </c>
      <c r="D1" s="106" t="s">
        <v>29</v>
      </c>
      <c r="E1" s="107">
        <v>0.91666666666666663</v>
      </c>
    </row>
    <row r="2" spans="1:5" x14ac:dyDescent="0.3">
      <c r="D2" s="106" t="s">
        <v>30</v>
      </c>
      <c r="E2" s="107">
        <v>0.29166666666666669</v>
      </c>
    </row>
    <row r="3" spans="1:5" x14ac:dyDescent="0.3">
      <c r="A3" t="s">
        <v>18</v>
      </c>
      <c r="B3" s="70">
        <v>44927</v>
      </c>
    </row>
    <row r="4" spans="1:5" x14ac:dyDescent="0.3">
      <c r="B4" s="70">
        <v>44953</v>
      </c>
    </row>
    <row r="5" spans="1:5" x14ac:dyDescent="0.3">
      <c r="B5" s="70">
        <v>45026</v>
      </c>
    </row>
    <row r="6" spans="1:5" x14ac:dyDescent="0.3">
      <c r="B6" s="70">
        <v>45047</v>
      </c>
    </row>
    <row r="7" spans="1:5" x14ac:dyDescent="0.3">
      <c r="B7" s="70">
        <v>45064</v>
      </c>
    </row>
    <row r="8" spans="1:5" x14ac:dyDescent="0.3">
      <c r="B8" s="70">
        <v>45075</v>
      </c>
    </row>
    <row r="9" spans="1:5" x14ac:dyDescent="0.3">
      <c r="B9" s="70">
        <v>45085</v>
      </c>
    </row>
    <row r="10" spans="1:5" x14ac:dyDescent="0.3">
      <c r="B10" s="70">
        <v>45153</v>
      </c>
    </row>
    <row r="11" spans="1:5" x14ac:dyDescent="0.3">
      <c r="B11" s="70">
        <v>45231</v>
      </c>
    </row>
    <row r="12" spans="1:5" x14ac:dyDescent="0.3">
      <c r="B12" s="70">
        <v>45249</v>
      </c>
    </row>
    <row r="13" spans="1:5" x14ac:dyDescent="0.3">
      <c r="B13" s="70">
        <v>45268</v>
      </c>
    </row>
    <row r="14" spans="1:5" x14ac:dyDescent="0.3">
      <c r="B14" s="70"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facture</vt:lpstr>
      <vt:lpstr>plage données</vt:lpstr>
      <vt:lpstr>DebNuit</vt:lpstr>
      <vt:lpstr>Fériés</vt:lpstr>
      <vt:lpstr>FinNuit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Claerhout</dc:creator>
  <cp:lastModifiedBy>François ROUZE</cp:lastModifiedBy>
  <cp:lastPrinted>2023-11-06T09:41:10Z</cp:lastPrinted>
  <dcterms:created xsi:type="dcterms:W3CDTF">2020-08-09T07:39:19Z</dcterms:created>
  <dcterms:modified xsi:type="dcterms:W3CDTF">2023-11-07T12:45:03Z</dcterms:modified>
</cp:coreProperties>
</file>