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058A3AC-DC76-468D-973A-4EABC7F6E368}" xr6:coauthVersionLast="36" xr6:coauthVersionMax="47" xr10:uidLastSave="{00000000-0000-0000-0000-000000000000}"/>
  <bookViews>
    <workbookView xWindow="-28920" yWindow="-516" windowWidth="29040" windowHeight="16440" tabRatio="745" activeTab="2" xr2:uid="{8FD6BD02-F0EC-42EE-96B0-B7CA60229513}"/>
  </bookViews>
  <sheets>
    <sheet name="Accueil" sheetId="12" r:id="rId1"/>
    <sheet name="Comptes" sheetId="13" r:id="rId2"/>
    <sheet name="Compte Courant" sheetId="6" r:id="rId3"/>
    <sheet name="AsVie Carme " sheetId="7" r:id="rId4"/>
    <sheet name="AsVie Pierre" sheetId="15" r:id="rId5"/>
    <sheet name="Lia Carme" sheetId="9" r:id="rId6"/>
    <sheet name="LiA Pierre" sheetId="16" r:id="rId7"/>
    <sheet name=" LEP Carme" sheetId="11" r:id="rId8"/>
    <sheet name="LEP Pierre " sheetId="17" r:id="rId9"/>
    <sheet name="Listes" sheetId="14" r:id="rId10"/>
  </sheets>
  <functionGroups builtInGroupCount="19"/>
  <externalReferences>
    <externalReference r:id="rId11"/>
  </externalReferences>
  <definedNames>
    <definedName name="ET_Cheque">"[T_mode[Mode de paiement]]"</definedName>
    <definedName name="ET_Classe" localSheetId="9">T_classe[Classes]</definedName>
    <definedName name="ET_Compte" localSheetId="9">Tableau10[[Comptes ]]</definedName>
    <definedName name="ET_ModPaie" localSheetId="9">OFFSET(Listes!$J$3,,,COUNTA(Listes!H:H)-1)</definedName>
    <definedName name="ET_ModPaie">[1]Listes!$J$3:$J$10</definedName>
    <definedName name="ET_Periodicite" localSheetId="9">Listes!$P$3:$P$7</definedName>
    <definedName name="ET_Rubrique" localSheetId="9">T_rubrique[[Rubriques ]]</definedName>
    <definedName name="ET_Tiers" localSheetId="9">T_tiers[Tiers]</definedName>
    <definedName name="ET_Tiers">[1]Listes!$H$3:$H$31</definedName>
    <definedName name="ET_TypePaie">[1]Listes!#REF!</definedName>
    <definedName name="Solde_Ini" localSheetId="4">'AsVie Pierre'!#REF!</definedName>
    <definedName name="Solde_Ini" localSheetId="8">'LEP Pierre '!#REF!</definedName>
    <definedName name="Solde_Ini" localSheetId="6">'LiA Pierre'!#REF!</definedName>
    <definedName name="Solde_Ini">'[1]Compte Courant'!#REF!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6" l="1"/>
  <c r="L12" i="6"/>
  <c r="L13" i="6"/>
  <c r="L11" i="7"/>
  <c r="L12" i="7"/>
  <c r="L13" i="7"/>
  <c r="N11" i="7"/>
  <c r="N12" i="7"/>
  <c r="N13" i="7"/>
  <c r="L11" i="17"/>
  <c r="L11" i="11"/>
  <c r="L12" i="11"/>
  <c r="L11" i="16"/>
  <c r="L11" i="9"/>
  <c r="L12" i="9"/>
  <c r="N11" i="9"/>
  <c r="N12" i="9"/>
  <c r="N11" i="16"/>
  <c r="N11" i="11"/>
  <c r="N12" i="11"/>
  <c r="N11" i="17"/>
  <c r="N11" i="15"/>
  <c r="N12" i="15"/>
  <c r="L11" i="15"/>
  <c r="L12" i="15"/>
  <c r="D12" i="9"/>
  <c r="D13" i="6"/>
  <c r="N13" i="6"/>
  <c r="D11" i="17"/>
  <c r="H7" i="17"/>
  <c r="L6" i="17"/>
  <c r="H6" i="17"/>
  <c r="H8" i="17" s="1"/>
  <c r="J4" i="17"/>
  <c r="D11" i="16"/>
  <c r="H7" i="16"/>
  <c r="L6" i="16"/>
  <c r="H6" i="16"/>
  <c r="H8" i="16" s="1"/>
  <c r="J4" i="16"/>
  <c r="D11" i="15"/>
  <c r="D12" i="15"/>
  <c r="H7" i="15"/>
  <c r="L6" i="15"/>
  <c r="H6" i="15"/>
  <c r="H8" i="15" s="1"/>
  <c r="J4" i="15"/>
  <c r="D11" i="11"/>
  <c r="D12" i="11"/>
  <c r="L6" i="11"/>
  <c r="D11" i="9"/>
  <c r="L6" i="9"/>
  <c r="L6" i="7"/>
  <c r="F12" i="12"/>
  <c r="D11" i="7"/>
  <c r="D12" i="7"/>
  <c r="D13" i="7"/>
  <c r="D12" i="6"/>
  <c r="N12" i="6"/>
  <c r="L6" i="6"/>
  <c r="D11" i="6"/>
  <c r="N11" i="6"/>
  <c r="L17" i="13"/>
  <c r="K17" i="13"/>
  <c r="J17" i="13"/>
  <c r="L16" i="13"/>
  <c r="L15" i="13"/>
  <c r="K15" i="13"/>
  <c r="J15" i="13"/>
  <c r="L14" i="13"/>
  <c r="L13" i="13"/>
  <c r="K13" i="13"/>
  <c r="J13" i="13"/>
  <c r="L12" i="13"/>
  <c r="L11" i="13"/>
  <c r="J4" i="13"/>
  <c r="H17" i="12"/>
  <c r="G17" i="12"/>
  <c r="F17" i="12"/>
  <c r="E17" i="12"/>
  <c r="D17" i="12"/>
  <c r="H16" i="12"/>
  <c r="E16" i="12"/>
  <c r="D16" i="12"/>
  <c r="H15" i="12"/>
  <c r="G15" i="12"/>
  <c r="F15" i="12"/>
  <c r="E15" i="12"/>
  <c r="D15" i="12"/>
  <c r="H14" i="12"/>
  <c r="E14" i="12"/>
  <c r="D14" i="12"/>
  <c r="H13" i="12"/>
  <c r="G13" i="12"/>
  <c r="F13" i="12"/>
  <c r="E13" i="12"/>
  <c r="D13" i="12"/>
  <c r="H12" i="12"/>
  <c r="E12" i="12"/>
  <c r="E18" i="12" s="1"/>
  <c r="D12" i="12"/>
  <c r="H11" i="12"/>
  <c r="H18" i="12" s="1"/>
  <c r="L8" i="6" l="1"/>
  <c r="L7" i="17"/>
  <c r="L8" i="17" s="1"/>
  <c r="L7" i="16"/>
  <c r="J12" i="13"/>
  <c r="L8" i="16" l="1"/>
  <c r="L7" i="15"/>
  <c r="L8" i="15" s="1"/>
  <c r="D11" i="12" l="1"/>
  <c r="D18" i="12" s="1"/>
  <c r="J11" i="13" l="1"/>
  <c r="K12" i="13" l="1"/>
  <c r="G12" i="12"/>
  <c r="J16" i="13" l="1"/>
  <c r="F16" i="12"/>
  <c r="K16" i="13" l="1"/>
  <c r="G16" i="12"/>
  <c r="J14" i="13" l="1"/>
  <c r="F14" i="12"/>
  <c r="F18" i="12" s="1"/>
  <c r="K14" i="13" l="1"/>
  <c r="K7" i="13" s="1"/>
  <c r="G14" i="12"/>
  <c r="G18" i="12" s="1"/>
  <c r="J7" i="13"/>
  <c r="J8" i="13"/>
  <c r="K11" i="13"/>
  <c r="K8" i="13" l="1"/>
  <c r="H7" i="11" l="1"/>
  <c r="H6" i="11"/>
  <c r="H7" i="9"/>
  <c r="H6" i="9"/>
  <c r="H7" i="7"/>
  <c r="H6" i="7"/>
  <c r="H7" i="6"/>
  <c r="H6" i="6"/>
  <c r="L7" i="6" l="1"/>
  <c r="L7" i="9" l="1"/>
  <c r="L8" i="9" s="1"/>
  <c r="L7" i="7"/>
  <c r="J4" i="6"/>
  <c r="J4" i="11"/>
  <c r="J4" i="9"/>
  <c r="J4" i="7"/>
  <c r="L7" i="11" l="1"/>
  <c r="L8" i="11" s="1"/>
  <c r="L8" i="7"/>
  <c r="H8" i="11"/>
  <c r="H8" i="7"/>
  <c r="H8" i="9"/>
  <c r="H8" i="6" l="1"/>
</calcChain>
</file>

<file path=xl/sharedStrings.xml><?xml version="1.0" encoding="utf-8"?>
<sst xmlns="http://schemas.openxmlformats.org/spreadsheetml/2006/main" count="434" uniqueCount="191">
  <si>
    <t>Classes</t>
  </si>
  <si>
    <t>Tiers</t>
  </si>
  <si>
    <t>Mode de paiement</t>
  </si>
  <si>
    <t>Date</t>
  </si>
  <si>
    <t>N° chèque</t>
  </si>
  <si>
    <t>Commentaire</t>
  </si>
  <si>
    <t>Débit</t>
  </si>
  <si>
    <t>Crédit</t>
  </si>
  <si>
    <t xml:space="preserve">Rubrique </t>
  </si>
  <si>
    <t>Classe</t>
  </si>
  <si>
    <t>Périodicité</t>
  </si>
  <si>
    <t>Libellé du compte</t>
  </si>
  <si>
    <t>Solde réel</t>
  </si>
  <si>
    <t xml:space="preserve">Solde pointé </t>
  </si>
  <si>
    <t>Tableau de bord</t>
  </si>
  <si>
    <t>Dépenses</t>
  </si>
  <si>
    <t>Recettes</t>
  </si>
  <si>
    <t>Compte courant Boursorama</t>
  </si>
  <si>
    <t>Nb. Opér.</t>
  </si>
  <si>
    <t>Numéro de compte</t>
  </si>
  <si>
    <t>IBAN</t>
  </si>
  <si>
    <t>Devise</t>
  </si>
  <si>
    <t>Boursorama Banque</t>
  </si>
  <si>
    <t>Organisme bancaire</t>
  </si>
  <si>
    <t>Caisse d'Epargne</t>
  </si>
  <si>
    <t>Groupe GENERALI</t>
  </si>
  <si>
    <t>BIC</t>
  </si>
  <si>
    <t>Gestionnaire de comptes</t>
  </si>
  <si>
    <t>Euros</t>
  </si>
  <si>
    <t xml:space="preserve">Alimentation </t>
  </si>
  <si>
    <t>Animalerie</t>
  </si>
  <si>
    <t>Argent de poche</t>
  </si>
  <si>
    <t>Assurances</t>
  </si>
  <si>
    <t>Carburant</t>
  </si>
  <si>
    <t>Cave</t>
  </si>
  <si>
    <t>Cadeaux</t>
  </si>
  <si>
    <t>Divers</t>
  </si>
  <si>
    <t>Dons œuvres</t>
  </si>
  <si>
    <t>Entretien</t>
  </si>
  <si>
    <t xml:space="preserve">Van </t>
  </si>
  <si>
    <t>Voiture</t>
  </si>
  <si>
    <t>Frais bancaires</t>
  </si>
  <si>
    <t>Habillement</t>
  </si>
  <si>
    <t>Coiffeur</t>
  </si>
  <si>
    <t>Habitation</t>
  </si>
  <si>
    <t>Articles ménager</t>
  </si>
  <si>
    <t>Bricolage</t>
  </si>
  <si>
    <t>Décoration</t>
  </si>
  <si>
    <t>Eau</t>
  </si>
  <si>
    <t>Electricité</t>
  </si>
  <si>
    <t>Gaz</t>
  </si>
  <si>
    <t>Jardin</t>
  </si>
  <si>
    <t>Linge de maison</t>
  </si>
  <si>
    <t>Produits d'entretien</t>
  </si>
  <si>
    <t>Impôts</t>
  </si>
  <si>
    <t>Sur le revenu</t>
  </si>
  <si>
    <t>Taxe foncière</t>
  </si>
  <si>
    <t>Taxe habitation</t>
  </si>
  <si>
    <t>Loisirs</t>
  </si>
  <si>
    <t>Recettes autres</t>
  </si>
  <si>
    <t>Revenus</t>
  </si>
  <si>
    <t>Santé</t>
  </si>
  <si>
    <t>Téléphonie</t>
  </si>
  <si>
    <t>Intérêts</t>
  </si>
  <si>
    <t>Prime d'épargne</t>
  </si>
  <si>
    <t>Portables</t>
  </si>
  <si>
    <t>Internet, téléphone fixe</t>
  </si>
  <si>
    <t>Cinéma</t>
  </si>
  <si>
    <t>Multimédia</t>
  </si>
  <si>
    <t>Informatique</t>
  </si>
  <si>
    <t>Librairie</t>
  </si>
  <si>
    <t>Sport</t>
  </si>
  <si>
    <t>Vacances</t>
  </si>
  <si>
    <t>Hôtels</t>
  </si>
  <si>
    <t>Médecin</t>
  </si>
  <si>
    <t>Pharmacie</t>
  </si>
  <si>
    <t>Analyse, radios</t>
  </si>
  <si>
    <t>AGIRC</t>
  </si>
  <si>
    <t>Aldi</t>
  </si>
  <si>
    <t>Amazon</t>
  </si>
  <si>
    <t>ARRCO</t>
  </si>
  <si>
    <t>ASF</t>
  </si>
  <si>
    <t>Brico Dépôt</t>
  </si>
  <si>
    <t>Briconaute</t>
  </si>
  <si>
    <t>Camping Car Park</t>
  </si>
  <si>
    <t>CDiscount</t>
  </si>
  <si>
    <t>CPR</t>
  </si>
  <si>
    <t>EDF</t>
  </si>
  <si>
    <t>Etape auto</t>
  </si>
  <si>
    <t>Ircantec</t>
  </si>
  <si>
    <t>Lery Merlin</t>
  </si>
  <si>
    <t>Maif</t>
  </si>
  <si>
    <t>MSA Grand Sud</t>
  </si>
  <si>
    <t>Orange</t>
  </si>
  <si>
    <t>SNCF</t>
  </si>
  <si>
    <t>Antargaz</t>
  </si>
  <si>
    <t>Super U</t>
  </si>
  <si>
    <t>Trésor Public</t>
  </si>
  <si>
    <t>Prélèvement</t>
  </si>
  <si>
    <t>Chèque</t>
  </si>
  <si>
    <t>Versement</t>
  </si>
  <si>
    <t>Solde rapproché</t>
  </si>
  <si>
    <t xml:space="preserve">Mouvements au débit : </t>
  </si>
  <si>
    <t xml:space="preserve">Evolutions : </t>
  </si>
  <si>
    <t xml:space="preserve">Solde réel : </t>
  </si>
  <si>
    <t xml:space="preserve">Solde rapproché : </t>
  </si>
  <si>
    <t xml:space="preserve">Mouvements au crédit : </t>
  </si>
  <si>
    <t xml:space="preserve">Solde initial : </t>
  </si>
  <si>
    <t>Pointage</t>
  </si>
  <si>
    <t>ü</t>
  </si>
  <si>
    <t>N°
chèque</t>
  </si>
  <si>
    <t>Solde</t>
  </si>
  <si>
    <t>Les comptes</t>
  </si>
  <si>
    <t>ó</t>
  </si>
  <si>
    <t>Æ</t>
  </si>
  <si>
    <t>Mensuelle</t>
  </si>
  <si>
    <t>Bimensuelle</t>
  </si>
  <si>
    <t>Trimestrielle</t>
  </si>
  <si>
    <t>Semestrielle</t>
  </si>
  <si>
    <t>Annuelle</t>
  </si>
  <si>
    <t>1 mois</t>
  </si>
  <si>
    <t>2 mois</t>
  </si>
  <si>
    <t>3 mois</t>
  </si>
  <si>
    <t>6 mois</t>
  </si>
  <si>
    <t>Ê</t>
  </si>
  <si>
    <t>CARSAT LR</t>
  </si>
  <si>
    <t>Boursorama</t>
  </si>
  <si>
    <t xml:space="preserve">Encours tous comptes : </t>
  </si>
  <si>
    <t>Réel</t>
  </si>
  <si>
    <t>Rapproché</t>
  </si>
  <si>
    <t xml:space="preserve">Encours épargne : </t>
  </si>
  <si>
    <t>Trésorerie</t>
  </si>
  <si>
    <t xml:space="preserve">Comptes </t>
  </si>
  <si>
    <t>Remise chèques</t>
  </si>
  <si>
    <t>Solde Initial</t>
  </si>
  <si>
    <t>12 mois</t>
  </si>
  <si>
    <t xml:space="preserve">Rubriques </t>
  </si>
  <si>
    <t>Type</t>
  </si>
  <si>
    <t>Compte Courant</t>
  </si>
  <si>
    <t>+</t>
  </si>
  <si>
    <t>-</t>
  </si>
  <si>
    <t>Epargne</t>
  </si>
  <si>
    <t>Virement interne</t>
  </si>
  <si>
    <t xml:space="preserve">Livret A </t>
  </si>
  <si>
    <t xml:space="preserve">Assurance Vie </t>
  </si>
  <si>
    <t xml:space="preserve">Livret Epargne Populaire </t>
  </si>
  <si>
    <t>Virement externe</t>
  </si>
  <si>
    <t>essai</t>
  </si>
  <si>
    <t>Virement</t>
  </si>
  <si>
    <t>Assurance Vie Carmen</t>
  </si>
  <si>
    <t>Assurance Vie Pierre</t>
  </si>
  <si>
    <t>Livret A Carme</t>
  </si>
  <si>
    <t>Livret A Pierre</t>
  </si>
  <si>
    <t>Livret d'Epargne Populaire Carme</t>
  </si>
  <si>
    <t>Livret d'Epargne Populaire Pierre</t>
  </si>
  <si>
    <t>https://forum.excel-pratique.com/excel/saisir-valeurs-formulaires-sur-deux-feuilles-differentes-184681</t>
  </si>
  <si>
    <t xml:space="preserve">Assurance Vie Carme </t>
  </si>
  <si>
    <t>Feuille</t>
  </si>
  <si>
    <t>ACTP</t>
  </si>
  <si>
    <t>ACommeAssure</t>
  </si>
  <si>
    <t>Carte Carme</t>
  </si>
  <si>
    <t>Carte Pierre</t>
  </si>
  <si>
    <t>Assurance Vie Carme</t>
  </si>
  <si>
    <t>AsVie  Carme</t>
  </si>
  <si>
    <t>AsVie  Pierre</t>
  </si>
  <si>
    <t>LiA Carme</t>
  </si>
  <si>
    <t>LiA Pierre</t>
  </si>
  <si>
    <t>LEP Carme</t>
  </si>
  <si>
    <t>ASA</t>
  </si>
  <si>
    <t>LEP Pierre</t>
  </si>
  <si>
    <t>Avance Kathy</t>
  </si>
  <si>
    <t>Avance Phil</t>
  </si>
  <si>
    <t>Avance Solstici</t>
  </si>
  <si>
    <t>Avance Yohan</t>
  </si>
  <si>
    <t>Bois de chauffage</t>
  </si>
  <si>
    <t>Free</t>
  </si>
  <si>
    <t>Groupama</t>
  </si>
  <si>
    <t xml:space="preserve">CSG </t>
  </si>
  <si>
    <t>Solstici</t>
  </si>
  <si>
    <t>Sosh</t>
  </si>
  <si>
    <t>Youprice</t>
  </si>
  <si>
    <t>Remb. Kathy</t>
  </si>
  <si>
    <t>Remb. Maladie</t>
  </si>
  <si>
    <t>Remb. Phil</t>
  </si>
  <si>
    <t>Remb. Solstici</t>
  </si>
  <si>
    <t>Remb. Yohan</t>
  </si>
  <si>
    <t>Restaurant</t>
  </si>
  <si>
    <t>Retraite Carmen</t>
  </si>
  <si>
    <t>Retraite Pierre</t>
  </si>
  <si>
    <t>Virement du CC sur le Livret A Pierre</t>
  </si>
  <si>
    <t>Livret Epargne Populaire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</si>
</sst>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\ _€_-;\-* #,##0.00\ _€_-;_-* &quot;-&quot;??\ _€_-;_-@_-"/>
    <numFmt numFmtId="164" formatCode="#,##0.00\ _€"/>
    <numFmt numFmtId="165" formatCode="#,##0.00\ _€;[Red]#,##0.00\ _€"/>
    <numFmt numFmtId="166" formatCode="#,##0.00\ &quot;€&quot;"/>
    <numFmt numFmtId="167" formatCode="[$-F800]dddd\,\ mmmm\ dd\,\ yyyy"/>
    <numFmt numFmtId="168" formatCode="m/d/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sz val="11"/>
      <color theme="8" tint="-0.499984740745262"/>
      <name val="Wingdings"/>
      <charset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rgb="FF00206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rgb="FF00B050"/>
      <name val="Wingdings"/>
      <charset val="2"/>
    </font>
    <font>
      <b/>
      <sz val="13"/>
      <color rgb="FF094BDD"/>
      <name val="Wingdings"/>
      <charset val="2"/>
    </font>
    <font>
      <b/>
      <sz val="18"/>
      <color theme="1"/>
      <name val="Calibri"/>
      <family val="2"/>
      <scheme val="minor"/>
    </font>
    <font>
      <sz val="11"/>
      <color rgb="FF00B050"/>
      <name val="Wingdings"/>
      <charset val="2"/>
    </font>
    <font>
      <b/>
      <sz val="13"/>
      <color rgb="FFFF0000"/>
      <name val="Wingdings"/>
      <charset val="2"/>
    </font>
    <font>
      <b/>
      <sz val="13"/>
      <color rgb="FF00B050"/>
      <name val="Wingdings"/>
      <charset val="2"/>
    </font>
    <font>
      <b/>
      <sz val="12"/>
      <color rgb="FF00B050"/>
      <name val="Gill Sans Ultra Bold"/>
      <family val="2"/>
    </font>
    <font>
      <b/>
      <sz val="12"/>
      <color rgb="FFFF0000"/>
      <name val="Gill Sans Ultra Bold"/>
      <family val="2"/>
    </font>
    <font>
      <sz val="11"/>
      <color theme="1"/>
      <name val="Wingdings"/>
      <charset val="2"/>
    </font>
  </fonts>
  <fills count="2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873AC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theme="8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499984740745262"/>
        <bgColor theme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theme="8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499984740745262"/>
        <bgColor theme="8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theme="8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249977111117893"/>
        <bgColor theme="8"/>
      </patternFill>
    </fill>
  </fills>
  <borders count="1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5" fillId="0" borderId="0" applyNumberFormat="0" applyFill="0" applyBorder="0" applyAlignment="0" applyProtection="0"/>
  </cellStyleXfs>
  <cellXfs count="18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 vertical="center" indent="1"/>
    </xf>
    <xf numFmtId="0" fontId="1" fillId="4" borderId="1" xfId="3" applyBorder="1" applyAlignment="1">
      <alignment horizontal="left" vertical="center" indent="1"/>
    </xf>
    <xf numFmtId="0" fontId="1" fillId="3" borderId="1" xfId="2" applyBorder="1" applyAlignment="1">
      <alignment horizontal="left" vertical="center" indent="1"/>
    </xf>
    <xf numFmtId="49" fontId="0" fillId="0" borderId="0" xfId="0" applyNumberFormat="1"/>
    <xf numFmtId="0" fontId="4" fillId="8" borderId="0" xfId="0" applyFont="1" applyFill="1" applyAlignment="1">
      <alignment horizontal="left" vertical="center" indent="1"/>
    </xf>
    <xf numFmtId="0" fontId="0" fillId="0" borderId="0" xfId="0" applyAlignment="1">
      <alignment horizontal="left"/>
    </xf>
    <xf numFmtId="164" fontId="5" fillId="0" borderId="0" xfId="0" applyNumberFormat="1" applyFont="1"/>
    <xf numFmtId="166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43" fontId="0" fillId="0" borderId="0" xfId="0" applyNumberFormat="1"/>
    <xf numFmtId="164" fontId="0" fillId="0" borderId="0" xfId="0" applyNumberFormat="1" applyAlignment="1">
      <alignment horizontal="left"/>
    </xf>
    <xf numFmtId="164" fontId="7" fillId="0" borderId="0" xfId="0" applyNumberFormat="1" applyFont="1"/>
    <xf numFmtId="0" fontId="6" fillId="0" borderId="0" xfId="0" applyFont="1"/>
    <xf numFmtId="164" fontId="9" fillId="0" borderId="0" xfId="0" applyNumberFormat="1" applyFont="1"/>
    <xf numFmtId="0" fontId="9" fillId="0" borderId="0" xfId="0" applyFont="1"/>
    <xf numFmtId="43" fontId="9" fillId="0" borderId="0" xfId="0" applyNumberFormat="1" applyFont="1"/>
    <xf numFmtId="0" fontId="9" fillId="8" borderId="0" xfId="0" applyFont="1" applyFill="1"/>
    <xf numFmtId="43" fontId="9" fillId="8" borderId="0" xfId="0" applyNumberFormat="1" applyFont="1" applyFill="1"/>
    <xf numFmtId="166" fontId="9" fillId="0" borderId="0" xfId="0" applyNumberFormat="1" applyFont="1"/>
    <xf numFmtId="43" fontId="10" fillId="0" borderId="0" xfId="0" applyNumberFormat="1" applyFont="1" applyAlignment="1">
      <alignment horizontal="center"/>
    </xf>
    <xf numFmtId="0" fontId="0" fillId="0" borderId="0" xfId="0" applyAlignment="1">
      <alignment horizontal="left" vertical="center"/>
    </xf>
    <xf numFmtId="164" fontId="6" fillId="0" borderId="0" xfId="0" applyNumberFormat="1" applyFont="1"/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left" vertical="center" indent="1"/>
    </xf>
    <xf numFmtId="14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14" fontId="2" fillId="9" borderId="0" xfId="0" applyNumberFormat="1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164" fontId="2" fillId="9" borderId="0" xfId="0" applyNumberFormat="1" applyFont="1" applyFill="1" applyAlignment="1">
      <alignment horizontal="center" vertical="center" wrapText="1"/>
    </xf>
    <xf numFmtId="43" fontId="2" fillId="9" borderId="0" xfId="0" applyNumberFormat="1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8" borderId="0" xfId="0" applyFont="1" applyFill="1" applyAlignment="1">
      <alignment horizontal="left" vertical="center" indent="4"/>
    </xf>
    <xf numFmtId="0" fontId="4" fillId="10" borderId="0" xfId="0" applyFont="1" applyFill="1" applyAlignment="1">
      <alignment horizontal="left" vertical="center" indent="4"/>
    </xf>
    <xf numFmtId="0" fontId="4" fillId="10" borderId="0" xfId="0" applyFont="1" applyFill="1" applyAlignment="1">
      <alignment horizontal="left" vertical="center" indent="1"/>
    </xf>
    <xf numFmtId="0" fontId="9" fillId="10" borderId="0" xfId="0" applyFont="1" applyFill="1"/>
    <xf numFmtId="43" fontId="9" fillId="10" borderId="0" xfId="0" applyNumberFormat="1" applyFont="1" applyFill="1"/>
    <xf numFmtId="14" fontId="2" fillId="11" borderId="0" xfId="0" applyNumberFormat="1" applyFont="1" applyFill="1" applyAlignment="1">
      <alignment horizontal="center" vertical="center" wrapText="1"/>
    </xf>
    <xf numFmtId="0" fontId="2" fillId="11" borderId="0" xfId="0" applyFont="1" applyFill="1" applyAlignment="1">
      <alignment horizontal="center" vertical="center" wrapText="1"/>
    </xf>
    <xf numFmtId="164" fontId="2" fillId="11" borderId="0" xfId="0" applyNumberFormat="1" applyFont="1" applyFill="1" applyAlignment="1">
      <alignment horizontal="center" vertical="center" wrapText="1"/>
    </xf>
    <xf numFmtId="43" fontId="2" fillId="11" borderId="0" xfId="0" applyNumberFormat="1" applyFont="1" applyFill="1" applyAlignment="1">
      <alignment horizontal="center" vertical="center" wrapText="1"/>
    </xf>
    <xf numFmtId="0" fontId="4" fillId="12" borderId="0" xfId="0" applyFont="1" applyFill="1" applyAlignment="1">
      <alignment horizontal="left" vertical="center" indent="4"/>
    </xf>
    <xf numFmtId="0" fontId="4" fillId="12" borderId="0" xfId="0" applyFont="1" applyFill="1" applyAlignment="1">
      <alignment horizontal="left" vertical="center" indent="1"/>
    </xf>
    <xf numFmtId="0" fontId="9" fillId="12" borderId="0" xfId="0" applyFont="1" applyFill="1"/>
    <xf numFmtId="43" fontId="9" fillId="12" borderId="0" xfId="0" applyNumberFormat="1" applyFont="1" applyFill="1"/>
    <xf numFmtId="14" fontId="2" fillId="13" borderId="0" xfId="0" applyNumberFormat="1" applyFont="1" applyFill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164" fontId="2" fillId="13" borderId="0" xfId="0" applyNumberFormat="1" applyFont="1" applyFill="1" applyAlignment="1">
      <alignment horizontal="center" vertical="center" wrapText="1"/>
    </xf>
    <xf numFmtId="43" fontId="2" fillId="13" borderId="0" xfId="0" applyNumberFormat="1" applyFont="1" applyFill="1" applyAlignment="1">
      <alignment horizontal="center" vertical="center" wrapText="1"/>
    </xf>
    <xf numFmtId="0" fontId="2" fillId="14" borderId="1" xfId="1" applyFont="1" applyFill="1" applyBorder="1" applyAlignment="1">
      <alignment horizontal="center" vertical="center" wrapText="1"/>
    </xf>
    <xf numFmtId="0" fontId="2" fillId="14" borderId="2" xfId="1" applyFont="1" applyFill="1" applyBorder="1" applyAlignment="1">
      <alignment horizontal="center" vertical="center" wrapText="1"/>
    </xf>
    <xf numFmtId="0" fontId="4" fillId="14" borderId="0" xfId="0" applyFont="1" applyFill="1" applyAlignment="1">
      <alignment horizontal="left" vertical="center" indent="4"/>
    </xf>
    <xf numFmtId="0" fontId="4" fillId="14" borderId="0" xfId="0" applyFont="1" applyFill="1" applyAlignment="1">
      <alignment horizontal="left" vertical="center" indent="1"/>
    </xf>
    <xf numFmtId="166" fontId="11" fillId="0" borderId="5" xfId="0" applyNumberFormat="1" applyFont="1" applyBorder="1" applyAlignment="1">
      <alignment vertical="center"/>
    </xf>
    <xf numFmtId="166" fontId="11" fillId="0" borderId="6" xfId="0" applyNumberFormat="1" applyFont="1" applyBorder="1" applyAlignment="1">
      <alignment vertical="center"/>
    </xf>
    <xf numFmtId="166" fontId="11" fillId="0" borderId="0" xfId="0" applyNumberFormat="1" applyFont="1" applyAlignment="1">
      <alignment vertical="center"/>
    </xf>
    <xf numFmtId="166" fontId="11" fillId="0" borderId="8" xfId="0" applyNumberFormat="1" applyFont="1" applyBorder="1" applyAlignment="1">
      <alignment vertical="center"/>
    </xf>
    <xf numFmtId="166" fontId="8" fillId="0" borderId="10" xfId="0" applyNumberFormat="1" applyFont="1" applyBorder="1" applyAlignment="1">
      <alignment vertical="center"/>
    </xf>
    <xf numFmtId="166" fontId="8" fillId="0" borderId="11" xfId="0" applyNumberFormat="1" applyFont="1" applyBorder="1" applyAlignment="1">
      <alignment vertical="center"/>
    </xf>
    <xf numFmtId="166" fontId="12" fillId="0" borderId="6" xfId="0" applyNumberFormat="1" applyFont="1" applyBorder="1" applyAlignment="1">
      <alignment horizontal="right" vertical="center" indent="3"/>
    </xf>
    <xf numFmtId="166" fontId="12" fillId="0" borderId="8" xfId="0" applyNumberFormat="1" applyFont="1" applyBorder="1" applyAlignment="1">
      <alignment horizontal="right" vertical="center" indent="3"/>
    </xf>
    <xf numFmtId="166" fontId="12" fillId="0" borderId="11" xfId="0" applyNumberFormat="1" applyFont="1" applyBorder="1" applyAlignment="1">
      <alignment horizontal="right" vertical="center" indent="3"/>
    </xf>
    <xf numFmtId="166" fontId="1" fillId="4" borderId="2" xfId="3" applyNumberFormat="1" applyBorder="1" applyAlignment="1">
      <alignment horizontal="right" vertical="center" indent="3"/>
    </xf>
    <xf numFmtId="166" fontId="1" fillId="3" borderId="2" xfId="2" applyNumberFormat="1" applyBorder="1" applyAlignment="1">
      <alignment horizontal="right" vertical="center" indent="3"/>
    </xf>
    <xf numFmtId="0" fontId="13" fillId="0" borderId="0" xfId="0" applyFont="1" applyAlignment="1">
      <alignment horizontal="left" vertical="center" indent="3"/>
    </xf>
    <xf numFmtId="0" fontId="4" fillId="15" borderId="0" xfId="0" applyFont="1" applyFill="1" applyAlignment="1">
      <alignment horizontal="left" vertical="center" indent="4"/>
    </xf>
    <xf numFmtId="0" fontId="4" fillId="15" borderId="0" xfId="0" applyFont="1" applyFill="1" applyAlignment="1">
      <alignment horizontal="left" vertical="center" indent="1"/>
    </xf>
    <xf numFmtId="0" fontId="9" fillId="15" borderId="0" xfId="0" applyFont="1" applyFill="1"/>
    <xf numFmtId="43" fontId="9" fillId="15" borderId="0" xfId="0" applyNumberFormat="1" applyFont="1" applyFill="1"/>
    <xf numFmtId="14" fontId="2" fillId="16" borderId="0" xfId="0" applyNumberFormat="1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 wrapText="1"/>
    </xf>
    <xf numFmtId="164" fontId="2" fillId="16" borderId="0" xfId="0" applyNumberFormat="1" applyFont="1" applyFill="1" applyAlignment="1">
      <alignment horizontal="center" vertical="center" wrapText="1"/>
    </xf>
    <xf numFmtId="43" fontId="2" fillId="16" borderId="0" xfId="0" applyNumberFormat="1" applyFont="1" applyFill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6" fontId="2" fillId="14" borderId="2" xfId="1" applyNumberFormat="1" applyFont="1" applyFill="1" applyBorder="1" applyAlignment="1">
      <alignment horizontal="right" vertical="center" wrapText="1" indent="3"/>
    </xf>
    <xf numFmtId="0" fontId="1" fillId="4" borderId="2" xfId="3" applyNumberFormat="1" applyBorder="1" applyAlignment="1">
      <alignment horizontal="right" vertical="center" indent="3"/>
    </xf>
    <xf numFmtId="0" fontId="1" fillId="3" borderId="2" xfId="2" applyNumberFormat="1" applyBorder="1" applyAlignment="1">
      <alignment horizontal="right" vertical="center" indent="3"/>
    </xf>
    <xf numFmtId="0" fontId="2" fillId="14" borderId="2" xfId="1" applyNumberFormat="1" applyFont="1" applyFill="1" applyBorder="1" applyAlignment="1">
      <alignment horizontal="right" vertical="center" wrapText="1" indent="3"/>
    </xf>
    <xf numFmtId="0" fontId="13" fillId="0" borderId="0" xfId="0" applyFont="1" applyAlignment="1">
      <alignment horizontal="left" indent="4"/>
    </xf>
    <xf numFmtId="0" fontId="12" fillId="0" borderId="0" xfId="0" applyFont="1"/>
    <xf numFmtId="0" fontId="0" fillId="0" borderId="0" xfId="0" applyAlignment="1">
      <alignment horizontal="right" vertical="center" indent="2"/>
    </xf>
    <xf numFmtId="0" fontId="4" fillId="8" borderId="0" xfId="0" applyFont="1" applyFill="1" applyAlignment="1">
      <alignment horizontal="left" vertical="center"/>
    </xf>
    <xf numFmtId="0" fontId="2" fillId="9" borderId="0" xfId="0" applyFont="1" applyFill="1" applyAlignment="1">
      <alignment horizontal="left" vertical="center" wrapText="1"/>
    </xf>
    <xf numFmtId="0" fontId="12" fillId="17" borderId="0" xfId="0" applyFont="1" applyFill="1" applyAlignment="1">
      <alignment horizontal="left" vertical="center" indent="1"/>
    </xf>
    <xf numFmtId="0" fontId="12" fillId="17" borderId="0" xfId="0" applyFont="1" applyFill="1"/>
    <xf numFmtId="0" fontId="12" fillId="0" borderId="0" xfId="0" applyFont="1" applyAlignment="1">
      <alignment horizontal="left" vertical="center" indent="1"/>
    </xf>
    <xf numFmtId="0" fontId="0" fillId="0" borderId="0" xfId="0" applyProtection="1">
      <protection locked="0"/>
    </xf>
    <xf numFmtId="0" fontId="18" fillId="0" borderId="0" xfId="0" applyFont="1" applyAlignment="1" applyProtection="1">
      <alignment vertical="center"/>
      <protection locked="0"/>
    </xf>
    <xf numFmtId="0" fontId="4" fillId="6" borderId="0" xfId="0" applyFont="1" applyFill="1" applyAlignment="1" applyProtection="1">
      <alignment horizontal="left" vertical="center" indent="1"/>
      <protection locked="0"/>
    </xf>
    <xf numFmtId="14" fontId="4" fillId="6" borderId="0" xfId="0" applyNumberFormat="1" applyFont="1" applyFill="1" applyAlignment="1" applyProtection="1">
      <alignment horizontal="left" vertical="center" indent="1"/>
      <protection locked="0"/>
    </xf>
    <xf numFmtId="0" fontId="0" fillId="5" borderId="0" xfId="0" applyFill="1" applyProtection="1">
      <protection locked="0"/>
    </xf>
    <xf numFmtId="0" fontId="2" fillId="7" borderId="3" xfId="1" applyFont="1" applyFill="1" applyBorder="1" applyAlignment="1" applyProtection="1">
      <alignment horizontal="center" vertical="center" wrapText="1"/>
      <protection locked="0"/>
    </xf>
    <xf numFmtId="0" fontId="15" fillId="0" borderId="0" xfId="5" applyProtection="1">
      <protection locked="0"/>
    </xf>
    <xf numFmtId="0" fontId="1" fillId="5" borderId="3" xfId="3" applyFill="1" applyBorder="1" applyAlignment="1" applyProtection="1">
      <alignment horizontal="left" vertical="center" indent="1"/>
      <protection locked="0"/>
    </xf>
    <xf numFmtId="49" fontId="1" fillId="5" borderId="3" xfId="3" applyNumberFormat="1" applyFill="1" applyBorder="1" applyAlignment="1" applyProtection="1">
      <alignment horizontal="left" vertical="center" indent="1"/>
      <protection locked="0"/>
    </xf>
    <xf numFmtId="165" fontId="1" fillId="5" borderId="3" xfId="3" applyNumberFormat="1" applyFill="1" applyBorder="1" applyAlignment="1" applyProtection="1">
      <alignment horizontal="left" vertical="center" indent="1"/>
      <protection locked="0"/>
    </xf>
    <xf numFmtId="166" fontId="1" fillId="5" borderId="3" xfId="3" applyNumberFormat="1" applyFill="1" applyBorder="1" applyAlignment="1" applyProtection="1">
      <alignment horizontal="right" vertical="center" indent="1"/>
      <protection locked="0"/>
    </xf>
    <xf numFmtId="0" fontId="1" fillId="3" borderId="3" xfId="2" applyBorder="1" applyAlignment="1" applyProtection="1">
      <alignment horizontal="left" vertical="center" indent="1"/>
      <protection locked="0"/>
    </xf>
    <xf numFmtId="49" fontId="1" fillId="3" borderId="3" xfId="2" applyNumberFormat="1" applyBorder="1" applyAlignment="1" applyProtection="1">
      <alignment horizontal="left" vertical="center" indent="1"/>
      <protection locked="0"/>
    </xf>
    <xf numFmtId="165" fontId="1" fillId="3" borderId="3" xfId="2" applyNumberFormat="1" applyBorder="1" applyAlignment="1" applyProtection="1">
      <alignment horizontal="left" vertical="center" indent="1"/>
      <protection locked="0"/>
    </xf>
    <xf numFmtId="166" fontId="1" fillId="3" borderId="3" xfId="2" applyNumberFormat="1" applyBorder="1" applyAlignment="1" applyProtection="1">
      <alignment horizontal="right" vertical="center" indent="1"/>
      <protection locked="0"/>
    </xf>
    <xf numFmtId="0" fontId="4" fillId="6" borderId="0" xfId="0" applyFont="1" applyFill="1" applyAlignment="1">
      <alignment horizontal="left" vertical="center" indent="1"/>
    </xf>
    <xf numFmtId="0" fontId="0" fillId="5" borderId="0" xfId="0" applyFill="1"/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166" fontId="11" fillId="0" borderId="0" xfId="0" applyNumberFormat="1" applyFont="1" applyAlignment="1">
      <alignment horizontal="right" vertical="center" indent="1"/>
    </xf>
    <xf numFmtId="166" fontId="11" fillId="0" borderId="8" xfId="0" applyNumberFormat="1" applyFont="1" applyBorder="1" applyAlignment="1">
      <alignment horizontal="right" vertical="center" indent="1"/>
    </xf>
    <xf numFmtId="166" fontId="8" fillId="0" borderId="10" xfId="0" applyNumberFormat="1" applyFont="1" applyBorder="1" applyAlignment="1">
      <alignment horizontal="right" vertical="center" indent="1"/>
    </xf>
    <xf numFmtId="166" fontId="8" fillId="0" borderId="11" xfId="0" applyNumberFormat="1" applyFont="1" applyBorder="1" applyAlignment="1">
      <alignment horizontal="right" vertical="center" indent="1"/>
    </xf>
    <xf numFmtId="0" fontId="2" fillId="7" borderId="3" xfId="1" applyFont="1" applyFill="1" applyBorder="1" applyAlignment="1" applyProtection="1">
      <alignment horizontal="center" vertical="center" wrapText="1"/>
    </xf>
    <xf numFmtId="166" fontId="1" fillId="5" borderId="3" xfId="3" applyNumberFormat="1" applyFill="1" applyBorder="1" applyAlignment="1" applyProtection="1">
      <alignment horizontal="right" vertical="center" indent="1"/>
    </xf>
    <xf numFmtId="166" fontId="1" fillId="3" borderId="3" xfId="2" applyNumberFormat="1" applyBorder="1" applyAlignment="1" applyProtection="1">
      <alignment horizontal="right" vertical="center" inden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14" fontId="0" fillId="0" borderId="0" xfId="0" applyNumberFormat="1" applyAlignment="1">
      <alignment horizontal="left" vertical="center" indent="1"/>
    </xf>
    <xf numFmtId="0" fontId="22" fillId="0" borderId="0" xfId="0" quotePrefix="1" applyFont="1" applyAlignment="1">
      <alignment horizontal="center"/>
    </xf>
    <xf numFmtId="0" fontId="23" fillId="0" borderId="0" xfId="0" quotePrefix="1" applyFont="1" applyAlignment="1">
      <alignment horizontal="center"/>
    </xf>
    <xf numFmtId="164" fontId="9" fillId="0" borderId="5" xfId="0" applyNumberFormat="1" applyFont="1" applyBorder="1" applyAlignment="1" applyProtection="1">
      <alignment horizontal="right" vertical="center"/>
      <protection locked="0"/>
    </xf>
    <xf numFmtId="164" fontId="9" fillId="0" borderId="0" xfId="0" applyNumberFormat="1" applyFont="1" applyAlignment="1" applyProtection="1">
      <alignment horizontal="right" vertical="center"/>
      <protection locked="0"/>
    </xf>
    <xf numFmtId="164" fontId="9" fillId="0" borderId="10" xfId="0" applyNumberFormat="1" applyFont="1" applyBorder="1" applyAlignment="1" applyProtection="1">
      <alignment horizontal="right" vertical="center"/>
      <protection locked="0"/>
    </xf>
    <xf numFmtId="1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 vertical="center" indent="1"/>
    </xf>
    <xf numFmtId="0" fontId="0" fillId="0" borderId="0" xfId="0" applyFont="1" applyAlignment="1">
      <alignment horizontal="left" vertical="center"/>
    </xf>
    <xf numFmtId="164" fontId="5" fillId="0" borderId="0" xfId="0" applyNumberFormat="1" applyFont="1" applyAlignment="1"/>
    <xf numFmtId="164" fontId="7" fillId="0" borderId="0" xfId="0" applyNumberFormat="1" applyFont="1" applyAlignment="1"/>
    <xf numFmtId="43" fontId="0" fillId="0" borderId="0" xfId="0" applyNumberFormat="1" applyFont="1" applyAlignment="1"/>
    <xf numFmtId="164" fontId="6" fillId="0" borderId="0" xfId="0" applyNumberFormat="1" applyFont="1" applyAlignment="1"/>
    <xf numFmtId="168" fontId="0" fillId="0" borderId="0" xfId="0" applyNumberFormat="1" applyFont="1" applyAlignment="1">
      <alignment horizontal="center"/>
    </xf>
    <xf numFmtId="164" fontId="9" fillId="0" borderId="4" xfId="0" applyNumberFormat="1" applyFont="1" applyBorder="1" applyAlignment="1" applyProtection="1">
      <alignment horizontal="right" vertical="center"/>
      <protection locked="0"/>
    </xf>
    <xf numFmtId="164" fontId="9" fillId="0" borderId="5" xfId="0" applyNumberFormat="1" applyFont="1" applyBorder="1" applyAlignment="1" applyProtection="1">
      <alignment horizontal="right" vertical="center"/>
      <protection locked="0"/>
    </xf>
    <xf numFmtId="164" fontId="9" fillId="0" borderId="7" xfId="0" applyNumberFormat="1" applyFont="1" applyBorder="1" applyAlignment="1" applyProtection="1">
      <alignment horizontal="right" vertical="center"/>
      <protection locked="0"/>
    </xf>
    <xf numFmtId="164" fontId="9" fillId="0" borderId="0" xfId="0" applyNumberFormat="1" applyFont="1" applyAlignment="1" applyProtection="1">
      <alignment horizontal="right" vertical="center"/>
      <protection locked="0"/>
    </xf>
    <xf numFmtId="164" fontId="9" fillId="0" borderId="9" xfId="0" applyNumberFormat="1" applyFont="1" applyBorder="1" applyAlignment="1" applyProtection="1">
      <alignment horizontal="right" vertical="center"/>
      <protection locked="0"/>
    </xf>
    <xf numFmtId="164" fontId="9" fillId="0" borderId="10" xfId="0" applyNumberFormat="1" applyFont="1" applyBorder="1" applyAlignment="1" applyProtection="1">
      <alignment horizontal="right" vertical="center"/>
      <protection locked="0"/>
    </xf>
    <xf numFmtId="167" fontId="14" fillId="6" borderId="0" xfId="0" applyNumberFormat="1" applyFont="1" applyFill="1" applyAlignment="1">
      <alignment horizontal="center" vertical="center"/>
    </xf>
    <xf numFmtId="167" fontId="14" fillId="8" borderId="0" xfId="0" applyNumberFormat="1" applyFont="1" applyFill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164" fontId="9" fillId="0" borderId="4" xfId="0" applyNumberFormat="1" applyFont="1" applyBorder="1" applyAlignment="1">
      <alignment horizontal="right" vertical="center"/>
    </xf>
    <xf numFmtId="164" fontId="9" fillId="0" borderId="5" xfId="0" applyNumberFormat="1" applyFont="1" applyBorder="1" applyAlignment="1">
      <alignment horizontal="right" vertical="center"/>
    </xf>
    <xf numFmtId="164" fontId="9" fillId="0" borderId="7" xfId="0" applyNumberFormat="1" applyFont="1" applyBorder="1" applyAlignment="1">
      <alignment horizontal="right" vertical="center"/>
    </xf>
    <xf numFmtId="164" fontId="9" fillId="0" borderId="0" xfId="0" applyNumberFormat="1" applyFont="1" applyAlignment="1">
      <alignment horizontal="right" vertical="center"/>
    </xf>
    <xf numFmtId="164" fontId="9" fillId="0" borderId="9" xfId="0" applyNumberFormat="1" applyFont="1" applyBorder="1" applyAlignment="1">
      <alignment horizontal="right" vertical="center"/>
    </xf>
    <xf numFmtId="164" fontId="9" fillId="0" borderId="10" xfId="0" applyNumberFormat="1" applyFont="1" applyBorder="1" applyAlignment="1">
      <alignment horizontal="right" vertical="center"/>
    </xf>
    <xf numFmtId="167" fontId="14" fillId="10" borderId="0" xfId="0" applyNumberFormat="1" applyFont="1" applyFill="1" applyAlignment="1">
      <alignment horizontal="center" vertical="center"/>
    </xf>
    <xf numFmtId="167" fontId="14" fillId="12" borderId="0" xfId="0" applyNumberFormat="1" applyFont="1" applyFill="1" applyAlignment="1">
      <alignment horizontal="center" vertical="center"/>
    </xf>
    <xf numFmtId="167" fontId="14" fillId="15" borderId="0" xfId="0" applyNumberFormat="1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" fillId="5" borderId="3" xfId="3" applyFill="1" applyBorder="1" applyAlignment="1" applyProtection="1">
      <alignment horizontal="right" vertical="center" indent="3"/>
    </xf>
    <xf numFmtId="0" fontId="1" fillId="3" borderId="3" xfId="2" applyBorder="1" applyAlignment="1" applyProtection="1">
      <alignment horizontal="right" vertical="center" indent="3"/>
    </xf>
    <xf numFmtId="0" fontId="1" fillId="5" borderId="12" xfId="3" applyFill="1" applyBorder="1" applyAlignment="1" applyProtection="1">
      <alignment horizontal="left" vertical="center" indent="1"/>
      <protection locked="0"/>
    </xf>
    <xf numFmtId="49" fontId="1" fillId="5" borderId="12" xfId="3" applyNumberFormat="1" applyFill="1" applyBorder="1" applyAlignment="1" applyProtection="1">
      <alignment horizontal="left" vertical="center" indent="1"/>
      <protection locked="0"/>
    </xf>
    <xf numFmtId="165" fontId="1" fillId="5" borderId="12" xfId="3" applyNumberFormat="1" applyFill="1" applyBorder="1" applyAlignment="1" applyProtection="1">
      <alignment horizontal="left" vertical="center" indent="1"/>
      <protection locked="0"/>
    </xf>
    <xf numFmtId="166" fontId="1" fillId="5" borderId="12" xfId="3" applyNumberFormat="1" applyFill="1" applyBorder="1" applyAlignment="1" applyProtection="1">
      <alignment horizontal="right" vertical="center" indent="1"/>
      <protection locked="0"/>
    </xf>
    <xf numFmtId="166" fontId="1" fillId="5" borderId="12" xfId="3" applyNumberFormat="1" applyFill="1" applyBorder="1" applyAlignment="1" applyProtection="1">
      <alignment horizontal="right" vertical="center" indent="1"/>
    </xf>
    <xf numFmtId="0" fontId="1" fillId="5" borderId="12" xfId="3" applyFill="1" applyBorder="1" applyAlignment="1" applyProtection="1">
      <alignment horizontal="right" vertical="center" indent="3"/>
    </xf>
    <xf numFmtId="14" fontId="0" fillId="0" borderId="0" xfId="0" applyNumberFormat="1" applyAlignment="1">
      <alignment horizontal="right" vertical="center" indent="2"/>
    </xf>
    <xf numFmtId="0" fontId="24" fillId="0" borderId="0" xfId="0" quotePrefix="1" applyFont="1" applyAlignment="1">
      <alignment horizontal="center" vertical="center"/>
    </xf>
    <xf numFmtId="0" fontId="24" fillId="0" borderId="0" xfId="0" applyFont="1" applyAlignment="1">
      <alignment horizontal="left" vertical="center" indent="1"/>
    </xf>
    <xf numFmtId="0" fontId="4" fillId="18" borderId="0" xfId="0" applyFont="1" applyFill="1" applyAlignment="1">
      <alignment horizontal="left" vertical="center" indent="4"/>
    </xf>
    <xf numFmtId="0" fontId="4" fillId="18" borderId="0" xfId="0" applyFont="1" applyFill="1" applyAlignment="1">
      <alignment horizontal="left" vertical="center" indent="1"/>
    </xf>
    <xf numFmtId="167" fontId="14" fillId="18" borderId="0" xfId="0" applyNumberFormat="1" applyFont="1" applyFill="1" applyAlignment="1">
      <alignment horizontal="center" vertical="center"/>
    </xf>
    <xf numFmtId="0" fontId="9" fillId="18" borderId="0" xfId="0" applyFont="1" applyFill="1"/>
    <xf numFmtId="43" fontId="9" fillId="18" borderId="0" xfId="0" applyNumberFormat="1" applyFont="1" applyFill="1"/>
    <xf numFmtId="14" fontId="2" fillId="19" borderId="0" xfId="0" applyNumberFormat="1" applyFont="1" applyFill="1" applyAlignment="1">
      <alignment horizontal="center" vertical="center" wrapText="1"/>
    </xf>
    <xf numFmtId="0" fontId="2" fillId="19" borderId="0" xfId="0" applyFont="1" applyFill="1" applyAlignment="1">
      <alignment horizontal="center" vertical="center" wrapText="1"/>
    </xf>
    <xf numFmtId="164" fontId="2" fillId="19" borderId="0" xfId="0" applyNumberFormat="1" applyFont="1" applyFill="1" applyAlignment="1">
      <alignment horizontal="center" vertical="center" wrapText="1"/>
    </xf>
    <xf numFmtId="43" fontId="2" fillId="19" borderId="0" xfId="0" applyNumberFormat="1" applyFont="1" applyFill="1" applyAlignment="1">
      <alignment horizontal="center" vertical="center" wrapText="1"/>
    </xf>
    <xf numFmtId="0" fontId="4" fillId="20" borderId="0" xfId="0" applyFont="1" applyFill="1" applyAlignment="1">
      <alignment horizontal="left" vertical="center" indent="4"/>
    </xf>
    <xf numFmtId="0" fontId="4" fillId="20" borderId="0" xfId="0" applyFont="1" applyFill="1" applyAlignment="1">
      <alignment horizontal="left" vertical="center" indent="1"/>
    </xf>
    <xf numFmtId="167" fontId="14" fillId="20" borderId="0" xfId="0" applyNumberFormat="1" applyFont="1" applyFill="1" applyAlignment="1">
      <alignment horizontal="center" vertical="center"/>
    </xf>
    <xf numFmtId="0" fontId="9" fillId="20" borderId="0" xfId="0" applyFont="1" applyFill="1"/>
    <xf numFmtId="43" fontId="9" fillId="20" borderId="0" xfId="0" applyNumberFormat="1" applyFont="1" applyFill="1"/>
    <xf numFmtId="14" fontId="2" fillId="21" borderId="0" xfId="0" applyNumberFormat="1" applyFont="1" applyFill="1" applyAlignment="1">
      <alignment horizontal="center" vertical="center" wrapText="1"/>
    </xf>
    <xf numFmtId="0" fontId="2" fillId="21" borderId="0" xfId="0" applyFont="1" applyFill="1" applyAlignment="1">
      <alignment horizontal="center" vertical="center" wrapText="1"/>
    </xf>
    <xf numFmtId="164" fontId="2" fillId="21" borderId="0" xfId="0" applyNumberFormat="1" applyFont="1" applyFill="1" applyAlignment="1">
      <alignment horizontal="center" vertical="center" wrapText="1"/>
    </xf>
    <xf numFmtId="43" fontId="2" fillId="21" borderId="0" xfId="0" applyNumberFormat="1" applyFont="1" applyFill="1" applyAlignment="1">
      <alignment horizontal="center" vertical="center" wrapText="1"/>
    </xf>
    <xf numFmtId="43" fontId="0" fillId="0" borderId="0" xfId="0" applyNumberFormat="1" applyAlignment="1">
      <alignment horizontal="right" indent="1"/>
    </xf>
    <xf numFmtId="0" fontId="24" fillId="0" borderId="0" xfId="0" applyFont="1"/>
    <xf numFmtId="0" fontId="15" fillId="5" borderId="0" xfId="5" applyFill="1" applyProtection="1">
      <protection locked="0"/>
    </xf>
    <xf numFmtId="43" fontId="24" fillId="0" borderId="0" xfId="0" applyNumberFormat="1" applyFont="1"/>
  </cellXfs>
  <cellStyles count="6">
    <cellStyle name="20 % - Accent3" xfId="2" builtinId="38"/>
    <cellStyle name="40 % - Accent3" xfId="3" builtinId="39"/>
    <cellStyle name="Accent1" xfId="1" builtinId="29"/>
    <cellStyle name="Lien hypertexte" xfId="5" builtinId="8"/>
    <cellStyle name="Normal" xfId="0" builtinId="0"/>
    <cellStyle name="Normal 9" xfId="4" xr:uid="{AC8B3652-C29E-42D5-92C8-CA8C9411DED2}"/>
  </cellStyles>
  <dxfs count="282">
    <dxf>
      <font>
        <color rgb="FF00B050"/>
        <name val="Wingdings"/>
        <charset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rgb="FF00B050"/>
        <name val="Wingdings"/>
        <charset val="2"/>
        <scheme val="none"/>
      </font>
      <numFmt numFmtId="35" formatCode="_-* #,##0.00\ _€_-;\-* #,##0.00\ _€_-;_-* &quot;-&quot;??\ _€_-;_-@_-"/>
      <alignment horizontal="center" vertical="center" textRotation="0" wrapText="0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color rgb="FF00B050"/>
        <name val="Wingdings"/>
        <charset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rgb="FF00B050"/>
        <name val="Wingdings"/>
        <charset val="2"/>
        <scheme val="none"/>
      </font>
      <numFmt numFmtId="35" formatCode="_-* #,##0.00\ _€_-;\-* #,##0.00\ _€_-;_-* &quot;-&quot;??\ _€_-;_-@_-"/>
      <alignment horizontal="center" vertical="center" textRotation="0" wrapText="0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rgb="FF00B050"/>
        <name val="Wingdings"/>
        <charset val="2"/>
        <scheme val="none"/>
      </font>
      <numFmt numFmtId="35" formatCode="_-* #,##0.00\ _€_-;\-* #,##0.00\ _€_-;_-* &quot;-&quot;??\ _€_-;_-@_-"/>
      <alignment horizontal="center" vertical="center" textRotation="0" wrapText="0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color rgb="FF00B050"/>
        <name val="Wingdings"/>
        <charset val="2"/>
        <scheme val="none"/>
      </font>
      <alignment horizontal="center" vertical="center" textRotation="0" wrapText="0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color rgb="FF00B050"/>
        <name val="Wingdings"/>
        <charset val="2"/>
        <scheme val="none"/>
      </font>
      <alignment horizontal="center" vertical="center" textRotation="0" wrapText="0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rgb="FF00B050"/>
        <name val="Wingdings"/>
        <charset val="2"/>
        <scheme val="none"/>
      </font>
      <numFmt numFmtId="35" formatCode="_-* #,##0.00\ _€_-;\-* #,##0.00\ _€_-;_-* &quot;-&quot;??\ _€_-;_-@_-"/>
      <alignment horizontal="center" vertical="center" textRotation="0" wrapText="0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rgb="FF00B050"/>
        <name val="Wingdings"/>
        <charset val="2"/>
        <scheme val="none"/>
      </font>
      <numFmt numFmtId="35" formatCode="_-* #,##0.00\ _€_-;\-* #,##0.00\ _€_-;_-* &quot;-&quot;??\ _€_-;_-@_-"/>
      <alignment horizontal="center" vertical="center" textRotation="0" wrapText="0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color rgb="FF00B050"/>
        <name val="Wingdings"/>
        <charset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theme="8" tint="-0.499984740745262"/>
        <name val="Wingdings"/>
        <charset val="2"/>
        <scheme val="none"/>
      </font>
      <numFmt numFmtId="35" formatCode="_-* #,##0.00\ _€_-;\-* #,##0.00\ _€_-;_-* &quot;-&quot;??\ _€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5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Wingdings"/>
        <charset val="2"/>
        <scheme val="none"/>
      </font>
      <numFmt numFmtId="0" formatCode="General"/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Wingdings"/>
        <charset val="2"/>
        <scheme val="none"/>
      </font>
      <numFmt numFmtId="35" formatCode="_-* #,##0.00\ _€_-;\-* #,##0.00\ _€_-;_-* &quot;-&quot;??\ _€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5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5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5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5" formatCode="_-* #,##0.00\ _€_-;\-* #,##0.00\ _€_-;_-* &quot;-&quot;??\ _€_-;_-@_-"/>
      <alignment vertical="bottom" textRotation="0" wrapText="0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5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8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theme="7" tint="-0.249977111117893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5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8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theme="9" tint="-0.249977111117893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8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theme="5" tint="-0.249977111117893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Wingdings"/>
        <charset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</dxf>
    <dxf>
      <numFmt numFmtId="30" formatCode="@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8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theme="7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8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theme="9" tint="-0.249977111117893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8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theme="5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theme="1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vertical="bottom" textRotation="0" wrapText="0" indent="0" justifyLastLine="0" shrinkToFit="0" readingOrder="0"/>
    </dxf>
    <dxf>
      <fill>
        <patternFill patternType="solid">
          <fgColor theme="8"/>
          <bgColor rgb="FF0070C0"/>
        </patternFill>
      </fill>
      <alignment horizontal="center" vertical="center" textRotation="0" wrapText="1" indent="0" justifyLastLine="0" shrinkToFit="0" readingOrder="0"/>
    </dxf>
    <dxf>
      <border>
        <horizontal/>
      </border>
    </dxf>
    <dxf>
      <border>
        <horizontal/>
      </border>
    </dxf>
    <dxf>
      <fill>
        <patternFill>
          <bgColor rgb="FF0070C0"/>
        </patternFill>
      </fill>
    </dxf>
    <dxf>
      <fill>
        <patternFill>
          <bgColor theme="2" tint="-0.24994659260841701"/>
        </patternFill>
      </fill>
    </dxf>
  </dxfs>
  <tableStyles count="2" defaultTableStyle="TableStyleMedium2" defaultPivotStyle="PivotStyleLight16">
    <tableStyle name="Style de tableau 1" pivot="0" count="2" xr9:uid="{84091625-0528-43D1-A39C-D2E862391DB9}">
      <tableStyleElement type="headerRow" dxfId="281"/>
      <tableStyleElement type="firstColumnStripe" dxfId="280"/>
    </tableStyle>
    <tableStyle name="Style de tableau 2" pivot="0" count="2" xr9:uid="{266FC2F1-F248-4AAF-B771-ADCE2E8A858B}">
      <tableStyleElement type="firstRowStripe" dxfId="279"/>
      <tableStyleElement type="secondRowStripe" dxfId="278"/>
    </tableStyle>
  </tableStyles>
  <colors>
    <mruColors>
      <color rgb="FFCC3399"/>
      <color rgb="FF873AC0"/>
      <color rgb="FF094BDD"/>
      <color rgb="FFD13111"/>
      <color rgb="FFFFFF00"/>
      <color rgb="FFF74515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E4AF-4192-82ED-F48D6BD576B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E4AF-4192-82ED-F48D6BD576B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E4AF-4192-82ED-F48D6BD576B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E4AF-4192-82ED-F48D6BD576B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E4AF-4192-82ED-F48D6BD576B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E4AF-4192-82ED-F48D6BD576B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E4AF-4192-82ED-F48D6BD576BE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Accueil!$C$11:$C$17</c:f>
              <c:strCache>
                <c:ptCount val="7"/>
                <c:pt idx="0">
                  <c:v>Virement</c:v>
                </c:pt>
                <c:pt idx="1">
                  <c:v>Assurance Vie Carmen</c:v>
                </c:pt>
                <c:pt idx="2">
                  <c:v>Assurance Vie Pierre</c:v>
                </c:pt>
                <c:pt idx="3">
                  <c:v>Livret A Carme</c:v>
                </c:pt>
                <c:pt idx="4">
                  <c:v>Livret A Pierre</c:v>
                </c:pt>
                <c:pt idx="5">
                  <c:v>Livret d'Epargne Populaire Carme</c:v>
                </c:pt>
                <c:pt idx="6">
                  <c:v>Livret d'Epargne Populaire Pierre</c:v>
                </c:pt>
              </c:strCache>
            </c:strRef>
          </c:cat>
          <c:val>
            <c:numRef>
              <c:f>Accueil!$G$11:$G$17</c:f>
              <c:numCache>
                <c:formatCode>#\ ##0.00\ "€"</c:formatCode>
                <c:ptCount val="7"/>
                <c:pt idx="1">
                  <c:v>10552.31</c:v>
                </c:pt>
                <c:pt idx="2">
                  <c:v>10552.31</c:v>
                </c:pt>
                <c:pt idx="3">
                  <c:v>3100</c:v>
                </c:pt>
                <c:pt idx="4">
                  <c:v>3200</c:v>
                </c:pt>
                <c:pt idx="5">
                  <c:v>4225.2299999999996</c:v>
                </c:pt>
                <c:pt idx="6">
                  <c:v>4225.2299999999996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4AF-4192-82ED-F48D6BD576B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LiA Pierre'!A1"/><Relationship Id="rId3" Type="http://schemas.openxmlformats.org/officeDocument/2006/relationships/hyperlink" Target="#'Compte Courant'!A1"/><Relationship Id="rId7" Type="http://schemas.openxmlformats.org/officeDocument/2006/relationships/hyperlink" Target="#'LiA Carme'!A1"/><Relationship Id="rId2" Type="http://schemas.openxmlformats.org/officeDocument/2006/relationships/image" Target="../media/image1.png"/><Relationship Id="rId1" Type="http://schemas.openxmlformats.org/officeDocument/2006/relationships/hyperlink" Target="#Feuil5!A1"/><Relationship Id="rId6" Type="http://schemas.openxmlformats.org/officeDocument/2006/relationships/hyperlink" Target="#'AsVie Pierre'!A1"/><Relationship Id="rId11" Type="http://schemas.openxmlformats.org/officeDocument/2006/relationships/chart" Target="../charts/chart1.xml"/><Relationship Id="rId5" Type="http://schemas.openxmlformats.org/officeDocument/2006/relationships/hyperlink" Target="#'AsVie Carme'!A1"/><Relationship Id="rId10" Type="http://schemas.openxmlformats.org/officeDocument/2006/relationships/hyperlink" Target="#'LEP Pierre '!A1"/><Relationship Id="rId4" Type="http://schemas.openxmlformats.org/officeDocument/2006/relationships/image" Target="../media/image2.png"/><Relationship Id="rId9" Type="http://schemas.openxmlformats.org/officeDocument/2006/relationships/hyperlink" Target="#'LEP Carme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LEP Pierre '!A1"/><Relationship Id="rId13" Type="http://schemas.openxmlformats.org/officeDocument/2006/relationships/image" Target="../media/image7.png"/><Relationship Id="rId3" Type="http://schemas.openxmlformats.org/officeDocument/2006/relationships/image" Target="../media/image5.png"/><Relationship Id="rId7" Type="http://schemas.openxmlformats.org/officeDocument/2006/relationships/hyperlink" Target="#'LEP Carme'!A1"/><Relationship Id="rId12" Type="http://schemas.openxmlformats.org/officeDocument/2006/relationships/image" Target="../media/image6.png"/><Relationship Id="rId17" Type="http://schemas.openxmlformats.org/officeDocument/2006/relationships/image" Target="../media/image10.png"/><Relationship Id="rId2" Type="http://schemas.openxmlformats.org/officeDocument/2006/relationships/image" Target="../media/image4.png"/><Relationship Id="rId16" Type="http://schemas.openxmlformats.org/officeDocument/2006/relationships/hyperlink" Target="#Accueil!A1"/><Relationship Id="rId1" Type="http://schemas.openxmlformats.org/officeDocument/2006/relationships/image" Target="../media/image3.png"/><Relationship Id="rId6" Type="http://schemas.openxmlformats.org/officeDocument/2006/relationships/hyperlink" Target="#'LiA Pierre'!A1"/><Relationship Id="rId11" Type="http://schemas.openxmlformats.org/officeDocument/2006/relationships/hyperlink" Target="#'Compte Courant'!A1"/><Relationship Id="rId5" Type="http://schemas.openxmlformats.org/officeDocument/2006/relationships/image" Target="../media/image2.png"/><Relationship Id="rId15" Type="http://schemas.openxmlformats.org/officeDocument/2006/relationships/image" Target="../media/image9.png"/><Relationship Id="rId10" Type="http://schemas.openxmlformats.org/officeDocument/2006/relationships/hyperlink" Target="#'AsVie Pierre'!A1"/><Relationship Id="rId4" Type="http://schemas.openxmlformats.org/officeDocument/2006/relationships/hyperlink" Target="#'LiA Carme'!A1"/><Relationship Id="rId9" Type="http://schemas.openxmlformats.org/officeDocument/2006/relationships/hyperlink" Target="#'AsVie Carme'!A1"/><Relationship Id="rId1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Accueil!A1"/><Relationship Id="rId1" Type="http://schemas.openxmlformats.org/officeDocument/2006/relationships/image" Target="../media/image3.png"/><Relationship Id="rId5" Type="http://schemas.openxmlformats.org/officeDocument/2006/relationships/image" Target="../media/image8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10.png"/><Relationship Id="rId1" Type="http://schemas.openxmlformats.org/officeDocument/2006/relationships/hyperlink" Target="#Accueil!A1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10.png"/><Relationship Id="rId1" Type="http://schemas.openxmlformats.org/officeDocument/2006/relationships/hyperlink" Target="#Accueil!A1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0.png"/><Relationship Id="rId1" Type="http://schemas.openxmlformats.org/officeDocument/2006/relationships/hyperlink" Target="#Accueil!A1"/><Relationship Id="rId4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0.png"/><Relationship Id="rId1" Type="http://schemas.openxmlformats.org/officeDocument/2006/relationships/hyperlink" Target="#Accueil!A1"/><Relationship Id="rId4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10.png"/><Relationship Id="rId1" Type="http://schemas.openxmlformats.org/officeDocument/2006/relationships/hyperlink" Target="#Accueil!A1"/><Relationship Id="rId4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10.png"/><Relationship Id="rId1" Type="http://schemas.openxmlformats.org/officeDocument/2006/relationships/hyperlink" Target="#Accueil!A1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733425</xdr:colOff>
      <xdr:row>3</xdr:row>
      <xdr:rowOff>0</xdr:rowOff>
    </xdr:from>
    <xdr:to>
      <xdr:col>8</xdr:col>
      <xdr:colOff>619425</xdr:colOff>
      <xdr:row>6</xdr:row>
      <xdr:rowOff>41328</xdr:rowOff>
    </xdr:to>
    <xdr:sp macro="" textlink="">
      <xdr:nvSpPr>
        <xdr:cNvPr id="2" name="Rectangle à coins arrondis 17">
          <a:hlinkClick xmlns:r="http://schemas.openxmlformats.org/officeDocument/2006/relationships" r:id="rId1" tooltip="Statistiques"/>
          <a:extLst>
            <a:ext uri="{FF2B5EF4-FFF2-40B4-BE49-F238E27FC236}">
              <a16:creationId xmlns:a16="http://schemas.microsoft.com/office/drawing/2014/main" id="{3B6EC0E4-8CE3-4D17-9E03-1CBD2BC38FCD}"/>
            </a:ext>
          </a:extLst>
        </xdr:cNvPr>
        <xdr:cNvSpPr/>
      </xdr:nvSpPr>
      <xdr:spPr>
        <a:xfrm>
          <a:off x="9686925" y="777240"/>
          <a:ext cx="678480" cy="589968"/>
        </a:xfrm>
        <a:prstGeom prst="ellipse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0">
              <a:solidFill>
                <a:schemeClr val="accent1">
                  <a:lumMod val="50000"/>
                </a:schemeClr>
              </a:solidFill>
              <a:sym typeface="Webdings" panose="05030102010509060703" pitchFamily="18" charset="2"/>
            </a:rPr>
            <a:t></a:t>
          </a:r>
          <a:endParaRPr lang="fr-FR" sz="3200" b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85726</xdr:colOff>
      <xdr:row>2</xdr:row>
      <xdr:rowOff>66675</xdr:rowOff>
    </xdr:from>
    <xdr:to>
      <xdr:col>1</xdr:col>
      <xdr:colOff>703238</xdr:colOff>
      <xdr:row>8</xdr:row>
      <xdr:rowOff>114300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57A00C7-C2BC-482E-B2D7-1B549D0B78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6" y="577215"/>
          <a:ext cx="1242352" cy="1228725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10</xdr:row>
      <xdr:rowOff>85725</xdr:rowOff>
    </xdr:from>
    <xdr:to>
      <xdr:col>1</xdr:col>
      <xdr:colOff>714525</xdr:colOff>
      <xdr:row>10</xdr:row>
      <xdr:rowOff>409725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F3051A4-9F7F-4DFA-AB15-BC5BD6A65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257746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11</xdr:row>
      <xdr:rowOff>85725</xdr:rowOff>
    </xdr:from>
    <xdr:to>
      <xdr:col>1</xdr:col>
      <xdr:colOff>714525</xdr:colOff>
      <xdr:row>11</xdr:row>
      <xdr:rowOff>409725</xdr:rowOff>
    </xdr:to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581D73B-A085-40F0-BB79-828858C22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308038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12</xdr:row>
      <xdr:rowOff>85725</xdr:rowOff>
    </xdr:from>
    <xdr:to>
      <xdr:col>1</xdr:col>
      <xdr:colOff>714525</xdr:colOff>
      <xdr:row>12</xdr:row>
      <xdr:rowOff>409725</xdr:rowOff>
    </xdr:to>
    <xdr:pic>
      <xdr:nvPicPr>
        <xdr:cNvPr id="6" name="Image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9A560B7-C89A-4EBC-81D9-19D5D72A5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358330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13</xdr:row>
      <xdr:rowOff>85725</xdr:rowOff>
    </xdr:from>
    <xdr:to>
      <xdr:col>1</xdr:col>
      <xdr:colOff>714525</xdr:colOff>
      <xdr:row>13</xdr:row>
      <xdr:rowOff>409725</xdr:rowOff>
    </xdr:to>
    <xdr:pic>
      <xdr:nvPicPr>
        <xdr:cNvPr id="7" name="Image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D542384-8B86-4A7E-A54F-F3F24A86F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408622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14</xdr:row>
      <xdr:rowOff>85725</xdr:rowOff>
    </xdr:from>
    <xdr:to>
      <xdr:col>1</xdr:col>
      <xdr:colOff>714525</xdr:colOff>
      <xdr:row>14</xdr:row>
      <xdr:rowOff>409725</xdr:rowOff>
    </xdr:to>
    <xdr:pic>
      <xdr:nvPicPr>
        <xdr:cNvPr id="8" name="Image 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C0F3B139-9587-4400-A185-BA873C3B7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458914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15</xdr:row>
      <xdr:rowOff>85725</xdr:rowOff>
    </xdr:from>
    <xdr:to>
      <xdr:col>1</xdr:col>
      <xdr:colOff>714525</xdr:colOff>
      <xdr:row>15</xdr:row>
      <xdr:rowOff>409725</xdr:rowOff>
    </xdr:to>
    <xdr:pic>
      <xdr:nvPicPr>
        <xdr:cNvPr id="9" name="Image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6E04FA4-DC22-4D97-8E63-092F9FDF1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509206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16</xdr:row>
      <xdr:rowOff>85725</xdr:rowOff>
    </xdr:from>
    <xdr:to>
      <xdr:col>1</xdr:col>
      <xdr:colOff>714525</xdr:colOff>
      <xdr:row>16</xdr:row>
      <xdr:rowOff>409725</xdr:rowOff>
    </xdr:to>
    <xdr:pic>
      <xdr:nvPicPr>
        <xdr:cNvPr id="10" name="Image 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6C424E8-A75E-4E50-9F5B-0DAF127D2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5594985"/>
          <a:ext cx="324000" cy="324000"/>
        </a:xfrm>
        <a:prstGeom prst="rect">
          <a:avLst/>
        </a:prstGeom>
      </xdr:spPr>
    </xdr:pic>
    <xdr:clientData/>
  </xdr:twoCellAnchor>
  <xdr:twoCellAnchor>
    <xdr:from>
      <xdr:col>9</xdr:col>
      <xdr:colOff>171450</xdr:colOff>
      <xdr:row>3</xdr:row>
      <xdr:rowOff>76200</xdr:rowOff>
    </xdr:from>
    <xdr:to>
      <xdr:col>14</xdr:col>
      <xdr:colOff>681450</xdr:colOff>
      <xdr:row>11</xdr:row>
      <xdr:rowOff>401250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3FDB91B8-92B7-4421-955B-DA0EAE7D4AC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1409700</xdr:colOff>
      <xdr:row>13</xdr:row>
      <xdr:rowOff>95251</xdr:rowOff>
    </xdr:from>
    <xdr:to>
      <xdr:col>2</xdr:col>
      <xdr:colOff>2731622</xdr:colOff>
      <xdr:row>13</xdr:row>
      <xdr:rowOff>419251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7838D66-B957-4958-AC3C-7F9895C1E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4042411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15</xdr:row>
      <xdr:rowOff>73801</xdr:rowOff>
    </xdr:from>
    <xdr:to>
      <xdr:col>2</xdr:col>
      <xdr:colOff>2724486</xdr:colOff>
      <xdr:row>15</xdr:row>
      <xdr:rowOff>433801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E72F517-A8DB-486B-A93B-93652FC63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5026801"/>
          <a:ext cx="1314786" cy="36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1716863</xdr:colOff>
      <xdr:row>11</xdr:row>
      <xdr:rowOff>61875</xdr:rowOff>
    </xdr:from>
    <xdr:to>
      <xdr:col>2</xdr:col>
      <xdr:colOff>2192062</xdr:colOff>
      <xdr:row>11</xdr:row>
      <xdr:rowOff>457875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D82F45C-1E16-4810-B652-2D74287FF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1723" y="3003195"/>
          <a:ext cx="475199" cy="396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14</xdr:row>
      <xdr:rowOff>104775</xdr:rowOff>
    </xdr:from>
    <xdr:to>
      <xdr:col>2</xdr:col>
      <xdr:colOff>2731622</xdr:colOff>
      <xdr:row>14</xdr:row>
      <xdr:rowOff>428775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2094BF7-4B0F-4A28-B08D-6BC4F1D98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4554855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10</xdr:row>
      <xdr:rowOff>85725</xdr:rowOff>
    </xdr:from>
    <xdr:to>
      <xdr:col>2</xdr:col>
      <xdr:colOff>2731622</xdr:colOff>
      <xdr:row>10</xdr:row>
      <xdr:rowOff>409725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CAE6F2C4-0C6C-4631-ACD8-F3F90EC10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2524125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1716863</xdr:colOff>
      <xdr:row>12</xdr:row>
      <xdr:rowOff>57150</xdr:rowOff>
    </xdr:from>
    <xdr:to>
      <xdr:col>2</xdr:col>
      <xdr:colOff>2192062</xdr:colOff>
      <xdr:row>12</xdr:row>
      <xdr:rowOff>453150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72D29460-0537-4DB1-BC2D-80DBF8EF4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1723" y="3501390"/>
          <a:ext cx="475199" cy="396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16</xdr:row>
      <xdr:rowOff>76200</xdr:rowOff>
    </xdr:from>
    <xdr:to>
      <xdr:col>2</xdr:col>
      <xdr:colOff>2724486</xdr:colOff>
      <xdr:row>16</xdr:row>
      <xdr:rowOff>436200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F832768C-7C2D-47F5-8DF7-AFEE1D0AE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5532120"/>
          <a:ext cx="1314786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13</xdr:row>
      <xdr:rowOff>95250</xdr:rowOff>
    </xdr:from>
    <xdr:to>
      <xdr:col>1</xdr:col>
      <xdr:colOff>483825</xdr:colOff>
      <xdr:row>13</xdr:row>
      <xdr:rowOff>419250</xdr:rowOff>
    </xdr:to>
    <xdr:pic>
      <xdr:nvPicPr>
        <xdr:cNvPr id="9" name="Image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931E32C-E69E-4733-9C84-93946F4B1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404241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14</xdr:row>
      <xdr:rowOff>95250</xdr:rowOff>
    </xdr:from>
    <xdr:to>
      <xdr:col>1</xdr:col>
      <xdr:colOff>483825</xdr:colOff>
      <xdr:row>14</xdr:row>
      <xdr:rowOff>419250</xdr:rowOff>
    </xdr:to>
    <xdr:pic>
      <xdr:nvPicPr>
        <xdr:cNvPr id="10" name="Imag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B3C3ED2-216E-4E4E-BE3D-0FEC04944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454533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15</xdr:row>
      <xdr:rowOff>95250</xdr:rowOff>
    </xdr:from>
    <xdr:to>
      <xdr:col>1</xdr:col>
      <xdr:colOff>483825</xdr:colOff>
      <xdr:row>15</xdr:row>
      <xdr:rowOff>419250</xdr:rowOff>
    </xdr:to>
    <xdr:pic>
      <xdr:nvPicPr>
        <xdr:cNvPr id="11" name="Image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35CEA52-582C-41C7-B69E-04A8BD735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504825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16</xdr:row>
      <xdr:rowOff>95250</xdr:rowOff>
    </xdr:from>
    <xdr:to>
      <xdr:col>1</xdr:col>
      <xdr:colOff>483825</xdr:colOff>
      <xdr:row>16</xdr:row>
      <xdr:rowOff>419250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A8F1312-2B63-49A0-9053-3C1F176DA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555117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11</xdr:row>
      <xdr:rowOff>95250</xdr:rowOff>
    </xdr:from>
    <xdr:to>
      <xdr:col>1</xdr:col>
      <xdr:colOff>483825</xdr:colOff>
      <xdr:row>11</xdr:row>
      <xdr:rowOff>419250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1B8AB63E-BDA5-4627-BC5A-F0CD455A5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303657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12</xdr:row>
      <xdr:rowOff>95250</xdr:rowOff>
    </xdr:from>
    <xdr:to>
      <xdr:col>1</xdr:col>
      <xdr:colOff>483825</xdr:colOff>
      <xdr:row>12</xdr:row>
      <xdr:rowOff>419250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C2A11A2-D7D5-4D1E-A07A-A340E8C0E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353949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10</xdr:row>
      <xdr:rowOff>95250</xdr:rowOff>
    </xdr:from>
    <xdr:to>
      <xdr:col>1</xdr:col>
      <xdr:colOff>483825</xdr:colOff>
      <xdr:row>10</xdr:row>
      <xdr:rowOff>419250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83496411-3F76-4055-AAF6-B7EE63009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253365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1110090</xdr:colOff>
      <xdr:row>0</xdr:row>
      <xdr:rowOff>119063</xdr:rowOff>
    </xdr:from>
    <xdr:to>
      <xdr:col>2</xdr:col>
      <xdr:colOff>1616102</xdr:colOff>
      <xdr:row>2</xdr:row>
      <xdr:rowOff>102721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8A9B952A-6C78-463B-BEAC-A373954ED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94950" y="119063"/>
          <a:ext cx="506012" cy="463718"/>
        </a:xfrm>
        <a:prstGeom prst="rect">
          <a:avLst/>
        </a:prstGeom>
      </xdr:spPr>
    </xdr:pic>
    <xdr:clientData/>
  </xdr:twoCellAnchor>
  <xdr:twoCellAnchor editAs="oneCell">
    <xdr:from>
      <xdr:col>2</xdr:col>
      <xdr:colOff>1574375</xdr:colOff>
      <xdr:row>0</xdr:row>
      <xdr:rowOff>119063</xdr:rowOff>
    </xdr:from>
    <xdr:to>
      <xdr:col>2</xdr:col>
      <xdr:colOff>2305958</xdr:colOff>
      <xdr:row>2</xdr:row>
      <xdr:rowOff>102721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A3AF5B5F-A1E7-40FB-88D8-3D53CD8DE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59235" y="119063"/>
          <a:ext cx="731583" cy="463718"/>
        </a:xfrm>
        <a:prstGeom prst="rect">
          <a:avLst/>
        </a:prstGeom>
      </xdr:spPr>
    </xdr:pic>
    <xdr:clientData/>
  </xdr:twoCellAnchor>
  <xdr:twoCellAnchor editAs="oneCell">
    <xdr:from>
      <xdr:col>2</xdr:col>
      <xdr:colOff>2207081</xdr:colOff>
      <xdr:row>0</xdr:row>
      <xdr:rowOff>119063</xdr:rowOff>
    </xdr:from>
    <xdr:to>
      <xdr:col>2</xdr:col>
      <xdr:colOff>2841120</xdr:colOff>
      <xdr:row>2</xdr:row>
      <xdr:rowOff>102721</xdr:rowOff>
    </xdr:to>
    <xdr:pic macro="[1]!ShowUF_Virement">
      <xdr:nvPicPr>
        <xdr:cNvPr id="18" name="Image 17">
          <a:extLst>
            <a:ext uri="{FF2B5EF4-FFF2-40B4-BE49-F238E27FC236}">
              <a16:creationId xmlns:a16="http://schemas.microsoft.com/office/drawing/2014/main" id="{27FFA948-8BDE-41D1-ACC2-5C92BDB62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991941" y="119063"/>
          <a:ext cx="634039" cy="463718"/>
        </a:xfrm>
        <a:prstGeom prst="rect">
          <a:avLst/>
        </a:prstGeom>
      </xdr:spPr>
    </xdr:pic>
    <xdr:clientData/>
  </xdr:twoCellAnchor>
  <xdr:twoCellAnchor editAs="oneCell">
    <xdr:from>
      <xdr:col>2</xdr:col>
      <xdr:colOff>2713668</xdr:colOff>
      <xdr:row>0</xdr:row>
      <xdr:rowOff>119063</xdr:rowOff>
    </xdr:from>
    <xdr:to>
      <xdr:col>3</xdr:col>
      <xdr:colOff>541647</xdr:colOff>
      <xdr:row>2</xdr:row>
      <xdr:rowOff>102721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A72AB32-6697-4107-9A8E-747E9FB37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498528" y="119063"/>
          <a:ext cx="776919" cy="463718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0</xdr:row>
      <xdr:rowOff>119063</xdr:rowOff>
    </xdr:from>
    <xdr:to>
      <xdr:col>2</xdr:col>
      <xdr:colOff>1151817</xdr:colOff>
      <xdr:row>2</xdr:row>
      <xdr:rowOff>102721</xdr:rowOff>
    </xdr:to>
    <xdr:pic>
      <xdr:nvPicPr>
        <xdr:cNvPr id="20" name="Image 19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58006A06-8AE4-4C8E-9C7B-9386311B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308735" y="119063"/>
          <a:ext cx="627942" cy="4637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5</xdr:row>
      <xdr:rowOff>47625</xdr:rowOff>
    </xdr:from>
    <xdr:to>
      <xdr:col>3</xdr:col>
      <xdr:colOff>66298</xdr:colOff>
      <xdr:row>7</xdr:row>
      <xdr:rowOff>180975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D7D2F4E-E9BF-4B22-A27E-5DE8A7B0D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228725"/>
          <a:ext cx="2409448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0</xdr:row>
      <xdr:rowOff>114300</xdr:rowOff>
    </xdr:from>
    <xdr:to>
      <xdr:col>2</xdr:col>
      <xdr:colOff>218367</xdr:colOff>
      <xdr:row>3</xdr:row>
      <xdr:rowOff>12233</xdr:rowOff>
    </xdr:to>
    <xdr:pic>
      <xdr:nvPicPr>
        <xdr:cNvPr id="25" name="Image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830942F-3444-4274-BF1D-C658FB5E4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5" y="11430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198599</xdr:colOff>
      <xdr:row>0</xdr:row>
      <xdr:rowOff>114300</xdr:rowOff>
    </xdr:from>
    <xdr:to>
      <xdr:col>2</xdr:col>
      <xdr:colOff>704611</xdr:colOff>
      <xdr:row>3</xdr:row>
      <xdr:rowOff>12233</xdr:rowOff>
    </xdr:to>
    <xdr:pic macro="[0]!ShowUF_Ecritures">
      <xdr:nvPicPr>
        <xdr:cNvPr id="27" name="Image 26">
          <a:extLst>
            <a:ext uri="{FF2B5EF4-FFF2-40B4-BE49-F238E27FC236}">
              <a16:creationId xmlns:a16="http://schemas.microsoft.com/office/drawing/2014/main" id="{F619FE02-CB05-4829-B89F-D9826F32D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03499" y="114300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710953</xdr:colOff>
      <xdr:row>0</xdr:row>
      <xdr:rowOff>22472</xdr:rowOff>
    </xdr:from>
    <xdr:to>
      <xdr:col>2</xdr:col>
      <xdr:colOff>1180386</xdr:colOff>
      <xdr:row>3</xdr:row>
      <xdr:rowOff>85011</xdr:rowOff>
    </xdr:to>
    <xdr:pic macro="[0]!ShowUF_Virement">
      <xdr:nvPicPr>
        <xdr:cNvPr id="4" name="Image 3">
          <a:extLst>
            <a:ext uri="{FF2B5EF4-FFF2-40B4-BE49-F238E27FC236}">
              <a16:creationId xmlns:a16="http://schemas.microsoft.com/office/drawing/2014/main" id="{2E2399B6-F8E4-4BFD-A770-51580A1BE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733550" y="104775"/>
          <a:ext cx="634039" cy="4694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85725</xdr:rowOff>
    </xdr:from>
    <xdr:to>
      <xdr:col>1</xdr:col>
      <xdr:colOff>847017</xdr:colOff>
      <xdr:row>2</xdr:row>
      <xdr:rowOff>174158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62F71F-8C7E-440B-8412-950C3054C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400" y="85725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581025</xdr:colOff>
      <xdr:row>4</xdr:row>
      <xdr:rowOff>219075</xdr:rowOff>
    </xdr:from>
    <xdr:to>
      <xdr:col>2</xdr:col>
      <xdr:colOff>487424</xdr:colOff>
      <xdr:row>7</xdr:row>
      <xdr:rowOff>217275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DA326DF-8E2F-4F96-81CF-D1E0F7685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1171575"/>
          <a:ext cx="820799" cy="684000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838200</xdr:colOff>
      <xdr:row>0</xdr:row>
      <xdr:rowOff>95250</xdr:rowOff>
    </xdr:from>
    <xdr:to>
      <xdr:col>2</xdr:col>
      <xdr:colOff>429812</xdr:colOff>
      <xdr:row>3</xdr:row>
      <xdr:rowOff>803</xdr:rowOff>
    </xdr:to>
    <xdr:pic macro="[0]!ShowUF_Ecritures">
      <xdr:nvPicPr>
        <xdr:cNvPr id="5" name="Image 4">
          <a:extLst>
            <a:ext uri="{FF2B5EF4-FFF2-40B4-BE49-F238E27FC236}">
              <a16:creationId xmlns:a16="http://schemas.microsoft.com/office/drawing/2014/main" id="{15C636DB-9642-4E4B-A035-27444DE59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8700" y="95250"/>
          <a:ext cx="506012" cy="46943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2</xdr:col>
      <xdr:colOff>94542</xdr:colOff>
      <xdr:row>2</xdr:row>
      <xdr:rowOff>164633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4AC501-C302-4C7A-A40A-0DB8E6F9D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9120" y="76200"/>
          <a:ext cx="650802" cy="454193"/>
        </a:xfrm>
        <a:prstGeom prst="rect">
          <a:avLst/>
        </a:prstGeom>
      </xdr:spPr>
    </xdr:pic>
    <xdr:clientData/>
  </xdr:twoCellAnchor>
  <xdr:twoCellAnchor editAs="oneCell">
    <xdr:from>
      <xdr:col>1</xdr:col>
      <xdr:colOff>581025</xdr:colOff>
      <xdr:row>4</xdr:row>
      <xdr:rowOff>219075</xdr:rowOff>
    </xdr:from>
    <xdr:to>
      <xdr:col>2</xdr:col>
      <xdr:colOff>487424</xdr:colOff>
      <xdr:row>7</xdr:row>
      <xdr:rowOff>217275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6DF658B-D524-41DA-8EB5-5DDB4C9B3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145" y="1148715"/>
          <a:ext cx="843659" cy="684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85725</xdr:rowOff>
    </xdr:from>
    <xdr:to>
      <xdr:col>2</xdr:col>
      <xdr:colOff>506012</xdr:colOff>
      <xdr:row>2</xdr:row>
      <xdr:rowOff>174158</xdr:rowOff>
    </xdr:to>
    <xdr:pic macro="[1]!ShowUF_Ecritures">
      <xdr:nvPicPr>
        <xdr:cNvPr id="4" name="Image 3">
          <a:extLst>
            <a:ext uri="{FF2B5EF4-FFF2-40B4-BE49-F238E27FC236}">
              <a16:creationId xmlns:a16="http://schemas.microsoft.com/office/drawing/2014/main" id="{B48177FB-6392-4C3C-B32C-09DD27C4D4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5380" y="85725"/>
          <a:ext cx="506012" cy="45419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76200</xdr:rowOff>
    </xdr:from>
    <xdr:to>
      <xdr:col>2</xdr:col>
      <xdr:colOff>27867</xdr:colOff>
      <xdr:row>2</xdr:row>
      <xdr:rowOff>164633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3BE3AA-1225-4938-9FDB-D0CA47167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8650" y="7620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5</xdr:row>
      <xdr:rowOff>57150</xdr:rowOff>
    </xdr:from>
    <xdr:to>
      <xdr:col>3</xdr:col>
      <xdr:colOff>104398</xdr:colOff>
      <xdr:row>7</xdr:row>
      <xdr:rowOff>190500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4F44C-F9F7-43E3-934A-F380153F5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1238250"/>
          <a:ext cx="2409448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85725</xdr:rowOff>
    </xdr:from>
    <xdr:to>
      <xdr:col>2</xdr:col>
      <xdr:colOff>506012</xdr:colOff>
      <xdr:row>2</xdr:row>
      <xdr:rowOff>174158</xdr:rowOff>
    </xdr:to>
    <xdr:pic macro="[0]!ShowUF_Ecritures">
      <xdr:nvPicPr>
        <xdr:cNvPr id="5" name="Image 4">
          <a:extLst>
            <a:ext uri="{FF2B5EF4-FFF2-40B4-BE49-F238E27FC236}">
              <a16:creationId xmlns:a16="http://schemas.microsoft.com/office/drawing/2014/main" id="{D993E6C3-1850-4148-BDD8-83E2B1FAC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04900" y="85725"/>
          <a:ext cx="506012" cy="46943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76200</xdr:rowOff>
    </xdr:from>
    <xdr:to>
      <xdr:col>2</xdr:col>
      <xdr:colOff>27867</xdr:colOff>
      <xdr:row>2</xdr:row>
      <xdr:rowOff>164633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55BAE2-97FF-42A6-88C8-953B15C13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" y="76200"/>
          <a:ext cx="650802" cy="454193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5</xdr:row>
      <xdr:rowOff>57150</xdr:rowOff>
    </xdr:from>
    <xdr:to>
      <xdr:col>3</xdr:col>
      <xdr:colOff>104398</xdr:colOff>
      <xdr:row>7</xdr:row>
      <xdr:rowOff>190500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3F006AC-97E9-48F0-934F-B2433BC4B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" y="1215390"/>
          <a:ext cx="2470408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876300</xdr:colOff>
      <xdr:row>0</xdr:row>
      <xdr:rowOff>66675</xdr:rowOff>
    </xdr:from>
    <xdr:to>
      <xdr:col>2</xdr:col>
      <xdr:colOff>467912</xdr:colOff>
      <xdr:row>2</xdr:row>
      <xdr:rowOff>155108</xdr:rowOff>
    </xdr:to>
    <xdr:pic macro="[1]!ShowUF_Ecritures">
      <xdr:nvPicPr>
        <xdr:cNvPr id="4" name="Image 3">
          <a:extLst>
            <a:ext uri="{FF2B5EF4-FFF2-40B4-BE49-F238E27FC236}">
              <a16:creationId xmlns:a16="http://schemas.microsoft.com/office/drawing/2014/main" id="{BD7C135F-6234-4E44-B8E5-A2918C0F6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4420" y="66675"/>
          <a:ext cx="528872" cy="45419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0</xdr:row>
      <xdr:rowOff>95250</xdr:rowOff>
    </xdr:from>
    <xdr:to>
      <xdr:col>2</xdr:col>
      <xdr:colOff>170742</xdr:colOff>
      <xdr:row>3</xdr:row>
      <xdr:rowOff>803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029397-37F0-40AD-8A52-22C60E444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1525" y="9525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47622</xdr:colOff>
      <xdr:row>5</xdr:row>
      <xdr:rowOff>28575</xdr:rowOff>
    </xdr:from>
    <xdr:to>
      <xdr:col>2</xdr:col>
      <xdr:colOff>1368361</xdr:colOff>
      <xdr:row>7</xdr:row>
      <xdr:rowOff>183375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548B3DB-ACA3-4CEA-B7E3-9938A5302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47" y="1209675"/>
          <a:ext cx="2235139" cy="612000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0</xdr:row>
      <xdr:rowOff>95250</xdr:rowOff>
    </xdr:from>
    <xdr:to>
      <xdr:col>2</xdr:col>
      <xdr:colOff>610787</xdr:colOff>
      <xdr:row>3</xdr:row>
      <xdr:rowOff>803</xdr:rowOff>
    </xdr:to>
    <xdr:pic macro="[0]!ShowUF_Ecritures">
      <xdr:nvPicPr>
        <xdr:cNvPr id="5" name="Image 4">
          <a:extLst>
            <a:ext uri="{FF2B5EF4-FFF2-40B4-BE49-F238E27FC236}">
              <a16:creationId xmlns:a16="http://schemas.microsoft.com/office/drawing/2014/main" id="{AF18406E-4AA0-415F-8D57-7B0E3C31C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9675" y="95250"/>
          <a:ext cx="506012" cy="46943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0</xdr:row>
      <xdr:rowOff>95250</xdr:rowOff>
    </xdr:from>
    <xdr:to>
      <xdr:col>2</xdr:col>
      <xdr:colOff>104067</xdr:colOff>
      <xdr:row>3</xdr:row>
      <xdr:rowOff>803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01D985-702B-4C9C-A98C-605F27118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8645" y="95250"/>
          <a:ext cx="650802" cy="45419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5</xdr:row>
      <xdr:rowOff>28575</xdr:rowOff>
    </xdr:from>
    <xdr:to>
      <xdr:col>2</xdr:col>
      <xdr:colOff>1368364</xdr:colOff>
      <xdr:row>7</xdr:row>
      <xdr:rowOff>183375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59DE637-7D2B-4117-A5C7-93B93169E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745" y="1186815"/>
          <a:ext cx="2257999" cy="612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95250</xdr:rowOff>
    </xdr:from>
    <xdr:to>
      <xdr:col>2</xdr:col>
      <xdr:colOff>506012</xdr:colOff>
      <xdr:row>3</xdr:row>
      <xdr:rowOff>803</xdr:rowOff>
    </xdr:to>
    <xdr:pic macro="[1]!ShowUF_Ecritures">
      <xdr:nvPicPr>
        <xdr:cNvPr id="4" name="Image 3">
          <a:extLst>
            <a:ext uri="{FF2B5EF4-FFF2-40B4-BE49-F238E27FC236}">
              <a16:creationId xmlns:a16="http://schemas.microsoft.com/office/drawing/2014/main" id="{409B40A5-E9EC-4B23-BB41-6E015FCA1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5380" y="95250"/>
          <a:ext cx="506012" cy="4541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comptes-or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mptes"/>
      <sheetName val="Compte Courant"/>
      <sheetName val="AsVie Carme"/>
      <sheetName val="AsVie Pierre"/>
      <sheetName val="LiA Carme"/>
      <sheetName val="LiA Pierre"/>
      <sheetName val="LEP Carme"/>
      <sheetName val="LEP Pierre "/>
      <sheetName val="Echéances"/>
      <sheetName val="Listes"/>
    </sheetNames>
    <definedNames>
      <definedName name="ShowUF_Ecritures"/>
      <definedName name="ShowUF_Virement"/>
    </definedNames>
    <sheetDataSet>
      <sheetData sheetId="0">
        <row r="11">
          <cell r="C11" t="str">
            <v>Virement</v>
          </cell>
        </row>
        <row r="12">
          <cell r="C12" t="str">
            <v>Assurance Vie Carmen</v>
          </cell>
          <cell r="G12">
            <v>10552.31</v>
          </cell>
        </row>
        <row r="13">
          <cell r="C13" t="str">
            <v>Assurance Vie Pierre</v>
          </cell>
          <cell r="G13">
            <v>10552.31</v>
          </cell>
        </row>
        <row r="14">
          <cell r="C14" t="str">
            <v>Livret A Carme</v>
          </cell>
          <cell r="G14">
            <v>3100</v>
          </cell>
        </row>
        <row r="15">
          <cell r="C15" t="str">
            <v>Livret A Pierre</v>
          </cell>
          <cell r="G15">
            <v>3200</v>
          </cell>
        </row>
        <row r="16">
          <cell r="C16" t="str">
            <v>Livret d'Epargne Populaire Carme</v>
          </cell>
          <cell r="G16">
            <v>4225.2299999999996</v>
          </cell>
        </row>
        <row r="17">
          <cell r="C17" t="str">
            <v>Livret d'Epargne Populaire Pierre</v>
          </cell>
          <cell r="G17">
            <v>4225.2299999999996</v>
          </cell>
        </row>
      </sheetData>
      <sheetData sheetId="1">
        <row r="12">
          <cell r="I12">
            <v>10000</v>
          </cell>
        </row>
        <row r="13">
          <cell r="I13">
            <v>10000</v>
          </cell>
        </row>
        <row r="14">
          <cell r="I14">
            <v>3000</v>
          </cell>
        </row>
        <row r="15">
          <cell r="I15">
            <v>3000</v>
          </cell>
        </row>
        <row r="16">
          <cell r="I16">
            <v>4000</v>
          </cell>
        </row>
        <row r="17">
          <cell r="I17">
            <v>4000</v>
          </cell>
        </row>
      </sheetData>
      <sheetData sheetId="2">
        <row r="6">
          <cell r="H6">
            <v>-50</v>
          </cell>
        </row>
        <row r="7">
          <cell r="L7">
            <v>4950</v>
          </cell>
        </row>
        <row r="8">
          <cell r="L8">
            <v>4950</v>
          </cell>
        </row>
        <row r="11">
          <cell r="J11">
            <v>50</v>
          </cell>
        </row>
      </sheetData>
      <sheetData sheetId="3">
        <row r="6">
          <cell r="H6">
            <v>0</v>
          </cell>
        </row>
        <row r="7">
          <cell r="H7">
            <v>552.30999999999995</v>
          </cell>
          <cell r="L7">
            <v>10552.31</v>
          </cell>
        </row>
        <row r="8">
          <cell r="L8">
            <v>10552.31</v>
          </cell>
        </row>
        <row r="11">
          <cell r="K11">
            <v>552.30999999999995</v>
          </cell>
        </row>
      </sheetData>
      <sheetData sheetId="4">
        <row r="6">
          <cell r="H6">
            <v>0</v>
          </cell>
        </row>
        <row r="7">
          <cell r="H7">
            <v>702.31</v>
          </cell>
          <cell r="L7">
            <v>10702.31</v>
          </cell>
        </row>
        <row r="8">
          <cell r="L8">
            <v>10552.31</v>
          </cell>
        </row>
        <row r="11">
          <cell r="K11">
            <v>552.30999999999995</v>
          </cell>
        </row>
        <row r="12">
          <cell r="K12">
            <v>150</v>
          </cell>
        </row>
      </sheetData>
      <sheetData sheetId="5">
        <row r="6">
          <cell r="H6">
            <v>0</v>
          </cell>
        </row>
        <row r="7">
          <cell r="H7">
            <v>200</v>
          </cell>
          <cell r="L7">
            <v>3200</v>
          </cell>
        </row>
        <row r="8">
          <cell r="L8">
            <v>3100</v>
          </cell>
        </row>
        <row r="11">
          <cell r="K11">
            <v>100</v>
          </cell>
        </row>
        <row r="12">
          <cell r="K12">
            <v>100</v>
          </cell>
        </row>
      </sheetData>
      <sheetData sheetId="6">
        <row r="6">
          <cell r="H6">
            <v>0</v>
          </cell>
        </row>
        <row r="7">
          <cell r="H7">
            <v>200</v>
          </cell>
          <cell r="L7">
            <v>3200</v>
          </cell>
        </row>
        <row r="8">
          <cell r="L8">
            <v>3200</v>
          </cell>
        </row>
        <row r="11">
          <cell r="K11">
            <v>200</v>
          </cell>
        </row>
      </sheetData>
      <sheetData sheetId="7">
        <row r="6">
          <cell r="H6">
            <v>0</v>
          </cell>
        </row>
        <row r="7">
          <cell r="H7">
            <v>225.23</v>
          </cell>
          <cell r="L7">
            <v>4225.2299999999996</v>
          </cell>
        </row>
        <row r="8">
          <cell r="L8">
            <v>4225.2299999999996</v>
          </cell>
        </row>
        <row r="11">
          <cell r="K11">
            <v>225.23</v>
          </cell>
        </row>
      </sheetData>
      <sheetData sheetId="8">
        <row r="6">
          <cell r="H6">
            <v>0</v>
          </cell>
        </row>
        <row r="7">
          <cell r="H7">
            <v>225.23</v>
          </cell>
          <cell r="L7">
            <v>4225.2299999999996</v>
          </cell>
        </row>
        <row r="8">
          <cell r="L8">
            <v>4225.2299999999996</v>
          </cell>
        </row>
        <row r="11">
          <cell r="K11">
            <v>225.23</v>
          </cell>
        </row>
      </sheetData>
      <sheetData sheetId="9" refreshError="1"/>
      <sheetData sheetId="10">
        <row r="3">
          <cell r="H3" t="str">
            <v>ACommeAssure</v>
          </cell>
          <cell r="J3" t="str">
            <v>Carte Carme</v>
          </cell>
        </row>
        <row r="4">
          <cell r="H4" t="str">
            <v>AGIRC</v>
          </cell>
          <cell r="J4" t="str">
            <v>Carte Pierre</v>
          </cell>
        </row>
        <row r="5">
          <cell r="H5" t="str">
            <v>Aldi</v>
          </cell>
          <cell r="J5" t="str">
            <v>Chèque</v>
          </cell>
        </row>
        <row r="6">
          <cell r="H6" t="str">
            <v>Amazon</v>
          </cell>
          <cell r="J6" t="str">
            <v>Prélèvement</v>
          </cell>
        </row>
        <row r="7">
          <cell r="H7" t="str">
            <v>Antargaz</v>
          </cell>
          <cell r="J7" t="str">
            <v>Remise chèques</v>
          </cell>
        </row>
        <row r="8">
          <cell r="H8" t="str">
            <v>ARRCO</v>
          </cell>
          <cell r="J8" t="str">
            <v>Versement</v>
          </cell>
        </row>
        <row r="9">
          <cell r="H9" t="str">
            <v>ASF</v>
          </cell>
          <cell r="J9" t="str">
            <v>Virement externe</v>
          </cell>
        </row>
        <row r="10">
          <cell r="H10" t="str">
            <v>Boursorama</v>
          </cell>
          <cell r="J10" t="str">
            <v>Virement interne</v>
          </cell>
        </row>
        <row r="11">
          <cell r="H11" t="str">
            <v>Brico Dépôt</v>
          </cell>
        </row>
        <row r="12">
          <cell r="H12" t="str">
            <v>Briconaute</v>
          </cell>
        </row>
        <row r="13">
          <cell r="H13" t="str">
            <v>Camping Car Park</v>
          </cell>
        </row>
        <row r="14">
          <cell r="H14" t="str">
            <v>CARSAT LR</v>
          </cell>
        </row>
        <row r="15">
          <cell r="H15" t="str">
            <v>CDiscount</v>
          </cell>
        </row>
        <row r="16">
          <cell r="H16" t="str">
            <v>CPR</v>
          </cell>
        </row>
        <row r="17">
          <cell r="H17" t="str">
            <v>EDF</v>
          </cell>
        </row>
        <row r="18">
          <cell r="H18" t="str">
            <v>Etape auto</v>
          </cell>
        </row>
        <row r="19">
          <cell r="H19" t="str">
            <v>Free</v>
          </cell>
        </row>
        <row r="20">
          <cell r="H20" t="str">
            <v>Groupama</v>
          </cell>
        </row>
        <row r="21">
          <cell r="H21" t="str">
            <v>Ircantec</v>
          </cell>
        </row>
        <row r="22">
          <cell r="H22" t="str">
            <v>Lery Merlin</v>
          </cell>
        </row>
        <row r="23">
          <cell r="H23" t="str">
            <v>Maif</v>
          </cell>
        </row>
        <row r="24">
          <cell r="H24" t="str">
            <v>MSA Grand Sud</v>
          </cell>
        </row>
        <row r="25">
          <cell r="H25" t="str">
            <v>Orange</v>
          </cell>
        </row>
        <row r="26">
          <cell r="H26" t="str">
            <v>SNCF</v>
          </cell>
        </row>
        <row r="27">
          <cell r="H27" t="str">
            <v>Solstici</v>
          </cell>
        </row>
        <row r="28">
          <cell r="H28" t="str">
            <v>Sosh</v>
          </cell>
        </row>
        <row r="29">
          <cell r="H29" t="str">
            <v>Super U</v>
          </cell>
        </row>
        <row r="30">
          <cell r="H30" t="str">
            <v>Trésor Public</v>
          </cell>
        </row>
        <row r="31">
          <cell r="H31" t="str">
            <v>Youprice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D85F59-26DD-4610-9FD1-FD8BF0A207DA}" name="T_courant" displayName="T_courant" ref="B10:N13" totalsRowShown="0" headerRowDxfId="277" dataDxfId="276" tableBorderDxfId="275">
  <tableColumns count="13">
    <tableColumn id="1" xr3:uid="{51803405-6C24-4C6F-AF77-4E69ED26BE60}" name="Date" dataDxfId="274"/>
    <tableColumn id="2" xr3:uid="{3C568925-6EDB-44CF-9523-2FA093C9C813}" name="Mode de paiement" dataDxfId="220"/>
    <tableColumn id="14" xr3:uid="{6462A39D-3CC1-45B5-B9AC-2DC957EAFB2D}" name="Type" dataDxfId="218">
      <calculatedColumnFormula>IF(C11="","",VLOOKUP(T_courant[Mode de paiement],T_mode[],2,0))</calculatedColumnFormula>
    </tableColumn>
    <tableColumn id="3" xr3:uid="{D8B4F596-AEF5-4A60-92D2-24A191AC34E8}" name="N°_x000a_chèque" dataDxfId="219"/>
    <tableColumn id="4" xr3:uid="{4D09173F-796E-42BF-9F11-5A949E5CC6D0}" name="Tiers" dataDxfId="273"/>
    <tableColumn id="5" xr3:uid="{ACC31537-4A42-4781-8E0E-58CC85E98972}" name="Rubrique " dataDxfId="272"/>
    <tableColumn id="6" xr3:uid="{4E605135-84CF-4785-AA67-7F3EF575C809}" name="Classe" dataDxfId="271"/>
    <tableColumn id="7" xr3:uid="{27052DA7-04B2-4B72-BF45-30C532D7320B}" name="Commentaire" dataDxfId="270"/>
    <tableColumn id="8" xr3:uid="{A31C24A7-82BE-4D8E-A1BE-12B2269692F2}" name="Débit" dataDxfId="269"/>
    <tableColumn id="9" xr3:uid="{C065772D-9EA6-47E5-8C4F-86644CBEBBD8}" name="Crédit" dataDxfId="268"/>
    <tableColumn id="11" xr3:uid="{B374A3F7-CB9B-49F4-9B49-9E0C7DACD5E6}" name="Solde" dataDxfId="108">
      <calculatedColumnFormula>IF(AND(T_courant[[#This Row],[Débit]]="",T_courant[[#This Row],[Crédit]]=""),"",$L$6+T_courant[[#This Row],[Crédit]]-T_courant[[#This Row],[Débit]])</calculatedColumnFormula>
    </tableColumn>
    <tableColumn id="10" xr3:uid="{AE9BE9D0-CDE4-4934-AAC4-B27C9CDFFFB3}" name="Pointage" dataDxfId="106"/>
    <tableColumn id="12" xr3:uid="{568DF461-D181-466E-BFAF-663A292C5FFB}" name="Solde rapproché" dataDxfId="107">
      <calculatedColumnFormula>IF(M11="","",$L$6-J11+K11)</calculatedColumnFormula>
    </tableColumn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B727D2-BAF7-4C0A-BFE5-9B32BD7C10A3}" name="T_asVie" displayName="T_asVie" ref="B10:N13" totalsRowShown="0" headerRowDxfId="267" dataDxfId="266" tableBorderDxfId="265">
  <tableColumns count="13">
    <tableColumn id="1" xr3:uid="{2EB0277E-3FAC-4F9A-84F2-6935646DD3B0}" name="Date" dataDxfId="264"/>
    <tableColumn id="2" xr3:uid="{87B30E64-1216-4FA6-8E71-0A26CC990E10}" name="Mode de paiement" dataDxfId="105"/>
    <tableColumn id="13" xr3:uid="{C378763B-C157-4550-977A-7539DF0A645D}" name="Type" dataDxfId="103">
      <calculatedColumnFormula>IF(C11="","",VLOOKUP(T_asVie[[#This Row],[Mode de paiement]],T_mode[],2,0))</calculatedColumnFormula>
    </tableColumn>
    <tableColumn id="3" xr3:uid="{637B2DA8-6273-4BCD-9CB4-CBACDDF2150C}" name="N°_x000a_chèque" dataDxfId="104"/>
    <tableColumn id="4" xr3:uid="{07A562A4-6C94-4988-AFF0-0B380A0868BA}" name="Tiers" dataDxfId="263"/>
    <tableColumn id="5" xr3:uid="{B46C5D49-83F6-4739-9E5F-C908CE152FB6}" name="Rubrique " dataDxfId="262"/>
    <tableColumn id="6" xr3:uid="{15469208-BFA6-4C1C-B773-C618C8D3D714}" name="Classe" dataDxfId="261"/>
    <tableColumn id="7" xr3:uid="{0259E092-F602-4A9F-A3E1-35D221074216}" name="Commentaire" dataDxfId="260"/>
    <tableColumn id="8" xr3:uid="{A0B00305-C3E0-4DB1-8F05-42537E9B4A35}" name="Débit" dataDxfId="259"/>
    <tableColumn id="9" xr3:uid="{40FC0468-FCFB-4D19-AB2F-36B32359B524}" name="Crédit" dataDxfId="258"/>
    <tableColumn id="11" xr3:uid="{3062DCAB-8C12-403C-99B0-56CE9214B4D1}" name="Solde" dataDxfId="102">
      <calculatedColumnFormula>IF(AND(T_asVie[[#This Row],[Débit]]="",T_asVie[[#This Row],[Crédit]]=""),"",$L$6+T_asVie[[#This Row],[Crédit]]-T_asVie[[#This Row],[Débit]])</calculatedColumnFormula>
    </tableColumn>
    <tableColumn id="10" xr3:uid="{ADD099B7-D18A-407B-87B7-660D961A1DF4}" name="Pointage" dataDxfId="100"/>
    <tableColumn id="12" xr3:uid="{79AE4AC8-F5DD-44CC-8D2C-53BF85E5409F}" name="Solde rapproché" dataDxfId="101">
      <calculatedColumnFormula>IF(T_asVie[[#This Row],[Pointage]]="","",$L$6-T_asVie[[#This Row],[Débit]]+T_asVie[[#This Row],[Crédit]])</calculatedColumnFormula>
    </tableColumn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286779D-5212-45B4-94F5-63ECFA4CA9E2}" name="Tableau3" displayName="Tableau3" ref="B10:N12" totalsRowShown="0" headerRowDxfId="217" dataDxfId="216" tableBorderDxfId="215">
  <tableColumns count="13">
    <tableColumn id="1" xr3:uid="{B4627535-8704-44E2-BB97-50DEF72F3C19}" name="Date" dataDxfId="214"/>
    <tableColumn id="2" xr3:uid="{B452D540-6808-47D9-A213-FEAA1904BA00}" name="Mode de paiement" dataDxfId="213"/>
    <tableColumn id="13" xr3:uid="{234905B3-6671-4BA0-BFB4-329DC012D29B}" name="Type" dataDxfId="90">
      <calculatedColumnFormula>IF(C11="","",VLOOKUP(Tableau3[[#This Row],[Mode de paiement]],T_mode[],2,0))</calculatedColumnFormula>
    </tableColumn>
    <tableColumn id="3" xr3:uid="{DC105E39-ABA3-4B61-9C28-4F7AA3229717}" name="N°_x000a_chèque" dataDxfId="212"/>
    <tableColumn id="4" xr3:uid="{79240404-1AF4-4B8F-9A54-EA4891C523E9}" name="Tiers" dataDxfId="211"/>
    <tableColumn id="5" xr3:uid="{E6E2DD7C-00CD-474C-89D4-4CFE6F54A6AE}" name="Rubrique " dataDxfId="210"/>
    <tableColumn id="6" xr3:uid="{BFA181FC-4482-466B-9AF9-FC6435F84762}" name="Classe" dataDxfId="209"/>
    <tableColumn id="7" xr3:uid="{2923E58B-D685-4D27-B181-38AE032550EA}" name="Commentaire" dataDxfId="208"/>
    <tableColumn id="8" xr3:uid="{E42A09C8-32E2-4B44-997D-B6D938ECB9E1}" name="Débit" dataDxfId="207"/>
    <tableColumn id="9" xr3:uid="{7427C661-0517-4F00-9A05-AD177C493F2E}" name="Crédit" dataDxfId="206"/>
    <tableColumn id="11" xr3:uid="{A51536C0-94D0-4585-B723-574396D24776}" name="Solde" dataDxfId="114">
      <calculatedColumnFormula>IF(AND(Tableau3[[#This Row],[Débit]]="",Tableau3[[#This Row],[Crédit]]=""),"",$L$6+Tableau3[[#This Row],[Crédit]]-Tableau3[[#This Row],[Débit]])</calculatedColumnFormula>
    </tableColumn>
    <tableColumn id="10" xr3:uid="{B1959B9C-E44C-4960-9499-DD4B8698DB39}" name="Pointage" dataDxfId="80"/>
    <tableColumn id="12" xr3:uid="{3F9F85A2-27A9-4C9D-8DAD-3E14FB40D91C}" name="Solde rapproché" dataDxfId="113">
      <calculatedColumnFormula>IF(Tableau3[[#This Row],[Pointage]]="","",$L$6-Tableau3[[#This Row],[Débit]]+Tableau3[[#This Row],[Crédit]])</calculatedColumnFormula>
    </tableColumn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A6DDBBE-EE26-4DD7-9254-6659F796C96A}" name="T_LiA" displayName="T_LiA" ref="B10:N12" totalsRowShown="0" headerRowDxfId="257" dataDxfId="256" tableBorderDxfId="255">
  <tableColumns count="13">
    <tableColumn id="1" xr3:uid="{024CDE62-11DB-44FF-B8A4-C8E36D8E5B82}" name="Date" dataDxfId="254"/>
    <tableColumn id="2" xr3:uid="{899B639E-0A43-4670-A781-8816EDF78F67}" name="Mode de paiement" dataDxfId="253"/>
    <tableColumn id="13" xr3:uid="{FDCC48E3-D984-4DD0-90DD-057323E685C5}" name="Type" dataDxfId="60">
      <calculatedColumnFormula>IF(C11="","",VLOOKUP(T_LiA[[#This Row],[Mode de paiement]],T_mode[],2,0))</calculatedColumnFormula>
    </tableColumn>
    <tableColumn id="3" xr3:uid="{32AA5C8D-74E3-4DD5-8BA8-5473D49E162D}" name="N°_x000a_chèque" dataDxfId="252"/>
    <tableColumn id="4" xr3:uid="{737C8522-61CD-4C61-8E35-DD90DF7C7F69}" name="Tiers" dataDxfId="251"/>
    <tableColumn id="5" xr3:uid="{9FC5D268-1710-441B-A3A7-2BA8AFA6F1EE}" name="Rubrique " dataDxfId="250"/>
    <tableColumn id="6" xr3:uid="{66938209-DF87-4898-98C6-49583A7FF8EB}" name="Classe" dataDxfId="249"/>
    <tableColumn id="7" xr3:uid="{327BA354-B9B5-4991-B61A-2F74729FAB3A}" name="Commentaire" dataDxfId="248"/>
    <tableColumn id="8" xr3:uid="{6D86AE42-44F0-4529-B77D-EEC7B9969838}" name="Débit" dataDxfId="247"/>
    <tableColumn id="9" xr3:uid="{102BBB31-4A9E-4D0E-B4DD-94B619AF8FF4}" name="Crédit" dataDxfId="246"/>
    <tableColumn id="11" xr3:uid="{A243D6B4-4A7E-47BC-A5FA-97D4C31A44E5}" name="Solde" dataDxfId="110">
      <calculatedColumnFormula>IF(AND(T_LiA[[#This Row],[Débit]]="",T_LiA[[#This Row],[Crédit]]=""),"",$L$6+T_LiA[[#This Row],[Crédit]]-T_LiA[[#This Row],[Débit]])</calculatedColumnFormula>
    </tableColumn>
    <tableColumn id="10" xr3:uid="{AABA5D59-DE9C-4CF7-9A8D-D9C3DE91D0D1}" name="Pointage" dataDxfId="70"/>
    <tableColumn id="12" xr3:uid="{0A85B9D9-572A-4D46-8AA6-CC878403F12D}" name="Solde rapproché" dataDxfId="111">
      <calculatedColumnFormula>IF(T_LiA[[#This Row],[Pointage]]="","",$L$6-T_LiA[[#This Row],[Débit]]+T_LiA[[#This Row],[Crédit]])</calculatedColumnFormula>
    </tableColumn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7050A59-4E3F-49C8-84F4-8389ED0471B7}" name="Tableau5" displayName="Tableau5" ref="B10:N11" totalsRowShown="0" headerRowDxfId="205" dataDxfId="204" tableBorderDxfId="203">
  <tableColumns count="13">
    <tableColumn id="1" xr3:uid="{32F7388E-5C9C-4101-BB30-76019550220C}" name="Date" dataDxfId="202"/>
    <tableColumn id="2" xr3:uid="{1B656FE7-EB23-43A9-B5CC-E6E5B6CBB60D}" name="Mode de paiement" dataDxfId="201"/>
    <tableColumn id="13" xr3:uid="{09B8B9B7-EBA0-4422-BEA8-971DCA1ECB95}" name="Type" dataDxfId="50">
      <calculatedColumnFormula>IF(C11="","",VLOOKUP(C11,[1]Listes!$J$3:$K$10,2,0))</calculatedColumnFormula>
    </tableColumn>
    <tableColumn id="3" xr3:uid="{C37EFCB9-E945-4DEC-93CD-BD8816F167FA}" name="N°_x000a_chèque" dataDxfId="200"/>
    <tableColumn id="4" xr3:uid="{E01E6997-6671-41D8-A803-D42232AE69CF}" name="Tiers" dataDxfId="199"/>
    <tableColumn id="5" xr3:uid="{6B06049F-DBAC-4C45-BEBB-082545AABD03}" name="Rubrique " dataDxfId="198"/>
    <tableColumn id="6" xr3:uid="{B6532A50-D4DE-4D19-97CC-28A4B92CDDEF}" name="Classe" dataDxfId="197"/>
    <tableColumn id="7" xr3:uid="{2565CA08-E567-4B73-92AE-B9C4D1B6D4D0}" name="Commentaire" dataDxfId="196"/>
    <tableColumn id="8" xr3:uid="{BAB2D80A-4AE9-48EA-BA10-AE8BAD890217}" name="Débit" dataDxfId="195"/>
    <tableColumn id="9" xr3:uid="{535583DF-0621-4B21-8673-11C787305BB7}" name="Crédit" dataDxfId="194"/>
    <tableColumn id="11" xr3:uid="{EBE474D9-5BA5-4224-B2B5-66092D684A89}" name="Solde" dataDxfId="193">
      <calculatedColumnFormula>IF(AND(Tableau5[Débit]="",Tableau5[Crédit]=""),"",$L$6+Tableau5[Crédit]-Tableau5[Débit])</calculatedColumnFormula>
    </tableColumn>
    <tableColumn id="10" xr3:uid="{BDE5AB04-6522-4D93-AAD4-B33B3077AD70}" name="Pointage" dataDxfId="40"/>
    <tableColumn id="12" xr3:uid="{8FE18F44-6E29-48C9-BA92-D2B4051E29F0}" name="Solde rapproché" dataDxfId="192">
      <calculatedColumnFormula>IF(Tableau5[Pointage]="","",$L$6-Tableau5[Débit]+Tableau5[Crédit])</calculatedColumnFormula>
    </tableColumn>
  </tableColumns>
  <tableStyleInfo name="TableStyleLight1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CE56AF9-3BF3-4101-B260-253B24D7B29A}" name="T_LEP" displayName="T_LEP" ref="B10:N12" totalsRowShown="0" headerRowDxfId="245" dataDxfId="244" tableBorderDxfId="243">
  <tableColumns count="13">
    <tableColumn id="1" xr3:uid="{80DA5B45-18BD-48BA-9FD8-7DB1AF439A51}" name="Date" dataDxfId="242"/>
    <tableColumn id="2" xr3:uid="{FACCED3C-47F1-4644-933E-968997AA50A9}" name="Mode de paiement" dataDxfId="241"/>
    <tableColumn id="13" xr3:uid="{486FB1CD-6D24-475E-8DA6-0CAEAB759DB6}" name="Type" dataDxfId="20">
      <calculatedColumnFormula>IF(C11="","",VLOOKUP(T_LEP[[#This Row],[Mode de paiement]],T_mode[],2,0))</calculatedColumnFormula>
    </tableColumn>
    <tableColumn id="3" xr3:uid="{7A711866-4518-4A81-82E1-2F1A78FF96EF}" name="N°_x000a_chèque" dataDxfId="240"/>
    <tableColumn id="4" xr3:uid="{F76F76C5-D12C-49A2-AA1C-C03C42D226FB}" name="Tiers" dataDxfId="239"/>
    <tableColumn id="5" xr3:uid="{E7A6C258-18D2-401D-820C-E97C166F2E72}" name="Rubrique " dataDxfId="238"/>
    <tableColumn id="6" xr3:uid="{372CEBE9-97A9-486F-B4B6-7B8D138D5171}" name="Classe" dataDxfId="237"/>
    <tableColumn id="7" xr3:uid="{5E160BC3-C95A-4D56-BF5F-703ACF61550A}" name="Commentaire" dataDxfId="236"/>
    <tableColumn id="8" xr3:uid="{E5E0F00E-3D6F-4D4B-8324-AD860CB34713}" name="Débit" dataDxfId="235"/>
    <tableColumn id="9" xr3:uid="{AC48747C-DDF9-456E-B67B-45060D9EED99}" name="Crédit" dataDxfId="234"/>
    <tableColumn id="11" xr3:uid="{B5859D50-8350-4030-89E7-544736F265B9}" name="Solde" dataDxfId="109">
      <calculatedColumnFormula>IF(AND(T_LEP[[#This Row],[Débit]]="",T_LEP[[#This Row],[Crédit]]=""),"",$L$6+T_LEP[[#This Row],[Crédit]]-T_LEP[[#This Row],[Débit]])</calculatedColumnFormula>
    </tableColumn>
    <tableColumn id="10" xr3:uid="{03A5A369-FBDE-4F39-962E-9866D7A09D48}" name="Pointage" dataDxfId="30"/>
    <tableColumn id="12" xr3:uid="{21F95954-C67C-45C6-B3A5-37EC9BEFE8CB}" name="Solde rapproché" dataDxfId="112">
      <calculatedColumnFormula>IF(T_LEP[[#This Row],[Pointage]]="","",$L$6-T_LEP[[#This Row],[Débit]]+T_LEP[[#This Row],[Crédit]])</calculatedColumnFormula>
    </tableColumn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BCEA498-51EA-4379-B2BE-5ACE08F28456}" name="Tableau7" displayName="Tableau7" ref="B10:N11" totalsRowShown="0" headerRowDxfId="191" dataDxfId="190" tableBorderDxfId="189">
  <tableColumns count="13">
    <tableColumn id="1" xr3:uid="{4DC77E25-BBB5-4A72-B052-0E2F5187A7F1}" name="Date" dataDxfId="188"/>
    <tableColumn id="2" xr3:uid="{8A4C1447-BD98-482E-A80A-B860C3817684}" name="Mode de paiement" dataDxfId="187"/>
    <tableColumn id="13" xr3:uid="{EACA9D1E-2BEA-46DD-B2F9-223B928D16AF}" name="Type" dataDxfId="0">
      <calculatedColumnFormula>IF(C11="","",VLOOKUP(Tableau7[[#This Row],[Mode de paiement]],T_mode[],2,0))</calculatedColumnFormula>
    </tableColumn>
    <tableColumn id="3" xr3:uid="{080B796B-5E69-4912-8860-4CCD35ECA9F6}" name="N°_x000a_chèque" dataDxfId="186"/>
    <tableColumn id="4" xr3:uid="{7E0861D0-CDAA-4D9B-9228-700B5D2374FB}" name="Tiers" dataDxfId="185"/>
    <tableColumn id="5" xr3:uid="{D15A287A-3007-4694-BF54-DD7276BC420A}" name="Rubrique " dataDxfId="184"/>
    <tableColumn id="6" xr3:uid="{651237F9-5247-4328-B67D-4D20D7ABFE2F}" name="Classe" dataDxfId="183"/>
    <tableColumn id="7" xr3:uid="{15505488-16A1-420B-8FD5-AB2A249B1204}" name="Commentaire" dataDxfId="182"/>
    <tableColumn id="8" xr3:uid="{C07D53B5-C033-4808-B55A-83897C444E55}" name="Débit" dataDxfId="181"/>
    <tableColumn id="9" xr3:uid="{2B3FF49B-4CC8-4B2C-9BC3-558E8E21F000}" name="Crédit" dataDxfId="180"/>
    <tableColumn id="11" xr3:uid="{F0299917-17B1-4461-B4B0-ABA2FE35EAD1}" name="Solde" dataDxfId="179">
      <calculatedColumnFormula>IF(AND(Tableau7[Débit]="",Tableau7[Crédit]=""),"",$L$6+Tableau7[Crédit]-Tableau7[Débit])</calculatedColumnFormula>
    </tableColumn>
    <tableColumn id="10" xr3:uid="{0F97D6EE-B0B5-4310-AAD3-DE27C47A8327}" name="Pointage" dataDxfId="10"/>
    <tableColumn id="12" xr3:uid="{40671694-D09F-4810-8033-6DABA06EEB5C}" name="Solde rapproché" dataDxfId="178">
      <calculatedColumnFormula>IF(Tableau7[Pointage]="","",$L$6-Tableau7[Débit]+Tableau7[Crédit])</calculatedColumnFormula>
    </tableColumn>
  </tableColumns>
  <tableStyleInfo name="TableStyleLight1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1E7D49-57E0-44D4-91C4-C41B927008B3}" name="Tableau10" displayName="Tableau10" ref="M2:N9" totalsRowShown="0" headerRowDxfId="233" dataDxfId="232">
  <tableColumns count="2">
    <tableColumn id="1" xr3:uid="{7F492491-30AB-4F12-8E2C-2D3155A5AF2D}" name="Comptes " dataDxfId="231"/>
    <tableColumn id="2" xr3:uid="{62ADB5B5-E174-474F-8465-C9FFA4C07B71}" name="Feuille" dataDxfId="230"/>
  </tableColumns>
  <tableStyleInfo name="TableStyleMedium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A9367D6-BD37-4DAD-8112-C1F330A36DF9}" name="T_tiers" displayName="T_tiers" ref="H2:H31" totalsRowShown="0" headerRowDxfId="228">
  <tableColumns count="1">
    <tableColumn id="1" xr3:uid="{088B5DAE-A8A5-4318-B85C-66D2B3D2172B}" name="Tiers" dataDxfId="22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2CA4908-819A-4D20-88A7-955A81EA6B8E}" name="T_mode" displayName="T_mode" ref="J2:K10" totalsRowShown="0">
  <tableColumns count="2">
    <tableColumn id="1" xr3:uid="{580F9286-EDF8-42C9-A306-E586DD1AC3A7}" name="Mode de paiement" dataDxfId="227"/>
    <tableColumn id="2" xr3:uid="{670FA701-AB61-43F5-B0CC-7B1FE9595A76}" name="Typ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D35B3EF-4485-4C5A-BAC7-01B4BFF2ED9C}" name="T_classe" displayName="T_classe" ref="F2:F12" totalsRowShown="0" headerRowDxfId="224" dataDxfId="225">
  <autoFilter ref="F2:F12" xr:uid="{426D22DE-E426-4D2E-94C3-33C88082391B}"/>
  <tableColumns count="1">
    <tableColumn id="1" xr3:uid="{3DA24CE2-EFB2-4A6D-8707-43C322465010}" name="Classes" dataDxfId="22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F493866-0949-4EC5-8D03-8E3AC853E2EA}" name="T_rubrique" displayName="T_rubrique" ref="D2:D58" totalsRowShown="0" headerRowDxfId="221" dataDxfId="222">
  <autoFilter ref="D2:D58" xr:uid="{5CC35C51-E6D5-40B7-BB09-96DE86885EDC}"/>
  <tableColumns count="1">
    <tableColumn id="1" xr3:uid="{E5BB0168-C6B9-47D8-81D5-0543B669166B}" name="Rubriques " dataDxfId="2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saisir-valeurs-formulaires-sur-deux-feuilles-differentes-184681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27841-EBFF-447F-AAE5-243B6A625B8A}">
  <sheetPr codeName="Feuil01">
    <tabColor theme="4" tint="-0.499984740745262"/>
  </sheetPr>
  <dimension ref="B2:J35"/>
  <sheetViews>
    <sheetView showGridLines="0" showZeros="0" topLeftCell="A10" workbookViewId="0">
      <selection activeCell="E20" sqref="E20"/>
    </sheetView>
  </sheetViews>
  <sheetFormatPr baseColWidth="10" defaultRowHeight="14.4" x14ac:dyDescent="0.3"/>
  <cols>
    <col min="1" max="1" width="9.109375" customWidth="1"/>
    <col min="2" max="2" width="10.88671875" customWidth="1"/>
    <col min="3" max="3" width="35.88671875" customWidth="1"/>
    <col min="4" max="7" width="18.6640625" customWidth="1"/>
  </cols>
  <sheetData>
    <row r="2" spans="2:10" ht="25.8" x14ac:dyDescent="0.3">
      <c r="C2" s="53" t="s">
        <v>14</v>
      </c>
      <c r="D2" s="54"/>
      <c r="E2" s="54"/>
      <c r="F2" s="54"/>
      <c r="G2" s="54"/>
      <c r="H2" s="54"/>
    </row>
    <row r="3" spans="2:10" ht="21" x14ac:dyDescent="0.4">
      <c r="J3" s="81" t="s">
        <v>131</v>
      </c>
    </row>
    <row r="9" spans="2:10" ht="19.5" customHeight="1" x14ac:dyDescent="0.3">
      <c r="C9" s="66" t="s">
        <v>112</v>
      </c>
    </row>
    <row r="10" spans="2:10" ht="44.25" customHeight="1" x14ac:dyDescent="0.3">
      <c r="C10" s="51" t="s">
        <v>11</v>
      </c>
      <c r="D10" s="52" t="s">
        <v>15</v>
      </c>
      <c r="E10" s="52" t="s">
        <v>16</v>
      </c>
      <c r="F10" s="52" t="s">
        <v>12</v>
      </c>
      <c r="G10" s="52" t="s">
        <v>101</v>
      </c>
      <c r="H10" s="52" t="s">
        <v>101</v>
      </c>
    </row>
    <row r="11" spans="2:10" s="3" customFormat="1" ht="39.75" customHeight="1" x14ac:dyDescent="0.3">
      <c r="B11" s="118"/>
      <c r="C11" s="4" t="s">
        <v>148</v>
      </c>
      <c r="D11" s="64">
        <f>'[1]Compte Courant'!H6</f>
        <v>-50</v>
      </c>
      <c r="E11" s="64"/>
      <c r="F11" s="64"/>
      <c r="G11" s="64"/>
      <c r="H11" s="78">
        <f>COUNTA('[1]Compte Courant'!J12:K937)</f>
        <v>0</v>
      </c>
    </row>
    <row r="12" spans="2:10" s="3" customFormat="1" ht="39.75" customHeight="1" x14ac:dyDescent="0.3">
      <c r="C12" s="5" t="s">
        <v>149</v>
      </c>
      <c r="D12" s="65">
        <f>'[1]AsVie Carme'!H6</f>
        <v>0</v>
      </c>
      <c r="E12" s="65">
        <f>'[1]AsVie Carme'!H7</f>
        <v>552.30999999999995</v>
      </c>
      <c r="F12" s="65">
        <f>'[1]AsVie Carme'!L7</f>
        <v>10552.31</v>
      </c>
      <c r="G12" s="65">
        <f>'[1]AsVie Carme'!L8</f>
        <v>10552.31</v>
      </c>
      <c r="H12" s="79">
        <f>COUNTA('[1]AsVie Carme'!J12:K1000)</f>
        <v>0</v>
      </c>
    </row>
    <row r="13" spans="2:10" s="3" customFormat="1" ht="39.75" customHeight="1" x14ac:dyDescent="0.3">
      <c r="C13" s="4" t="s">
        <v>150</v>
      </c>
      <c r="D13" s="64">
        <f>'[1]AsVie Pierre'!H6</f>
        <v>0</v>
      </c>
      <c r="E13" s="64">
        <f>'[1]AsVie Pierre'!H7</f>
        <v>702.31</v>
      </c>
      <c r="F13" s="64">
        <f>'[1]AsVie Pierre'!L7</f>
        <v>10702.31</v>
      </c>
      <c r="G13" s="64">
        <f>'[1]AsVie Pierre'!L8</f>
        <v>10552.31</v>
      </c>
      <c r="H13" s="78">
        <f>COUNTA('[1]AsVie Pierre'!J12:K1000)</f>
        <v>1</v>
      </c>
    </row>
    <row r="14" spans="2:10" s="3" customFormat="1" ht="39.75" customHeight="1" x14ac:dyDescent="0.3">
      <c r="C14" s="5" t="s">
        <v>151</v>
      </c>
      <c r="D14" s="65">
        <f>'[1]LiA Carme'!H6</f>
        <v>0</v>
      </c>
      <c r="E14" s="65">
        <f>'[1]LiA Carme'!H7</f>
        <v>200</v>
      </c>
      <c r="F14" s="65">
        <f>'[1]LiA Carme'!L7</f>
        <v>3200</v>
      </c>
      <c r="G14" s="65">
        <f>'[1]LiA Carme'!L8</f>
        <v>3100</v>
      </c>
      <c r="H14" s="79">
        <f>COUNTA('[1]LiA Carme'!J12:K999)</f>
        <v>1</v>
      </c>
    </row>
    <row r="15" spans="2:10" s="3" customFormat="1" ht="39.75" customHeight="1" x14ac:dyDescent="0.3">
      <c r="C15" s="4" t="s">
        <v>152</v>
      </c>
      <c r="D15" s="64">
        <f>'[1]LiA Pierre'!H6</f>
        <v>0</v>
      </c>
      <c r="E15" s="64">
        <f>'[1]LiA Pierre'!H7</f>
        <v>200</v>
      </c>
      <c r="F15" s="64">
        <f>'[1]LiA Pierre'!L7</f>
        <v>3200</v>
      </c>
      <c r="G15" s="64">
        <f>'[1]LiA Pierre'!L8</f>
        <v>3200</v>
      </c>
      <c r="H15" s="78">
        <f>COUNTA('[1]LiA Pierre'!J12:K999)</f>
        <v>0</v>
      </c>
    </row>
    <row r="16" spans="2:10" s="3" customFormat="1" ht="39.75" customHeight="1" x14ac:dyDescent="0.3">
      <c r="C16" s="5" t="s">
        <v>153</v>
      </c>
      <c r="D16" s="65">
        <f>'[1]LEP Carme'!H6</f>
        <v>0</v>
      </c>
      <c r="E16" s="65">
        <f>'[1]LEP Carme'!H7</f>
        <v>225.23</v>
      </c>
      <c r="F16" s="65">
        <f>'[1]LEP Carme'!L7</f>
        <v>4225.2299999999996</v>
      </c>
      <c r="G16" s="65">
        <f>'[1]LEP Carme'!L8</f>
        <v>4225.2299999999996</v>
      </c>
      <c r="H16" s="79">
        <f>COUNTA('[1]LEP Carme'!J12:K997)</f>
        <v>0</v>
      </c>
    </row>
    <row r="17" spans="3:8" s="3" customFormat="1" ht="39.75" customHeight="1" x14ac:dyDescent="0.3">
      <c r="C17" s="4" t="s">
        <v>154</v>
      </c>
      <c r="D17" s="64">
        <f>'[1]LEP Pierre '!H6</f>
        <v>0</v>
      </c>
      <c r="E17" s="64">
        <f>'[1]LEP Pierre '!H7</f>
        <v>225.23</v>
      </c>
      <c r="F17" s="64">
        <f>'[1]LEP Pierre '!L7</f>
        <v>4225.2299999999996</v>
      </c>
      <c r="G17" s="64">
        <f>'[1]LEP Pierre '!L8</f>
        <v>4225.2299999999996</v>
      </c>
      <c r="H17" s="78">
        <f>COUNTA('[1]LEP Pierre '!J12:K1000)</f>
        <v>0</v>
      </c>
    </row>
    <row r="18" spans="3:8" ht="39.75" customHeight="1" x14ac:dyDescent="0.3">
      <c r="C18" s="51"/>
      <c r="D18" s="77">
        <f>SUM(D11:D17)</f>
        <v>-50</v>
      </c>
      <c r="E18" s="77">
        <f>SUM(E11:E17)</f>
        <v>2105.08</v>
      </c>
      <c r="F18" s="77">
        <f>SUM(F11:F17)</f>
        <v>36105.08</v>
      </c>
      <c r="G18" s="77">
        <f>SUM(G11:G17)</f>
        <v>35855.08</v>
      </c>
      <c r="H18" s="80">
        <f>SUM(H11:H17)</f>
        <v>2</v>
      </c>
    </row>
    <row r="19" spans="3:8" x14ac:dyDescent="0.3">
      <c r="D19" s="2"/>
      <c r="E19" s="2"/>
      <c r="F19" s="2"/>
      <c r="G19" s="2"/>
    </row>
    <row r="21" spans="3:8" x14ac:dyDescent="0.3">
      <c r="D21" s="2"/>
      <c r="E21" s="2"/>
      <c r="F21" s="2"/>
      <c r="G21" s="2"/>
    </row>
    <row r="22" spans="3:8" x14ac:dyDescent="0.3">
      <c r="D22" s="2"/>
      <c r="E22" s="2"/>
      <c r="F22" s="2"/>
      <c r="G22" s="2"/>
    </row>
    <row r="23" spans="3:8" x14ac:dyDescent="0.3">
      <c r="D23" s="2"/>
      <c r="E23" s="2"/>
      <c r="F23" s="2"/>
      <c r="G23" s="2"/>
    </row>
    <row r="24" spans="3:8" x14ac:dyDescent="0.3">
      <c r="D24" s="2"/>
      <c r="E24" s="2"/>
      <c r="F24" s="2"/>
      <c r="G24" s="2"/>
    </row>
    <row r="25" spans="3:8" x14ac:dyDescent="0.3">
      <c r="D25" s="2"/>
      <c r="E25" s="2"/>
      <c r="F25" s="2"/>
      <c r="G25" s="2"/>
    </row>
    <row r="26" spans="3:8" x14ac:dyDescent="0.3">
      <c r="D26" s="2"/>
      <c r="E26" s="2"/>
      <c r="F26" s="2"/>
      <c r="G26" s="2"/>
    </row>
    <row r="27" spans="3:8" x14ac:dyDescent="0.3">
      <c r="D27" s="2"/>
      <c r="E27" s="2"/>
      <c r="F27" s="2"/>
      <c r="G27" s="2"/>
    </row>
    <row r="28" spans="3:8" x14ac:dyDescent="0.3">
      <c r="D28" s="2"/>
      <c r="E28" s="2"/>
      <c r="F28" s="2"/>
      <c r="G28" s="2"/>
    </row>
    <row r="29" spans="3:8" x14ac:dyDescent="0.3">
      <c r="D29" s="2"/>
      <c r="E29" s="2"/>
      <c r="F29" s="2"/>
      <c r="G29" s="2"/>
    </row>
    <row r="30" spans="3:8" x14ac:dyDescent="0.3">
      <c r="D30" s="2"/>
      <c r="E30" s="2"/>
      <c r="F30" s="2"/>
      <c r="G30" s="2"/>
    </row>
    <row r="31" spans="3:8" x14ac:dyDescent="0.3">
      <c r="D31" s="2"/>
      <c r="E31" s="2"/>
      <c r="F31" s="2"/>
      <c r="G31" s="2"/>
    </row>
    <row r="32" spans="3:8" x14ac:dyDescent="0.3">
      <c r="D32" s="2"/>
      <c r="E32" s="2"/>
      <c r="F32" s="2"/>
      <c r="G32" s="2"/>
    </row>
    <row r="33" spans="4:7" x14ac:dyDescent="0.3">
      <c r="D33" s="2"/>
      <c r="E33" s="2"/>
      <c r="F33" s="2"/>
      <c r="G33" s="2"/>
    </row>
    <row r="34" spans="4:7" x14ac:dyDescent="0.3">
      <c r="D34" s="2"/>
      <c r="E34" s="2"/>
      <c r="F34" s="2"/>
      <c r="G34" s="2"/>
    </row>
    <row r="35" spans="4:7" x14ac:dyDescent="0.3">
      <c r="D35" s="2"/>
      <c r="E35" s="2"/>
      <c r="F35" s="2"/>
      <c r="G35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141E3-851D-4E33-A503-343431D65B9D}">
  <sheetPr codeName="Feuil02">
    <tabColor rgb="FF7030A0"/>
  </sheetPr>
  <dimension ref="B2:L17"/>
  <sheetViews>
    <sheetView showGridLines="0" workbookViewId="0">
      <selection activeCell="C7" sqref="C7"/>
    </sheetView>
  </sheetViews>
  <sheetFormatPr baseColWidth="10" defaultColWidth="11.44140625" defaultRowHeight="14.4" x14ac:dyDescent="0.3"/>
  <cols>
    <col min="1" max="1" width="2.5546875" style="89" customWidth="1"/>
    <col min="2" max="2" width="8.88671875" style="89" customWidth="1"/>
    <col min="3" max="3" width="43" style="89" customWidth="1"/>
    <col min="4" max="4" width="37" style="89" customWidth="1"/>
    <col min="5" max="5" width="19.6640625" style="89" customWidth="1"/>
    <col min="6" max="6" width="32.6640625" style="89" customWidth="1"/>
    <col min="7" max="7" width="16.109375" style="89" customWidth="1"/>
    <col min="8" max="8" width="10.88671875" style="89" customWidth="1"/>
    <col min="9" max="9" width="15.6640625" style="89" customWidth="1"/>
    <col min="10" max="11" width="15.6640625" customWidth="1"/>
    <col min="12" max="12" width="13.6640625" customWidth="1"/>
    <col min="13" max="16384" width="11.44140625" style="89"/>
  </cols>
  <sheetData>
    <row r="2" spans="2:12" ht="23.4" x14ac:dyDescent="0.3">
      <c r="C2" s="90"/>
    </row>
    <row r="4" spans="2:12" ht="30" customHeight="1" x14ac:dyDescent="0.3">
      <c r="C4" s="91" t="s">
        <v>27</v>
      </c>
      <c r="D4" s="91"/>
      <c r="E4" s="91"/>
      <c r="F4" s="91"/>
      <c r="G4" s="91"/>
      <c r="H4" s="92"/>
      <c r="I4" s="92"/>
      <c r="J4" s="138">
        <f ca="1">TODAY()</f>
        <v>45085</v>
      </c>
      <c r="K4" s="138"/>
      <c r="L4" s="104"/>
    </row>
    <row r="5" spans="2:12" ht="18" customHeight="1" x14ac:dyDescent="0.3">
      <c r="C5" s="93"/>
      <c r="D5" s="93"/>
      <c r="E5" s="93"/>
      <c r="F5" s="93"/>
      <c r="G5" s="93"/>
      <c r="H5" s="93"/>
      <c r="I5" s="93"/>
      <c r="L5" s="105"/>
    </row>
    <row r="6" spans="2:12" ht="18" customHeight="1" x14ac:dyDescent="0.3">
      <c r="C6" s="93"/>
      <c r="D6" s="93"/>
      <c r="E6" s="93"/>
      <c r="F6" s="93"/>
      <c r="G6" s="132"/>
      <c r="H6" s="133"/>
      <c r="I6" s="121"/>
      <c r="J6" s="106" t="s">
        <v>128</v>
      </c>
      <c r="K6" s="107" t="s">
        <v>129</v>
      </c>
      <c r="L6" s="105"/>
    </row>
    <row r="7" spans="2:12" ht="18" customHeight="1" x14ac:dyDescent="0.3">
      <c r="C7" s="187" t="s">
        <v>155</v>
      </c>
      <c r="D7" s="93"/>
      <c r="E7" s="93"/>
      <c r="F7" s="93"/>
      <c r="G7" s="134" t="s">
        <v>130</v>
      </c>
      <c r="H7" s="135"/>
      <c r="I7" s="122"/>
      <c r="J7" s="108">
        <f>SUM(J12:J17)</f>
        <v>36105.08</v>
      </c>
      <c r="K7" s="109">
        <f>SUM(K12:K17)</f>
        <v>35855.08</v>
      </c>
      <c r="L7" s="105"/>
    </row>
    <row r="8" spans="2:12" ht="18" customHeight="1" x14ac:dyDescent="0.3">
      <c r="C8" s="93"/>
      <c r="D8" s="93"/>
      <c r="E8" s="93"/>
      <c r="F8" s="93"/>
      <c r="G8" s="136" t="s">
        <v>127</v>
      </c>
      <c r="H8" s="137"/>
      <c r="I8" s="123"/>
      <c r="J8" s="110">
        <f>SUM(J11:J17)</f>
        <v>41055.08</v>
      </c>
      <c r="K8" s="111">
        <f>SUM(K11:K17)</f>
        <v>40805.08</v>
      </c>
      <c r="L8" s="105"/>
    </row>
    <row r="9" spans="2:12" ht="18" customHeight="1" x14ac:dyDescent="0.3">
      <c r="C9" s="93"/>
      <c r="D9" s="93"/>
      <c r="E9" s="93"/>
      <c r="F9" s="93"/>
      <c r="G9" s="93"/>
      <c r="H9" s="93"/>
      <c r="I9" s="93"/>
      <c r="J9" s="105"/>
      <c r="K9" s="105"/>
      <c r="L9" s="105"/>
    </row>
    <row r="10" spans="2:12" ht="20.100000000000001" customHeight="1" x14ac:dyDescent="0.3">
      <c r="C10" s="94" t="s">
        <v>23</v>
      </c>
      <c r="D10" s="94" t="s">
        <v>11</v>
      </c>
      <c r="E10" s="94" t="s">
        <v>19</v>
      </c>
      <c r="F10" s="94" t="s">
        <v>20</v>
      </c>
      <c r="G10" s="94" t="s">
        <v>26</v>
      </c>
      <c r="H10" s="94" t="s">
        <v>21</v>
      </c>
      <c r="I10" s="94" t="s">
        <v>134</v>
      </c>
      <c r="J10" s="112" t="s">
        <v>12</v>
      </c>
      <c r="K10" s="112" t="s">
        <v>13</v>
      </c>
      <c r="L10" s="112" t="s">
        <v>18</v>
      </c>
    </row>
    <row r="11" spans="2:12" ht="39.9" customHeight="1" x14ac:dyDescent="0.3">
      <c r="B11" s="95"/>
      <c r="C11" s="96" t="s">
        <v>22</v>
      </c>
      <c r="D11" s="96" t="s">
        <v>17</v>
      </c>
      <c r="E11" s="97"/>
      <c r="F11" s="97"/>
      <c r="G11" s="97"/>
      <c r="H11" s="98" t="s">
        <v>28</v>
      </c>
      <c r="I11" s="99">
        <v>5000</v>
      </c>
      <c r="J11" s="113">
        <f>'[1]Compte Courant'!L7</f>
        <v>4950</v>
      </c>
      <c r="K11" s="113">
        <f>'[1]Compte Courant'!L8</f>
        <v>4950</v>
      </c>
      <c r="L11" s="156">
        <f>COUNTA('[1]Compte Courant'!J11:K972)</f>
        <v>1</v>
      </c>
    </row>
    <row r="12" spans="2:12" ht="39.9" customHeight="1" x14ac:dyDescent="0.3">
      <c r="C12" s="100" t="s">
        <v>25</v>
      </c>
      <c r="D12" s="100" t="s">
        <v>156</v>
      </c>
      <c r="E12" s="101"/>
      <c r="F12" s="101"/>
      <c r="G12" s="101"/>
      <c r="H12" s="102" t="s">
        <v>28</v>
      </c>
      <c r="I12" s="103">
        <v>10000</v>
      </c>
      <c r="J12" s="114">
        <f>'[1]AsVie Carme'!L7</f>
        <v>10552.31</v>
      </c>
      <c r="K12" s="114">
        <f>'[1]AsVie Carme'!L8</f>
        <v>10552.31</v>
      </c>
      <c r="L12" s="157">
        <f>COUNTA('[1]AsVie Carme'!J11:K1000)</f>
        <v>1</v>
      </c>
    </row>
    <row r="13" spans="2:12" ht="39.9" customHeight="1" x14ac:dyDescent="0.3">
      <c r="C13" s="96" t="s">
        <v>25</v>
      </c>
      <c r="D13" s="96" t="s">
        <v>150</v>
      </c>
      <c r="E13" s="97"/>
      <c r="F13" s="97"/>
      <c r="G13" s="97"/>
      <c r="H13" s="98" t="s">
        <v>28</v>
      </c>
      <c r="I13" s="99">
        <v>10000</v>
      </c>
      <c r="J13" s="113">
        <f>'[1]AsVie Pierre'!L7</f>
        <v>10702.31</v>
      </c>
      <c r="K13" s="113">
        <f>'[1]AsVie Pierre'!L8</f>
        <v>10552.31</v>
      </c>
      <c r="L13" s="156">
        <f>COUNTA('[1]AsVie Pierre'!J11:K1000)</f>
        <v>2</v>
      </c>
    </row>
    <row r="14" spans="2:12" ht="39.9" customHeight="1" x14ac:dyDescent="0.3">
      <c r="C14" s="100" t="s">
        <v>22</v>
      </c>
      <c r="D14" s="100" t="s">
        <v>151</v>
      </c>
      <c r="E14" s="101"/>
      <c r="F14" s="101"/>
      <c r="G14" s="101"/>
      <c r="H14" s="102" t="s">
        <v>28</v>
      </c>
      <c r="I14" s="103">
        <v>3000</v>
      </c>
      <c r="J14" s="114">
        <f>'[1]LiA Carme'!L7</f>
        <v>3200</v>
      </c>
      <c r="K14" s="114">
        <f>'[1]LiA Carme'!L8</f>
        <v>3100</v>
      </c>
      <c r="L14" s="157">
        <f>COUNTA('[1]LiA Carme'!J11:K999)</f>
        <v>2</v>
      </c>
    </row>
    <row r="15" spans="2:12" ht="39.9" customHeight="1" x14ac:dyDescent="0.3">
      <c r="C15" s="96" t="s">
        <v>22</v>
      </c>
      <c r="D15" s="96" t="s">
        <v>152</v>
      </c>
      <c r="E15" s="97"/>
      <c r="F15" s="97"/>
      <c r="G15" s="97"/>
      <c r="H15" s="98" t="s">
        <v>28</v>
      </c>
      <c r="I15" s="99">
        <v>3000</v>
      </c>
      <c r="J15" s="113">
        <f>'[1]LiA Pierre'!L7</f>
        <v>3200</v>
      </c>
      <c r="K15" s="113">
        <f>'[1]LiA Pierre'!L8</f>
        <v>3200</v>
      </c>
      <c r="L15" s="156">
        <f>COUNTA('[1]LiA Pierre'!J11:K999)</f>
        <v>1</v>
      </c>
    </row>
    <row r="16" spans="2:12" ht="39.9" customHeight="1" x14ac:dyDescent="0.3">
      <c r="C16" s="100" t="s">
        <v>24</v>
      </c>
      <c r="D16" s="100" t="s">
        <v>153</v>
      </c>
      <c r="E16" s="101"/>
      <c r="F16" s="101"/>
      <c r="G16" s="101"/>
      <c r="H16" s="102" t="s">
        <v>28</v>
      </c>
      <c r="I16" s="103">
        <v>4000</v>
      </c>
      <c r="J16" s="114">
        <f>'[1]LEP Carme'!L7</f>
        <v>4225.2299999999996</v>
      </c>
      <c r="K16" s="114">
        <f>'[1]LEP Carme'!L8</f>
        <v>4225.2299999999996</v>
      </c>
      <c r="L16" s="157">
        <f>COUNTA('[1]LEP Carme'!J11:K997)</f>
        <v>1</v>
      </c>
    </row>
    <row r="17" spans="3:12" ht="39.9" customHeight="1" x14ac:dyDescent="0.3">
      <c r="C17" s="158" t="s">
        <v>24</v>
      </c>
      <c r="D17" s="158" t="s">
        <v>154</v>
      </c>
      <c r="E17" s="159"/>
      <c r="F17" s="159"/>
      <c r="G17" s="159"/>
      <c r="H17" s="160" t="s">
        <v>28</v>
      </c>
      <c r="I17" s="161">
        <v>4000</v>
      </c>
      <c r="J17" s="162">
        <f>'[1]LEP Pierre '!L7</f>
        <v>4225.2299999999996</v>
      </c>
      <c r="K17" s="162">
        <f>'[1]LEP Pierre '!L8</f>
        <v>4225.2299999999996</v>
      </c>
      <c r="L17" s="163">
        <f>COUNTA('[1]LEP Pierre '!J11:K1000)</f>
        <v>1</v>
      </c>
    </row>
  </sheetData>
  <mergeCells count="4">
    <mergeCell ref="J4:K4"/>
    <mergeCell ref="G6:H6"/>
    <mergeCell ref="G7:H7"/>
    <mergeCell ref="G8:H8"/>
  </mergeCells>
  <hyperlinks>
    <hyperlink ref="C7" r:id="rId1" xr:uid="{C09A6A5E-20A1-454B-9D80-E81A0533E4C1}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8371F-FDD4-4002-A45E-15A80F94DA18}">
  <sheetPr codeName="Feuil03">
    <tabColor rgb="FF0070C0"/>
  </sheetPr>
  <dimension ref="A3:N642"/>
  <sheetViews>
    <sheetView showGridLines="0" tabSelected="1" workbookViewId="0">
      <pane ySplit="10" topLeftCell="A11" activePane="bottomLeft" state="frozen"/>
      <selection activeCell="C16" sqref="C16"/>
      <selection pane="bottomLeft" activeCell="A23" sqref="A23"/>
    </sheetView>
  </sheetViews>
  <sheetFormatPr baseColWidth="10" defaultRowHeight="14.4" x14ac:dyDescent="0.3"/>
  <cols>
    <col min="1" max="1" width="2.88671875" customWidth="1"/>
    <col min="2" max="2" width="13.6640625" style="1" customWidth="1"/>
    <col min="3" max="3" width="21.6640625" customWidth="1"/>
    <col min="4" max="4" width="5.6640625" customWidth="1"/>
    <col min="5" max="5" width="12.6640625" style="23" customWidth="1"/>
    <col min="6" max="8" width="22.6640625" customWidth="1"/>
    <col min="9" max="9" width="41.88671875" customWidth="1"/>
    <col min="10" max="10" width="14.6640625" style="9" customWidth="1"/>
    <col min="11" max="11" width="14.6640625" style="14" customWidth="1"/>
    <col min="12" max="12" width="14.6640625" customWidth="1"/>
    <col min="13" max="13" width="6.6640625" style="12" customWidth="1"/>
    <col min="14" max="14" width="14.6640625" style="15" customWidth="1"/>
  </cols>
  <sheetData>
    <row r="3" spans="1:14" x14ac:dyDescent="0.3">
      <c r="J3" s="2"/>
      <c r="K3" s="16"/>
      <c r="L3" s="17"/>
      <c r="M3" s="18"/>
      <c r="N3" s="17"/>
    </row>
    <row r="4" spans="1:14" ht="30" customHeight="1" x14ac:dyDescent="0.3">
      <c r="B4" s="34" t="s">
        <v>17</v>
      </c>
      <c r="C4" s="7"/>
      <c r="D4" s="7"/>
      <c r="E4" s="84"/>
      <c r="F4" s="7"/>
      <c r="G4" s="7"/>
      <c r="H4" s="7"/>
      <c r="I4" s="7"/>
      <c r="J4" s="139">
        <f ca="1">TODAY()</f>
        <v>45085</v>
      </c>
      <c r="K4" s="139"/>
      <c r="L4" s="19"/>
      <c r="M4" s="20"/>
      <c r="N4" s="19"/>
    </row>
    <row r="5" spans="1:14" ht="18" customHeight="1" x14ac:dyDescent="0.3">
      <c r="J5" s="2"/>
      <c r="K5" s="16"/>
      <c r="L5" s="17"/>
      <c r="M5" s="18"/>
      <c r="N5" s="17"/>
    </row>
    <row r="6" spans="1:14" s="11" customFormat="1" ht="18" customHeight="1" x14ac:dyDescent="0.3">
      <c r="B6" s="27"/>
      <c r="E6" s="23"/>
      <c r="F6" s="140" t="s">
        <v>102</v>
      </c>
      <c r="G6" s="141"/>
      <c r="H6" s="61">
        <f>SUM($J$11:$J432)*-1</f>
        <v>-187.36</v>
      </c>
      <c r="I6" s="23"/>
      <c r="J6" s="146" t="s">
        <v>107</v>
      </c>
      <c r="K6" s="147"/>
      <c r="L6" s="55">
        <f>Comptes!I11</f>
        <v>5000</v>
      </c>
      <c r="M6" s="56"/>
      <c r="N6" s="28"/>
    </row>
    <row r="7" spans="1:14" s="11" customFormat="1" ht="18" customHeight="1" x14ac:dyDescent="0.3">
      <c r="B7" s="27"/>
      <c r="E7" s="23"/>
      <c r="F7" s="142" t="s">
        <v>106</v>
      </c>
      <c r="G7" s="143"/>
      <c r="H7" s="62">
        <f>SUM($K$11:$K432)</f>
        <v>0</v>
      </c>
      <c r="I7" s="23"/>
      <c r="J7" s="148" t="s">
        <v>104</v>
      </c>
      <c r="K7" s="149"/>
      <c r="L7" s="57">
        <f>IF(L11="","",LOOKUP(9^9,L11:L1987))</f>
        <v>4874.6400000000003</v>
      </c>
      <c r="M7" s="58"/>
      <c r="N7" s="28"/>
    </row>
    <row r="8" spans="1:14" s="11" customFormat="1" ht="18" customHeight="1" x14ac:dyDescent="0.3">
      <c r="B8" s="27"/>
      <c r="E8" s="23"/>
      <c r="F8" s="144" t="s">
        <v>103</v>
      </c>
      <c r="G8" s="145"/>
      <c r="H8" s="63">
        <f>H6+H7</f>
        <v>-187.36</v>
      </c>
      <c r="I8" s="23"/>
      <c r="J8" s="150" t="s">
        <v>105</v>
      </c>
      <c r="K8" s="151"/>
      <c r="L8" s="59" t="str">
        <f>IF($N$11="","",LOOKUP(9^9,$N$11:$N1987))</f>
        <v/>
      </c>
      <c r="M8" s="60"/>
      <c r="N8" s="28"/>
    </row>
    <row r="9" spans="1:14" ht="18" customHeight="1" x14ac:dyDescent="0.3">
      <c r="F9" s="8"/>
      <c r="H9" s="10"/>
      <c r="I9" s="8"/>
      <c r="J9" s="13"/>
      <c r="K9" s="16"/>
      <c r="L9" s="21"/>
      <c r="M9" s="18"/>
      <c r="N9" s="17"/>
    </row>
    <row r="10" spans="1:14" s="11" customFormat="1" ht="30" customHeight="1" x14ac:dyDescent="0.3">
      <c r="B10" s="29" t="s">
        <v>3</v>
      </c>
      <c r="C10" s="30" t="s">
        <v>2</v>
      </c>
      <c r="D10" s="30" t="s">
        <v>137</v>
      </c>
      <c r="E10" s="85" t="s">
        <v>110</v>
      </c>
      <c r="F10" s="30" t="s">
        <v>1</v>
      </c>
      <c r="G10" s="30" t="s">
        <v>8</v>
      </c>
      <c r="H10" s="30" t="s">
        <v>9</v>
      </c>
      <c r="I10" s="30" t="s">
        <v>5</v>
      </c>
      <c r="J10" s="31" t="s">
        <v>6</v>
      </c>
      <c r="K10" s="31" t="s">
        <v>7</v>
      </c>
      <c r="L10" s="32" t="s">
        <v>111</v>
      </c>
      <c r="M10" s="30" t="s">
        <v>108</v>
      </c>
      <c r="N10" s="30" t="s">
        <v>101</v>
      </c>
    </row>
    <row r="11" spans="1:14" x14ac:dyDescent="0.3">
      <c r="A11" s="17"/>
      <c r="B11" s="124">
        <v>45084</v>
      </c>
      <c r="C11" s="125" t="s">
        <v>160</v>
      </c>
      <c r="D11" s="165" t="str">
        <f>IF(C11="","",VLOOKUP(T_courant[Mode de paiement],T_mode[],2,0))</f>
        <v>Æ</v>
      </c>
      <c r="E11" s="126"/>
      <c r="F11" s="125"/>
      <c r="G11" s="125" t="s">
        <v>29</v>
      </c>
      <c r="H11" s="125"/>
      <c r="I11" s="125"/>
      <c r="J11" s="127">
        <v>50</v>
      </c>
      <c r="K11" s="128"/>
      <c r="L11" s="129">
        <f>IF(AND(T_courant[[#This Row],[Débit]]="",T_courant[[#This Row],[Crédit]]=""),"",$L$6+T_courant[[#This Row],[Crédit]]-T_courant[[#This Row],[Débit]])</f>
        <v>4950</v>
      </c>
      <c r="M11" s="22"/>
      <c r="N11" s="130" t="str">
        <f>IF(M11="","",$L$6-J11+K11)</f>
        <v/>
      </c>
    </row>
    <row r="12" spans="1:14" x14ac:dyDescent="0.3">
      <c r="A12" s="17"/>
      <c r="B12" s="124">
        <v>45085</v>
      </c>
      <c r="C12" s="125" t="s">
        <v>161</v>
      </c>
      <c r="D12" s="155" t="str">
        <f>IF(C12="","",VLOOKUP(T_courant[Mode de paiement],T_mode[],2,0))</f>
        <v>Æ</v>
      </c>
      <c r="E12" s="126"/>
      <c r="F12" s="125" t="s">
        <v>79</v>
      </c>
      <c r="G12" s="125"/>
      <c r="H12" s="125"/>
      <c r="I12" s="125"/>
      <c r="J12" s="127">
        <v>12</v>
      </c>
      <c r="K12" s="128"/>
      <c r="L12" s="129">
        <f>IF(AND(T_courant[[#This Row],[Débit]]="",T_courant[[#This Row],[Crédit]]=""),"",$L$6+T_courant[[#This Row],[Crédit]]-T_courant[[#This Row],[Débit]])</f>
        <v>4988</v>
      </c>
      <c r="M12" s="22"/>
      <c r="N12" s="130" t="str">
        <f>IF(M12="","",$L$6-J12+K12)</f>
        <v/>
      </c>
    </row>
    <row r="13" spans="1:14" x14ac:dyDescent="0.3">
      <c r="A13" s="17"/>
      <c r="B13" s="124">
        <v>45085</v>
      </c>
      <c r="C13" s="125" t="s">
        <v>161</v>
      </c>
      <c r="D13" s="155" t="str">
        <f>IF(C13="","",VLOOKUP(T_courant[Mode de paiement],T_mode[],2,0))</f>
        <v>Æ</v>
      </c>
      <c r="E13" s="126"/>
      <c r="F13" s="125"/>
      <c r="G13" s="125" t="s">
        <v>141</v>
      </c>
      <c r="H13" s="125"/>
      <c r="I13" s="125" t="s">
        <v>147</v>
      </c>
      <c r="J13" s="127">
        <v>125.36</v>
      </c>
      <c r="K13" s="128"/>
      <c r="L13" s="129">
        <f>IF(AND(T_courant[[#This Row],[Débit]]="",T_courant[[#This Row],[Crédit]]=""),"",$L$6+T_courant[[#This Row],[Crédit]]-T_courant[[#This Row],[Débit]])</f>
        <v>4874.6400000000003</v>
      </c>
      <c r="M13" s="22"/>
      <c r="N13" s="130" t="str">
        <f>IF(M13="","",$L$6-J13+K13)</f>
        <v/>
      </c>
    </row>
    <row r="14" spans="1:14" x14ac:dyDescent="0.3">
      <c r="A14" s="17"/>
      <c r="D14" s="186"/>
      <c r="M14" s="188"/>
    </row>
    <row r="15" spans="1:14" x14ac:dyDescent="0.3">
      <c r="A15" s="17"/>
      <c r="D15" s="186"/>
      <c r="M15" s="188"/>
    </row>
    <row r="16" spans="1:14" x14ac:dyDescent="0.3">
      <c r="A16" s="17"/>
      <c r="D16" s="186"/>
      <c r="M16" s="188"/>
    </row>
    <row r="17" spans="1:13" x14ac:dyDescent="0.3">
      <c r="A17" s="17"/>
      <c r="D17" s="186"/>
      <c r="M17" s="188"/>
    </row>
    <row r="18" spans="1:13" x14ac:dyDescent="0.3">
      <c r="A18" s="17"/>
      <c r="D18" s="186"/>
      <c r="M18" s="188"/>
    </row>
    <row r="19" spans="1:13" x14ac:dyDescent="0.3">
      <c r="A19" s="17"/>
      <c r="D19" s="186"/>
      <c r="M19" s="188"/>
    </row>
    <row r="20" spans="1:13" x14ac:dyDescent="0.3">
      <c r="D20" s="186"/>
      <c r="M20" s="188"/>
    </row>
    <row r="21" spans="1:13" x14ac:dyDescent="0.3">
      <c r="D21" s="186"/>
      <c r="M21" s="188"/>
    </row>
    <row r="22" spans="1:13" x14ac:dyDescent="0.3">
      <c r="D22" s="186"/>
      <c r="M22" s="188"/>
    </row>
    <row r="23" spans="1:13" x14ac:dyDescent="0.3">
      <c r="D23" s="186"/>
      <c r="M23" s="188"/>
    </row>
    <row r="24" spans="1:13" x14ac:dyDescent="0.3">
      <c r="D24" s="186"/>
      <c r="M24" s="188"/>
    </row>
    <row r="25" spans="1:13" x14ac:dyDescent="0.3">
      <c r="D25" s="186"/>
      <c r="M25" s="188"/>
    </row>
    <row r="26" spans="1:13" x14ac:dyDescent="0.3">
      <c r="D26" s="186"/>
      <c r="M26" s="188"/>
    </row>
    <row r="27" spans="1:13" x14ac:dyDescent="0.3">
      <c r="D27" s="186"/>
      <c r="M27" s="188"/>
    </row>
    <row r="28" spans="1:13" x14ac:dyDescent="0.3">
      <c r="D28" s="186"/>
      <c r="M28" s="188"/>
    </row>
    <row r="29" spans="1:13" x14ac:dyDescent="0.3">
      <c r="D29" s="186"/>
      <c r="M29" s="188"/>
    </row>
    <row r="30" spans="1:13" x14ac:dyDescent="0.3">
      <c r="D30" s="186"/>
      <c r="M30" s="188"/>
    </row>
    <row r="31" spans="1:13" x14ac:dyDescent="0.3">
      <c r="D31" s="186"/>
      <c r="M31" s="188"/>
    </row>
    <row r="32" spans="1:13" x14ac:dyDescent="0.3">
      <c r="D32" s="186"/>
      <c r="M32" s="188"/>
    </row>
    <row r="33" spans="4:13" x14ac:dyDescent="0.3">
      <c r="D33" s="186"/>
      <c r="M33" s="188"/>
    </row>
    <row r="34" spans="4:13" x14ac:dyDescent="0.3">
      <c r="D34" s="186"/>
      <c r="M34" s="188"/>
    </row>
    <row r="35" spans="4:13" x14ac:dyDescent="0.3">
      <c r="D35" s="186"/>
      <c r="M35" s="188"/>
    </row>
    <row r="36" spans="4:13" x14ac:dyDescent="0.3">
      <c r="D36" s="186"/>
      <c r="M36" s="188"/>
    </row>
    <row r="37" spans="4:13" x14ac:dyDescent="0.3">
      <c r="D37" s="186"/>
      <c r="M37" s="188"/>
    </row>
    <row r="38" spans="4:13" x14ac:dyDescent="0.3">
      <c r="D38" s="186"/>
      <c r="M38" s="188"/>
    </row>
    <row r="39" spans="4:13" x14ac:dyDescent="0.3">
      <c r="D39" s="186"/>
      <c r="M39" s="188"/>
    </row>
    <row r="40" spans="4:13" x14ac:dyDescent="0.3">
      <c r="D40" s="186"/>
      <c r="M40" s="188"/>
    </row>
    <row r="41" spans="4:13" x14ac:dyDescent="0.3">
      <c r="D41" s="186"/>
      <c r="M41" s="188"/>
    </row>
    <row r="42" spans="4:13" x14ac:dyDescent="0.3">
      <c r="D42" s="186"/>
      <c r="M42" s="188"/>
    </row>
    <row r="43" spans="4:13" x14ac:dyDescent="0.3">
      <c r="D43" s="186"/>
      <c r="M43" s="188"/>
    </row>
    <row r="44" spans="4:13" x14ac:dyDescent="0.3">
      <c r="D44" s="186"/>
      <c r="M44" s="188"/>
    </row>
    <row r="45" spans="4:13" x14ac:dyDescent="0.3">
      <c r="D45" s="186"/>
      <c r="M45" s="188"/>
    </row>
    <row r="46" spans="4:13" x14ac:dyDescent="0.3">
      <c r="D46" s="186"/>
      <c r="M46" s="188"/>
    </row>
    <row r="47" spans="4:13" x14ac:dyDescent="0.3">
      <c r="D47" s="186"/>
      <c r="M47" s="188"/>
    </row>
    <row r="48" spans="4:13" x14ac:dyDescent="0.3">
      <c r="D48" s="186"/>
      <c r="M48" s="188"/>
    </row>
    <row r="49" spans="4:13" x14ac:dyDescent="0.3">
      <c r="D49" s="186"/>
      <c r="M49" s="188"/>
    </row>
    <row r="50" spans="4:13" x14ac:dyDescent="0.3">
      <c r="D50" s="186"/>
      <c r="M50" s="188"/>
    </row>
    <row r="51" spans="4:13" x14ac:dyDescent="0.3">
      <c r="D51" s="186"/>
      <c r="M51" s="188"/>
    </row>
    <row r="52" spans="4:13" x14ac:dyDescent="0.3">
      <c r="D52" s="186"/>
      <c r="M52" s="188"/>
    </row>
    <row r="53" spans="4:13" x14ac:dyDescent="0.3">
      <c r="D53" s="186"/>
      <c r="M53" s="188"/>
    </row>
    <row r="54" spans="4:13" x14ac:dyDescent="0.3">
      <c r="D54" s="186"/>
      <c r="M54" s="188"/>
    </row>
    <row r="55" spans="4:13" x14ac:dyDescent="0.3">
      <c r="D55" s="186"/>
      <c r="M55" s="188"/>
    </row>
    <row r="56" spans="4:13" x14ac:dyDescent="0.3">
      <c r="D56" s="186"/>
      <c r="M56" s="188"/>
    </row>
    <row r="57" spans="4:13" x14ac:dyDescent="0.3">
      <c r="D57" s="186"/>
      <c r="M57" s="188"/>
    </row>
    <row r="58" spans="4:13" x14ac:dyDescent="0.3">
      <c r="D58" s="186"/>
      <c r="M58" s="188"/>
    </row>
    <row r="59" spans="4:13" x14ac:dyDescent="0.3">
      <c r="D59" s="186"/>
      <c r="M59" s="188"/>
    </row>
    <row r="60" spans="4:13" x14ac:dyDescent="0.3">
      <c r="D60" s="186"/>
      <c r="M60" s="188"/>
    </row>
    <row r="61" spans="4:13" x14ac:dyDescent="0.3">
      <c r="D61" s="186"/>
      <c r="M61" s="188"/>
    </row>
    <row r="62" spans="4:13" x14ac:dyDescent="0.3">
      <c r="D62" s="186"/>
      <c r="M62" s="188"/>
    </row>
    <row r="63" spans="4:13" x14ac:dyDescent="0.3">
      <c r="D63" s="186"/>
      <c r="M63" s="188"/>
    </row>
    <row r="64" spans="4:13" x14ac:dyDescent="0.3">
      <c r="D64" s="186"/>
      <c r="M64" s="188"/>
    </row>
    <row r="65" spans="4:13" x14ac:dyDescent="0.3">
      <c r="D65" s="186"/>
      <c r="M65" s="188"/>
    </row>
    <row r="66" spans="4:13" x14ac:dyDescent="0.3">
      <c r="D66" s="186"/>
      <c r="M66" s="188"/>
    </row>
    <row r="67" spans="4:13" x14ac:dyDescent="0.3">
      <c r="D67" s="186"/>
      <c r="M67" s="188"/>
    </row>
    <row r="68" spans="4:13" x14ac:dyDescent="0.3">
      <c r="D68" s="186"/>
      <c r="M68" s="188"/>
    </row>
    <row r="69" spans="4:13" x14ac:dyDescent="0.3">
      <c r="D69" s="186"/>
      <c r="M69" s="188"/>
    </row>
    <row r="70" spans="4:13" x14ac:dyDescent="0.3">
      <c r="D70" s="186"/>
      <c r="M70" s="188"/>
    </row>
    <row r="71" spans="4:13" x14ac:dyDescent="0.3">
      <c r="D71" s="186"/>
      <c r="M71" s="188"/>
    </row>
    <row r="72" spans="4:13" x14ac:dyDescent="0.3">
      <c r="D72" s="186"/>
      <c r="M72" s="188"/>
    </row>
    <row r="73" spans="4:13" x14ac:dyDescent="0.3">
      <c r="D73" s="186"/>
      <c r="M73" s="188"/>
    </row>
    <row r="74" spans="4:13" x14ac:dyDescent="0.3">
      <c r="D74" s="186"/>
      <c r="M74" s="188"/>
    </row>
    <row r="75" spans="4:13" x14ac:dyDescent="0.3">
      <c r="D75" s="186"/>
      <c r="M75" s="188"/>
    </row>
    <row r="76" spans="4:13" x14ac:dyDescent="0.3">
      <c r="D76" s="186"/>
      <c r="M76" s="188"/>
    </row>
    <row r="77" spans="4:13" x14ac:dyDescent="0.3">
      <c r="D77" s="186"/>
      <c r="M77" s="188"/>
    </row>
    <row r="78" spans="4:13" x14ac:dyDescent="0.3">
      <c r="D78" s="186"/>
      <c r="M78" s="188"/>
    </row>
    <row r="79" spans="4:13" x14ac:dyDescent="0.3">
      <c r="D79" s="186"/>
      <c r="M79" s="188"/>
    </row>
    <row r="80" spans="4:13" x14ac:dyDescent="0.3">
      <c r="D80" s="186"/>
      <c r="M80" s="188"/>
    </row>
    <row r="81" spans="4:13" x14ac:dyDescent="0.3">
      <c r="D81" s="186"/>
      <c r="M81" s="188"/>
    </row>
    <row r="82" spans="4:13" x14ac:dyDescent="0.3">
      <c r="D82" s="186"/>
      <c r="M82" s="188"/>
    </row>
    <row r="83" spans="4:13" x14ac:dyDescent="0.3">
      <c r="D83" s="186"/>
      <c r="M83" s="188"/>
    </row>
    <row r="84" spans="4:13" x14ac:dyDescent="0.3">
      <c r="D84" s="186"/>
      <c r="M84" s="188"/>
    </row>
    <row r="85" spans="4:13" x14ac:dyDescent="0.3">
      <c r="D85" s="186"/>
      <c r="M85" s="188"/>
    </row>
    <row r="86" spans="4:13" x14ac:dyDescent="0.3">
      <c r="D86" s="186"/>
      <c r="M86" s="188"/>
    </row>
    <row r="87" spans="4:13" x14ac:dyDescent="0.3">
      <c r="D87" s="186"/>
      <c r="M87" s="188"/>
    </row>
    <row r="88" spans="4:13" x14ac:dyDescent="0.3">
      <c r="D88" s="186"/>
      <c r="M88" s="188"/>
    </row>
    <row r="89" spans="4:13" x14ac:dyDescent="0.3">
      <c r="D89" s="186"/>
      <c r="M89" s="188"/>
    </row>
    <row r="90" spans="4:13" x14ac:dyDescent="0.3">
      <c r="D90" s="186"/>
      <c r="M90" s="188"/>
    </row>
    <row r="91" spans="4:13" x14ac:dyDescent="0.3">
      <c r="D91" s="186"/>
      <c r="M91" s="188"/>
    </row>
    <row r="92" spans="4:13" x14ac:dyDescent="0.3">
      <c r="D92" s="186"/>
      <c r="M92" s="188"/>
    </row>
    <row r="93" spans="4:13" x14ac:dyDescent="0.3">
      <c r="D93" s="186"/>
      <c r="M93" s="188"/>
    </row>
    <row r="94" spans="4:13" x14ac:dyDescent="0.3">
      <c r="D94" s="186"/>
      <c r="M94" s="188"/>
    </row>
    <row r="95" spans="4:13" x14ac:dyDescent="0.3">
      <c r="D95" s="186"/>
      <c r="M95" s="188"/>
    </row>
    <row r="96" spans="4:13" x14ac:dyDescent="0.3">
      <c r="D96" s="186"/>
      <c r="M96" s="188"/>
    </row>
    <row r="97" spans="4:13" x14ac:dyDescent="0.3">
      <c r="D97" s="186"/>
      <c r="M97" s="188"/>
    </row>
    <row r="98" spans="4:13" x14ac:dyDescent="0.3">
      <c r="D98" s="186"/>
      <c r="M98" s="188"/>
    </row>
    <row r="99" spans="4:13" x14ac:dyDescent="0.3">
      <c r="D99" s="186"/>
      <c r="M99" s="188"/>
    </row>
    <row r="100" spans="4:13" x14ac:dyDescent="0.3">
      <c r="D100" s="186"/>
      <c r="M100" s="188"/>
    </row>
    <row r="101" spans="4:13" x14ac:dyDescent="0.3">
      <c r="D101" s="186"/>
      <c r="M101" s="188"/>
    </row>
    <row r="102" spans="4:13" x14ac:dyDescent="0.3">
      <c r="D102" s="186"/>
      <c r="M102" s="188"/>
    </row>
    <row r="103" spans="4:13" x14ac:dyDescent="0.3">
      <c r="D103" s="186"/>
      <c r="M103" s="188"/>
    </row>
    <row r="104" spans="4:13" x14ac:dyDescent="0.3">
      <c r="D104" s="186"/>
      <c r="M104" s="188"/>
    </row>
    <row r="105" spans="4:13" x14ac:dyDescent="0.3">
      <c r="D105" s="186"/>
      <c r="M105" s="188"/>
    </row>
    <row r="106" spans="4:13" x14ac:dyDescent="0.3">
      <c r="D106" s="186"/>
      <c r="M106" s="188"/>
    </row>
    <row r="107" spans="4:13" x14ac:dyDescent="0.3">
      <c r="D107" s="186"/>
      <c r="M107" s="188"/>
    </row>
    <row r="108" spans="4:13" x14ac:dyDescent="0.3">
      <c r="D108" s="186"/>
      <c r="M108" s="188"/>
    </row>
    <row r="109" spans="4:13" x14ac:dyDescent="0.3">
      <c r="D109" s="186"/>
      <c r="M109" s="188"/>
    </row>
    <row r="110" spans="4:13" x14ac:dyDescent="0.3">
      <c r="D110" s="186"/>
      <c r="M110" s="188"/>
    </row>
    <row r="111" spans="4:13" x14ac:dyDescent="0.3">
      <c r="D111" s="186"/>
      <c r="M111" s="188"/>
    </row>
    <row r="112" spans="4:13" x14ac:dyDescent="0.3">
      <c r="D112" s="186"/>
      <c r="M112" s="188"/>
    </row>
    <row r="113" spans="4:13" x14ac:dyDescent="0.3">
      <c r="D113" s="186"/>
      <c r="M113" s="188"/>
    </row>
    <row r="114" spans="4:13" x14ac:dyDescent="0.3">
      <c r="D114" s="186"/>
      <c r="M114" s="188"/>
    </row>
    <row r="115" spans="4:13" x14ac:dyDescent="0.3">
      <c r="D115" s="186"/>
      <c r="M115" s="188"/>
    </row>
    <row r="116" spans="4:13" x14ac:dyDescent="0.3">
      <c r="D116" s="186"/>
      <c r="M116" s="188"/>
    </row>
    <row r="117" spans="4:13" x14ac:dyDescent="0.3">
      <c r="D117" s="186"/>
      <c r="M117" s="188"/>
    </row>
    <row r="118" spans="4:13" x14ac:dyDescent="0.3">
      <c r="D118" s="186"/>
      <c r="M118" s="188"/>
    </row>
    <row r="119" spans="4:13" x14ac:dyDescent="0.3">
      <c r="D119" s="186"/>
      <c r="M119" s="188"/>
    </row>
    <row r="120" spans="4:13" x14ac:dyDescent="0.3">
      <c r="D120" s="186"/>
      <c r="M120" s="188"/>
    </row>
    <row r="121" spans="4:13" x14ac:dyDescent="0.3">
      <c r="D121" s="186"/>
      <c r="M121" s="188"/>
    </row>
    <row r="122" spans="4:13" x14ac:dyDescent="0.3">
      <c r="D122" s="186"/>
      <c r="M122" s="188"/>
    </row>
    <row r="123" spans="4:13" x14ac:dyDescent="0.3">
      <c r="D123" s="186"/>
      <c r="M123" s="188"/>
    </row>
    <row r="124" spans="4:13" x14ac:dyDescent="0.3">
      <c r="D124" s="186"/>
      <c r="M124" s="188"/>
    </row>
    <row r="125" spans="4:13" x14ac:dyDescent="0.3">
      <c r="D125" s="186"/>
      <c r="M125" s="188"/>
    </row>
    <row r="126" spans="4:13" x14ac:dyDescent="0.3">
      <c r="D126" s="186"/>
      <c r="M126" s="188"/>
    </row>
    <row r="127" spans="4:13" x14ac:dyDescent="0.3">
      <c r="D127" s="186"/>
      <c r="M127" s="188"/>
    </row>
    <row r="128" spans="4:13" x14ac:dyDescent="0.3">
      <c r="D128" s="186"/>
      <c r="M128" s="188"/>
    </row>
    <row r="129" spans="4:13" x14ac:dyDescent="0.3">
      <c r="D129" s="186"/>
      <c r="M129" s="188"/>
    </row>
    <row r="130" spans="4:13" x14ac:dyDescent="0.3">
      <c r="D130" s="186"/>
      <c r="M130" s="188"/>
    </row>
    <row r="131" spans="4:13" x14ac:dyDescent="0.3">
      <c r="D131" s="186"/>
      <c r="M131" s="188"/>
    </row>
    <row r="132" spans="4:13" x14ac:dyDescent="0.3">
      <c r="D132" s="186"/>
      <c r="M132" s="188"/>
    </row>
    <row r="133" spans="4:13" x14ac:dyDescent="0.3">
      <c r="D133" s="186"/>
      <c r="M133" s="188"/>
    </row>
    <row r="134" spans="4:13" x14ac:dyDescent="0.3">
      <c r="D134" s="186"/>
      <c r="M134" s="188"/>
    </row>
    <row r="135" spans="4:13" x14ac:dyDescent="0.3">
      <c r="D135" s="186"/>
      <c r="M135" s="188"/>
    </row>
    <row r="136" spans="4:13" x14ac:dyDescent="0.3">
      <c r="D136" s="186"/>
      <c r="M136" s="188"/>
    </row>
    <row r="137" spans="4:13" x14ac:dyDescent="0.3">
      <c r="D137" s="186"/>
      <c r="M137" s="188"/>
    </row>
    <row r="138" spans="4:13" x14ac:dyDescent="0.3">
      <c r="D138" s="186"/>
      <c r="M138" s="188"/>
    </row>
    <row r="139" spans="4:13" x14ac:dyDescent="0.3">
      <c r="D139" s="186"/>
      <c r="M139" s="188"/>
    </row>
    <row r="140" spans="4:13" x14ac:dyDescent="0.3">
      <c r="D140" s="186"/>
      <c r="M140" s="188"/>
    </row>
    <row r="141" spans="4:13" x14ac:dyDescent="0.3">
      <c r="D141" s="186"/>
      <c r="M141" s="188"/>
    </row>
    <row r="142" spans="4:13" x14ac:dyDescent="0.3">
      <c r="D142" s="186"/>
      <c r="M142" s="188"/>
    </row>
    <row r="143" spans="4:13" x14ac:dyDescent="0.3">
      <c r="D143" s="186"/>
      <c r="M143" s="188"/>
    </row>
    <row r="144" spans="4:13" x14ac:dyDescent="0.3">
      <c r="D144" s="186"/>
      <c r="M144" s="188"/>
    </row>
    <row r="145" spans="4:13" x14ac:dyDescent="0.3">
      <c r="D145" s="186"/>
      <c r="M145" s="188"/>
    </row>
    <row r="146" spans="4:13" x14ac:dyDescent="0.3">
      <c r="D146" s="186"/>
      <c r="M146" s="188"/>
    </row>
    <row r="147" spans="4:13" x14ac:dyDescent="0.3">
      <c r="D147" s="186"/>
      <c r="M147" s="188"/>
    </row>
    <row r="148" spans="4:13" x14ac:dyDescent="0.3">
      <c r="D148" s="186"/>
      <c r="M148" s="188"/>
    </row>
    <row r="149" spans="4:13" x14ac:dyDescent="0.3">
      <c r="D149" s="186"/>
      <c r="M149" s="188"/>
    </row>
    <row r="150" spans="4:13" x14ac:dyDescent="0.3">
      <c r="D150" s="186"/>
      <c r="M150" s="188"/>
    </row>
    <row r="151" spans="4:13" x14ac:dyDescent="0.3">
      <c r="D151" s="186"/>
      <c r="M151" s="188"/>
    </row>
    <row r="152" spans="4:13" x14ac:dyDescent="0.3">
      <c r="D152" s="186"/>
      <c r="M152" s="188"/>
    </row>
    <row r="153" spans="4:13" x14ac:dyDescent="0.3">
      <c r="D153" s="186"/>
      <c r="M153" s="188"/>
    </row>
    <row r="154" spans="4:13" x14ac:dyDescent="0.3">
      <c r="D154" s="186"/>
      <c r="M154" s="188"/>
    </row>
    <row r="155" spans="4:13" x14ac:dyDescent="0.3">
      <c r="D155" s="186"/>
      <c r="M155" s="188"/>
    </row>
    <row r="156" spans="4:13" x14ac:dyDescent="0.3">
      <c r="D156" s="186"/>
      <c r="M156" s="188"/>
    </row>
    <row r="157" spans="4:13" x14ac:dyDescent="0.3">
      <c r="D157" s="186"/>
      <c r="M157" s="188"/>
    </row>
    <row r="158" spans="4:13" x14ac:dyDescent="0.3">
      <c r="D158" s="186"/>
      <c r="M158" s="188"/>
    </row>
    <row r="159" spans="4:13" x14ac:dyDescent="0.3">
      <c r="D159" s="186"/>
      <c r="M159" s="188"/>
    </row>
    <row r="160" spans="4:13" x14ac:dyDescent="0.3">
      <c r="D160" s="186"/>
      <c r="M160" s="188"/>
    </row>
    <row r="161" spans="4:13" x14ac:dyDescent="0.3">
      <c r="D161" s="186"/>
      <c r="M161" s="188"/>
    </row>
    <row r="162" spans="4:13" x14ac:dyDescent="0.3">
      <c r="D162" s="186"/>
      <c r="M162" s="188"/>
    </row>
    <row r="163" spans="4:13" x14ac:dyDescent="0.3">
      <c r="D163" s="186"/>
      <c r="M163" s="188"/>
    </row>
    <row r="164" spans="4:13" x14ac:dyDescent="0.3">
      <c r="D164" s="186"/>
      <c r="M164" s="188"/>
    </row>
    <row r="165" spans="4:13" x14ac:dyDescent="0.3">
      <c r="D165" s="186"/>
      <c r="M165" s="188"/>
    </row>
    <row r="166" spans="4:13" x14ac:dyDescent="0.3">
      <c r="D166" s="186"/>
      <c r="M166" s="188"/>
    </row>
    <row r="167" spans="4:13" x14ac:dyDescent="0.3">
      <c r="D167" s="186"/>
      <c r="M167" s="188"/>
    </row>
    <row r="168" spans="4:13" x14ac:dyDescent="0.3">
      <c r="D168" s="186"/>
      <c r="M168" s="188"/>
    </row>
    <row r="169" spans="4:13" x14ac:dyDescent="0.3">
      <c r="D169" s="186"/>
      <c r="M169" s="188"/>
    </row>
    <row r="170" spans="4:13" x14ac:dyDescent="0.3">
      <c r="D170" s="186"/>
      <c r="M170" s="188"/>
    </row>
    <row r="171" spans="4:13" x14ac:dyDescent="0.3">
      <c r="D171" s="186"/>
      <c r="M171" s="188"/>
    </row>
    <row r="172" spans="4:13" x14ac:dyDescent="0.3">
      <c r="D172" s="186"/>
      <c r="M172" s="188"/>
    </row>
    <row r="173" spans="4:13" x14ac:dyDescent="0.3">
      <c r="D173" s="186"/>
      <c r="M173" s="188"/>
    </row>
    <row r="174" spans="4:13" x14ac:dyDescent="0.3">
      <c r="D174" s="186"/>
      <c r="M174" s="188"/>
    </row>
    <row r="175" spans="4:13" x14ac:dyDescent="0.3">
      <c r="D175" s="186"/>
      <c r="M175" s="188"/>
    </row>
    <row r="176" spans="4:13" x14ac:dyDescent="0.3">
      <c r="D176" s="186"/>
      <c r="M176" s="188"/>
    </row>
    <row r="177" spans="4:13" x14ac:dyDescent="0.3">
      <c r="D177" s="186"/>
      <c r="M177" s="188"/>
    </row>
    <row r="178" spans="4:13" x14ac:dyDescent="0.3">
      <c r="D178" s="186"/>
      <c r="M178" s="188"/>
    </row>
    <row r="179" spans="4:13" x14ac:dyDescent="0.3">
      <c r="D179" s="186"/>
      <c r="M179" s="188"/>
    </row>
    <row r="180" spans="4:13" x14ac:dyDescent="0.3">
      <c r="D180" s="186"/>
      <c r="M180" s="188"/>
    </row>
    <row r="181" spans="4:13" x14ac:dyDescent="0.3">
      <c r="D181" s="186"/>
      <c r="M181" s="188"/>
    </row>
    <row r="182" spans="4:13" x14ac:dyDescent="0.3">
      <c r="D182" s="186"/>
      <c r="M182" s="188"/>
    </row>
    <row r="183" spans="4:13" x14ac:dyDescent="0.3">
      <c r="D183" s="186"/>
      <c r="M183" s="188"/>
    </row>
    <row r="184" spans="4:13" x14ac:dyDescent="0.3">
      <c r="D184" s="186"/>
      <c r="M184" s="188"/>
    </row>
    <row r="185" spans="4:13" x14ac:dyDescent="0.3">
      <c r="D185" s="186"/>
      <c r="M185" s="188"/>
    </row>
    <row r="186" spans="4:13" x14ac:dyDescent="0.3">
      <c r="D186" s="186"/>
      <c r="M186" s="188"/>
    </row>
    <row r="187" spans="4:13" x14ac:dyDescent="0.3">
      <c r="D187" s="186"/>
      <c r="M187" s="188"/>
    </row>
    <row r="188" spans="4:13" x14ac:dyDescent="0.3">
      <c r="D188" s="186"/>
      <c r="M188" s="188"/>
    </row>
    <row r="189" spans="4:13" x14ac:dyDescent="0.3">
      <c r="D189" s="186"/>
      <c r="M189" s="188"/>
    </row>
    <row r="190" spans="4:13" x14ac:dyDescent="0.3">
      <c r="D190" s="186"/>
      <c r="M190" s="188"/>
    </row>
    <row r="191" spans="4:13" x14ac:dyDescent="0.3">
      <c r="D191" s="186"/>
      <c r="M191" s="188"/>
    </row>
    <row r="192" spans="4:13" x14ac:dyDescent="0.3">
      <c r="D192" s="186"/>
      <c r="M192" s="188"/>
    </row>
    <row r="193" spans="4:13" x14ac:dyDescent="0.3">
      <c r="D193" s="186"/>
      <c r="M193" s="188"/>
    </row>
    <row r="194" spans="4:13" x14ac:dyDescent="0.3">
      <c r="D194" s="186"/>
      <c r="M194" s="188"/>
    </row>
    <row r="195" spans="4:13" x14ac:dyDescent="0.3">
      <c r="D195" s="186"/>
      <c r="M195" s="188"/>
    </row>
    <row r="196" spans="4:13" x14ac:dyDescent="0.3">
      <c r="D196" s="186"/>
      <c r="M196" s="188"/>
    </row>
    <row r="197" spans="4:13" x14ac:dyDescent="0.3">
      <c r="D197" s="186"/>
      <c r="M197" s="188"/>
    </row>
    <row r="198" spans="4:13" x14ac:dyDescent="0.3">
      <c r="D198" s="186"/>
      <c r="M198" s="188"/>
    </row>
    <row r="199" spans="4:13" x14ac:dyDescent="0.3">
      <c r="D199" s="186"/>
      <c r="M199" s="188"/>
    </row>
    <row r="200" spans="4:13" x14ac:dyDescent="0.3">
      <c r="D200" s="186"/>
      <c r="M200" s="188"/>
    </row>
    <row r="201" spans="4:13" x14ac:dyDescent="0.3">
      <c r="D201" s="186"/>
      <c r="M201" s="188"/>
    </row>
    <row r="202" spans="4:13" x14ac:dyDescent="0.3">
      <c r="D202" s="186"/>
      <c r="M202" s="188"/>
    </row>
    <row r="203" spans="4:13" x14ac:dyDescent="0.3">
      <c r="D203" s="186"/>
      <c r="M203" s="188"/>
    </row>
    <row r="204" spans="4:13" x14ac:dyDescent="0.3">
      <c r="D204" s="186"/>
      <c r="M204" s="188"/>
    </row>
    <row r="205" spans="4:13" x14ac:dyDescent="0.3">
      <c r="D205" s="186"/>
      <c r="M205" s="188"/>
    </row>
    <row r="206" spans="4:13" x14ac:dyDescent="0.3">
      <c r="D206" s="186"/>
      <c r="M206" s="188"/>
    </row>
    <row r="207" spans="4:13" x14ac:dyDescent="0.3">
      <c r="D207" s="186"/>
      <c r="M207" s="188"/>
    </row>
    <row r="208" spans="4:13" x14ac:dyDescent="0.3">
      <c r="D208" s="186"/>
      <c r="M208" s="188"/>
    </row>
    <row r="209" spans="4:13" x14ac:dyDescent="0.3">
      <c r="D209" s="186"/>
      <c r="M209" s="188"/>
    </row>
    <row r="210" spans="4:13" x14ac:dyDescent="0.3">
      <c r="D210" s="186"/>
      <c r="M210" s="188"/>
    </row>
    <row r="211" spans="4:13" x14ac:dyDescent="0.3">
      <c r="D211" s="186"/>
      <c r="M211" s="188"/>
    </row>
    <row r="212" spans="4:13" x14ac:dyDescent="0.3">
      <c r="D212" s="186"/>
      <c r="M212" s="188"/>
    </row>
    <row r="213" spans="4:13" x14ac:dyDescent="0.3">
      <c r="D213" s="186"/>
      <c r="M213" s="188"/>
    </row>
    <row r="214" spans="4:13" x14ac:dyDescent="0.3">
      <c r="D214" s="186"/>
      <c r="M214" s="188"/>
    </row>
    <row r="215" spans="4:13" x14ac:dyDescent="0.3">
      <c r="D215" s="186"/>
      <c r="M215" s="188"/>
    </row>
    <row r="216" spans="4:13" x14ac:dyDescent="0.3">
      <c r="D216" s="186"/>
      <c r="M216" s="188"/>
    </row>
    <row r="217" spans="4:13" x14ac:dyDescent="0.3">
      <c r="D217" s="186"/>
      <c r="M217" s="188"/>
    </row>
    <row r="218" spans="4:13" x14ac:dyDescent="0.3">
      <c r="D218" s="186"/>
      <c r="M218" s="188"/>
    </row>
    <row r="219" spans="4:13" x14ac:dyDescent="0.3">
      <c r="D219" s="186"/>
      <c r="M219" s="188"/>
    </row>
    <row r="220" spans="4:13" x14ac:dyDescent="0.3">
      <c r="D220" s="186"/>
      <c r="M220" s="188"/>
    </row>
    <row r="221" spans="4:13" x14ac:dyDescent="0.3">
      <c r="D221" s="186"/>
      <c r="M221" s="188"/>
    </row>
    <row r="222" spans="4:13" x14ac:dyDescent="0.3">
      <c r="D222" s="186"/>
      <c r="M222" s="188"/>
    </row>
    <row r="223" spans="4:13" x14ac:dyDescent="0.3">
      <c r="D223" s="186"/>
      <c r="M223" s="188"/>
    </row>
    <row r="224" spans="4:13" x14ac:dyDescent="0.3">
      <c r="D224" s="186"/>
      <c r="M224" s="188"/>
    </row>
    <row r="225" spans="4:13" x14ac:dyDescent="0.3">
      <c r="D225" s="186"/>
      <c r="M225" s="188"/>
    </row>
    <row r="226" spans="4:13" x14ac:dyDescent="0.3">
      <c r="D226" s="186"/>
      <c r="M226" s="188"/>
    </row>
    <row r="227" spans="4:13" x14ac:dyDescent="0.3">
      <c r="D227" s="186"/>
      <c r="M227" s="188"/>
    </row>
    <row r="228" spans="4:13" x14ac:dyDescent="0.3">
      <c r="D228" s="186"/>
      <c r="M228" s="188"/>
    </row>
    <row r="229" spans="4:13" x14ac:dyDescent="0.3">
      <c r="D229" s="186"/>
      <c r="M229" s="188"/>
    </row>
    <row r="230" spans="4:13" x14ac:dyDescent="0.3">
      <c r="D230" s="186"/>
      <c r="M230" s="188"/>
    </row>
    <row r="231" spans="4:13" x14ac:dyDescent="0.3">
      <c r="D231" s="186"/>
      <c r="M231" s="188"/>
    </row>
    <row r="232" spans="4:13" x14ac:dyDescent="0.3">
      <c r="D232" s="186"/>
      <c r="M232" s="188"/>
    </row>
    <row r="233" spans="4:13" x14ac:dyDescent="0.3">
      <c r="D233" s="186"/>
      <c r="M233" s="188"/>
    </row>
    <row r="234" spans="4:13" x14ac:dyDescent="0.3">
      <c r="D234" s="186"/>
      <c r="M234" s="188"/>
    </row>
    <row r="235" spans="4:13" x14ac:dyDescent="0.3">
      <c r="D235" s="186"/>
      <c r="M235" s="188"/>
    </row>
    <row r="236" spans="4:13" x14ac:dyDescent="0.3">
      <c r="D236" s="186"/>
      <c r="M236" s="188"/>
    </row>
    <row r="237" spans="4:13" x14ac:dyDescent="0.3">
      <c r="D237" s="186"/>
      <c r="M237" s="188"/>
    </row>
    <row r="238" spans="4:13" x14ac:dyDescent="0.3">
      <c r="D238" s="186"/>
      <c r="M238" s="188"/>
    </row>
    <row r="239" spans="4:13" x14ac:dyDescent="0.3">
      <c r="D239" s="186"/>
      <c r="M239" s="188"/>
    </row>
    <row r="240" spans="4:13" x14ac:dyDescent="0.3">
      <c r="D240" s="186"/>
      <c r="M240" s="188"/>
    </row>
    <row r="241" spans="4:13" x14ac:dyDescent="0.3">
      <c r="D241" s="186"/>
      <c r="M241" s="188"/>
    </row>
    <row r="242" spans="4:13" x14ac:dyDescent="0.3">
      <c r="D242" s="186"/>
      <c r="M242" s="188"/>
    </row>
    <row r="243" spans="4:13" x14ac:dyDescent="0.3">
      <c r="D243" s="186"/>
      <c r="M243" s="188"/>
    </row>
    <row r="244" spans="4:13" x14ac:dyDescent="0.3">
      <c r="D244" s="186"/>
      <c r="M244" s="188"/>
    </row>
    <row r="245" spans="4:13" x14ac:dyDescent="0.3">
      <c r="D245" s="186"/>
      <c r="M245" s="188"/>
    </row>
    <row r="246" spans="4:13" x14ac:dyDescent="0.3">
      <c r="D246" s="186"/>
      <c r="M246" s="188"/>
    </row>
    <row r="247" spans="4:13" x14ac:dyDescent="0.3">
      <c r="D247" s="186"/>
      <c r="M247" s="188"/>
    </row>
    <row r="248" spans="4:13" x14ac:dyDescent="0.3">
      <c r="D248" s="186"/>
      <c r="M248" s="188"/>
    </row>
    <row r="249" spans="4:13" x14ac:dyDescent="0.3">
      <c r="D249" s="186"/>
      <c r="M249" s="188"/>
    </row>
    <row r="250" spans="4:13" x14ac:dyDescent="0.3">
      <c r="D250" s="186"/>
      <c r="M250" s="188"/>
    </row>
    <row r="251" spans="4:13" x14ac:dyDescent="0.3">
      <c r="D251" s="186"/>
      <c r="M251" s="188"/>
    </row>
    <row r="252" spans="4:13" x14ac:dyDescent="0.3">
      <c r="D252" s="186"/>
      <c r="M252" s="188"/>
    </row>
    <row r="253" spans="4:13" x14ac:dyDescent="0.3">
      <c r="D253" s="186"/>
      <c r="M253" s="188"/>
    </row>
    <row r="254" spans="4:13" x14ac:dyDescent="0.3">
      <c r="D254" s="186"/>
      <c r="M254" s="188"/>
    </row>
    <row r="255" spans="4:13" x14ac:dyDescent="0.3">
      <c r="D255" s="186"/>
      <c r="M255" s="188"/>
    </row>
    <row r="256" spans="4:13" x14ac:dyDescent="0.3">
      <c r="D256" s="186"/>
      <c r="M256" s="188"/>
    </row>
    <row r="257" spans="4:13" x14ac:dyDescent="0.3">
      <c r="D257" s="186"/>
      <c r="M257" s="188"/>
    </row>
    <row r="258" spans="4:13" x14ac:dyDescent="0.3">
      <c r="D258" s="186"/>
      <c r="M258" s="188"/>
    </row>
    <row r="259" spans="4:13" x14ac:dyDescent="0.3">
      <c r="D259" s="186"/>
      <c r="M259" s="188"/>
    </row>
    <row r="260" spans="4:13" x14ac:dyDescent="0.3">
      <c r="D260" s="186"/>
      <c r="M260" s="188"/>
    </row>
    <row r="261" spans="4:13" x14ac:dyDescent="0.3">
      <c r="D261" s="186"/>
      <c r="M261" s="188"/>
    </row>
    <row r="262" spans="4:13" x14ac:dyDescent="0.3">
      <c r="D262" s="186"/>
      <c r="M262" s="188"/>
    </row>
    <row r="263" spans="4:13" x14ac:dyDescent="0.3">
      <c r="D263" s="186"/>
      <c r="M263" s="188"/>
    </row>
    <row r="264" spans="4:13" x14ac:dyDescent="0.3">
      <c r="D264" s="186"/>
      <c r="M264" s="188"/>
    </row>
    <row r="265" spans="4:13" x14ac:dyDescent="0.3">
      <c r="D265" s="186"/>
      <c r="M265" s="188"/>
    </row>
    <row r="266" spans="4:13" x14ac:dyDescent="0.3">
      <c r="D266" s="186"/>
      <c r="M266" s="188"/>
    </row>
    <row r="267" spans="4:13" x14ac:dyDescent="0.3">
      <c r="D267" s="186"/>
      <c r="M267" s="188"/>
    </row>
    <row r="268" spans="4:13" x14ac:dyDescent="0.3">
      <c r="D268" s="186"/>
      <c r="M268" s="188"/>
    </row>
    <row r="269" spans="4:13" x14ac:dyDescent="0.3">
      <c r="D269" s="186"/>
      <c r="M269" s="188"/>
    </row>
    <row r="270" spans="4:13" x14ac:dyDescent="0.3">
      <c r="D270" s="186"/>
      <c r="M270" s="188"/>
    </row>
    <row r="271" spans="4:13" x14ac:dyDescent="0.3">
      <c r="D271" s="186"/>
      <c r="M271" s="188"/>
    </row>
    <row r="272" spans="4:13" x14ac:dyDescent="0.3">
      <c r="D272" s="186"/>
      <c r="M272" s="188"/>
    </row>
    <row r="273" spans="4:13" x14ac:dyDescent="0.3">
      <c r="D273" s="186"/>
      <c r="M273" s="188"/>
    </row>
    <row r="274" spans="4:13" x14ac:dyDescent="0.3">
      <c r="D274" s="186"/>
      <c r="M274" s="188"/>
    </row>
    <row r="275" spans="4:13" x14ac:dyDescent="0.3">
      <c r="D275" s="186"/>
      <c r="M275" s="188"/>
    </row>
    <row r="276" spans="4:13" x14ac:dyDescent="0.3">
      <c r="D276" s="186"/>
      <c r="M276" s="188"/>
    </row>
    <row r="277" spans="4:13" x14ac:dyDescent="0.3">
      <c r="D277" s="186"/>
      <c r="M277" s="188"/>
    </row>
    <row r="278" spans="4:13" x14ac:dyDescent="0.3">
      <c r="D278" s="186"/>
      <c r="M278" s="188"/>
    </row>
    <row r="279" spans="4:13" x14ac:dyDescent="0.3">
      <c r="D279" s="186"/>
      <c r="M279" s="188"/>
    </row>
    <row r="280" spans="4:13" x14ac:dyDescent="0.3">
      <c r="D280" s="186"/>
      <c r="M280" s="188"/>
    </row>
    <row r="281" spans="4:13" x14ac:dyDescent="0.3">
      <c r="D281" s="186"/>
      <c r="M281" s="188"/>
    </row>
    <row r="282" spans="4:13" x14ac:dyDescent="0.3">
      <c r="D282" s="186"/>
      <c r="M282" s="188"/>
    </row>
    <row r="283" spans="4:13" x14ac:dyDescent="0.3">
      <c r="D283" s="186"/>
      <c r="M283" s="188"/>
    </row>
    <row r="284" spans="4:13" x14ac:dyDescent="0.3">
      <c r="D284" s="186"/>
      <c r="M284" s="188"/>
    </row>
    <row r="285" spans="4:13" x14ac:dyDescent="0.3">
      <c r="D285" s="186"/>
      <c r="M285" s="188"/>
    </row>
    <row r="286" spans="4:13" x14ac:dyDescent="0.3">
      <c r="D286" s="186"/>
      <c r="M286" s="188"/>
    </row>
    <row r="287" spans="4:13" x14ac:dyDescent="0.3">
      <c r="D287" s="186"/>
      <c r="M287" s="188"/>
    </row>
    <row r="288" spans="4:13" x14ac:dyDescent="0.3">
      <c r="D288" s="186"/>
      <c r="M288" s="188"/>
    </row>
    <row r="289" spans="4:13" x14ac:dyDescent="0.3">
      <c r="D289" s="186"/>
      <c r="M289" s="188"/>
    </row>
    <row r="290" spans="4:13" x14ac:dyDescent="0.3">
      <c r="D290" s="186"/>
      <c r="M290" s="188"/>
    </row>
    <row r="291" spans="4:13" x14ac:dyDescent="0.3">
      <c r="D291" s="186"/>
      <c r="M291" s="188"/>
    </row>
    <row r="292" spans="4:13" x14ac:dyDescent="0.3">
      <c r="D292" s="186"/>
      <c r="M292" s="188"/>
    </row>
    <row r="293" spans="4:13" x14ac:dyDescent="0.3">
      <c r="D293" s="186"/>
      <c r="M293" s="188"/>
    </row>
    <row r="294" spans="4:13" x14ac:dyDescent="0.3">
      <c r="D294" s="186"/>
      <c r="M294" s="188"/>
    </row>
    <row r="295" spans="4:13" x14ac:dyDescent="0.3">
      <c r="D295" s="186"/>
      <c r="M295" s="188"/>
    </row>
    <row r="296" spans="4:13" x14ac:dyDescent="0.3">
      <c r="D296" s="186"/>
      <c r="M296" s="188"/>
    </row>
    <row r="297" spans="4:13" x14ac:dyDescent="0.3">
      <c r="D297" s="186"/>
      <c r="M297" s="188"/>
    </row>
    <row r="298" spans="4:13" x14ac:dyDescent="0.3">
      <c r="D298" s="186"/>
      <c r="M298" s="188"/>
    </row>
    <row r="299" spans="4:13" x14ac:dyDescent="0.3">
      <c r="D299" s="186"/>
      <c r="M299" s="188"/>
    </row>
    <row r="300" spans="4:13" x14ac:dyDescent="0.3">
      <c r="D300" s="186"/>
      <c r="M300" s="188"/>
    </row>
    <row r="301" spans="4:13" x14ac:dyDescent="0.3">
      <c r="D301" s="186"/>
      <c r="M301" s="188"/>
    </row>
    <row r="302" spans="4:13" x14ac:dyDescent="0.3">
      <c r="D302" s="186"/>
      <c r="M302" s="188"/>
    </row>
    <row r="303" spans="4:13" x14ac:dyDescent="0.3">
      <c r="D303" s="186"/>
      <c r="M303" s="188"/>
    </row>
    <row r="304" spans="4:13" x14ac:dyDescent="0.3">
      <c r="D304" s="186"/>
      <c r="M304" s="188"/>
    </row>
    <row r="305" spans="4:13" x14ac:dyDescent="0.3">
      <c r="D305" s="186"/>
      <c r="M305" s="188"/>
    </row>
    <row r="306" spans="4:13" x14ac:dyDescent="0.3">
      <c r="D306" s="186"/>
      <c r="M306" s="188"/>
    </row>
    <row r="307" spans="4:13" x14ac:dyDescent="0.3">
      <c r="D307" s="186"/>
      <c r="M307" s="188"/>
    </row>
    <row r="308" spans="4:13" x14ac:dyDescent="0.3">
      <c r="D308" s="186"/>
      <c r="M308" s="188"/>
    </row>
    <row r="309" spans="4:13" x14ac:dyDescent="0.3">
      <c r="D309" s="186"/>
      <c r="M309" s="188"/>
    </row>
    <row r="310" spans="4:13" x14ac:dyDescent="0.3">
      <c r="D310" s="186"/>
      <c r="M310" s="188"/>
    </row>
    <row r="311" spans="4:13" x14ac:dyDescent="0.3">
      <c r="D311" s="186"/>
      <c r="M311" s="188"/>
    </row>
    <row r="312" spans="4:13" x14ac:dyDescent="0.3">
      <c r="D312" s="186"/>
      <c r="M312" s="188"/>
    </row>
    <row r="313" spans="4:13" x14ac:dyDescent="0.3">
      <c r="D313" s="186"/>
      <c r="M313" s="188"/>
    </row>
    <row r="314" spans="4:13" x14ac:dyDescent="0.3">
      <c r="D314" s="186"/>
      <c r="M314" s="188"/>
    </row>
    <row r="315" spans="4:13" x14ac:dyDescent="0.3">
      <c r="D315" s="186"/>
      <c r="M315" s="188"/>
    </row>
    <row r="316" spans="4:13" x14ac:dyDescent="0.3">
      <c r="D316" s="186"/>
      <c r="M316" s="188"/>
    </row>
    <row r="317" spans="4:13" x14ac:dyDescent="0.3">
      <c r="D317" s="186"/>
      <c r="M317" s="188"/>
    </row>
    <row r="318" spans="4:13" x14ac:dyDescent="0.3">
      <c r="D318" s="186"/>
      <c r="M318" s="188"/>
    </row>
    <row r="319" spans="4:13" x14ac:dyDescent="0.3">
      <c r="D319" s="186"/>
      <c r="M319" s="188"/>
    </row>
    <row r="320" spans="4:13" x14ac:dyDescent="0.3">
      <c r="D320" s="186"/>
      <c r="M320" s="188"/>
    </row>
    <row r="321" spans="4:13" x14ac:dyDescent="0.3">
      <c r="D321" s="186"/>
      <c r="M321" s="188"/>
    </row>
    <row r="322" spans="4:13" x14ac:dyDescent="0.3">
      <c r="D322" s="186"/>
      <c r="M322" s="188"/>
    </row>
    <row r="323" spans="4:13" x14ac:dyDescent="0.3">
      <c r="D323" s="186"/>
      <c r="M323" s="188"/>
    </row>
    <row r="324" spans="4:13" x14ac:dyDescent="0.3">
      <c r="D324" s="186"/>
      <c r="M324" s="188"/>
    </row>
    <row r="325" spans="4:13" x14ac:dyDescent="0.3">
      <c r="D325" s="186"/>
      <c r="M325" s="188"/>
    </row>
    <row r="326" spans="4:13" x14ac:dyDescent="0.3">
      <c r="D326" s="186"/>
      <c r="M326" s="188"/>
    </row>
    <row r="327" spans="4:13" x14ac:dyDescent="0.3">
      <c r="D327" s="186"/>
      <c r="M327" s="188"/>
    </row>
    <row r="328" spans="4:13" x14ac:dyDescent="0.3">
      <c r="D328" s="186"/>
      <c r="M328" s="188"/>
    </row>
    <row r="329" spans="4:13" x14ac:dyDescent="0.3">
      <c r="D329" s="186"/>
      <c r="M329" s="188"/>
    </row>
    <row r="330" spans="4:13" x14ac:dyDescent="0.3">
      <c r="D330" s="186"/>
      <c r="M330" s="188"/>
    </row>
    <row r="331" spans="4:13" x14ac:dyDescent="0.3">
      <c r="D331" s="186"/>
      <c r="M331" s="188"/>
    </row>
    <row r="332" spans="4:13" x14ac:dyDescent="0.3">
      <c r="D332" s="186"/>
      <c r="M332" s="188"/>
    </row>
    <row r="333" spans="4:13" x14ac:dyDescent="0.3">
      <c r="D333" s="186"/>
      <c r="M333" s="188"/>
    </row>
    <row r="334" spans="4:13" x14ac:dyDescent="0.3">
      <c r="D334" s="186"/>
      <c r="M334" s="188"/>
    </row>
    <row r="335" spans="4:13" x14ac:dyDescent="0.3">
      <c r="D335" s="186"/>
      <c r="M335" s="188"/>
    </row>
    <row r="336" spans="4:13" x14ac:dyDescent="0.3">
      <c r="D336" s="186"/>
      <c r="M336" s="188"/>
    </row>
    <row r="337" spans="4:13" x14ac:dyDescent="0.3">
      <c r="D337" s="186"/>
      <c r="M337" s="188"/>
    </row>
    <row r="338" spans="4:13" x14ac:dyDescent="0.3">
      <c r="D338" s="186"/>
      <c r="M338" s="188"/>
    </row>
    <row r="339" spans="4:13" x14ac:dyDescent="0.3">
      <c r="D339" s="186"/>
      <c r="M339" s="188"/>
    </row>
    <row r="340" spans="4:13" x14ac:dyDescent="0.3">
      <c r="D340" s="186"/>
      <c r="M340" s="188"/>
    </row>
    <row r="341" spans="4:13" x14ac:dyDescent="0.3">
      <c r="D341" s="186"/>
      <c r="M341" s="188"/>
    </row>
    <row r="342" spans="4:13" x14ac:dyDescent="0.3">
      <c r="D342" s="186"/>
      <c r="M342" s="188"/>
    </row>
    <row r="343" spans="4:13" x14ac:dyDescent="0.3">
      <c r="D343" s="186"/>
      <c r="M343" s="188"/>
    </row>
    <row r="344" spans="4:13" x14ac:dyDescent="0.3">
      <c r="D344" s="186"/>
      <c r="M344" s="188"/>
    </row>
    <row r="345" spans="4:13" x14ac:dyDescent="0.3">
      <c r="D345" s="186"/>
      <c r="M345" s="188"/>
    </row>
    <row r="346" spans="4:13" x14ac:dyDescent="0.3">
      <c r="D346" s="186"/>
      <c r="M346" s="188"/>
    </row>
    <row r="347" spans="4:13" x14ac:dyDescent="0.3">
      <c r="D347" s="186"/>
      <c r="M347" s="188"/>
    </row>
    <row r="348" spans="4:13" x14ac:dyDescent="0.3">
      <c r="D348" s="186"/>
      <c r="M348" s="188"/>
    </row>
    <row r="349" spans="4:13" x14ac:dyDescent="0.3">
      <c r="D349" s="186"/>
      <c r="M349" s="188"/>
    </row>
    <row r="350" spans="4:13" x14ac:dyDescent="0.3">
      <c r="D350" s="186"/>
      <c r="M350" s="188"/>
    </row>
    <row r="351" spans="4:13" x14ac:dyDescent="0.3">
      <c r="D351" s="186"/>
      <c r="M351" s="188"/>
    </row>
    <row r="352" spans="4:13" x14ac:dyDescent="0.3">
      <c r="D352" s="186"/>
      <c r="M352" s="188"/>
    </row>
    <row r="353" spans="4:13" x14ac:dyDescent="0.3">
      <c r="D353" s="186"/>
      <c r="M353" s="188"/>
    </row>
    <row r="354" spans="4:13" x14ac:dyDescent="0.3">
      <c r="D354" s="186"/>
      <c r="M354" s="188"/>
    </row>
    <row r="355" spans="4:13" x14ac:dyDescent="0.3">
      <c r="D355" s="186"/>
      <c r="M355" s="188"/>
    </row>
    <row r="356" spans="4:13" x14ac:dyDescent="0.3">
      <c r="D356" s="186"/>
      <c r="M356" s="188"/>
    </row>
    <row r="357" spans="4:13" x14ac:dyDescent="0.3">
      <c r="D357" s="186"/>
      <c r="M357" s="188"/>
    </row>
    <row r="358" spans="4:13" x14ac:dyDescent="0.3">
      <c r="D358" s="186"/>
      <c r="M358" s="188"/>
    </row>
    <row r="359" spans="4:13" x14ac:dyDescent="0.3">
      <c r="D359" s="186"/>
      <c r="M359" s="188"/>
    </row>
    <row r="360" spans="4:13" x14ac:dyDescent="0.3">
      <c r="D360" s="186"/>
      <c r="M360" s="188"/>
    </row>
    <row r="361" spans="4:13" x14ac:dyDescent="0.3">
      <c r="D361" s="186"/>
      <c r="M361" s="188"/>
    </row>
    <row r="362" spans="4:13" x14ac:dyDescent="0.3">
      <c r="D362" s="186"/>
      <c r="M362" s="188"/>
    </row>
    <row r="363" spans="4:13" x14ac:dyDescent="0.3">
      <c r="D363" s="186"/>
      <c r="M363" s="188"/>
    </row>
    <row r="364" spans="4:13" x14ac:dyDescent="0.3">
      <c r="D364" s="186"/>
      <c r="M364" s="188"/>
    </row>
    <row r="365" spans="4:13" x14ac:dyDescent="0.3">
      <c r="D365" s="186"/>
      <c r="M365" s="188"/>
    </row>
    <row r="366" spans="4:13" x14ac:dyDescent="0.3">
      <c r="D366" s="186"/>
      <c r="M366" s="188"/>
    </row>
    <row r="367" spans="4:13" x14ac:dyDescent="0.3">
      <c r="D367" s="186"/>
      <c r="M367" s="188"/>
    </row>
    <row r="368" spans="4:13" x14ac:dyDescent="0.3">
      <c r="D368" s="186"/>
      <c r="M368" s="188"/>
    </row>
    <row r="369" spans="4:13" x14ac:dyDescent="0.3">
      <c r="D369" s="186"/>
      <c r="M369" s="188"/>
    </row>
    <row r="370" spans="4:13" x14ac:dyDescent="0.3">
      <c r="D370" s="186"/>
      <c r="M370" s="188"/>
    </row>
    <row r="371" spans="4:13" x14ac:dyDescent="0.3">
      <c r="D371" s="186"/>
      <c r="M371" s="188"/>
    </row>
    <row r="372" spans="4:13" x14ac:dyDescent="0.3">
      <c r="D372" s="186"/>
      <c r="M372" s="188"/>
    </row>
    <row r="373" spans="4:13" x14ac:dyDescent="0.3">
      <c r="D373" s="186"/>
      <c r="M373" s="188"/>
    </row>
    <row r="374" spans="4:13" x14ac:dyDescent="0.3">
      <c r="D374" s="186"/>
      <c r="M374" s="188"/>
    </row>
    <row r="375" spans="4:13" x14ac:dyDescent="0.3">
      <c r="D375" s="186"/>
      <c r="M375" s="188"/>
    </row>
    <row r="376" spans="4:13" x14ac:dyDescent="0.3">
      <c r="D376" s="186"/>
      <c r="M376" s="188"/>
    </row>
    <row r="377" spans="4:13" x14ac:dyDescent="0.3">
      <c r="D377" s="186"/>
      <c r="M377" s="188"/>
    </row>
    <row r="378" spans="4:13" x14ac:dyDescent="0.3">
      <c r="D378" s="186"/>
      <c r="M378" s="188"/>
    </row>
    <row r="379" spans="4:13" x14ac:dyDescent="0.3">
      <c r="D379" s="186"/>
      <c r="M379" s="188"/>
    </row>
    <row r="380" spans="4:13" x14ac:dyDescent="0.3">
      <c r="D380" s="186"/>
      <c r="M380" s="188"/>
    </row>
    <row r="381" spans="4:13" x14ac:dyDescent="0.3">
      <c r="D381" s="186"/>
      <c r="M381" s="188"/>
    </row>
    <row r="382" spans="4:13" x14ac:dyDescent="0.3">
      <c r="D382" s="186"/>
      <c r="M382" s="188"/>
    </row>
    <row r="383" spans="4:13" x14ac:dyDescent="0.3">
      <c r="D383" s="186"/>
      <c r="M383" s="188"/>
    </row>
    <row r="384" spans="4:13" x14ac:dyDescent="0.3">
      <c r="D384" s="186"/>
      <c r="M384" s="188"/>
    </row>
    <row r="385" spans="4:13" x14ac:dyDescent="0.3">
      <c r="D385" s="186"/>
      <c r="M385" s="188"/>
    </row>
    <row r="386" spans="4:13" x14ac:dyDescent="0.3">
      <c r="D386" s="186"/>
      <c r="M386" s="188"/>
    </row>
    <row r="387" spans="4:13" x14ac:dyDescent="0.3">
      <c r="D387" s="186"/>
      <c r="M387" s="188"/>
    </row>
    <row r="388" spans="4:13" x14ac:dyDescent="0.3">
      <c r="D388" s="186"/>
      <c r="M388" s="188"/>
    </row>
    <row r="389" spans="4:13" x14ac:dyDescent="0.3">
      <c r="D389" s="186"/>
      <c r="M389" s="188"/>
    </row>
    <row r="390" spans="4:13" x14ac:dyDescent="0.3">
      <c r="D390" s="186"/>
      <c r="M390" s="188"/>
    </row>
    <row r="391" spans="4:13" x14ac:dyDescent="0.3">
      <c r="D391" s="186"/>
      <c r="M391" s="188"/>
    </row>
    <row r="392" spans="4:13" x14ac:dyDescent="0.3">
      <c r="D392" s="186"/>
      <c r="M392" s="188"/>
    </row>
    <row r="393" spans="4:13" x14ac:dyDescent="0.3">
      <c r="D393" s="186"/>
      <c r="M393" s="188"/>
    </row>
    <row r="394" spans="4:13" x14ac:dyDescent="0.3">
      <c r="D394" s="186"/>
      <c r="M394" s="188"/>
    </row>
    <row r="395" spans="4:13" x14ac:dyDescent="0.3">
      <c r="D395" s="186"/>
      <c r="M395" s="188"/>
    </row>
    <row r="396" spans="4:13" x14ac:dyDescent="0.3">
      <c r="D396" s="186"/>
      <c r="M396" s="188"/>
    </row>
    <row r="397" spans="4:13" x14ac:dyDescent="0.3">
      <c r="D397" s="186"/>
      <c r="M397" s="188"/>
    </row>
    <row r="398" spans="4:13" x14ac:dyDescent="0.3">
      <c r="D398" s="186"/>
      <c r="M398" s="188"/>
    </row>
    <row r="399" spans="4:13" x14ac:dyDescent="0.3">
      <c r="D399" s="186"/>
      <c r="M399" s="188"/>
    </row>
    <row r="400" spans="4:13" x14ac:dyDescent="0.3">
      <c r="D400" s="186"/>
      <c r="M400" s="188"/>
    </row>
    <row r="401" spans="4:13" x14ac:dyDescent="0.3">
      <c r="D401" s="186"/>
      <c r="M401" s="188"/>
    </row>
    <row r="402" spans="4:13" x14ac:dyDescent="0.3">
      <c r="D402" s="186"/>
      <c r="M402" s="188"/>
    </row>
    <row r="403" spans="4:13" x14ac:dyDescent="0.3">
      <c r="D403" s="186"/>
      <c r="M403" s="188"/>
    </row>
    <row r="404" spans="4:13" x14ac:dyDescent="0.3">
      <c r="D404" s="186"/>
      <c r="M404" s="188"/>
    </row>
    <row r="405" spans="4:13" x14ac:dyDescent="0.3">
      <c r="D405" s="186"/>
      <c r="M405" s="188"/>
    </row>
    <row r="406" spans="4:13" x14ac:dyDescent="0.3">
      <c r="D406" s="186"/>
      <c r="M406" s="188"/>
    </row>
    <row r="407" spans="4:13" x14ac:dyDescent="0.3">
      <c r="D407" s="186"/>
      <c r="M407" s="188"/>
    </row>
    <row r="408" spans="4:13" x14ac:dyDescent="0.3">
      <c r="D408" s="186"/>
      <c r="M408" s="188"/>
    </row>
    <row r="409" spans="4:13" x14ac:dyDescent="0.3">
      <c r="D409" s="186"/>
      <c r="M409" s="188"/>
    </row>
    <row r="410" spans="4:13" x14ac:dyDescent="0.3">
      <c r="D410" s="186"/>
      <c r="M410" s="188"/>
    </row>
    <row r="411" spans="4:13" x14ac:dyDescent="0.3">
      <c r="D411" s="186"/>
      <c r="M411" s="188"/>
    </row>
    <row r="412" spans="4:13" x14ac:dyDescent="0.3">
      <c r="D412" s="186"/>
      <c r="M412" s="188"/>
    </row>
    <row r="413" spans="4:13" x14ac:dyDescent="0.3">
      <c r="D413" s="186"/>
      <c r="M413" s="188"/>
    </row>
    <row r="414" spans="4:13" x14ac:dyDescent="0.3">
      <c r="D414" s="186"/>
      <c r="M414" s="188"/>
    </row>
    <row r="415" spans="4:13" x14ac:dyDescent="0.3">
      <c r="D415" s="186"/>
      <c r="M415" s="188"/>
    </row>
    <row r="416" spans="4:13" x14ac:dyDescent="0.3">
      <c r="D416" s="186"/>
      <c r="M416" s="188"/>
    </row>
    <row r="417" spans="4:13" x14ac:dyDescent="0.3">
      <c r="D417" s="186"/>
      <c r="M417" s="188"/>
    </row>
    <row r="418" spans="4:13" x14ac:dyDescent="0.3">
      <c r="D418" s="186"/>
      <c r="M418" s="188"/>
    </row>
    <row r="419" spans="4:13" x14ac:dyDescent="0.3">
      <c r="D419" s="186"/>
      <c r="M419" s="188"/>
    </row>
    <row r="420" spans="4:13" x14ac:dyDescent="0.3">
      <c r="D420" s="186"/>
      <c r="M420" s="188"/>
    </row>
    <row r="421" spans="4:13" x14ac:dyDescent="0.3">
      <c r="D421" s="186"/>
      <c r="M421" s="188"/>
    </row>
    <row r="422" spans="4:13" x14ac:dyDescent="0.3">
      <c r="D422" s="186"/>
      <c r="M422" s="188"/>
    </row>
    <row r="423" spans="4:13" x14ac:dyDescent="0.3">
      <c r="D423" s="186"/>
      <c r="M423" s="188"/>
    </row>
    <row r="424" spans="4:13" x14ac:dyDescent="0.3">
      <c r="D424" s="186"/>
      <c r="M424" s="188"/>
    </row>
    <row r="425" spans="4:13" x14ac:dyDescent="0.3">
      <c r="D425" s="186"/>
      <c r="M425" s="188"/>
    </row>
    <row r="426" spans="4:13" x14ac:dyDescent="0.3">
      <c r="D426" s="186"/>
      <c r="M426" s="188"/>
    </row>
    <row r="427" spans="4:13" x14ac:dyDescent="0.3">
      <c r="D427" s="186"/>
      <c r="M427" s="188"/>
    </row>
    <row r="428" spans="4:13" x14ac:dyDescent="0.3">
      <c r="D428" s="186"/>
      <c r="M428" s="188"/>
    </row>
    <row r="429" spans="4:13" x14ac:dyDescent="0.3">
      <c r="D429" s="186"/>
      <c r="M429" s="188"/>
    </row>
    <row r="430" spans="4:13" x14ac:dyDescent="0.3">
      <c r="D430" s="186"/>
      <c r="M430" s="188"/>
    </row>
    <row r="431" spans="4:13" x14ac:dyDescent="0.3">
      <c r="D431" s="186"/>
      <c r="M431" s="188"/>
    </row>
    <row r="432" spans="4:13" x14ac:dyDescent="0.3">
      <c r="D432" s="186"/>
      <c r="M432" s="188"/>
    </row>
    <row r="433" spans="4:13" x14ac:dyDescent="0.3">
      <c r="D433" s="186"/>
      <c r="M433" s="188"/>
    </row>
    <row r="434" spans="4:13" x14ac:dyDescent="0.3">
      <c r="D434" s="186"/>
      <c r="M434" s="188"/>
    </row>
    <row r="435" spans="4:13" x14ac:dyDescent="0.3">
      <c r="D435" s="186"/>
      <c r="M435" s="188"/>
    </row>
    <row r="436" spans="4:13" x14ac:dyDescent="0.3">
      <c r="D436" s="186"/>
      <c r="M436" s="188"/>
    </row>
    <row r="437" spans="4:13" x14ac:dyDescent="0.3">
      <c r="D437" s="186"/>
      <c r="M437" s="188"/>
    </row>
    <row r="438" spans="4:13" x14ac:dyDescent="0.3">
      <c r="D438" s="186"/>
      <c r="M438" s="188"/>
    </row>
    <row r="439" spans="4:13" x14ac:dyDescent="0.3">
      <c r="D439" s="186"/>
      <c r="M439" s="188"/>
    </row>
    <row r="440" spans="4:13" x14ac:dyDescent="0.3">
      <c r="D440" s="186"/>
      <c r="M440" s="188"/>
    </row>
    <row r="441" spans="4:13" x14ac:dyDescent="0.3">
      <c r="D441" s="186"/>
      <c r="M441" s="188"/>
    </row>
    <row r="442" spans="4:13" x14ac:dyDescent="0.3">
      <c r="D442" s="186"/>
      <c r="M442" s="188"/>
    </row>
    <row r="443" spans="4:13" x14ac:dyDescent="0.3">
      <c r="D443" s="186"/>
      <c r="M443" s="188"/>
    </row>
    <row r="444" spans="4:13" x14ac:dyDescent="0.3">
      <c r="D444" s="186"/>
      <c r="M444" s="188"/>
    </row>
    <row r="445" spans="4:13" x14ac:dyDescent="0.3">
      <c r="D445" s="186"/>
      <c r="M445" s="188"/>
    </row>
    <row r="446" spans="4:13" x14ac:dyDescent="0.3">
      <c r="D446" s="186"/>
      <c r="M446" s="188"/>
    </row>
    <row r="447" spans="4:13" x14ac:dyDescent="0.3">
      <c r="D447" s="186"/>
      <c r="M447" s="188"/>
    </row>
    <row r="448" spans="4:13" x14ac:dyDescent="0.3">
      <c r="D448" s="186"/>
      <c r="M448" s="188"/>
    </row>
    <row r="449" spans="4:13" x14ac:dyDescent="0.3">
      <c r="D449" s="186"/>
      <c r="M449" s="188"/>
    </row>
    <row r="450" spans="4:13" x14ac:dyDescent="0.3">
      <c r="D450" s="186"/>
      <c r="M450" s="188"/>
    </row>
    <row r="451" spans="4:13" x14ac:dyDescent="0.3">
      <c r="D451" s="186"/>
      <c r="M451" s="188"/>
    </row>
    <row r="452" spans="4:13" x14ac:dyDescent="0.3">
      <c r="D452" s="186"/>
      <c r="M452" s="188"/>
    </row>
    <row r="453" spans="4:13" x14ac:dyDescent="0.3">
      <c r="D453" s="186"/>
      <c r="M453" s="188"/>
    </row>
    <row r="454" spans="4:13" x14ac:dyDescent="0.3">
      <c r="D454" s="186"/>
      <c r="M454" s="188"/>
    </row>
    <row r="455" spans="4:13" x14ac:dyDescent="0.3">
      <c r="D455" s="186"/>
      <c r="M455" s="188"/>
    </row>
    <row r="456" spans="4:13" x14ac:dyDescent="0.3">
      <c r="D456" s="186"/>
      <c r="M456" s="188"/>
    </row>
    <row r="457" spans="4:13" x14ac:dyDescent="0.3">
      <c r="D457" s="186"/>
      <c r="M457" s="188"/>
    </row>
    <row r="458" spans="4:13" x14ac:dyDescent="0.3">
      <c r="D458" s="186"/>
      <c r="M458" s="188"/>
    </row>
    <row r="459" spans="4:13" x14ac:dyDescent="0.3">
      <c r="D459" s="186"/>
      <c r="M459" s="188"/>
    </row>
    <row r="460" spans="4:13" x14ac:dyDescent="0.3">
      <c r="D460" s="186"/>
      <c r="M460" s="188"/>
    </row>
    <row r="461" spans="4:13" x14ac:dyDescent="0.3">
      <c r="D461" s="186"/>
      <c r="M461" s="188"/>
    </row>
    <row r="462" spans="4:13" x14ac:dyDescent="0.3">
      <c r="D462" s="186"/>
      <c r="M462" s="188"/>
    </row>
    <row r="463" spans="4:13" x14ac:dyDescent="0.3">
      <c r="D463" s="186"/>
      <c r="M463" s="188"/>
    </row>
    <row r="464" spans="4:13" x14ac:dyDescent="0.3">
      <c r="D464" s="186"/>
      <c r="M464" s="188"/>
    </row>
    <row r="465" spans="4:13" x14ac:dyDescent="0.3">
      <c r="D465" s="186"/>
      <c r="M465" s="188"/>
    </row>
    <row r="466" spans="4:13" x14ac:dyDescent="0.3">
      <c r="D466" s="186"/>
      <c r="M466" s="188"/>
    </row>
    <row r="467" spans="4:13" x14ac:dyDescent="0.3">
      <c r="D467" s="186"/>
      <c r="M467" s="188"/>
    </row>
    <row r="468" spans="4:13" x14ac:dyDescent="0.3">
      <c r="D468" s="186"/>
      <c r="M468" s="188"/>
    </row>
    <row r="469" spans="4:13" x14ac:dyDescent="0.3">
      <c r="D469" s="186"/>
      <c r="M469" s="188"/>
    </row>
    <row r="470" spans="4:13" x14ac:dyDescent="0.3">
      <c r="D470" s="186"/>
      <c r="M470" s="188"/>
    </row>
    <row r="471" spans="4:13" x14ac:dyDescent="0.3">
      <c r="D471" s="186"/>
      <c r="M471" s="188"/>
    </row>
    <row r="472" spans="4:13" x14ac:dyDescent="0.3">
      <c r="D472" s="186"/>
      <c r="M472" s="188"/>
    </row>
    <row r="473" spans="4:13" x14ac:dyDescent="0.3">
      <c r="D473" s="186"/>
      <c r="M473" s="188"/>
    </row>
    <row r="474" spans="4:13" x14ac:dyDescent="0.3">
      <c r="D474" s="186"/>
      <c r="M474" s="188"/>
    </row>
    <row r="475" spans="4:13" x14ac:dyDescent="0.3">
      <c r="D475" s="186"/>
      <c r="M475" s="188"/>
    </row>
    <row r="476" spans="4:13" x14ac:dyDescent="0.3">
      <c r="D476" s="186"/>
      <c r="M476" s="188"/>
    </row>
    <row r="477" spans="4:13" x14ac:dyDescent="0.3">
      <c r="D477" s="186"/>
      <c r="M477" s="188"/>
    </row>
    <row r="478" spans="4:13" x14ac:dyDescent="0.3">
      <c r="D478" s="186"/>
      <c r="M478" s="188"/>
    </row>
    <row r="479" spans="4:13" x14ac:dyDescent="0.3">
      <c r="D479" s="186"/>
      <c r="M479" s="188"/>
    </row>
    <row r="480" spans="4:13" x14ac:dyDescent="0.3">
      <c r="D480" s="186"/>
      <c r="M480" s="188"/>
    </row>
    <row r="481" spans="4:13" x14ac:dyDescent="0.3">
      <c r="D481" s="186"/>
      <c r="M481" s="188"/>
    </row>
    <row r="482" spans="4:13" x14ac:dyDescent="0.3">
      <c r="D482" s="186"/>
      <c r="M482" s="188"/>
    </row>
    <row r="483" spans="4:13" x14ac:dyDescent="0.3">
      <c r="D483" s="186"/>
      <c r="M483" s="188"/>
    </row>
    <row r="484" spans="4:13" x14ac:dyDescent="0.3">
      <c r="D484" s="186"/>
      <c r="M484" s="188"/>
    </row>
    <row r="485" spans="4:13" x14ac:dyDescent="0.3">
      <c r="D485" s="186"/>
      <c r="M485" s="188"/>
    </row>
    <row r="486" spans="4:13" x14ac:dyDescent="0.3">
      <c r="D486" s="186"/>
      <c r="M486" s="188"/>
    </row>
    <row r="487" spans="4:13" x14ac:dyDescent="0.3">
      <c r="D487" s="186"/>
      <c r="M487" s="188"/>
    </row>
    <row r="488" spans="4:13" x14ac:dyDescent="0.3">
      <c r="D488" s="186"/>
      <c r="M488" s="188"/>
    </row>
    <row r="489" spans="4:13" x14ac:dyDescent="0.3">
      <c r="D489" s="186"/>
      <c r="M489" s="188"/>
    </row>
    <row r="490" spans="4:13" x14ac:dyDescent="0.3">
      <c r="D490" s="186"/>
      <c r="M490" s="188"/>
    </row>
    <row r="491" spans="4:13" x14ac:dyDescent="0.3">
      <c r="D491" s="186"/>
      <c r="M491" s="188"/>
    </row>
    <row r="492" spans="4:13" x14ac:dyDescent="0.3">
      <c r="D492" s="186"/>
      <c r="M492" s="188"/>
    </row>
    <row r="493" spans="4:13" x14ac:dyDescent="0.3">
      <c r="D493" s="186"/>
      <c r="M493" s="188"/>
    </row>
    <row r="494" spans="4:13" x14ac:dyDescent="0.3">
      <c r="D494" s="186"/>
      <c r="M494" s="188"/>
    </row>
    <row r="495" spans="4:13" x14ac:dyDescent="0.3">
      <c r="D495" s="186"/>
      <c r="M495" s="188"/>
    </row>
    <row r="496" spans="4:13" x14ac:dyDescent="0.3">
      <c r="D496" s="186"/>
      <c r="M496" s="188"/>
    </row>
    <row r="497" spans="4:13" x14ac:dyDescent="0.3">
      <c r="D497" s="186"/>
      <c r="M497" s="188"/>
    </row>
    <row r="498" spans="4:13" x14ac:dyDescent="0.3">
      <c r="D498" s="186"/>
      <c r="M498" s="188"/>
    </row>
    <row r="499" spans="4:13" x14ac:dyDescent="0.3">
      <c r="D499" s="186"/>
      <c r="M499" s="188"/>
    </row>
    <row r="500" spans="4:13" x14ac:dyDescent="0.3">
      <c r="D500" s="186"/>
      <c r="M500" s="188"/>
    </row>
    <row r="501" spans="4:13" x14ac:dyDescent="0.3">
      <c r="D501" s="186"/>
      <c r="M501" s="188"/>
    </row>
    <row r="502" spans="4:13" x14ac:dyDescent="0.3">
      <c r="D502" s="186"/>
      <c r="M502" s="188"/>
    </row>
    <row r="503" spans="4:13" x14ac:dyDescent="0.3">
      <c r="D503" s="186"/>
      <c r="M503" s="188"/>
    </row>
    <row r="504" spans="4:13" x14ac:dyDescent="0.3">
      <c r="D504" s="186"/>
      <c r="M504" s="188"/>
    </row>
    <row r="505" spans="4:13" x14ac:dyDescent="0.3">
      <c r="D505" s="186"/>
      <c r="M505" s="188"/>
    </row>
    <row r="506" spans="4:13" x14ac:dyDescent="0.3">
      <c r="D506" s="186"/>
      <c r="M506" s="188"/>
    </row>
    <row r="507" spans="4:13" x14ac:dyDescent="0.3">
      <c r="D507" s="186"/>
      <c r="M507" s="188"/>
    </row>
    <row r="508" spans="4:13" x14ac:dyDescent="0.3">
      <c r="D508" s="186"/>
      <c r="M508" s="188"/>
    </row>
    <row r="509" spans="4:13" x14ac:dyDescent="0.3">
      <c r="D509" s="186"/>
      <c r="M509" s="188"/>
    </row>
    <row r="510" spans="4:13" x14ac:dyDescent="0.3">
      <c r="D510" s="186"/>
      <c r="M510" s="188"/>
    </row>
    <row r="511" spans="4:13" x14ac:dyDescent="0.3">
      <c r="D511" s="186"/>
      <c r="M511" s="188"/>
    </row>
    <row r="512" spans="4:13" x14ac:dyDescent="0.3">
      <c r="D512" s="186"/>
      <c r="M512" s="188"/>
    </row>
    <row r="513" spans="4:13" x14ac:dyDescent="0.3">
      <c r="D513" s="186"/>
      <c r="M513" s="188"/>
    </row>
    <row r="514" spans="4:13" x14ac:dyDescent="0.3">
      <c r="D514" s="186"/>
      <c r="M514" s="188"/>
    </row>
    <row r="515" spans="4:13" x14ac:dyDescent="0.3">
      <c r="D515" s="186"/>
      <c r="M515" s="188"/>
    </row>
    <row r="516" spans="4:13" x14ac:dyDescent="0.3">
      <c r="D516" s="186"/>
      <c r="M516" s="188"/>
    </row>
    <row r="517" spans="4:13" x14ac:dyDescent="0.3">
      <c r="D517" s="186"/>
      <c r="M517" s="188"/>
    </row>
    <row r="518" spans="4:13" x14ac:dyDescent="0.3">
      <c r="D518" s="186"/>
      <c r="M518" s="188"/>
    </row>
    <row r="519" spans="4:13" x14ac:dyDescent="0.3">
      <c r="D519" s="186"/>
      <c r="M519" s="188"/>
    </row>
    <row r="520" spans="4:13" x14ac:dyDescent="0.3">
      <c r="D520" s="186"/>
      <c r="M520" s="188"/>
    </row>
    <row r="521" spans="4:13" x14ac:dyDescent="0.3">
      <c r="D521" s="186"/>
      <c r="M521" s="188"/>
    </row>
    <row r="522" spans="4:13" x14ac:dyDescent="0.3">
      <c r="D522" s="186"/>
      <c r="M522" s="188"/>
    </row>
    <row r="523" spans="4:13" x14ac:dyDescent="0.3">
      <c r="D523" s="186"/>
      <c r="M523" s="188"/>
    </row>
    <row r="524" spans="4:13" x14ac:dyDescent="0.3">
      <c r="D524" s="186"/>
      <c r="M524" s="188"/>
    </row>
    <row r="525" spans="4:13" x14ac:dyDescent="0.3">
      <c r="D525" s="186"/>
      <c r="M525" s="188"/>
    </row>
    <row r="526" spans="4:13" x14ac:dyDescent="0.3">
      <c r="D526" s="186"/>
      <c r="M526" s="188"/>
    </row>
    <row r="527" spans="4:13" x14ac:dyDescent="0.3">
      <c r="D527" s="186"/>
      <c r="M527" s="188"/>
    </row>
    <row r="528" spans="4:13" x14ac:dyDescent="0.3">
      <c r="D528" s="186"/>
      <c r="M528" s="188"/>
    </row>
    <row r="529" spans="4:13" x14ac:dyDescent="0.3">
      <c r="D529" s="186"/>
      <c r="M529" s="188"/>
    </row>
    <row r="530" spans="4:13" x14ac:dyDescent="0.3">
      <c r="D530" s="186"/>
      <c r="M530" s="188"/>
    </row>
    <row r="531" spans="4:13" x14ac:dyDescent="0.3">
      <c r="D531" s="186"/>
      <c r="M531" s="188"/>
    </row>
    <row r="532" spans="4:13" x14ac:dyDescent="0.3">
      <c r="D532" s="186"/>
      <c r="M532" s="188"/>
    </row>
    <row r="533" spans="4:13" x14ac:dyDescent="0.3">
      <c r="D533" s="186"/>
      <c r="M533" s="188"/>
    </row>
    <row r="534" spans="4:13" x14ac:dyDescent="0.3">
      <c r="D534" s="186"/>
      <c r="M534" s="188"/>
    </row>
    <row r="535" spans="4:13" x14ac:dyDescent="0.3">
      <c r="D535" s="186"/>
      <c r="M535" s="188"/>
    </row>
    <row r="536" spans="4:13" x14ac:dyDescent="0.3">
      <c r="D536" s="186"/>
      <c r="M536" s="188"/>
    </row>
    <row r="537" spans="4:13" x14ac:dyDescent="0.3">
      <c r="D537" s="186"/>
      <c r="M537" s="188"/>
    </row>
    <row r="538" spans="4:13" x14ac:dyDescent="0.3">
      <c r="D538" s="186"/>
      <c r="M538" s="188"/>
    </row>
    <row r="539" spans="4:13" x14ac:dyDescent="0.3">
      <c r="D539" s="186"/>
      <c r="M539" s="188"/>
    </row>
    <row r="540" spans="4:13" x14ac:dyDescent="0.3">
      <c r="D540" s="186"/>
      <c r="M540" s="188"/>
    </row>
    <row r="541" spans="4:13" x14ac:dyDescent="0.3">
      <c r="D541" s="186"/>
      <c r="M541" s="188"/>
    </row>
    <row r="542" spans="4:13" x14ac:dyDescent="0.3">
      <c r="D542" s="186"/>
      <c r="M542" s="188"/>
    </row>
    <row r="543" spans="4:13" x14ac:dyDescent="0.3">
      <c r="D543" s="186"/>
      <c r="M543" s="188"/>
    </row>
    <row r="544" spans="4:13" x14ac:dyDescent="0.3">
      <c r="D544" s="186"/>
      <c r="M544" s="188"/>
    </row>
    <row r="545" spans="4:13" x14ac:dyDescent="0.3">
      <c r="D545" s="186"/>
      <c r="M545" s="188"/>
    </row>
    <row r="546" spans="4:13" x14ac:dyDescent="0.3">
      <c r="D546" s="186"/>
      <c r="M546" s="188"/>
    </row>
    <row r="547" spans="4:13" x14ac:dyDescent="0.3">
      <c r="D547" s="186"/>
      <c r="M547" s="188"/>
    </row>
    <row r="548" spans="4:13" x14ac:dyDescent="0.3">
      <c r="D548" s="186"/>
      <c r="M548" s="188"/>
    </row>
    <row r="549" spans="4:13" x14ac:dyDescent="0.3">
      <c r="D549" s="186"/>
      <c r="M549" s="188"/>
    </row>
    <row r="550" spans="4:13" x14ac:dyDescent="0.3">
      <c r="D550" s="186"/>
      <c r="M550" s="188"/>
    </row>
    <row r="551" spans="4:13" x14ac:dyDescent="0.3">
      <c r="D551" s="186"/>
      <c r="M551" s="188"/>
    </row>
    <row r="552" spans="4:13" x14ac:dyDescent="0.3">
      <c r="D552" s="186"/>
      <c r="M552" s="188"/>
    </row>
    <row r="553" spans="4:13" x14ac:dyDescent="0.3">
      <c r="D553" s="186"/>
      <c r="M553" s="188"/>
    </row>
    <row r="554" spans="4:13" x14ac:dyDescent="0.3">
      <c r="D554" s="186"/>
      <c r="M554" s="188"/>
    </row>
    <row r="555" spans="4:13" x14ac:dyDescent="0.3">
      <c r="D555" s="186"/>
      <c r="M555" s="188"/>
    </row>
    <row r="556" spans="4:13" x14ac:dyDescent="0.3">
      <c r="D556" s="186"/>
      <c r="M556" s="188"/>
    </row>
    <row r="557" spans="4:13" x14ac:dyDescent="0.3">
      <c r="D557" s="186"/>
      <c r="M557" s="188"/>
    </row>
    <row r="558" spans="4:13" x14ac:dyDescent="0.3">
      <c r="D558" s="186"/>
      <c r="M558" s="188"/>
    </row>
    <row r="559" spans="4:13" x14ac:dyDescent="0.3">
      <c r="D559" s="186"/>
      <c r="M559" s="188"/>
    </row>
    <row r="560" spans="4:13" x14ac:dyDescent="0.3">
      <c r="D560" s="186"/>
      <c r="M560" s="188"/>
    </row>
    <row r="561" spans="4:13" x14ac:dyDescent="0.3">
      <c r="D561" s="186"/>
      <c r="M561" s="188"/>
    </row>
    <row r="562" spans="4:13" x14ac:dyDescent="0.3">
      <c r="D562" s="186"/>
      <c r="M562" s="188"/>
    </row>
    <row r="563" spans="4:13" x14ac:dyDescent="0.3">
      <c r="D563" s="186"/>
      <c r="M563" s="188"/>
    </row>
    <row r="564" spans="4:13" x14ac:dyDescent="0.3">
      <c r="D564" s="186"/>
      <c r="M564" s="188"/>
    </row>
    <row r="565" spans="4:13" x14ac:dyDescent="0.3">
      <c r="D565" s="186"/>
      <c r="M565" s="188"/>
    </row>
    <row r="566" spans="4:13" x14ac:dyDescent="0.3">
      <c r="D566" s="186"/>
      <c r="M566" s="188"/>
    </row>
    <row r="567" spans="4:13" x14ac:dyDescent="0.3">
      <c r="D567" s="186"/>
      <c r="M567" s="188"/>
    </row>
    <row r="568" spans="4:13" x14ac:dyDescent="0.3">
      <c r="D568" s="186"/>
      <c r="M568" s="188"/>
    </row>
    <row r="569" spans="4:13" x14ac:dyDescent="0.3">
      <c r="D569" s="186"/>
      <c r="M569" s="188"/>
    </row>
    <row r="570" spans="4:13" x14ac:dyDescent="0.3">
      <c r="D570" s="186"/>
      <c r="M570" s="188"/>
    </row>
    <row r="571" spans="4:13" x14ac:dyDescent="0.3">
      <c r="D571" s="186"/>
      <c r="M571" s="188"/>
    </row>
    <row r="572" spans="4:13" x14ac:dyDescent="0.3">
      <c r="D572" s="186"/>
      <c r="M572" s="188"/>
    </row>
    <row r="573" spans="4:13" x14ac:dyDescent="0.3">
      <c r="D573" s="186"/>
      <c r="M573" s="188"/>
    </row>
    <row r="574" spans="4:13" x14ac:dyDescent="0.3">
      <c r="D574" s="186"/>
      <c r="M574" s="188"/>
    </row>
    <row r="575" spans="4:13" x14ac:dyDescent="0.3">
      <c r="D575" s="186"/>
      <c r="M575" s="188"/>
    </row>
    <row r="576" spans="4:13" x14ac:dyDescent="0.3">
      <c r="D576" s="186"/>
      <c r="M576" s="188"/>
    </row>
    <row r="577" spans="4:13" x14ac:dyDescent="0.3">
      <c r="D577" s="186"/>
      <c r="M577" s="188"/>
    </row>
    <row r="578" spans="4:13" x14ac:dyDescent="0.3">
      <c r="D578" s="186"/>
      <c r="M578" s="188"/>
    </row>
    <row r="579" spans="4:13" x14ac:dyDescent="0.3">
      <c r="D579" s="186"/>
      <c r="M579" s="188"/>
    </row>
    <row r="580" spans="4:13" x14ac:dyDescent="0.3">
      <c r="D580" s="186"/>
      <c r="M580" s="188"/>
    </row>
    <row r="581" spans="4:13" x14ac:dyDescent="0.3">
      <c r="D581" s="186"/>
      <c r="M581" s="188"/>
    </row>
    <row r="582" spans="4:13" x14ac:dyDescent="0.3">
      <c r="D582" s="186"/>
      <c r="M582" s="188"/>
    </row>
    <row r="583" spans="4:13" x14ac:dyDescent="0.3">
      <c r="D583" s="186"/>
      <c r="M583" s="188"/>
    </row>
    <row r="584" spans="4:13" x14ac:dyDescent="0.3">
      <c r="D584" s="186"/>
      <c r="M584" s="188"/>
    </row>
    <row r="585" spans="4:13" x14ac:dyDescent="0.3">
      <c r="D585" s="186"/>
      <c r="M585" s="188"/>
    </row>
    <row r="586" spans="4:13" x14ac:dyDescent="0.3">
      <c r="D586" s="186"/>
      <c r="M586" s="188"/>
    </row>
    <row r="587" spans="4:13" x14ac:dyDescent="0.3">
      <c r="D587" s="186"/>
      <c r="M587" s="188"/>
    </row>
    <row r="588" spans="4:13" x14ac:dyDescent="0.3">
      <c r="D588" s="186"/>
      <c r="M588" s="188"/>
    </row>
    <row r="589" spans="4:13" x14ac:dyDescent="0.3">
      <c r="D589" s="186"/>
      <c r="M589" s="188"/>
    </row>
    <row r="590" spans="4:13" x14ac:dyDescent="0.3">
      <c r="D590" s="186"/>
      <c r="M590" s="188"/>
    </row>
    <row r="591" spans="4:13" x14ac:dyDescent="0.3">
      <c r="D591" s="186"/>
      <c r="M591" s="188"/>
    </row>
    <row r="592" spans="4:13" x14ac:dyDescent="0.3">
      <c r="D592" s="186"/>
      <c r="M592" s="188"/>
    </row>
    <row r="593" spans="4:13" x14ac:dyDescent="0.3">
      <c r="D593" s="186"/>
      <c r="M593" s="188"/>
    </row>
    <row r="594" spans="4:13" x14ac:dyDescent="0.3">
      <c r="D594" s="186"/>
      <c r="M594" s="188"/>
    </row>
    <row r="595" spans="4:13" x14ac:dyDescent="0.3">
      <c r="D595" s="186"/>
      <c r="M595" s="188"/>
    </row>
    <row r="596" spans="4:13" x14ac:dyDescent="0.3">
      <c r="D596" s="186"/>
      <c r="M596" s="188"/>
    </row>
    <row r="597" spans="4:13" x14ac:dyDescent="0.3">
      <c r="D597" s="186"/>
      <c r="M597" s="188"/>
    </row>
    <row r="598" spans="4:13" x14ac:dyDescent="0.3">
      <c r="D598" s="186"/>
      <c r="M598" s="188"/>
    </row>
    <row r="599" spans="4:13" x14ac:dyDescent="0.3">
      <c r="D599" s="186"/>
      <c r="M599" s="188"/>
    </row>
    <row r="600" spans="4:13" x14ac:dyDescent="0.3">
      <c r="D600" s="186"/>
      <c r="M600" s="188"/>
    </row>
    <row r="601" spans="4:13" x14ac:dyDescent="0.3">
      <c r="D601" s="186"/>
      <c r="M601" s="188"/>
    </row>
    <row r="602" spans="4:13" x14ac:dyDescent="0.3">
      <c r="D602" s="186"/>
      <c r="M602" s="188"/>
    </row>
    <row r="603" spans="4:13" x14ac:dyDescent="0.3">
      <c r="D603" s="186"/>
      <c r="M603" s="188"/>
    </row>
    <row r="604" spans="4:13" x14ac:dyDescent="0.3">
      <c r="D604" s="186"/>
      <c r="M604" s="188"/>
    </row>
    <row r="605" spans="4:13" x14ac:dyDescent="0.3">
      <c r="D605" s="186"/>
      <c r="M605" s="188"/>
    </row>
    <row r="606" spans="4:13" x14ac:dyDescent="0.3">
      <c r="D606" s="186"/>
      <c r="M606" s="188"/>
    </row>
    <row r="607" spans="4:13" x14ac:dyDescent="0.3">
      <c r="D607" s="186"/>
      <c r="M607" s="188"/>
    </row>
    <row r="608" spans="4:13" x14ac:dyDescent="0.3">
      <c r="D608" s="186"/>
      <c r="M608" s="188"/>
    </row>
    <row r="609" spans="4:13" x14ac:dyDescent="0.3">
      <c r="D609" s="186"/>
      <c r="M609" s="188"/>
    </row>
    <row r="610" spans="4:13" x14ac:dyDescent="0.3">
      <c r="D610" s="186"/>
      <c r="M610" s="188"/>
    </row>
    <row r="611" spans="4:13" x14ac:dyDescent="0.3">
      <c r="D611" s="186"/>
      <c r="M611" s="188"/>
    </row>
    <row r="612" spans="4:13" x14ac:dyDescent="0.3">
      <c r="D612" s="186"/>
      <c r="M612" s="188"/>
    </row>
    <row r="613" spans="4:13" x14ac:dyDescent="0.3">
      <c r="D613" s="186"/>
      <c r="M613" s="188"/>
    </row>
    <row r="614" spans="4:13" x14ac:dyDescent="0.3">
      <c r="D614" s="186"/>
      <c r="M614" s="188"/>
    </row>
    <row r="615" spans="4:13" x14ac:dyDescent="0.3">
      <c r="D615" s="186"/>
      <c r="M615" s="188"/>
    </row>
    <row r="616" spans="4:13" x14ac:dyDescent="0.3">
      <c r="D616" s="186"/>
      <c r="M616" s="188"/>
    </row>
    <row r="617" spans="4:13" x14ac:dyDescent="0.3">
      <c r="D617" s="186"/>
      <c r="M617" s="188"/>
    </row>
    <row r="618" spans="4:13" x14ac:dyDescent="0.3">
      <c r="D618" s="186"/>
      <c r="M618" s="188"/>
    </row>
    <row r="619" spans="4:13" x14ac:dyDescent="0.3">
      <c r="D619" s="186"/>
      <c r="M619" s="188"/>
    </row>
    <row r="620" spans="4:13" x14ac:dyDescent="0.3">
      <c r="D620" s="186"/>
      <c r="M620" s="188"/>
    </row>
    <row r="621" spans="4:13" x14ac:dyDescent="0.3">
      <c r="D621" s="186"/>
      <c r="M621" s="188"/>
    </row>
    <row r="622" spans="4:13" x14ac:dyDescent="0.3">
      <c r="D622" s="186"/>
      <c r="M622" s="188"/>
    </row>
    <row r="623" spans="4:13" x14ac:dyDescent="0.3">
      <c r="D623" s="186"/>
      <c r="M623" s="188"/>
    </row>
    <row r="624" spans="4:13" x14ac:dyDescent="0.3">
      <c r="D624" s="186"/>
      <c r="M624" s="188"/>
    </row>
    <row r="625" spans="4:13" x14ac:dyDescent="0.3">
      <c r="D625" s="186"/>
      <c r="M625" s="188"/>
    </row>
    <row r="626" spans="4:13" x14ac:dyDescent="0.3">
      <c r="D626" s="186"/>
      <c r="M626" s="188"/>
    </row>
    <row r="627" spans="4:13" x14ac:dyDescent="0.3">
      <c r="D627" s="186"/>
      <c r="M627" s="188"/>
    </row>
    <row r="628" spans="4:13" x14ac:dyDescent="0.3">
      <c r="D628" s="186"/>
      <c r="M628" s="188"/>
    </row>
    <row r="629" spans="4:13" x14ac:dyDescent="0.3">
      <c r="D629" s="186"/>
      <c r="M629" s="188"/>
    </row>
    <row r="630" spans="4:13" x14ac:dyDescent="0.3">
      <c r="D630" s="186"/>
      <c r="M630" s="188"/>
    </row>
    <row r="631" spans="4:13" x14ac:dyDescent="0.3">
      <c r="D631" s="186"/>
      <c r="M631" s="188"/>
    </row>
    <row r="632" spans="4:13" x14ac:dyDescent="0.3">
      <c r="D632" s="186"/>
      <c r="M632" s="188"/>
    </row>
    <row r="633" spans="4:13" x14ac:dyDescent="0.3">
      <c r="D633" s="186"/>
      <c r="M633" s="188"/>
    </row>
    <row r="634" spans="4:13" x14ac:dyDescent="0.3">
      <c r="D634" s="186"/>
      <c r="M634" s="188"/>
    </row>
    <row r="635" spans="4:13" x14ac:dyDescent="0.3">
      <c r="D635" s="186"/>
      <c r="M635" s="188"/>
    </row>
    <row r="636" spans="4:13" x14ac:dyDescent="0.3">
      <c r="D636" s="186"/>
      <c r="M636" s="188"/>
    </row>
    <row r="637" spans="4:13" x14ac:dyDescent="0.3">
      <c r="D637" s="186"/>
      <c r="M637" s="188"/>
    </row>
    <row r="638" spans="4:13" x14ac:dyDescent="0.3">
      <c r="D638" s="186"/>
      <c r="M638" s="188"/>
    </row>
    <row r="639" spans="4:13" x14ac:dyDescent="0.3">
      <c r="D639" s="186"/>
      <c r="M639" s="188"/>
    </row>
    <row r="640" spans="4:13" x14ac:dyDescent="0.3">
      <c r="D640" s="186"/>
      <c r="M640" s="188"/>
    </row>
    <row r="641" spans="4:13" x14ac:dyDescent="0.3">
      <c r="D641" s="186"/>
      <c r="M641" s="188"/>
    </row>
    <row r="642" spans="4:13" x14ac:dyDescent="0.3">
      <c r="D642" s="186"/>
    </row>
  </sheetData>
  <sheetProtection sort="0" autoFilter="0" pivotTables="0"/>
  <mergeCells count="7">
    <mergeCell ref="J4:K4"/>
    <mergeCell ref="F6:G6"/>
    <mergeCell ref="F7:G7"/>
    <mergeCell ref="F8:G8"/>
    <mergeCell ref="J6:K6"/>
    <mergeCell ref="J7:K7"/>
    <mergeCell ref="J8:K8"/>
  </mergeCells>
  <conditionalFormatting sqref="D11:D13">
    <cfRule type="containsText" dxfId="177" priority="1" operator="containsText" text="ó">
      <formula>NOT(ISERROR(SEARCH("ó",D11)))</formula>
    </cfRule>
    <cfRule type="containsText" dxfId="176" priority="2" operator="containsText" text="Ê">
      <formula>NOT(ISERROR(SEARCH("Ê",D11)))</formula>
    </cfRule>
    <cfRule type="containsText" dxfId="175" priority="3" operator="containsText" text="Æ">
      <formula>NOT(ISERROR(SEARCH("Æ",D11)))</formula>
    </cfRule>
    <cfRule type="containsText" dxfId="174" priority="4" operator="containsText" text="Æ">
      <formula>NOT(ISERROR(SEARCH("Æ",D11)))</formula>
    </cfRule>
    <cfRule type="containsText" dxfId="173" priority="5" operator="containsText" text="ó">
      <formula>NOT(ISERROR(SEARCH("ó",D11)))</formula>
    </cfRule>
    <cfRule type="containsText" dxfId="172" priority="6" operator="containsText" text="Æ">
      <formula>NOT(ISERROR(SEARCH("Æ",D11)))</formula>
    </cfRule>
    <cfRule type="containsText" dxfId="171" priority="7" operator="containsText" text="Ê">
      <formula>NOT(ISERROR(SEARCH("Ê",D11)))</formula>
    </cfRule>
    <cfRule type="containsText" dxfId="170" priority="8" operator="containsText" text="Æ">
      <formula>NOT(ISERROR(SEARCH("Æ",D11)))</formula>
    </cfRule>
    <cfRule type="containsText" dxfId="169" priority="9" operator="containsText" text="Æ">
      <formula>NOT(ISERROR(SEARCH("Æ",D11)))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DD56A62-66B3-4284-8912-24C741497E23}">
          <x14:formula1>
            <xm:f>#REF!</xm:f>
          </x14:formula1>
          <xm:sqref>H11:H13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2BB48-9743-4084-9370-CE8C2704E681}">
  <sheetPr codeName="Feuil04">
    <tabColor theme="5" tint="-0.499984740745262"/>
  </sheetPr>
  <dimension ref="B3:N100"/>
  <sheetViews>
    <sheetView showGridLines="0" workbookViewId="0">
      <selection activeCell="A22" sqref="A22"/>
    </sheetView>
  </sheetViews>
  <sheetFormatPr baseColWidth="10" defaultRowHeight="14.4" x14ac:dyDescent="0.3"/>
  <cols>
    <col min="1" max="1" width="2.88671875" customWidth="1"/>
    <col min="2" max="2" width="13.6640625" style="1" customWidth="1"/>
    <col min="3" max="3" width="21.6640625" customWidth="1"/>
    <col min="4" max="4" width="5.6640625" customWidth="1"/>
    <col min="5" max="5" width="12.6640625" customWidth="1"/>
    <col min="6" max="8" width="22.6640625" customWidth="1"/>
    <col min="9" max="9" width="41.88671875" customWidth="1"/>
    <col min="10" max="10" width="14.6640625" style="9" customWidth="1"/>
    <col min="11" max="11" width="14.6640625" style="14" customWidth="1"/>
    <col min="12" max="12" width="14.6640625" customWidth="1"/>
    <col min="13" max="13" width="6.6640625" style="12" customWidth="1"/>
    <col min="14" max="14" width="14.6640625" style="15" customWidth="1"/>
  </cols>
  <sheetData>
    <row r="3" spans="2:14" x14ac:dyDescent="0.3">
      <c r="J3" s="2"/>
      <c r="K3" s="16"/>
      <c r="L3" s="17"/>
      <c r="M3" s="18"/>
      <c r="N3" s="17"/>
    </row>
    <row r="4" spans="2:14" ht="30" customHeight="1" x14ac:dyDescent="0.3">
      <c r="B4" s="35" t="s">
        <v>144</v>
      </c>
      <c r="C4" s="36"/>
      <c r="D4" s="36"/>
      <c r="E4" s="36"/>
      <c r="F4" s="36"/>
      <c r="G4" s="36"/>
      <c r="H4" s="36"/>
      <c r="I4" s="36"/>
      <c r="J4" s="152">
        <f ca="1">TODAY()</f>
        <v>45085</v>
      </c>
      <c r="K4" s="152"/>
      <c r="L4" s="37"/>
      <c r="M4" s="38"/>
      <c r="N4" s="37"/>
    </row>
    <row r="5" spans="2:14" ht="18" customHeight="1" x14ac:dyDescent="0.3">
      <c r="J5" s="2"/>
      <c r="K5" s="16"/>
      <c r="L5" s="17"/>
      <c r="M5" s="18"/>
      <c r="N5" s="17"/>
    </row>
    <row r="6" spans="2:14" s="11" customFormat="1" ht="18" customHeight="1" x14ac:dyDescent="0.3">
      <c r="B6" s="27"/>
      <c r="F6" s="140" t="s">
        <v>102</v>
      </c>
      <c r="G6" s="141"/>
      <c r="H6" s="61">
        <f>SUM($J$11:$J440)*-1</f>
        <v>0</v>
      </c>
      <c r="I6" s="23"/>
      <c r="J6" s="146" t="s">
        <v>107</v>
      </c>
      <c r="K6" s="147"/>
      <c r="L6" s="55">
        <f>[1]Comptes!I12</f>
        <v>10000</v>
      </c>
      <c r="M6" s="56"/>
      <c r="N6" s="28"/>
    </row>
    <row r="7" spans="2:14" s="11" customFormat="1" ht="18" customHeight="1" x14ac:dyDescent="0.3">
      <c r="B7" s="27"/>
      <c r="F7" s="142" t="s">
        <v>106</v>
      </c>
      <c r="G7" s="143"/>
      <c r="H7" s="62">
        <f>SUM($K$11:$K466)</f>
        <v>443.45</v>
      </c>
      <c r="I7" s="23"/>
      <c r="J7" s="148" t="s">
        <v>104</v>
      </c>
      <c r="K7" s="149"/>
      <c r="L7" s="57">
        <f>IF($L$6="","",LOOKUP(9^9,$L$11:$L$2000))</f>
        <v>10123.450000000001</v>
      </c>
      <c r="M7" s="58"/>
      <c r="N7" s="28"/>
    </row>
    <row r="8" spans="2:14" s="11" customFormat="1" ht="18" customHeight="1" x14ac:dyDescent="0.3">
      <c r="B8" s="27"/>
      <c r="F8" s="144" t="s">
        <v>103</v>
      </c>
      <c r="G8" s="145"/>
      <c r="H8" s="63">
        <f>H6+H7</f>
        <v>443.45</v>
      </c>
      <c r="I8" s="23"/>
      <c r="J8" s="150" t="s">
        <v>105</v>
      </c>
      <c r="K8" s="151"/>
      <c r="L8" s="59">
        <f>IF($L$7="","",LOOKUP(9^9,$N$11:$N$2000))</f>
        <v>10300</v>
      </c>
      <c r="M8" s="60"/>
      <c r="N8" s="28"/>
    </row>
    <row r="9" spans="2:14" ht="18" customHeight="1" x14ac:dyDescent="0.3">
      <c r="F9" s="8"/>
      <c r="H9" s="10"/>
      <c r="I9" s="8"/>
      <c r="J9" s="13"/>
      <c r="K9" s="16"/>
      <c r="L9" s="21"/>
      <c r="M9" s="18"/>
      <c r="N9" s="17"/>
    </row>
    <row r="10" spans="2:14" s="11" customFormat="1" ht="30" customHeight="1" x14ac:dyDescent="0.3">
      <c r="B10" s="39" t="s">
        <v>3</v>
      </c>
      <c r="C10" s="40" t="s">
        <v>2</v>
      </c>
      <c r="D10" s="40" t="s">
        <v>137</v>
      </c>
      <c r="E10" s="40" t="s">
        <v>110</v>
      </c>
      <c r="F10" s="40" t="s">
        <v>1</v>
      </c>
      <c r="G10" s="40" t="s">
        <v>8</v>
      </c>
      <c r="H10" s="40" t="s">
        <v>9</v>
      </c>
      <c r="I10" s="40" t="s">
        <v>5</v>
      </c>
      <c r="J10" s="41" t="s">
        <v>6</v>
      </c>
      <c r="K10" s="41" t="s">
        <v>7</v>
      </c>
      <c r="L10" s="42" t="s">
        <v>111</v>
      </c>
      <c r="M10" s="40" t="s">
        <v>108</v>
      </c>
      <c r="N10" s="40" t="s">
        <v>101</v>
      </c>
    </row>
    <row r="11" spans="2:14" ht="15" customHeight="1" x14ac:dyDescent="0.3">
      <c r="B11" s="25">
        <v>44927</v>
      </c>
      <c r="C11" s="3" t="s">
        <v>100</v>
      </c>
      <c r="D11" s="117" t="str">
        <f>IF(C11="","",VLOOKUP(T_asVie[[#This Row],[Mode de paiement]],T_mode[],2,0))</f>
        <v>Ê</v>
      </c>
      <c r="E11" s="3"/>
      <c r="F11" s="3"/>
      <c r="G11" s="3" t="s">
        <v>63</v>
      </c>
      <c r="H11" s="26" t="s">
        <v>59</v>
      </c>
      <c r="I11" s="3"/>
      <c r="K11" s="14">
        <v>300</v>
      </c>
      <c r="L11" s="12">
        <f>IF(AND(T_asVie[[#This Row],[Débit]]="",T_asVie[[#This Row],[Crédit]]=""),"",$L$6+T_asVie[[#This Row],[Crédit]]-T_asVie[[#This Row],[Débit]])</f>
        <v>10300</v>
      </c>
      <c r="M11" s="33" t="s">
        <v>109</v>
      </c>
      <c r="N11" s="24">
        <f>IF(T_asVie[[#This Row],[Pointage]]="","",$L$6-T_asVie[[#This Row],[Débit]]+T_asVie[[#This Row],[Crédit]])</f>
        <v>10300</v>
      </c>
    </row>
    <row r="12" spans="2:14" ht="15" customHeight="1" x14ac:dyDescent="0.3">
      <c r="B12" s="25">
        <v>45078</v>
      </c>
      <c r="C12" s="3" t="s">
        <v>100</v>
      </c>
      <c r="D12" s="117" t="str">
        <f>IF(C12="","",VLOOKUP(T_asVie[[#This Row],[Mode de paiement]],T_mode[],2,0))</f>
        <v>Ê</v>
      </c>
      <c r="E12" s="3"/>
      <c r="F12" s="3"/>
      <c r="G12" s="3" t="s">
        <v>63</v>
      </c>
      <c r="H12" s="3"/>
      <c r="I12" s="3"/>
      <c r="K12" s="14">
        <v>20</v>
      </c>
      <c r="L12" s="12">
        <f>IF(AND(T_asVie[[#This Row],[Débit]]="",T_asVie[[#This Row],[Crédit]]=""),"",$L$6+T_asVie[[#This Row],[Crédit]]-T_asVie[[#This Row],[Débit]])</f>
        <v>10020</v>
      </c>
      <c r="M12" s="33"/>
      <c r="N12" s="24" t="str">
        <f>IF(T_asVie[[#This Row],[Pointage]]="","",$L$6-T_asVie[[#This Row],[Débit]]+T_asVie[[#This Row],[Crédit]])</f>
        <v/>
      </c>
    </row>
    <row r="13" spans="2:14" ht="15" customHeight="1" x14ac:dyDescent="0.3">
      <c r="B13" s="131">
        <v>45084</v>
      </c>
      <c r="C13" s="125" t="s">
        <v>99</v>
      </c>
      <c r="D13" s="166" t="str">
        <f>IF(C13="","",VLOOKUP(T_asVie[[#This Row],[Mode de paiement]],T_mode[],2,0))</f>
        <v>Æ</v>
      </c>
      <c r="E13" s="125">
        <v>1111111</v>
      </c>
      <c r="F13" s="125"/>
      <c r="G13" s="125" t="s">
        <v>32</v>
      </c>
      <c r="H13" s="125"/>
      <c r="I13" s="125" t="s">
        <v>147</v>
      </c>
      <c r="J13" s="127"/>
      <c r="K13" s="128">
        <v>123.45</v>
      </c>
      <c r="L13" s="12">
        <f>IF(AND(T_asVie[[#This Row],[Débit]]="",T_asVie[[#This Row],[Crédit]]=""),"",$L$6+T_asVie[[#This Row],[Crédit]]-T_asVie[[#This Row],[Débit]])</f>
        <v>10123.450000000001</v>
      </c>
      <c r="M13" s="22"/>
      <c r="N13" s="24" t="str">
        <f>IF(T_asVie[[#This Row],[Pointage]]="","",$L$6-T_asVie[[#This Row],[Débit]]+T_asVie[[#This Row],[Crédit]])</f>
        <v/>
      </c>
    </row>
    <row r="14" spans="2:14" ht="15" customHeight="1" x14ac:dyDescent="0.3">
      <c r="D14" s="186"/>
      <c r="M14" s="188"/>
    </row>
    <row r="15" spans="2:14" x14ac:dyDescent="0.3">
      <c r="D15" s="186"/>
      <c r="M15" s="188"/>
    </row>
    <row r="16" spans="2:14" x14ac:dyDescent="0.3">
      <c r="D16" s="186"/>
      <c r="M16" s="188"/>
    </row>
    <row r="17" spans="4:13" x14ac:dyDescent="0.3">
      <c r="D17" s="186"/>
      <c r="M17" s="188"/>
    </row>
    <row r="18" spans="4:13" x14ac:dyDescent="0.3">
      <c r="D18" s="186"/>
      <c r="M18" s="188"/>
    </row>
    <row r="19" spans="4:13" x14ac:dyDescent="0.3">
      <c r="D19" s="186"/>
      <c r="M19" s="188"/>
    </row>
    <row r="20" spans="4:13" x14ac:dyDescent="0.3">
      <c r="D20" s="186"/>
      <c r="M20" s="188"/>
    </row>
    <row r="21" spans="4:13" x14ac:dyDescent="0.3">
      <c r="D21" s="186"/>
      <c r="M21" s="188"/>
    </row>
    <row r="22" spans="4:13" x14ac:dyDescent="0.3">
      <c r="D22" s="186"/>
      <c r="M22" s="188"/>
    </row>
    <row r="23" spans="4:13" x14ac:dyDescent="0.3">
      <c r="D23" s="186"/>
      <c r="M23" s="188"/>
    </row>
    <row r="24" spans="4:13" ht="15" customHeight="1" x14ac:dyDescent="0.3">
      <c r="D24" s="186"/>
      <c r="M24" s="188"/>
    </row>
    <row r="25" spans="4:13" x14ac:dyDescent="0.3">
      <c r="D25" s="186"/>
      <c r="M25" s="188"/>
    </row>
    <row r="26" spans="4:13" x14ac:dyDescent="0.3">
      <c r="D26" s="186"/>
      <c r="M26" s="188"/>
    </row>
    <row r="27" spans="4:13" x14ac:dyDescent="0.3">
      <c r="D27" s="186"/>
      <c r="M27" s="188"/>
    </row>
    <row r="28" spans="4:13" x14ac:dyDescent="0.3">
      <c r="D28" s="186"/>
      <c r="M28" s="188"/>
    </row>
    <row r="29" spans="4:13" x14ac:dyDescent="0.3">
      <c r="D29" s="186"/>
      <c r="M29" s="188"/>
    </row>
    <row r="30" spans="4:13" x14ac:dyDescent="0.3">
      <c r="D30" s="186"/>
      <c r="M30" s="188"/>
    </row>
    <row r="31" spans="4:13" x14ac:dyDescent="0.3">
      <c r="D31" s="186"/>
      <c r="M31" s="188"/>
    </row>
    <row r="32" spans="4:13" x14ac:dyDescent="0.3">
      <c r="D32" s="186"/>
      <c r="M32" s="188"/>
    </row>
    <row r="33" spans="4:13" x14ac:dyDescent="0.3">
      <c r="D33" s="186"/>
      <c r="M33" s="188"/>
    </row>
    <row r="34" spans="4:13" x14ac:dyDescent="0.3">
      <c r="D34" s="186"/>
      <c r="M34" s="188"/>
    </row>
    <row r="35" spans="4:13" x14ac:dyDescent="0.3">
      <c r="D35" s="186"/>
      <c r="M35" s="188"/>
    </row>
    <row r="36" spans="4:13" x14ac:dyDescent="0.3">
      <c r="D36" s="186"/>
      <c r="M36" s="188"/>
    </row>
    <row r="37" spans="4:13" x14ac:dyDescent="0.3">
      <c r="D37" s="186"/>
      <c r="M37" s="188"/>
    </row>
    <row r="38" spans="4:13" x14ac:dyDescent="0.3">
      <c r="D38" s="186"/>
      <c r="M38" s="188"/>
    </row>
    <row r="39" spans="4:13" x14ac:dyDescent="0.3">
      <c r="D39" s="186"/>
      <c r="M39" s="188"/>
    </row>
    <row r="40" spans="4:13" x14ac:dyDescent="0.3">
      <c r="D40" s="186"/>
      <c r="M40" s="188"/>
    </row>
    <row r="41" spans="4:13" x14ac:dyDescent="0.3">
      <c r="D41" s="186"/>
      <c r="M41" s="188"/>
    </row>
    <row r="42" spans="4:13" x14ac:dyDescent="0.3">
      <c r="D42" s="186"/>
      <c r="M42" s="188"/>
    </row>
    <row r="43" spans="4:13" x14ac:dyDescent="0.3">
      <c r="D43" s="186"/>
      <c r="M43" s="188"/>
    </row>
    <row r="44" spans="4:13" x14ac:dyDescent="0.3">
      <c r="D44" s="186"/>
      <c r="M44" s="188"/>
    </row>
    <row r="45" spans="4:13" x14ac:dyDescent="0.3">
      <c r="D45" s="186"/>
      <c r="M45" s="188"/>
    </row>
    <row r="46" spans="4:13" x14ac:dyDescent="0.3">
      <c r="D46" s="186"/>
      <c r="M46" s="188"/>
    </row>
    <row r="47" spans="4:13" x14ac:dyDescent="0.3">
      <c r="D47" s="186"/>
      <c r="M47" s="188"/>
    </row>
    <row r="48" spans="4:13" x14ac:dyDescent="0.3">
      <c r="D48" s="186"/>
      <c r="M48" s="188"/>
    </row>
    <row r="49" spans="4:13" x14ac:dyDescent="0.3">
      <c r="D49" s="186"/>
      <c r="M49" s="188"/>
    </row>
    <row r="50" spans="4:13" x14ac:dyDescent="0.3">
      <c r="D50" s="186"/>
      <c r="M50" s="188"/>
    </row>
    <row r="51" spans="4:13" x14ac:dyDescent="0.3">
      <c r="D51" s="186"/>
      <c r="M51" s="188"/>
    </row>
    <row r="52" spans="4:13" x14ac:dyDescent="0.3">
      <c r="D52" s="186"/>
      <c r="M52" s="188"/>
    </row>
    <row r="53" spans="4:13" x14ac:dyDescent="0.3">
      <c r="D53" s="186"/>
      <c r="M53" s="188"/>
    </row>
    <row r="54" spans="4:13" x14ac:dyDescent="0.3">
      <c r="D54" s="186"/>
      <c r="M54" s="188"/>
    </row>
    <row r="55" spans="4:13" x14ac:dyDescent="0.3">
      <c r="D55" s="186"/>
      <c r="M55" s="188"/>
    </row>
    <row r="56" spans="4:13" x14ac:dyDescent="0.3">
      <c r="D56" s="186"/>
      <c r="M56" s="188"/>
    </row>
    <row r="57" spans="4:13" x14ac:dyDescent="0.3">
      <c r="D57" s="186"/>
      <c r="M57" s="188"/>
    </row>
    <row r="58" spans="4:13" x14ac:dyDescent="0.3">
      <c r="D58" s="186"/>
      <c r="M58" s="188"/>
    </row>
    <row r="59" spans="4:13" x14ac:dyDescent="0.3">
      <c r="D59" s="186"/>
      <c r="M59" s="188"/>
    </row>
    <row r="60" spans="4:13" x14ac:dyDescent="0.3">
      <c r="D60" s="186"/>
      <c r="M60" s="188"/>
    </row>
    <row r="61" spans="4:13" x14ac:dyDescent="0.3">
      <c r="D61" s="186"/>
      <c r="M61" s="188"/>
    </row>
    <row r="62" spans="4:13" x14ac:dyDescent="0.3">
      <c r="D62" s="186"/>
      <c r="M62" s="188"/>
    </row>
    <row r="63" spans="4:13" x14ac:dyDescent="0.3">
      <c r="D63" s="186"/>
      <c r="M63" s="188"/>
    </row>
    <row r="64" spans="4:13" x14ac:dyDescent="0.3">
      <c r="D64" s="186"/>
      <c r="M64" s="188"/>
    </row>
    <row r="65" spans="4:13" x14ac:dyDescent="0.3">
      <c r="D65" s="186"/>
      <c r="M65" s="188"/>
    </row>
    <row r="66" spans="4:13" x14ac:dyDescent="0.3">
      <c r="D66" s="186"/>
      <c r="M66" s="188"/>
    </row>
    <row r="67" spans="4:13" x14ac:dyDescent="0.3">
      <c r="D67" s="186"/>
      <c r="M67" s="188"/>
    </row>
    <row r="68" spans="4:13" x14ac:dyDescent="0.3">
      <c r="D68" s="186"/>
      <c r="M68" s="188"/>
    </row>
    <row r="69" spans="4:13" x14ac:dyDescent="0.3">
      <c r="D69" s="186"/>
      <c r="M69" s="188"/>
    </row>
    <row r="70" spans="4:13" x14ac:dyDescent="0.3">
      <c r="D70" s="186"/>
      <c r="M70" s="188"/>
    </row>
    <row r="71" spans="4:13" x14ac:dyDescent="0.3">
      <c r="D71" s="186"/>
      <c r="M71" s="188"/>
    </row>
    <row r="72" spans="4:13" x14ac:dyDescent="0.3">
      <c r="D72" s="186"/>
      <c r="M72" s="188"/>
    </row>
    <row r="73" spans="4:13" x14ac:dyDescent="0.3">
      <c r="D73" s="186"/>
      <c r="M73" s="188"/>
    </row>
    <row r="74" spans="4:13" x14ac:dyDescent="0.3">
      <c r="D74" s="186"/>
      <c r="M74" s="188"/>
    </row>
    <row r="75" spans="4:13" x14ac:dyDescent="0.3">
      <c r="D75" s="186"/>
      <c r="M75" s="188"/>
    </row>
    <row r="76" spans="4:13" x14ac:dyDescent="0.3">
      <c r="D76" s="186"/>
      <c r="M76" s="188"/>
    </row>
    <row r="77" spans="4:13" x14ac:dyDescent="0.3">
      <c r="D77" s="186"/>
      <c r="M77" s="188"/>
    </row>
    <row r="78" spans="4:13" x14ac:dyDescent="0.3">
      <c r="D78" s="186"/>
      <c r="M78" s="188"/>
    </row>
    <row r="79" spans="4:13" x14ac:dyDescent="0.3">
      <c r="D79" s="186"/>
      <c r="M79" s="188"/>
    </row>
    <row r="80" spans="4:13" x14ac:dyDescent="0.3">
      <c r="D80" s="186"/>
      <c r="M80" s="188"/>
    </row>
    <row r="81" spans="4:13" x14ac:dyDescent="0.3">
      <c r="D81" s="186"/>
      <c r="M81" s="188"/>
    </row>
    <row r="82" spans="4:13" x14ac:dyDescent="0.3">
      <c r="D82" s="186"/>
      <c r="M82" s="188"/>
    </row>
    <row r="83" spans="4:13" x14ac:dyDescent="0.3">
      <c r="D83" s="186"/>
      <c r="M83" s="188"/>
    </row>
    <row r="84" spans="4:13" x14ac:dyDescent="0.3">
      <c r="D84" s="186"/>
      <c r="M84" s="188"/>
    </row>
    <row r="85" spans="4:13" x14ac:dyDescent="0.3">
      <c r="D85" s="186"/>
      <c r="M85" s="188"/>
    </row>
    <row r="86" spans="4:13" x14ac:dyDescent="0.3">
      <c r="D86" s="186"/>
      <c r="M86" s="188"/>
    </row>
    <row r="87" spans="4:13" x14ac:dyDescent="0.3">
      <c r="D87" s="186"/>
      <c r="M87" s="188"/>
    </row>
    <row r="88" spans="4:13" x14ac:dyDescent="0.3">
      <c r="D88" s="186"/>
      <c r="M88" s="188"/>
    </row>
    <row r="89" spans="4:13" x14ac:dyDescent="0.3">
      <c r="D89" s="186"/>
      <c r="M89" s="188"/>
    </row>
    <row r="90" spans="4:13" x14ac:dyDescent="0.3">
      <c r="D90" s="186"/>
      <c r="M90" s="188"/>
    </row>
    <row r="91" spans="4:13" x14ac:dyDescent="0.3">
      <c r="D91" s="186"/>
      <c r="M91" s="188"/>
    </row>
    <row r="92" spans="4:13" x14ac:dyDescent="0.3">
      <c r="D92" s="186"/>
      <c r="M92" s="188"/>
    </row>
    <row r="93" spans="4:13" x14ac:dyDescent="0.3">
      <c r="D93" s="186"/>
      <c r="M93" s="188"/>
    </row>
    <row r="94" spans="4:13" x14ac:dyDescent="0.3">
      <c r="D94" s="186"/>
      <c r="M94" s="188"/>
    </row>
    <row r="95" spans="4:13" x14ac:dyDescent="0.3">
      <c r="D95" s="186"/>
      <c r="M95" s="188"/>
    </row>
    <row r="96" spans="4:13" x14ac:dyDescent="0.3">
      <c r="D96" s="186"/>
      <c r="M96" s="188"/>
    </row>
    <row r="97" spans="4:13" x14ac:dyDescent="0.3">
      <c r="D97" s="186"/>
      <c r="M97" s="188"/>
    </row>
    <row r="98" spans="4:13" x14ac:dyDescent="0.3">
      <c r="D98" s="186"/>
      <c r="M98" s="188"/>
    </row>
    <row r="99" spans="4:13" x14ac:dyDescent="0.3">
      <c r="D99" s="186"/>
      <c r="M99" s="188"/>
    </row>
    <row r="100" spans="4:13" x14ac:dyDescent="0.3">
      <c r="D100" s="186"/>
      <c r="M100" s="188"/>
    </row>
  </sheetData>
  <mergeCells count="7">
    <mergeCell ref="J4:K4"/>
    <mergeCell ref="F8:G8"/>
    <mergeCell ref="J8:K8"/>
    <mergeCell ref="F6:G6"/>
    <mergeCell ref="J6:K6"/>
    <mergeCell ref="F7:G7"/>
    <mergeCell ref="J7:K7"/>
  </mergeCells>
  <conditionalFormatting sqref="D11:D13">
    <cfRule type="containsText" dxfId="168" priority="1" operator="containsText" text="ó">
      <formula>NOT(ISERROR(SEARCH("ó",D11)))</formula>
    </cfRule>
    <cfRule type="containsText" dxfId="167" priority="2" operator="containsText" text="Ê">
      <formula>NOT(ISERROR(SEARCH("Ê",D11)))</formula>
    </cfRule>
    <cfRule type="containsText" dxfId="166" priority="3" operator="containsText" text="Æ">
      <formula>NOT(ISERROR(SEARCH("Æ",D11)))</formula>
    </cfRule>
    <cfRule type="containsText" dxfId="165" priority="4" operator="containsText" text="Æ">
      <formula>NOT(ISERROR(SEARCH("Æ",D11)))</formula>
    </cfRule>
    <cfRule type="containsText" dxfId="164" priority="5" operator="containsText" text="ó">
      <formula>NOT(ISERROR(SEARCH("ó",D11)))</formula>
    </cfRule>
    <cfRule type="containsText" dxfId="163" priority="6" operator="containsText" text="Æ">
      <formula>NOT(ISERROR(SEARCH("Æ",D11)))</formula>
    </cfRule>
    <cfRule type="containsText" dxfId="162" priority="7" operator="containsText" text="Ê">
      <formula>NOT(ISERROR(SEARCH("Ê",D11)))</formula>
    </cfRule>
    <cfRule type="containsText" dxfId="161" priority="8" operator="containsText" text="Æ">
      <formula>NOT(ISERROR(SEARCH("Æ",D11)))</formula>
    </cfRule>
    <cfRule type="containsText" dxfId="160" priority="9" operator="containsText" text="Æ">
      <formula>NOT(ISERROR(SEARCH("Æ",D11)))</formula>
    </cfRule>
  </conditionalFormatting>
  <dataValidations count="1">
    <dataValidation type="list" allowBlank="1" showInputMessage="1" showErrorMessage="1" sqref="G11:G13" xr:uid="{2FE507F0-ECBB-4D27-A39E-A655A6C6AFAF}">
      <formula1>ET_Rubriques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380BF1D-24D6-473B-ABF8-A0B4518517E0}">
          <x14:formula1>
            <xm:f>#REF!</xm:f>
          </x14:formula1>
          <xm:sqref>H11:H13</xm:sqref>
        </x14:dataValidation>
        <x14:dataValidation type="list" allowBlank="1" showInputMessage="1" showErrorMessage="1" xr:uid="{055AAFA0-8262-4650-8FE0-286A9FFC33DD}">
          <x14:formula1>
            <xm:f>#REF!</xm:f>
          </x14:formula1>
          <xm:sqref>F11:F13</xm:sqref>
        </x14:dataValidation>
        <x14:dataValidation type="list" allowBlank="1" showInputMessage="1" showErrorMessage="1" xr:uid="{D9295D44-C31F-49CB-AAC7-27F6567D820F}">
          <x14:formula1>
            <xm:f>#REF!</xm:f>
          </x14:formula1>
          <xm:sqref>C11:C13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0D662-604F-431B-A430-9C097D724BEB}">
  <sheetPr codeName="Feuil05">
    <tabColor theme="5" tint="-0.249977111117893"/>
  </sheetPr>
  <dimension ref="B3:N100"/>
  <sheetViews>
    <sheetView showGridLines="0" workbookViewId="0">
      <pane ySplit="10" topLeftCell="A11" activePane="bottomLeft" state="frozen"/>
      <selection pane="bottomLeft" activeCell="A23" sqref="A23"/>
    </sheetView>
  </sheetViews>
  <sheetFormatPr baseColWidth="10" defaultRowHeight="14.4" x14ac:dyDescent="0.3"/>
  <cols>
    <col min="1" max="1" width="2.88671875" customWidth="1"/>
    <col min="2" max="2" width="13.6640625" style="1" customWidth="1"/>
    <col min="3" max="3" width="21.6640625" customWidth="1"/>
    <col min="4" max="4" width="5.6640625" customWidth="1"/>
    <col min="5" max="5" width="12.6640625" customWidth="1"/>
    <col min="6" max="8" width="22.6640625" customWidth="1"/>
    <col min="9" max="9" width="41.88671875" customWidth="1"/>
    <col min="10" max="10" width="14.6640625" style="9" customWidth="1"/>
    <col min="11" max="11" width="14.6640625" style="14" customWidth="1"/>
    <col min="12" max="12" width="14.6640625" customWidth="1"/>
    <col min="13" max="13" width="6.6640625" style="12" customWidth="1"/>
    <col min="14" max="14" width="14.6640625" style="15" customWidth="1"/>
  </cols>
  <sheetData>
    <row r="3" spans="2:14" x14ac:dyDescent="0.3">
      <c r="J3" s="2"/>
      <c r="K3" s="16"/>
      <c r="L3" s="17"/>
      <c r="M3" s="18"/>
      <c r="N3" s="17"/>
    </row>
    <row r="4" spans="2:14" ht="30" customHeight="1" x14ac:dyDescent="0.3">
      <c r="B4" s="167" t="s">
        <v>150</v>
      </c>
      <c r="C4" s="168"/>
      <c r="D4" s="168"/>
      <c r="E4" s="168"/>
      <c r="F4" s="168"/>
      <c r="G4" s="168"/>
      <c r="H4" s="168"/>
      <c r="I4" s="168"/>
      <c r="J4" s="169">
        <f ca="1">TODAY()</f>
        <v>45085</v>
      </c>
      <c r="K4" s="169"/>
      <c r="L4" s="170"/>
      <c r="M4" s="171"/>
      <c r="N4" s="170"/>
    </row>
    <row r="5" spans="2:14" ht="18" customHeight="1" x14ac:dyDescent="0.3">
      <c r="J5" s="2"/>
      <c r="K5" s="16"/>
      <c r="L5" s="17"/>
      <c r="M5" s="18"/>
      <c r="N5" s="17"/>
    </row>
    <row r="6" spans="2:14" s="11" customFormat="1" ht="18" customHeight="1" x14ac:dyDescent="0.3">
      <c r="B6" s="27"/>
      <c r="F6" s="140" t="s">
        <v>102</v>
      </c>
      <c r="G6" s="141"/>
      <c r="H6" s="61">
        <f>SUM($J$11:$J455)*-1</f>
        <v>0</v>
      </c>
      <c r="I6" s="23"/>
      <c r="J6" s="146" t="s">
        <v>107</v>
      </c>
      <c r="K6" s="147"/>
      <c r="L6" s="55">
        <f>[1]Comptes!I13</f>
        <v>10000</v>
      </c>
      <c r="M6" s="56"/>
      <c r="N6" s="28"/>
    </row>
    <row r="7" spans="2:14" s="11" customFormat="1" ht="18" customHeight="1" x14ac:dyDescent="0.3">
      <c r="B7" s="27"/>
      <c r="F7" s="142" t="s">
        <v>106</v>
      </c>
      <c r="G7" s="143"/>
      <c r="H7" s="62">
        <f>SUM($K$11:$K481)</f>
        <v>702.31</v>
      </c>
      <c r="I7" s="23"/>
      <c r="J7" s="148" t="s">
        <v>104</v>
      </c>
      <c r="K7" s="149"/>
      <c r="L7" s="57">
        <f>IF(L6="","",LOOKUP(9^9,L11:L1985))</f>
        <v>10150</v>
      </c>
      <c r="M7" s="58"/>
      <c r="N7" s="28"/>
    </row>
    <row r="8" spans="2:14" s="11" customFormat="1" ht="18" customHeight="1" x14ac:dyDescent="0.3">
      <c r="B8" s="27"/>
      <c r="F8" s="144" t="s">
        <v>103</v>
      </c>
      <c r="G8" s="145"/>
      <c r="H8" s="63">
        <f>H6+H7</f>
        <v>702.31</v>
      </c>
      <c r="I8" s="23"/>
      <c r="J8" s="150" t="s">
        <v>105</v>
      </c>
      <c r="K8" s="151"/>
      <c r="L8" s="59">
        <f>IF(L7="","",LOOKUP(9^9,N11:N1985))</f>
        <v>10552.31</v>
      </c>
      <c r="M8" s="60"/>
      <c r="N8" s="28"/>
    </row>
    <row r="9" spans="2:14" ht="18" customHeight="1" x14ac:dyDescent="0.3">
      <c r="F9" s="8"/>
      <c r="H9" s="10"/>
      <c r="I9" s="8"/>
      <c r="J9" s="13"/>
      <c r="K9" s="16"/>
      <c r="L9" s="21"/>
      <c r="M9" s="18"/>
      <c r="N9" s="17"/>
    </row>
    <row r="10" spans="2:14" s="11" customFormat="1" ht="30" customHeight="1" x14ac:dyDescent="0.3">
      <c r="B10" s="172" t="s">
        <v>3</v>
      </c>
      <c r="C10" s="173" t="s">
        <v>2</v>
      </c>
      <c r="D10" s="173" t="s">
        <v>137</v>
      </c>
      <c r="E10" s="173" t="s">
        <v>110</v>
      </c>
      <c r="F10" s="173" t="s">
        <v>1</v>
      </c>
      <c r="G10" s="173" t="s">
        <v>8</v>
      </c>
      <c r="H10" s="173" t="s">
        <v>9</v>
      </c>
      <c r="I10" s="173" t="s">
        <v>5</v>
      </c>
      <c r="J10" s="174" t="s">
        <v>6</v>
      </c>
      <c r="K10" s="174" t="s">
        <v>7</v>
      </c>
      <c r="L10" s="175" t="s">
        <v>111</v>
      </c>
      <c r="M10" s="173" t="s">
        <v>108</v>
      </c>
      <c r="N10" s="173" t="s">
        <v>101</v>
      </c>
    </row>
    <row r="11" spans="2:14" x14ac:dyDescent="0.3">
      <c r="B11" s="25">
        <v>44927</v>
      </c>
      <c r="C11" s="3" t="s">
        <v>100</v>
      </c>
      <c r="D11" s="117" t="str">
        <f>IF(C11="","",VLOOKUP(Tableau3[[#This Row],[Mode de paiement]],T_mode[],2,0))</f>
        <v>Ê</v>
      </c>
      <c r="E11" s="3"/>
      <c r="F11" s="3"/>
      <c r="G11" s="3"/>
      <c r="H11" s="26" t="s">
        <v>59</v>
      </c>
      <c r="I11" s="3"/>
      <c r="K11" s="14">
        <v>552.30999999999995</v>
      </c>
      <c r="L11" s="12">
        <f>IF(AND(Tableau3[[#This Row],[Débit]]="",Tableau3[[#This Row],[Crédit]]=""),"",$L$6+Tableau3[[#This Row],[Crédit]]-Tableau3[[#This Row],[Débit]])</f>
        <v>10552.31</v>
      </c>
      <c r="M11" s="117" t="s">
        <v>109</v>
      </c>
      <c r="N11" s="24">
        <f>IF(Tableau3[[#This Row],[Pointage]]="","",$L$6-Tableau3[[#This Row],[Débit]]+Tableau3[[#This Row],[Crédit]])</f>
        <v>10552.31</v>
      </c>
    </row>
    <row r="12" spans="2:14" ht="15" customHeight="1" x14ac:dyDescent="0.3">
      <c r="B12" s="25">
        <v>45083</v>
      </c>
      <c r="C12" s="3" t="s">
        <v>100</v>
      </c>
      <c r="D12" s="117" t="str">
        <f>IF(C12="","",VLOOKUP(Tableau3[[#This Row],[Mode de paiement]],T_mode[],2,0))</f>
        <v>Ê</v>
      </c>
      <c r="E12" s="3"/>
      <c r="F12" s="3"/>
      <c r="G12" s="3"/>
      <c r="H12" s="3"/>
      <c r="I12" s="3"/>
      <c r="K12" s="14">
        <v>150</v>
      </c>
      <c r="L12" s="12">
        <f>IF(AND(Tableau3[[#This Row],[Débit]]="",Tableau3[[#This Row],[Crédit]]=""),"",$L$6+Tableau3[[#This Row],[Crédit]]-Tableau3[[#This Row],[Débit]])</f>
        <v>10150</v>
      </c>
      <c r="M12" s="117"/>
      <c r="N12" s="24" t="str">
        <f>IF(Tableau3[[#This Row],[Pointage]]="","",$L$6-Tableau3[[#This Row],[Débit]]+Tableau3[[#This Row],[Crédit]])</f>
        <v/>
      </c>
    </row>
    <row r="13" spans="2:14" ht="15" customHeight="1" x14ac:dyDescent="0.3">
      <c r="D13" s="166"/>
      <c r="M13" s="166"/>
    </row>
    <row r="14" spans="2:14" ht="15" customHeight="1" x14ac:dyDescent="0.3">
      <c r="D14" s="186"/>
      <c r="M14" s="186"/>
    </row>
    <row r="15" spans="2:14" x14ac:dyDescent="0.3">
      <c r="D15" s="186"/>
      <c r="M15" s="186"/>
    </row>
    <row r="16" spans="2:14" x14ac:dyDescent="0.3">
      <c r="D16" s="186"/>
      <c r="M16" s="186"/>
    </row>
    <row r="17" spans="4:13" x14ac:dyDescent="0.3">
      <c r="D17" s="186"/>
      <c r="M17" s="186"/>
    </row>
    <row r="18" spans="4:13" x14ac:dyDescent="0.3">
      <c r="D18" s="186"/>
      <c r="M18" s="186"/>
    </row>
    <row r="19" spans="4:13" x14ac:dyDescent="0.3">
      <c r="D19" s="186"/>
      <c r="M19" s="186"/>
    </row>
    <row r="20" spans="4:13" x14ac:dyDescent="0.3">
      <c r="D20" s="186"/>
      <c r="M20" s="186"/>
    </row>
    <row r="21" spans="4:13" x14ac:dyDescent="0.3">
      <c r="D21" s="186"/>
      <c r="M21" s="186"/>
    </row>
    <row r="22" spans="4:13" x14ac:dyDescent="0.3">
      <c r="D22" s="186"/>
      <c r="M22" s="186"/>
    </row>
    <row r="23" spans="4:13" x14ac:dyDescent="0.3">
      <c r="D23" s="186"/>
      <c r="M23" s="186"/>
    </row>
    <row r="24" spans="4:13" ht="15" customHeight="1" x14ac:dyDescent="0.3">
      <c r="D24" s="186"/>
      <c r="M24" s="186"/>
    </row>
    <row r="25" spans="4:13" x14ac:dyDescent="0.3">
      <c r="D25" s="186"/>
      <c r="M25" s="186"/>
    </row>
    <row r="26" spans="4:13" x14ac:dyDescent="0.3">
      <c r="D26" s="186"/>
      <c r="M26" s="186"/>
    </row>
    <row r="27" spans="4:13" x14ac:dyDescent="0.3">
      <c r="D27" s="186"/>
      <c r="M27" s="186"/>
    </row>
    <row r="28" spans="4:13" x14ac:dyDescent="0.3">
      <c r="D28" s="186"/>
      <c r="M28" s="186"/>
    </row>
    <row r="29" spans="4:13" x14ac:dyDescent="0.3">
      <c r="D29" s="186"/>
      <c r="M29" s="186"/>
    </row>
    <row r="30" spans="4:13" x14ac:dyDescent="0.3">
      <c r="D30" s="186"/>
      <c r="M30" s="186"/>
    </row>
    <row r="31" spans="4:13" x14ac:dyDescent="0.3">
      <c r="D31" s="186"/>
      <c r="M31" s="186"/>
    </row>
    <row r="32" spans="4:13" x14ac:dyDescent="0.3">
      <c r="D32" s="186"/>
      <c r="M32" s="186"/>
    </row>
    <row r="33" spans="4:13" x14ac:dyDescent="0.3">
      <c r="D33" s="186"/>
      <c r="M33" s="186"/>
    </row>
    <row r="34" spans="4:13" x14ac:dyDescent="0.3">
      <c r="D34" s="186"/>
      <c r="M34" s="186"/>
    </row>
    <row r="35" spans="4:13" x14ac:dyDescent="0.3">
      <c r="D35" s="186"/>
      <c r="M35" s="186"/>
    </row>
    <row r="36" spans="4:13" x14ac:dyDescent="0.3">
      <c r="D36" s="186"/>
      <c r="M36" s="186"/>
    </row>
    <row r="37" spans="4:13" x14ac:dyDescent="0.3">
      <c r="D37" s="186"/>
      <c r="M37" s="186"/>
    </row>
    <row r="38" spans="4:13" x14ac:dyDescent="0.3">
      <c r="D38" s="186"/>
      <c r="M38" s="186"/>
    </row>
    <row r="39" spans="4:13" x14ac:dyDescent="0.3">
      <c r="D39" s="186"/>
      <c r="M39" s="186"/>
    </row>
    <row r="40" spans="4:13" x14ac:dyDescent="0.3">
      <c r="D40" s="186"/>
      <c r="M40" s="186"/>
    </row>
    <row r="41" spans="4:13" x14ac:dyDescent="0.3">
      <c r="D41" s="186"/>
      <c r="M41" s="186"/>
    </row>
    <row r="42" spans="4:13" x14ac:dyDescent="0.3">
      <c r="D42" s="186"/>
      <c r="M42" s="186"/>
    </row>
    <row r="43" spans="4:13" x14ac:dyDescent="0.3">
      <c r="D43" s="186"/>
      <c r="M43" s="186"/>
    </row>
    <row r="44" spans="4:13" x14ac:dyDescent="0.3">
      <c r="D44" s="186"/>
      <c r="M44" s="186"/>
    </row>
    <row r="45" spans="4:13" x14ac:dyDescent="0.3">
      <c r="D45" s="186"/>
      <c r="M45" s="186"/>
    </row>
    <row r="46" spans="4:13" x14ac:dyDescent="0.3">
      <c r="D46" s="186"/>
      <c r="M46" s="186"/>
    </row>
    <row r="47" spans="4:13" x14ac:dyDescent="0.3">
      <c r="D47" s="186"/>
      <c r="M47" s="186"/>
    </row>
    <row r="48" spans="4:13" x14ac:dyDescent="0.3">
      <c r="D48" s="186"/>
      <c r="M48" s="186"/>
    </row>
    <row r="49" spans="4:13" x14ac:dyDescent="0.3">
      <c r="D49" s="186"/>
      <c r="M49" s="186"/>
    </row>
    <row r="50" spans="4:13" x14ac:dyDescent="0.3">
      <c r="D50" s="186"/>
      <c r="M50" s="186"/>
    </row>
    <row r="51" spans="4:13" x14ac:dyDescent="0.3">
      <c r="D51" s="186"/>
      <c r="M51" s="186"/>
    </row>
    <row r="52" spans="4:13" x14ac:dyDescent="0.3">
      <c r="D52" s="186"/>
      <c r="M52" s="186"/>
    </row>
    <row r="53" spans="4:13" x14ac:dyDescent="0.3">
      <c r="D53" s="186"/>
      <c r="M53" s="186"/>
    </row>
    <row r="54" spans="4:13" x14ac:dyDescent="0.3">
      <c r="D54" s="186"/>
      <c r="M54" s="186"/>
    </row>
    <row r="55" spans="4:13" x14ac:dyDescent="0.3">
      <c r="D55" s="186"/>
      <c r="M55" s="186"/>
    </row>
    <row r="56" spans="4:13" x14ac:dyDescent="0.3">
      <c r="D56" s="186"/>
      <c r="M56" s="186"/>
    </row>
    <row r="57" spans="4:13" x14ac:dyDescent="0.3">
      <c r="D57" s="186"/>
      <c r="M57" s="186"/>
    </row>
    <row r="58" spans="4:13" x14ac:dyDescent="0.3">
      <c r="D58" s="186"/>
      <c r="M58" s="186"/>
    </row>
    <row r="59" spans="4:13" x14ac:dyDescent="0.3">
      <c r="D59" s="186"/>
      <c r="M59" s="186"/>
    </row>
    <row r="60" spans="4:13" x14ac:dyDescent="0.3">
      <c r="D60" s="186"/>
      <c r="M60" s="186"/>
    </row>
    <row r="61" spans="4:13" x14ac:dyDescent="0.3">
      <c r="D61" s="186"/>
      <c r="M61" s="186"/>
    </row>
    <row r="62" spans="4:13" x14ac:dyDescent="0.3">
      <c r="D62" s="186"/>
      <c r="M62" s="186"/>
    </row>
    <row r="63" spans="4:13" x14ac:dyDescent="0.3">
      <c r="D63" s="186"/>
      <c r="M63" s="186"/>
    </row>
    <row r="64" spans="4:13" x14ac:dyDescent="0.3">
      <c r="D64" s="186"/>
      <c r="M64" s="186"/>
    </row>
    <row r="65" spans="4:13" x14ac:dyDescent="0.3">
      <c r="D65" s="186"/>
      <c r="M65" s="186"/>
    </row>
    <row r="66" spans="4:13" x14ac:dyDescent="0.3">
      <c r="D66" s="186"/>
      <c r="M66" s="186"/>
    </row>
    <row r="67" spans="4:13" x14ac:dyDescent="0.3">
      <c r="D67" s="186"/>
      <c r="M67" s="186"/>
    </row>
    <row r="68" spans="4:13" x14ac:dyDescent="0.3">
      <c r="D68" s="186"/>
      <c r="M68" s="186"/>
    </row>
    <row r="69" spans="4:13" x14ac:dyDescent="0.3">
      <c r="D69" s="186"/>
      <c r="M69" s="186"/>
    </row>
    <row r="70" spans="4:13" x14ac:dyDescent="0.3">
      <c r="D70" s="186"/>
      <c r="M70" s="186"/>
    </row>
    <row r="71" spans="4:13" x14ac:dyDescent="0.3">
      <c r="D71" s="186"/>
      <c r="M71" s="186"/>
    </row>
    <row r="72" spans="4:13" x14ac:dyDescent="0.3">
      <c r="D72" s="186"/>
      <c r="M72" s="186"/>
    </row>
    <row r="73" spans="4:13" x14ac:dyDescent="0.3">
      <c r="D73" s="186"/>
      <c r="M73" s="186"/>
    </row>
    <row r="74" spans="4:13" x14ac:dyDescent="0.3">
      <c r="D74" s="186"/>
      <c r="M74" s="186"/>
    </row>
    <row r="75" spans="4:13" x14ac:dyDescent="0.3">
      <c r="D75" s="186"/>
      <c r="M75" s="186"/>
    </row>
    <row r="76" spans="4:13" x14ac:dyDescent="0.3">
      <c r="D76" s="186"/>
      <c r="M76" s="186"/>
    </row>
    <row r="77" spans="4:13" x14ac:dyDescent="0.3">
      <c r="D77" s="186"/>
      <c r="M77" s="186"/>
    </row>
    <row r="78" spans="4:13" x14ac:dyDescent="0.3">
      <c r="D78" s="186"/>
      <c r="M78" s="186"/>
    </row>
    <row r="79" spans="4:13" x14ac:dyDescent="0.3">
      <c r="D79" s="186"/>
      <c r="M79" s="186"/>
    </row>
    <row r="80" spans="4:13" x14ac:dyDescent="0.3">
      <c r="D80" s="186"/>
      <c r="M80" s="186"/>
    </row>
    <row r="81" spans="4:13" x14ac:dyDescent="0.3">
      <c r="D81" s="186"/>
      <c r="M81" s="186"/>
    </row>
    <row r="82" spans="4:13" x14ac:dyDescent="0.3">
      <c r="D82" s="186"/>
      <c r="M82" s="186"/>
    </row>
    <row r="83" spans="4:13" x14ac:dyDescent="0.3">
      <c r="D83" s="186"/>
      <c r="M83" s="186"/>
    </row>
    <row r="84" spans="4:13" x14ac:dyDescent="0.3">
      <c r="D84" s="186"/>
      <c r="M84" s="186"/>
    </row>
    <row r="85" spans="4:13" x14ac:dyDescent="0.3">
      <c r="D85" s="186"/>
      <c r="M85" s="186"/>
    </row>
    <row r="86" spans="4:13" x14ac:dyDescent="0.3">
      <c r="D86" s="186"/>
      <c r="M86" s="186"/>
    </row>
    <row r="87" spans="4:13" x14ac:dyDescent="0.3">
      <c r="D87" s="186"/>
      <c r="M87" s="186"/>
    </row>
    <row r="88" spans="4:13" x14ac:dyDescent="0.3">
      <c r="D88" s="186"/>
      <c r="M88" s="186"/>
    </row>
    <row r="89" spans="4:13" x14ac:dyDescent="0.3">
      <c r="D89" s="186"/>
      <c r="M89" s="186"/>
    </row>
    <row r="90" spans="4:13" x14ac:dyDescent="0.3">
      <c r="D90" s="186"/>
      <c r="M90" s="186"/>
    </row>
    <row r="91" spans="4:13" x14ac:dyDescent="0.3">
      <c r="D91" s="186"/>
      <c r="M91" s="186"/>
    </row>
    <row r="92" spans="4:13" x14ac:dyDescent="0.3">
      <c r="D92" s="186"/>
      <c r="M92" s="186"/>
    </row>
    <row r="93" spans="4:13" x14ac:dyDescent="0.3">
      <c r="D93" s="186"/>
      <c r="M93" s="186"/>
    </row>
    <row r="94" spans="4:13" x14ac:dyDescent="0.3">
      <c r="D94" s="186"/>
      <c r="M94" s="186"/>
    </row>
    <row r="95" spans="4:13" x14ac:dyDescent="0.3">
      <c r="D95" s="186"/>
      <c r="M95" s="186"/>
    </row>
    <row r="96" spans="4:13" x14ac:dyDescent="0.3">
      <c r="D96" s="186"/>
      <c r="M96" s="186"/>
    </row>
    <row r="97" spans="4:13" x14ac:dyDescent="0.3">
      <c r="D97" s="186"/>
      <c r="M97" s="186"/>
    </row>
    <row r="98" spans="4:13" x14ac:dyDescent="0.3">
      <c r="D98" s="186"/>
      <c r="M98" s="186"/>
    </row>
    <row r="99" spans="4:13" x14ac:dyDescent="0.3">
      <c r="D99" s="186"/>
      <c r="M99" s="186"/>
    </row>
    <row r="100" spans="4:13" x14ac:dyDescent="0.3">
      <c r="D100" s="186"/>
      <c r="M100" s="186"/>
    </row>
  </sheetData>
  <mergeCells count="7">
    <mergeCell ref="J4:K4"/>
    <mergeCell ref="F6:G6"/>
    <mergeCell ref="J6:K6"/>
    <mergeCell ref="F7:G7"/>
    <mergeCell ref="J7:K7"/>
    <mergeCell ref="F8:G8"/>
    <mergeCell ref="J8:K8"/>
  </mergeCells>
  <conditionalFormatting sqref="D11:D13">
    <cfRule type="containsText" dxfId="99" priority="10" operator="containsText" text="ó">
      <formula>NOT(ISERROR(SEARCH("ó",D11)))</formula>
    </cfRule>
    <cfRule type="containsText" dxfId="98" priority="11" operator="containsText" text="Ê">
      <formula>NOT(ISERROR(SEARCH("Ê",D11)))</formula>
    </cfRule>
    <cfRule type="containsText" dxfId="97" priority="12" operator="containsText" text="Æ">
      <formula>NOT(ISERROR(SEARCH("Æ",D11)))</formula>
    </cfRule>
    <cfRule type="containsText" dxfId="96" priority="13" operator="containsText" text="Æ">
      <formula>NOT(ISERROR(SEARCH("Æ",D11)))</formula>
    </cfRule>
    <cfRule type="containsText" dxfId="95" priority="14" operator="containsText" text="ó">
      <formula>NOT(ISERROR(SEARCH("ó",D11)))</formula>
    </cfRule>
    <cfRule type="containsText" dxfId="94" priority="15" operator="containsText" text="Æ">
      <formula>NOT(ISERROR(SEARCH("Æ",D11)))</formula>
    </cfRule>
    <cfRule type="containsText" dxfId="93" priority="16" operator="containsText" text="Ê">
      <formula>NOT(ISERROR(SEARCH("Ê",D11)))</formula>
    </cfRule>
    <cfRule type="containsText" dxfId="92" priority="17" operator="containsText" text="Æ">
      <formula>NOT(ISERROR(SEARCH("Æ",D11)))</formula>
    </cfRule>
    <cfRule type="containsText" dxfId="91" priority="18" operator="containsText" text="Æ">
      <formula>NOT(ISERROR(SEARCH("Æ",D11)))</formula>
    </cfRule>
  </conditionalFormatting>
  <conditionalFormatting sqref="M11:M13">
    <cfRule type="containsText" dxfId="89" priority="1" operator="containsText" text="ó">
      <formula>NOT(ISERROR(SEARCH("ó",M11)))</formula>
    </cfRule>
    <cfRule type="containsText" dxfId="88" priority="2" operator="containsText" text="Ê">
      <formula>NOT(ISERROR(SEARCH("Ê",M11)))</formula>
    </cfRule>
    <cfRule type="containsText" dxfId="87" priority="3" operator="containsText" text="Æ">
      <formula>NOT(ISERROR(SEARCH("Æ",M11)))</formula>
    </cfRule>
    <cfRule type="containsText" dxfId="86" priority="4" operator="containsText" text="Æ">
      <formula>NOT(ISERROR(SEARCH("Æ",M11)))</formula>
    </cfRule>
    <cfRule type="containsText" dxfId="85" priority="5" operator="containsText" text="ó">
      <formula>NOT(ISERROR(SEARCH("ó",M11)))</formula>
    </cfRule>
    <cfRule type="containsText" dxfId="84" priority="6" operator="containsText" text="Æ">
      <formula>NOT(ISERROR(SEARCH("Æ",M11)))</formula>
    </cfRule>
    <cfRule type="containsText" dxfId="83" priority="7" operator="containsText" text="Ê">
      <formula>NOT(ISERROR(SEARCH("Ê",M11)))</formula>
    </cfRule>
    <cfRule type="containsText" dxfId="82" priority="8" operator="containsText" text="Æ">
      <formula>NOT(ISERROR(SEARCH("Æ",M11)))</formula>
    </cfRule>
    <cfRule type="containsText" dxfId="81" priority="9" operator="containsText" text="Æ">
      <formula>NOT(ISERROR(SEARCH("Æ",M11)))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03D5052-13B6-4691-B97D-271995304BFF}">
          <x14:formula1>
            <xm:f>'C:\Users\franc\Downloads\[gestcomptes-ori.xlsm]Listes'!#REF!</xm:f>
          </x14:formula1>
          <xm:sqref>G11:G12</xm:sqref>
        </x14:dataValidation>
        <x14:dataValidation type="list" allowBlank="1" showInputMessage="1" showErrorMessage="1" xr:uid="{02874DA9-E964-4124-877A-592B5EC83323}">
          <x14:formula1>
            <xm:f>'C:\Users\franc\Downloads\[gestcomptes-ori.xlsm]Listes'!#REF!</xm:f>
          </x14:formula1>
          <xm:sqref>H11:H12</xm:sqref>
        </x14:dataValidation>
        <x14:dataValidation type="list" allowBlank="1" showInputMessage="1" showErrorMessage="1" xr:uid="{C430D671-AEED-4F2E-9D95-1F3F1A22F445}">
          <x14:formula1>
            <xm:f>'C:\Users\franc\Downloads\[gestcomptes-ori.xlsm]Listes'!#REF!</xm:f>
          </x14:formula1>
          <xm:sqref>C11:C12</xm:sqref>
        </x14:dataValidation>
        <x14:dataValidation type="list" allowBlank="1" showInputMessage="1" showErrorMessage="1" xr:uid="{E1BAEF06-E438-4C40-85EA-4AE1B950915A}">
          <x14:formula1>
            <xm:f>'C:\Users\franc\Downloads\[gestcomptes-ori.xlsm]Listes'!#REF!</xm:f>
          </x14:formula1>
          <xm:sqref>F11:F12</xm:sqref>
        </x14:dataValidation>
        <x14:dataValidation type="list" allowBlank="1" showInputMessage="1" showErrorMessage="1" xr:uid="{FE873CA4-CA7F-4BC5-B69A-743E65E3E0B7}">
          <x14:formula1>
            <xm:f>'C:\Users\franc\Downloads\[gestcomptes-ori.xlsm]Listes'!#REF!</xm:f>
          </x14:formula1>
          <xm:sqref>E11:E12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C674E-3729-4FB9-947D-9FBC18F48D64}">
  <sheetPr codeName="Feuil07">
    <tabColor theme="9" tint="-0.249977111117893"/>
  </sheetPr>
  <dimension ref="B3:N100"/>
  <sheetViews>
    <sheetView showGridLines="0" workbookViewId="0">
      <selection activeCell="A20" sqref="A20"/>
    </sheetView>
  </sheetViews>
  <sheetFormatPr baseColWidth="10" defaultRowHeight="14.4" x14ac:dyDescent="0.3"/>
  <cols>
    <col min="1" max="1" width="2.88671875" customWidth="1"/>
    <col min="2" max="2" width="13.6640625" style="1" customWidth="1"/>
    <col min="3" max="3" width="21.6640625" customWidth="1"/>
    <col min="4" max="4" width="5.6640625" customWidth="1"/>
    <col min="5" max="5" width="12.6640625" customWidth="1"/>
    <col min="6" max="8" width="22.6640625" customWidth="1"/>
    <col min="9" max="9" width="41.88671875" customWidth="1"/>
    <col min="10" max="10" width="14.6640625" style="9" customWidth="1"/>
    <col min="11" max="11" width="14.6640625" style="14" customWidth="1"/>
    <col min="12" max="12" width="14.6640625" customWidth="1"/>
    <col min="13" max="13" width="6.6640625" style="12" customWidth="1"/>
    <col min="14" max="14" width="14.6640625" style="15" customWidth="1"/>
  </cols>
  <sheetData>
    <row r="3" spans="2:14" x14ac:dyDescent="0.3">
      <c r="J3" s="2"/>
      <c r="K3" s="16"/>
      <c r="L3" s="17"/>
      <c r="M3" s="18"/>
      <c r="N3" s="17"/>
    </row>
    <row r="4" spans="2:14" ht="30" customHeight="1" x14ac:dyDescent="0.3">
      <c r="B4" s="43" t="s">
        <v>143</v>
      </c>
      <c r="C4" s="44"/>
      <c r="D4" s="44"/>
      <c r="E4" s="44"/>
      <c r="F4" s="44"/>
      <c r="G4" s="44"/>
      <c r="H4" s="44"/>
      <c r="I4" s="44"/>
      <c r="J4" s="153">
        <f ca="1">TODAY()</f>
        <v>45085</v>
      </c>
      <c r="K4" s="153"/>
      <c r="L4" s="45"/>
      <c r="M4" s="46"/>
      <c r="N4" s="45"/>
    </row>
    <row r="5" spans="2:14" ht="18" customHeight="1" x14ac:dyDescent="0.3">
      <c r="J5" s="2"/>
      <c r="K5" s="16"/>
      <c r="L5" s="17"/>
      <c r="M5" s="18"/>
      <c r="N5" s="17"/>
    </row>
    <row r="6" spans="2:14" s="11" customFormat="1" ht="18" customHeight="1" x14ac:dyDescent="0.3">
      <c r="B6" s="27"/>
      <c r="F6" s="140" t="s">
        <v>102</v>
      </c>
      <c r="G6" s="141"/>
      <c r="H6" s="61">
        <f>SUM($J$11:$J481)*-1</f>
        <v>0</v>
      </c>
      <c r="I6" s="23"/>
      <c r="J6" s="146" t="s">
        <v>107</v>
      </c>
      <c r="K6" s="147"/>
      <c r="L6" s="55">
        <f>[1]Comptes!$I$14</f>
        <v>3000</v>
      </c>
      <c r="M6" s="56"/>
      <c r="N6" s="28"/>
    </row>
    <row r="7" spans="2:14" s="11" customFormat="1" ht="18" customHeight="1" x14ac:dyDescent="0.3">
      <c r="B7" s="27"/>
      <c r="F7" s="142" t="s">
        <v>106</v>
      </c>
      <c r="G7" s="143"/>
      <c r="H7" s="62">
        <f>SUM($K$11:$K481)</f>
        <v>225.36</v>
      </c>
      <c r="I7" s="23"/>
      <c r="J7" s="148" t="s">
        <v>104</v>
      </c>
      <c r="K7" s="149"/>
      <c r="L7" s="57">
        <f>IF($L$6="","",LOOKUP(9^9,$L$11:$L1999))</f>
        <v>3125.36</v>
      </c>
      <c r="M7" s="58"/>
      <c r="N7" s="28"/>
    </row>
    <row r="8" spans="2:14" s="11" customFormat="1" ht="18" customHeight="1" x14ac:dyDescent="0.3">
      <c r="B8" s="27"/>
      <c r="F8" s="144" t="s">
        <v>103</v>
      </c>
      <c r="G8" s="145"/>
      <c r="H8" s="63">
        <f>H6+H7</f>
        <v>225.36</v>
      </c>
      <c r="I8" s="23"/>
      <c r="J8" s="150" t="s">
        <v>105</v>
      </c>
      <c r="K8" s="151"/>
      <c r="L8" s="59">
        <f>IF($L$7="","",LOOKUP(9^9,$N$11:$N1999))</f>
        <v>3100</v>
      </c>
      <c r="M8" s="60"/>
      <c r="N8" s="28"/>
    </row>
    <row r="9" spans="2:14" ht="18" customHeight="1" x14ac:dyDescent="0.3">
      <c r="F9" s="8"/>
      <c r="H9" s="10"/>
      <c r="I9" s="8"/>
      <c r="J9" s="13"/>
      <c r="K9" s="16"/>
      <c r="L9" s="21"/>
      <c r="M9" s="18"/>
      <c r="N9" s="17"/>
    </row>
    <row r="10" spans="2:14" s="11" customFormat="1" ht="30" customHeight="1" x14ac:dyDescent="0.3">
      <c r="B10" s="47" t="s">
        <v>3</v>
      </c>
      <c r="C10" s="48" t="s">
        <v>2</v>
      </c>
      <c r="D10" s="48" t="s">
        <v>137</v>
      </c>
      <c r="E10" s="48" t="s">
        <v>110</v>
      </c>
      <c r="F10" s="48" t="s">
        <v>1</v>
      </c>
      <c r="G10" s="48" t="s">
        <v>8</v>
      </c>
      <c r="H10" s="48" t="s">
        <v>9</v>
      </c>
      <c r="I10" s="48" t="s">
        <v>5</v>
      </c>
      <c r="J10" s="49" t="s">
        <v>6</v>
      </c>
      <c r="K10" s="49" t="s">
        <v>7</v>
      </c>
      <c r="L10" s="50" t="s">
        <v>111</v>
      </c>
      <c r="M10" s="48" t="s">
        <v>108</v>
      </c>
      <c r="N10" s="48" t="s">
        <v>101</v>
      </c>
    </row>
    <row r="11" spans="2:14" x14ac:dyDescent="0.3">
      <c r="B11" s="25">
        <v>45078</v>
      </c>
      <c r="C11" s="3" t="s">
        <v>100</v>
      </c>
      <c r="D11" s="117" t="str">
        <f>IF(C11="","",VLOOKUP(T_LiA[[#This Row],[Mode de paiement]],T_mode[],2,0))</f>
        <v>Ê</v>
      </c>
      <c r="E11" s="3"/>
      <c r="F11" s="3"/>
      <c r="G11" s="3" t="s">
        <v>64</v>
      </c>
      <c r="H11" s="26"/>
      <c r="I11" s="3"/>
      <c r="K11" s="14">
        <v>100</v>
      </c>
      <c r="L11" s="12">
        <f>IF(AND(T_LiA[[#This Row],[Débit]]="",T_LiA[[#This Row],[Crédit]]=""),"",$L$6+T_LiA[[#This Row],[Crédit]]-T_LiA[[#This Row],[Débit]])</f>
        <v>3100</v>
      </c>
      <c r="M11" s="117" t="s">
        <v>109</v>
      </c>
      <c r="N11" s="24">
        <f>IF(T_LiA[[#This Row],[Pointage]]="","",$L$6-T_LiA[[#This Row],[Débit]]+T_LiA[[#This Row],[Crédit]])</f>
        <v>3100</v>
      </c>
    </row>
    <row r="12" spans="2:14" ht="15" customHeight="1" x14ac:dyDescent="0.3">
      <c r="B12" s="131">
        <v>45085</v>
      </c>
      <c r="C12" s="125" t="s">
        <v>161</v>
      </c>
      <c r="D12" s="117" t="str">
        <f>IF(C12="","",VLOOKUP(T_LiA[[#This Row],[Mode de paiement]],T_mode[],2,0))</f>
        <v>Æ</v>
      </c>
      <c r="E12" s="125"/>
      <c r="F12" s="125"/>
      <c r="G12" s="125" t="s">
        <v>141</v>
      </c>
      <c r="H12" s="125"/>
      <c r="I12" s="125" t="s">
        <v>147</v>
      </c>
      <c r="J12" s="127"/>
      <c r="K12" s="128">
        <v>125.36</v>
      </c>
      <c r="L12" s="129">
        <f>IF(AND(T_LiA[[#This Row],[Débit]]="",T_LiA[[#This Row],[Crédit]]=""),"",$L$6+T_LiA[[#This Row],[Crédit]]-T_LiA[[#This Row],[Débit]])</f>
        <v>3125.36</v>
      </c>
      <c r="M12" s="117"/>
      <c r="N12" s="130" t="str">
        <f>IF(T_LiA[[#This Row],[Pointage]]="","",$L$6-T_LiA[[#This Row],[Débit]]+T_LiA[[#This Row],[Crédit]])</f>
        <v/>
      </c>
    </row>
    <row r="13" spans="2:14" ht="15" customHeight="1" x14ac:dyDescent="0.3">
      <c r="D13" s="166"/>
      <c r="M13" s="166"/>
    </row>
    <row r="14" spans="2:14" ht="15" customHeight="1" x14ac:dyDescent="0.3">
      <c r="D14" s="186"/>
      <c r="M14" s="186"/>
    </row>
    <row r="15" spans="2:14" x14ac:dyDescent="0.3">
      <c r="D15" s="186"/>
      <c r="M15" s="186"/>
    </row>
    <row r="16" spans="2:14" x14ac:dyDescent="0.3">
      <c r="D16" s="186"/>
      <c r="M16" s="186"/>
    </row>
    <row r="17" spans="4:13" x14ac:dyDescent="0.3">
      <c r="D17" s="186"/>
      <c r="M17" s="186"/>
    </row>
    <row r="18" spans="4:13" x14ac:dyDescent="0.3">
      <c r="D18" s="186"/>
      <c r="M18" s="186"/>
    </row>
    <row r="19" spans="4:13" x14ac:dyDescent="0.3">
      <c r="D19" s="186"/>
      <c r="M19" s="186"/>
    </row>
    <row r="20" spans="4:13" x14ac:dyDescent="0.3">
      <c r="D20" s="186"/>
      <c r="M20" s="186"/>
    </row>
    <row r="21" spans="4:13" x14ac:dyDescent="0.3">
      <c r="D21" s="186"/>
      <c r="M21" s="186"/>
    </row>
    <row r="22" spans="4:13" x14ac:dyDescent="0.3">
      <c r="D22" s="186"/>
      <c r="M22" s="186"/>
    </row>
    <row r="23" spans="4:13" x14ac:dyDescent="0.3">
      <c r="D23" s="186"/>
      <c r="M23" s="186"/>
    </row>
    <row r="24" spans="4:13" ht="15" customHeight="1" x14ac:dyDescent="0.3">
      <c r="D24" s="186"/>
      <c r="M24" s="186"/>
    </row>
    <row r="25" spans="4:13" x14ac:dyDescent="0.3">
      <c r="D25" s="186"/>
      <c r="M25" s="186"/>
    </row>
    <row r="26" spans="4:13" x14ac:dyDescent="0.3">
      <c r="D26" s="186"/>
      <c r="M26" s="186"/>
    </row>
    <row r="27" spans="4:13" x14ac:dyDescent="0.3">
      <c r="D27" s="186"/>
      <c r="M27" s="186"/>
    </row>
    <row r="28" spans="4:13" x14ac:dyDescent="0.3">
      <c r="D28" s="186"/>
      <c r="M28" s="186"/>
    </row>
    <row r="29" spans="4:13" x14ac:dyDescent="0.3">
      <c r="D29" s="186"/>
      <c r="M29" s="186"/>
    </row>
    <row r="30" spans="4:13" x14ac:dyDescent="0.3">
      <c r="D30" s="186"/>
      <c r="M30" s="186"/>
    </row>
    <row r="31" spans="4:13" x14ac:dyDescent="0.3">
      <c r="D31" s="186"/>
      <c r="M31" s="186"/>
    </row>
    <row r="32" spans="4:13" x14ac:dyDescent="0.3">
      <c r="D32" s="186"/>
      <c r="M32" s="186"/>
    </row>
    <row r="33" spans="4:13" x14ac:dyDescent="0.3">
      <c r="D33" s="186"/>
      <c r="M33" s="186"/>
    </row>
    <row r="34" spans="4:13" x14ac:dyDescent="0.3">
      <c r="D34" s="186"/>
      <c r="M34" s="186"/>
    </row>
    <row r="35" spans="4:13" x14ac:dyDescent="0.3">
      <c r="D35" s="186"/>
      <c r="M35" s="186"/>
    </row>
    <row r="36" spans="4:13" x14ac:dyDescent="0.3">
      <c r="D36" s="186"/>
      <c r="M36" s="186"/>
    </row>
    <row r="37" spans="4:13" x14ac:dyDescent="0.3">
      <c r="D37" s="186"/>
      <c r="M37" s="186"/>
    </row>
    <row r="38" spans="4:13" x14ac:dyDescent="0.3">
      <c r="D38" s="186"/>
      <c r="M38" s="186"/>
    </row>
    <row r="39" spans="4:13" x14ac:dyDescent="0.3">
      <c r="D39" s="186"/>
      <c r="M39" s="186"/>
    </row>
    <row r="40" spans="4:13" x14ac:dyDescent="0.3">
      <c r="D40" s="186"/>
      <c r="M40" s="186"/>
    </row>
    <row r="41" spans="4:13" x14ac:dyDescent="0.3">
      <c r="D41" s="186"/>
      <c r="M41" s="186"/>
    </row>
    <row r="42" spans="4:13" x14ac:dyDescent="0.3">
      <c r="D42" s="186"/>
      <c r="M42" s="186"/>
    </row>
    <row r="43" spans="4:13" x14ac:dyDescent="0.3">
      <c r="D43" s="186"/>
      <c r="M43" s="186"/>
    </row>
    <row r="44" spans="4:13" x14ac:dyDescent="0.3">
      <c r="D44" s="186"/>
      <c r="M44" s="186"/>
    </row>
    <row r="45" spans="4:13" x14ac:dyDescent="0.3">
      <c r="D45" s="186"/>
      <c r="M45" s="186"/>
    </row>
    <row r="46" spans="4:13" x14ac:dyDescent="0.3">
      <c r="D46" s="186"/>
      <c r="M46" s="186"/>
    </row>
    <row r="47" spans="4:13" x14ac:dyDescent="0.3">
      <c r="D47" s="186"/>
      <c r="M47" s="186"/>
    </row>
    <row r="48" spans="4:13" x14ac:dyDescent="0.3">
      <c r="D48" s="186"/>
      <c r="M48" s="186"/>
    </row>
    <row r="49" spans="4:13" x14ac:dyDescent="0.3">
      <c r="D49" s="186"/>
      <c r="M49" s="186"/>
    </row>
    <row r="50" spans="4:13" x14ac:dyDescent="0.3">
      <c r="D50" s="186"/>
      <c r="M50" s="186"/>
    </row>
    <row r="51" spans="4:13" x14ac:dyDescent="0.3">
      <c r="D51" s="186"/>
      <c r="M51" s="186"/>
    </row>
    <row r="52" spans="4:13" x14ac:dyDescent="0.3">
      <c r="D52" s="186"/>
      <c r="M52" s="186"/>
    </row>
    <row r="53" spans="4:13" x14ac:dyDescent="0.3">
      <c r="D53" s="186"/>
      <c r="M53" s="186"/>
    </row>
    <row r="54" spans="4:13" x14ac:dyDescent="0.3">
      <c r="D54" s="186"/>
      <c r="M54" s="186"/>
    </row>
    <row r="55" spans="4:13" x14ac:dyDescent="0.3">
      <c r="D55" s="186"/>
      <c r="M55" s="186"/>
    </row>
    <row r="56" spans="4:13" x14ac:dyDescent="0.3">
      <c r="D56" s="186"/>
      <c r="M56" s="186"/>
    </row>
    <row r="57" spans="4:13" x14ac:dyDescent="0.3">
      <c r="D57" s="186"/>
      <c r="M57" s="186"/>
    </row>
    <row r="58" spans="4:13" x14ac:dyDescent="0.3">
      <c r="D58" s="186"/>
      <c r="M58" s="186"/>
    </row>
    <row r="59" spans="4:13" x14ac:dyDescent="0.3">
      <c r="D59" s="186"/>
      <c r="M59" s="186"/>
    </row>
    <row r="60" spans="4:13" x14ac:dyDescent="0.3">
      <c r="D60" s="186"/>
      <c r="M60" s="186"/>
    </row>
    <row r="61" spans="4:13" x14ac:dyDescent="0.3">
      <c r="D61" s="186"/>
      <c r="M61" s="186"/>
    </row>
    <row r="62" spans="4:13" x14ac:dyDescent="0.3">
      <c r="D62" s="186"/>
      <c r="M62" s="186"/>
    </row>
    <row r="63" spans="4:13" x14ac:dyDescent="0.3">
      <c r="D63" s="186"/>
      <c r="M63" s="186"/>
    </row>
    <row r="64" spans="4:13" x14ac:dyDescent="0.3">
      <c r="D64" s="186"/>
      <c r="M64" s="186"/>
    </row>
    <row r="65" spans="4:13" x14ac:dyDescent="0.3">
      <c r="D65" s="186"/>
      <c r="M65" s="186"/>
    </row>
    <row r="66" spans="4:13" x14ac:dyDescent="0.3">
      <c r="D66" s="186"/>
      <c r="M66" s="186"/>
    </row>
    <row r="67" spans="4:13" x14ac:dyDescent="0.3">
      <c r="D67" s="186"/>
      <c r="M67" s="186"/>
    </row>
    <row r="68" spans="4:13" x14ac:dyDescent="0.3">
      <c r="D68" s="186"/>
      <c r="M68" s="186"/>
    </row>
    <row r="69" spans="4:13" x14ac:dyDescent="0.3">
      <c r="D69" s="186"/>
      <c r="M69" s="186"/>
    </row>
    <row r="70" spans="4:13" x14ac:dyDescent="0.3">
      <c r="D70" s="186"/>
      <c r="M70" s="186"/>
    </row>
    <row r="71" spans="4:13" x14ac:dyDescent="0.3">
      <c r="D71" s="186"/>
      <c r="M71" s="186"/>
    </row>
    <row r="72" spans="4:13" x14ac:dyDescent="0.3">
      <c r="D72" s="186"/>
      <c r="M72" s="186"/>
    </row>
    <row r="73" spans="4:13" x14ac:dyDescent="0.3">
      <c r="D73" s="186"/>
      <c r="M73" s="186"/>
    </row>
    <row r="74" spans="4:13" x14ac:dyDescent="0.3">
      <c r="D74" s="186"/>
      <c r="M74" s="186"/>
    </row>
    <row r="75" spans="4:13" x14ac:dyDescent="0.3">
      <c r="D75" s="186"/>
      <c r="M75" s="186"/>
    </row>
    <row r="76" spans="4:13" x14ac:dyDescent="0.3">
      <c r="D76" s="186"/>
      <c r="M76" s="186"/>
    </row>
    <row r="77" spans="4:13" x14ac:dyDescent="0.3">
      <c r="D77" s="186"/>
      <c r="M77" s="186"/>
    </row>
    <row r="78" spans="4:13" x14ac:dyDescent="0.3">
      <c r="D78" s="186"/>
      <c r="M78" s="186"/>
    </row>
    <row r="79" spans="4:13" x14ac:dyDescent="0.3">
      <c r="D79" s="186"/>
      <c r="M79" s="186"/>
    </row>
    <row r="80" spans="4:13" x14ac:dyDescent="0.3">
      <c r="D80" s="186"/>
      <c r="M80" s="186"/>
    </row>
    <row r="81" spans="4:13" x14ac:dyDescent="0.3">
      <c r="D81" s="186"/>
      <c r="M81" s="186"/>
    </row>
    <row r="82" spans="4:13" x14ac:dyDescent="0.3">
      <c r="D82" s="186"/>
      <c r="M82" s="186"/>
    </row>
    <row r="83" spans="4:13" x14ac:dyDescent="0.3">
      <c r="D83" s="186"/>
      <c r="M83" s="186"/>
    </row>
    <row r="84" spans="4:13" x14ac:dyDescent="0.3">
      <c r="D84" s="186"/>
      <c r="M84" s="186"/>
    </row>
    <row r="85" spans="4:13" x14ac:dyDescent="0.3">
      <c r="D85" s="186"/>
      <c r="M85" s="186"/>
    </row>
    <row r="86" spans="4:13" x14ac:dyDescent="0.3">
      <c r="D86" s="186"/>
      <c r="M86" s="186"/>
    </row>
    <row r="87" spans="4:13" x14ac:dyDescent="0.3">
      <c r="D87" s="186"/>
      <c r="M87" s="186"/>
    </row>
    <row r="88" spans="4:13" x14ac:dyDescent="0.3">
      <c r="D88" s="186"/>
      <c r="M88" s="186"/>
    </row>
    <row r="89" spans="4:13" x14ac:dyDescent="0.3">
      <c r="D89" s="186"/>
      <c r="M89" s="186"/>
    </row>
    <row r="90" spans="4:13" x14ac:dyDescent="0.3">
      <c r="D90" s="186"/>
      <c r="M90" s="186"/>
    </row>
    <row r="91" spans="4:13" x14ac:dyDescent="0.3">
      <c r="D91" s="186"/>
      <c r="M91" s="186"/>
    </row>
    <row r="92" spans="4:13" x14ac:dyDescent="0.3">
      <c r="D92" s="186"/>
      <c r="M92" s="186"/>
    </row>
    <row r="93" spans="4:13" x14ac:dyDescent="0.3">
      <c r="D93" s="186"/>
      <c r="M93" s="186"/>
    </row>
    <row r="94" spans="4:13" x14ac:dyDescent="0.3">
      <c r="D94" s="186"/>
      <c r="M94" s="186"/>
    </row>
    <row r="95" spans="4:13" x14ac:dyDescent="0.3">
      <c r="D95" s="186"/>
      <c r="M95" s="186"/>
    </row>
    <row r="96" spans="4:13" x14ac:dyDescent="0.3">
      <c r="D96" s="186"/>
      <c r="M96" s="186"/>
    </row>
    <row r="97" spans="4:13" x14ac:dyDescent="0.3">
      <c r="D97" s="186"/>
      <c r="M97" s="186"/>
    </row>
    <row r="98" spans="4:13" x14ac:dyDescent="0.3">
      <c r="D98" s="186"/>
      <c r="M98" s="186"/>
    </row>
    <row r="99" spans="4:13" x14ac:dyDescent="0.3">
      <c r="D99" s="186"/>
      <c r="M99" s="186"/>
    </row>
    <row r="100" spans="4:13" x14ac:dyDescent="0.3">
      <c r="D100" s="186"/>
      <c r="M100" s="186"/>
    </row>
  </sheetData>
  <mergeCells count="7">
    <mergeCell ref="J4:K4"/>
    <mergeCell ref="F8:G8"/>
    <mergeCell ref="J8:K8"/>
    <mergeCell ref="F6:G6"/>
    <mergeCell ref="J6:K6"/>
    <mergeCell ref="F7:G7"/>
    <mergeCell ref="J7:K7"/>
  </mergeCells>
  <conditionalFormatting sqref="M11:M13">
    <cfRule type="containsText" dxfId="79" priority="10" operator="containsText" text="ó">
      <formula>NOT(ISERROR(SEARCH("ó",M11)))</formula>
    </cfRule>
    <cfRule type="containsText" dxfId="78" priority="11" operator="containsText" text="Ê">
      <formula>NOT(ISERROR(SEARCH("Ê",M11)))</formula>
    </cfRule>
    <cfRule type="containsText" dxfId="77" priority="12" operator="containsText" text="Æ">
      <formula>NOT(ISERROR(SEARCH("Æ",M11)))</formula>
    </cfRule>
    <cfRule type="containsText" dxfId="76" priority="13" operator="containsText" text="Æ">
      <formula>NOT(ISERROR(SEARCH("Æ",M11)))</formula>
    </cfRule>
    <cfRule type="containsText" dxfId="75" priority="14" operator="containsText" text="ó">
      <formula>NOT(ISERROR(SEARCH("ó",M11)))</formula>
    </cfRule>
    <cfRule type="containsText" dxfId="74" priority="15" operator="containsText" text="Æ">
      <formula>NOT(ISERROR(SEARCH("Æ",M11)))</formula>
    </cfRule>
    <cfRule type="containsText" dxfId="73" priority="16" operator="containsText" text="Ê">
      <formula>NOT(ISERROR(SEARCH("Ê",M11)))</formula>
    </cfRule>
    <cfRule type="containsText" dxfId="72" priority="17" operator="containsText" text="Æ">
      <formula>NOT(ISERROR(SEARCH("Æ",M11)))</formula>
    </cfRule>
    <cfRule type="containsText" dxfId="71" priority="18" operator="containsText" text="Æ">
      <formula>NOT(ISERROR(SEARCH("Æ",M11)))</formula>
    </cfRule>
  </conditionalFormatting>
  <conditionalFormatting sqref="D11:D13">
    <cfRule type="containsText" dxfId="69" priority="1" operator="containsText" text="ó">
      <formula>NOT(ISERROR(SEARCH("ó",D11)))</formula>
    </cfRule>
    <cfRule type="containsText" dxfId="68" priority="2" operator="containsText" text="Ê">
      <formula>NOT(ISERROR(SEARCH("Ê",D11)))</formula>
    </cfRule>
    <cfRule type="containsText" dxfId="67" priority="3" operator="containsText" text="Æ">
      <formula>NOT(ISERROR(SEARCH("Æ",D11)))</formula>
    </cfRule>
    <cfRule type="containsText" dxfId="66" priority="4" operator="containsText" text="Æ">
      <formula>NOT(ISERROR(SEARCH("Æ",D11)))</formula>
    </cfRule>
    <cfRule type="containsText" dxfId="65" priority="5" operator="containsText" text="ó">
      <formula>NOT(ISERROR(SEARCH("ó",D11)))</formula>
    </cfRule>
    <cfRule type="containsText" dxfId="64" priority="6" operator="containsText" text="Æ">
      <formula>NOT(ISERROR(SEARCH("Æ",D11)))</formula>
    </cfRule>
    <cfRule type="containsText" dxfId="63" priority="7" operator="containsText" text="Ê">
      <formula>NOT(ISERROR(SEARCH("Ê",D11)))</formula>
    </cfRule>
    <cfRule type="containsText" dxfId="62" priority="8" operator="containsText" text="Æ">
      <formula>NOT(ISERROR(SEARCH("Æ",D11)))</formula>
    </cfRule>
    <cfRule type="containsText" dxfId="61" priority="9" operator="containsText" text="Æ">
      <formula>NOT(ISERROR(SEARCH("Æ",D11)))</formula>
    </cfRule>
  </conditionalFormatting>
  <dataValidations count="1">
    <dataValidation type="list" allowBlank="1" showInputMessage="1" showErrorMessage="1" sqref="G11:G12" xr:uid="{AB4572A0-5269-48D8-A06F-30EC4BAE894B}">
      <formula1>ET_Rubriques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D40C7BE-9393-4F0E-B3B9-6D691DDC289C}">
          <x14:formula1>
            <xm:f>#REF!</xm:f>
          </x14:formula1>
          <xm:sqref>H11:H12</xm:sqref>
        </x14:dataValidation>
        <x14:dataValidation type="list" allowBlank="1" showInputMessage="1" showErrorMessage="1" xr:uid="{C0B60A46-4C5D-4EBE-879B-4DB909605923}">
          <x14:formula1>
            <xm:f>#REF!</xm:f>
          </x14:formula1>
          <xm:sqref>F11:F12</xm:sqref>
        </x14:dataValidation>
        <x14:dataValidation type="list" allowBlank="1" showInputMessage="1" showErrorMessage="1" xr:uid="{963B43B7-3A0A-48FA-827B-7196727E0374}">
          <x14:formula1>
            <xm:f>#REF!</xm:f>
          </x14:formula1>
          <xm:sqref>C11:C12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12ACE-5511-45E4-9C41-FFB709FB1AA6}">
  <sheetPr codeName="Feuil09">
    <tabColor theme="9" tint="-0.249977111117893"/>
  </sheetPr>
  <dimension ref="B3:N100"/>
  <sheetViews>
    <sheetView showGridLines="0" workbookViewId="0">
      <pane ySplit="10" topLeftCell="A11" activePane="bottomLeft" state="frozen"/>
      <selection pane="bottomLeft" activeCell="C18" sqref="C18"/>
    </sheetView>
  </sheetViews>
  <sheetFormatPr baseColWidth="10" defaultRowHeight="14.4" x14ac:dyDescent="0.3"/>
  <cols>
    <col min="1" max="1" width="2.88671875" customWidth="1"/>
    <col min="2" max="2" width="13.6640625" style="1" customWidth="1"/>
    <col min="3" max="3" width="21.6640625" customWidth="1"/>
    <col min="4" max="4" width="5.6640625" customWidth="1"/>
    <col min="5" max="5" width="12.6640625" customWidth="1"/>
    <col min="6" max="8" width="22.6640625" customWidth="1"/>
    <col min="9" max="9" width="41.88671875" customWidth="1"/>
    <col min="10" max="10" width="14.6640625" style="9" customWidth="1"/>
    <col min="11" max="11" width="14.6640625" style="14" customWidth="1"/>
    <col min="12" max="12" width="14.6640625" customWidth="1"/>
    <col min="13" max="13" width="6.6640625" style="12" customWidth="1"/>
    <col min="14" max="14" width="14.6640625" style="15" customWidth="1"/>
  </cols>
  <sheetData>
    <row r="3" spans="2:14" x14ac:dyDescent="0.3">
      <c r="J3" s="2"/>
      <c r="K3" s="16"/>
      <c r="L3" s="17"/>
      <c r="M3" s="18"/>
      <c r="N3" s="17"/>
    </row>
    <row r="4" spans="2:14" ht="30" customHeight="1" x14ac:dyDescent="0.3">
      <c r="B4" s="43" t="s">
        <v>152</v>
      </c>
      <c r="C4" s="44"/>
      <c r="D4" s="44"/>
      <c r="E4" s="44"/>
      <c r="F4" s="44"/>
      <c r="G4" s="44"/>
      <c r="H4" s="44"/>
      <c r="I4" s="44"/>
      <c r="J4" s="153">
        <f ca="1">TODAY()</f>
        <v>45085</v>
      </c>
      <c r="K4" s="153"/>
      <c r="L4" s="45"/>
      <c r="M4" s="46"/>
      <c r="N4" s="45"/>
    </row>
    <row r="5" spans="2:14" ht="18" customHeight="1" x14ac:dyDescent="0.3">
      <c r="J5" s="2"/>
      <c r="K5" s="16"/>
      <c r="L5" s="17"/>
      <c r="M5" s="18"/>
      <c r="N5" s="17"/>
    </row>
    <row r="6" spans="2:14" s="11" customFormat="1" ht="18" customHeight="1" x14ac:dyDescent="0.3">
      <c r="B6" s="27"/>
      <c r="F6" s="140" t="s">
        <v>102</v>
      </c>
      <c r="G6" s="141"/>
      <c r="H6" s="61">
        <f>SUM($J$11:$J454)*-1</f>
        <v>0</v>
      </c>
      <c r="I6" s="23"/>
      <c r="J6" s="146" t="s">
        <v>107</v>
      </c>
      <c r="K6" s="147"/>
      <c r="L6" s="55">
        <f>[1]Comptes!I15</f>
        <v>3000</v>
      </c>
      <c r="M6" s="56"/>
      <c r="N6" s="28"/>
    </row>
    <row r="7" spans="2:14" s="11" customFormat="1" ht="18" customHeight="1" x14ac:dyDescent="0.3">
      <c r="B7" s="27"/>
      <c r="F7" s="142" t="s">
        <v>106</v>
      </c>
      <c r="G7" s="143"/>
      <c r="H7" s="62">
        <f>SUM($K$11:$K480)</f>
        <v>200</v>
      </c>
      <c r="I7" s="23"/>
      <c r="J7" s="148" t="s">
        <v>104</v>
      </c>
      <c r="K7" s="149"/>
      <c r="L7" s="57">
        <f>IF(L6="","",LOOKUP(9^9,L11:L1984))</f>
        <v>3200</v>
      </c>
      <c r="M7" s="58"/>
      <c r="N7" s="28"/>
    </row>
    <row r="8" spans="2:14" s="11" customFormat="1" ht="18" customHeight="1" x14ac:dyDescent="0.3">
      <c r="B8" s="27"/>
      <c r="F8" s="144" t="s">
        <v>103</v>
      </c>
      <c r="G8" s="145"/>
      <c r="H8" s="63">
        <f>H6+H7</f>
        <v>200</v>
      </c>
      <c r="I8" s="23"/>
      <c r="J8" s="150" t="s">
        <v>105</v>
      </c>
      <c r="K8" s="151"/>
      <c r="L8" s="59">
        <f>IF(L7="","",LOOKUP(9^9,N11:N1984))</f>
        <v>3200</v>
      </c>
      <c r="M8" s="60"/>
      <c r="N8" s="28"/>
    </row>
    <row r="9" spans="2:14" ht="18" customHeight="1" x14ac:dyDescent="0.3">
      <c r="F9" s="8"/>
      <c r="H9" s="10"/>
      <c r="I9" s="8"/>
      <c r="J9" s="13"/>
      <c r="K9" s="16"/>
      <c r="L9" s="21"/>
      <c r="M9" s="18"/>
      <c r="N9" s="17"/>
    </row>
    <row r="10" spans="2:14" s="11" customFormat="1" ht="30" customHeight="1" x14ac:dyDescent="0.3">
      <c r="B10" s="47" t="s">
        <v>3</v>
      </c>
      <c r="C10" s="48" t="s">
        <v>2</v>
      </c>
      <c r="D10" s="48" t="s">
        <v>137</v>
      </c>
      <c r="E10" s="48" t="s">
        <v>110</v>
      </c>
      <c r="F10" s="48" t="s">
        <v>1</v>
      </c>
      <c r="G10" s="48" t="s">
        <v>8</v>
      </c>
      <c r="H10" s="48" t="s">
        <v>9</v>
      </c>
      <c r="I10" s="48" t="s">
        <v>5</v>
      </c>
      <c r="J10" s="49" t="s">
        <v>6</v>
      </c>
      <c r="K10" s="49" t="s">
        <v>7</v>
      </c>
      <c r="L10" s="50" t="s">
        <v>111</v>
      </c>
      <c r="M10" s="48" t="s">
        <v>108</v>
      </c>
      <c r="N10" s="48" t="s">
        <v>101</v>
      </c>
    </row>
    <row r="11" spans="2:14" x14ac:dyDescent="0.3">
      <c r="B11" s="25">
        <v>44931</v>
      </c>
      <c r="C11" s="3" t="s">
        <v>142</v>
      </c>
      <c r="D11" s="117" t="str">
        <f>IF(C11="","",VLOOKUP(Tableau5[[#This Row],[Mode de paiement]],T_mode[],2,0))</f>
        <v>ó</v>
      </c>
      <c r="E11" s="3"/>
      <c r="F11" s="3"/>
      <c r="G11" s="3"/>
      <c r="H11" s="26"/>
      <c r="I11" s="3" t="s">
        <v>189</v>
      </c>
      <c r="K11" s="14">
        <v>200</v>
      </c>
      <c r="L11" s="12">
        <f>IF(AND(Tableau5[Débit]="",Tableau5[Crédit]=""),"",$L$6+Tableau5[Crédit]-Tableau5[Débit])</f>
        <v>3200</v>
      </c>
      <c r="M11" s="117" t="s">
        <v>109</v>
      </c>
      <c r="N11" s="24">
        <f>IF(Tableau5[Pointage]="","",$L$6-Tableau5[Débit]+Tableau5[Crédit])</f>
        <v>3200</v>
      </c>
    </row>
    <row r="12" spans="2:14" ht="15" customHeight="1" x14ac:dyDescent="0.3">
      <c r="D12" s="117"/>
      <c r="M12" s="117"/>
    </row>
    <row r="13" spans="2:14" ht="15" customHeight="1" x14ac:dyDescent="0.3">
      <c r="D13" s="166"/>
      <c r="M13" s="166"/>
    </row>
    <row r="14" spans="2:14" ht="15" customHeight="1" x14ac:dyDescent="0.3">
      <c r="D14" s="186"/>
      <c r="M14" s="186"/>
    </row>
    <row r="15" spans="2:14" x14ac:dyDescent="0.3">
      <c r="D15" s="186"/>
      <c r="M15" s="186"/>
    </row>
    <row r="16" spans="2:14" x14ac:dyDescent="0.3">
      <c r="D16" s="186"/>
      <c r="M16" s="186"/>
    </row>
    <row r="17" spans="4:13" x14ac:dyDescent="0.3">
      <c r="D17" s="186"/>
      <c r="M17" s="186"/>
    </row>
    <row r="18" spans="4:13" x14ac:dyDescent="0.3">
      <c r="D18" s="186"/>
      <c r="M18" s="186"/>
    </row>
    <row r="19" spans="4:13" x14ac:dyDescent="0.3">
      <c r="D19" s="186"/>
      <c r="M19" s="186"/>
    </row>
    <row r="20" spans="4:13" x14ac:dyDescent="0.3">
      <c r="D20" s="186"/>
      <c r="M20" s="186"/>
    </row>
    <row r="21" spans="4:13" x14ac:dyDescent="0.3">
      <c r="D21" s="186"/>
      <c r="M21" s="186"/>
    </row>
    <row r="22" spans="4:13" x14ac:dyDescent="0.3">
      <c r="D22" s="186"/>
      <c r="M22" s="186"/>
    </row>
    <row r="23" spans="4:13" x14ac:dyDescent="0.3">
      <c r="D23" s="186"/>
      <c r="M23" s="186"/>
    </row>
    <row r="24" spans="4:13" ht="15" customHeight="1" x14ac:dyDescent="0.3">
      <c r="D24" s="186"/>
      <c r="M24" s="186"/>
    </row>
    <row r="25" spans="4:13" x14ac:dyDescent="0.3">
      <c r="D25" s="186"/>
      <c r="M25" s="186"/>
    </row>
    <row r="26" spans="4:13" x14ac:dyDescent="0.3">
      <c r="D26" s="186"/>
      <c r="M26" s="186"/>
    </row>
    <row r="27" spans="4:13" x14ac:dyDescent="0.3">
      <c r="D27" s="186"/>
      <c r="M27" s="186"/>
    </row>
    <row r="28" spans="4:13" x14ac:dyDescent="0.3">
      <c r="D28" s="186"/>
      <c r="M28" s="186"/>
    </row>
    <row r="29" spans="4:13" x14ac:dyDescent="0.3">
      <c r="D29" s="186"/>
      <c r="M29" s="186"/>
    </row>
    <row r="30" spans="4:13" x14ac:dyDescent="0.3">
      <c r="D30" s="186"/>
      <c r="M30" s="186"/>
    </row>
    <row r="31" spans="4:13" x14ac:dyDescent="0.3">
      <c r="D31" s="186"/>
      <c r="M31" s="186"/>
    </row>
    <row r="32" spans="4:13" x14ac:dyDescent="0.3">
      <c r="D32" s="186"/>
      <c r="M32" s="186"/>
    </row>
    <row r="33" spans="4:13" x14ac:dyDescent="0.3">
      <c r="D33" s="186"/>
      <c r="M33" s="186"/>
    </row>
    <row r="34" spans="4:13" x14ac:dyDescent="0.3">
      <c r="D34" s="186"/>
      <c r="M34" s="186"/>
    </row>
    <row r="35" spans="4:13" x14ac:dyDescent="0.3">
      <c r="D35" s="186"/>
      <c r="M35" s="186"/>
    </row>
    <row r="36" spans="4:13" x14ac:dyDescent="0.3">
      <c r="D36" s="186"/>
      <c r="M36" s="186"/>
    </row>
    <row r="37" spans="4:13" x14ac:dyDescent="0.3">
      <c r="D37" s="186"/>
      <c r="M37" s="186"/>
    </row>
    <row r="38" spans="4:13" x14ac:dyDescent="0.3">
      <c r="D38" s="186"/>
      <c r="M38" s="186"/>
    </row>
    <row r="39" spans="4:13" x14ac:dyDescent="0.3">
      <c r="D39" s="186"/>
      <c r="M39" s="186"/>
    </row>
    <row r="40" spans="4:13" x14ac:dyDescent="0.3">
      <c r="D40" s="186"/>
      <c r="M40" s="186"/>
    </row>
    <row r="41" spans="4:13" x14ac:dyDescent="0.3">
      <c r="D41" s="186"/>
      <c r="M41" s="186"/>
    </row>
    <row r="42" spans="4:13" x14ac:dyDescent="0.3">
      <c r="D42" s="186"/>
      <c r="M42" s="186"/>
    </row>
    <row r="43" spans="4:13" x14ac:dyDescent="0.3">
      <c r="D43" s="186"/>
      <c r="M43" s="186"/>
    </row>
    <row r="44" spans="4:13" x14ac:dyDescent="0.3">
      <c r="D44" s="186"/>
      <c r="M44" s="186"/>
    </row>
    <row r="45" spans="4:13" x14ac:dyDescent="0.3">
      <c r="D45" s="186"/>
      <c r="M45" s="186"/>
    </row>
    <row r="46" spans="4:13" x14ac:dyDescent="0.3">
      <c r="D46" s="186"/>
      <c r="M46" s="186"/>
    </row>
    <row r="47" spans="4:13" x14ac:dyDescent="0.3">
      <c r="D47" s="186"/>
      <c r="M47" s="186"/>
    </row>
    <row r="48" spans="4:13" x14ac:dyDescent="0.3">
      <c r="D48" s="186"/>
      <c r="M48" s="186"/>
    </row>
    <row r="49" spans="4:13" x14ac:dyDescent="0.3">
      <c r="D49" s="186"/>
      <c r="M49" s="186"/>
    </row>
    <row r="50" spans="4:13" x14ac:dyDescent="0.3">
      <c r="D50" s="186"/>
      <c r="M50" s="186"/>
    </row>
    <row r="51" spans="4:13" x14ac:dyDescent="0.3">
      <c r="D51" s="186"/>
      <c r="M51" s="186"/>
    </row>
    <row r="52" spans="4:13" x14ac:dyDescent="0.3">
      <c r="D52" s="186"/>
      <c r="M52" s="186"/>
    </row>
    <row r="53" spans="4:13" x14ac:dyDescent="0.3">
      <c r="D53" s="186"/>
      <c r="M53" s="186"/>
    </row>
    <row r="54" spans="4:13" x14ac:dyDescent="0.3">
      <c r="D54" s="186"/>
      <c r="M54" s="186"/>
    </row>
    <row r="55" spans="4:13" x14ac:dyDescent="0.3">
      <c r="D55" s="186"/>
      <c r="M55" s="186"/>
    </row>
    <row r="56" spans="4:13" x14ac:dyDescent="0.3">
      <c r="D56" s="186"/>
      <c r="M56" s="186"/>
    </row>
    <row r="57" spans="4:13" x14ac:dyDescent="0.3">
      <c r="D57" s="186"/>
      <c r="M57" s="186"/>
    </row>
    <row r="58" spans="4:13" x14ac:dyDescent="0.3">
      <c r="D58" s="186"/>
      <c r="M58" s="186"/>
    </row>
    <row r="59" spans="4:13" x14ac:dyDescent="0.3">
      <c r="D59" s="186"/>
      <c r="M59" s="186"/>
    </row>
    <row r="60" spans="4:13" x14ac:dyDescent="0.3">
      <c r="D60" s="186"/>
      <c r="M60" s="186"/>
    </row>
    <row r="61" spans="4:13" x14ac:dyDescent="0.3">
      <c r="D61" s="186"/>
      <c r="M61" s="186"/>
    </row>
    <row r="62" spans="4:13" x14ac:dyDescent="0.3">
      <c r="D62" s="186"/>
      <c r="M62" s="186"/>
    </row>
    <row r="63" spans="4:13" x14ac:dyDescent="0.3">
      <c r="D63" s="186"/>
      <c r="M63" s="186"/>
    </row>
    <row r="64" spans="4:13" x14ac:dyDescent="0.3">
      <c r="D64" s="186"/>
      <c r="M64" s="186"/>
    </row>
    <row r="65" spans="4:13" x14ac:dyDescent="0.3">
      <c r="D65" s="186"/>
      <c r="M65" s="186"/>
    </row>
    <row r="66" spans="4:13" x14ac:dyDescent="0.3">
      <c r="D66" s="186"/>
      <c r="M66" s="186"/>
    </row>
    <row r="67" spans="4:13" x14ac:dyDescent="0.3">
      <c r="D67" s="186"/>
      <c r="M67" s="186"/>
    </row>
    <row r="68" spans="4:13" x14ac:dyDescent="0.3">
      <c r="D68" s="186"/>
      <c r="M68" s="186"/>
    </row>
    <row r="69" spans="4:13" x14ac:dyDescent="0.3">
      <c r="D69" s="186"/>
      <c r="M69" s="186"/>
    </row>
    <row r="70" spans="4:13" x14ac:dyDescent="0.3">
      <c r="D70" s="186"/>
      <c r="M70" s="186"/>
    </row>
    <row r="71" spans="4:13" x14ac:dyDescent="0.3">
      <c r="D71" s="186"/>
      <c r="M71" s="186"/>
    </row>
    <row r="72" spans="4:13" x14ac:dyDescent="0.3">
      <c r="D72" s="186"/>
      <c r="M72" s="186"/>
    </row>
    <row r="73" spans="4:13" x14ac:dyDescent="0.3">
      <c r="D73" s="186"/>
      <c r="M73" s="186"/>
    </row>
    <row r="74" spans="4:13" x14ac:dyDescent="0.3">
      <c r="D74" s="186"/>
      <c r="M74" s="186"/>
    </row>
    <row r="75" spans="4:13" x14ac:dyDescent="0.3">
      <c r="D75" s="186"/>
      <c r="M75" s="186"/>
    </row>
    <row r="76" spans="4:13" x14ac:dyDescent="0.3">
      <c r="D76" s="186"/>
      <c r="M76" s="186"/>
    </row>
    <row r="77" spans="4:13" x14ac:dyDescent="0.3">
      <c r="D77" s="186"/>
      <c r="M77" s="186"/>
    </row>
    <row r="78" spans="4:13" x14ac:dyDescent="0.3">
      <c r="D78" s="186"/>
      <c r="M78" s="186"/>
    </row>
    <row r="79" spans="4:13" x14ac:dyDescent="0.3">
      <c r="D79" s="186"/>
      <c r="M79" s="186"/>
    </row>
    <row r="80" spans="4:13" x14ac:dyDescent="0.3">
      <c r="D80" s="186"/>
      <c r="M80" s="186"/>
    </row>
    <row r="81" spans="4:13" x14ac:dyDescent="0.3">
      <c r="D81" s="186"/>
      <c r="M81" s="186"/>
    </row>
    <row r="82" spans="4:13" x14ac:dyDescent="0.3">
      <c r="D82" s="186"/>
      <c r="M82" s="186"/>
    </row>
    <row r="83" spans="4:13" x14ac:dyDescent="0.3">
      <c r="D83" s="186"/>
      <c r="M83" s="186"/>
    </row>
    <row r="84" spans="4:13" x14ac:dyDescent="0.3">
      <c r="D84" s="186"/>
      <c r="M84" s="186"/>
    </row>
    <row r="85" spans="4:13" x14ac:dyDescent="0.3">
      <c r="D85" s="186"/>
      <c r="M85" s="186"/>
    </row>
    <row r="86" spans="4:13" x14ac:dyDescent="0.3">
      <c r="D86" s="186"/>
      <c r="M86" s="186"/>
    </row>
    <row r="87" spans="4:13" x14ac:dyDescent="0.3">
      <c r="D87" s="186"/>
      <c r="M87" s="186"/>
    </row>
    <row r="88" spans="4:13" x14ac:dyDescent="0.3">
      <c r="D88" s="186"/>
      <c r="M88" s="186"/>
    </row>
    <row r="89" spans="4:13" x14ac:dyDescent="0.3">
      <c r="D89" s="186"/>
      <c r="M89" s="186"/>
    </row>
    <row r="90" spans="4:13" x14ac:dyDescent="0.3">
      <c r="D90" s="186"/>
      <c r="M90" s="186"/>
    </row>
    <row r="91" spans="4:13" x14ac:dyDescent="0.3">
      <c r="D91" s="186"/>
      <c r="M91" s="186"/>
    </row>
    <row r="92" spans="4:13" x14ac:dyDescent="0.3">
      <c r="D92" s="186"/>
      <c r="M92" s="186"/>
    </row>
    <row r="93" spans="4:13" x14ac:dyDescent="0.3">
      <c r="D93" s="186"/>
      <c r="M93" s="186"/>
    </row>
    <row r="94" spans="4:13" x14ac:dyDescent="0.3">
      <c r="D94" s="186"/>
      <c r="M94" s="186"/>
    </row>
    <row r="95" spans="4:13" x14ac:dyDescent="0.3">
      <c r="D95" s="186"/>
      <c r="M95" s="186"/>
    </row>
    <row r="96" spans="4:13" x14ac:dyDescent="0.3">
      <c r="D96" s="186"/>
      <c r="M96" s="186"/>
    </row>
    <row r="97" spans="4:13" x14ac:dyDescent="0.3">
      <c r="D97" s="186"/>
      <c r="M97" s="186"/>
    </row>
    <row r="98" spans="4:13" x14ac:dyDescent="0.3">
      <c r="D98" s="186"/>
      <c r="M98" s="186"/>
    </row>
    <row r="99" spans="4:13" x14ac:dyDescent="0.3">
      <c r="D99" s="186"/>
      <c r="M99" s="186"/>
    </row>
    <row r="100" spans="4:13" x14ac:dyDescent="0.3">
      <c r="D100" s="186"/>
      <c r="M100" s="186"/>
    </row>
  </sheetData>
  <mergeCells count="7">
    <mergeCell ref="J4:K4"/>
    <mergeCell ref="F6:G6"/>
    <mergeCell ref="J6:K6"/>
    <mergeCell ref="F7:G7"/>
    <mergeCell ref="J7:K7"/>
    <mergeCell ref="F8:G8"/>
    <mergeCell ref="J8:K8"/>
  </mergeCells>
  <conditionalFormatting sqref="D11:D13">
    <cfRule type="containsText" dxfId="59" priority="10" operator="containsText" text="ó">
      <formula>NOT(ISERROR(SEARCH("ó",D11)))</formula>
    </cfRule>
    <cfRule type="containsText" dxfId="58" priority="11" operator="containsText" text="Ê">
      <formula>NOT(ISERROR(SEARCH("Ê",D11)))</formula>
    </cfRule>
    <cfRule type="containsText" dxfId="57" priority="12" operator="containsText" text="Æ">
      <formula>NOT(ISERROR(SEARCH("Æ",D11)))</formula>
    </cfRule>
    <cfRule type="containsText" dxfId="56" priority="13" operator="containsText" text="Æ">
      <formula>NOT(ISERROR(SEARCH("Æ",D11)))</formula>
    </cfRule>
    <cfRule type="containsText" dxfId="55" priority="14" operator="containsText" text="ó">
      <formula>NOT(ISERROR(SEARCH("ó",D11)))</formula>
    </cfRule>
    <cfRule type="containsText" dxfId="54" priority="15" operator="containsText" text="Æ">
      <formula>NOT(ISERROR(SEARCH("Æ",D11)))</formula>
    </cfRule>
    <cfRule type="containsText" dxfId="53" priority="16" operator="containsText" text="Ê">
      <formula>NOT(ISERROR(SEARCH("Ê",D11)))</formula>
    </cfRule>
    <cfRule type="containsText" dxfId="52" priority="17" operator="containsText" text="Æ">
      <formula>NOT(ISERROR(SEARCH("Æ",D11)))</formula>
    </cfRule>
    <cfRule type="containsText" dxfId="51" priority="18" operator="containsText" text="Æ">
      <formula>NOT(ISERROR(SEARCH("Æ",D11)))</formula>
    </cfRule>
  </conditionalFormatting>
  <conditionalFormatting sqref="M11:M13">
    <cfRule type="containsText" dxfId="49" priority="1" operator="containsText" text="ó">
      <formula>NOT(ISERROR(SEARCH("ó",M11)))</formula>
    </cfRule>
    <cfRule type="containsText" dxfId="48" priority="2" operator="containsText" text="Ê">
      <formula>NOT(ISERROR(SEARCH("Ê",M11)))</formula>
    </cfRule>
    <cfRule type="containsText" dxfId="47" priority="3" operator="containsText" text="Æ">
      <formula>NOT(ISERROR(SEARCH("Æ",M11)))</formula>
    </cfRule>
    <cfRule type="containsText" dxfId="46" priority="4" operator="containsText" text="Æ">
      <formula>NOT(ISERROR(SEARCH("Æ",M11)))</formula>
    </cfRule>
    <cfRule type="containsText" dxfId="45" priority="5" operator="containsText" text="ó">
      <formula>NOT(ISERROR(SEARCH("ó",M11)))</formula>
    </cfRule>
    <cfRule type="containsText" dxfId="44" priority="6" operator="containsText" text="Æ">
      <formula>NOT(ISERROR(SEARCH("Æ",M11)))</formula>
    </cfRule>
    <cfRule type="containsText" dxfId="43" priority="7" operator="containsText" text="Ê">
      <formula>NOT(ISERROR(SEARCH("Ê",M11)))</formula>
    </cfRule>
    <cfRule type="containsText" dxfId="42" priority="8" operator="containsText" text="Æ">
      <formula>NOT(ISERROR(SEARCH("Æ",M11)))</formula>
    </cfRule>
    <cfRule type="containsText" dxfId="41" priority="9" operator="containsText" text="Æ">
      <formula>NOT(ISERROR(SEARCH("Æ",M11)))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44FFE28-39A3-4B6C-A972-5C0916EE075E}">
          <x14:formula1>
            <xm:f>'C:\Users\franc\Downloads\[gestcomptes-ori.xlsm]Listes'!#REF!</xm:f>
          </x14:formula1>
          <xm:sqref>G11</xm:sqref>
        </x14:dataValidation>
        <x14:dataValidation type="list" allowBlank="1" showInputMessage="1" showErrorMessage="1" xr:uid="{675977A9-F2D4-4BB2-B7BD-2C129C1C358E}">
          <x14:formula1>
            <xm:f>'C:\Users\franc\Downloads\[gestcomptes-ori.xlsm]Listes'!#REF!</xm:f>
          </x14:formula1>
          <xm:sqref>H11</xm:sqref>
        </x14:dataValidation>
        <x14:dataValidation type="list" allowBlank="1" showInputMessage="1" showErrorMessage="1" xr:uid="{A84C6F74-B2ED-456C-B0DD-78DEDA8A4083}">
          <x14:formula1>
            <xm:f>'C:\Users\franc\Downloads\[gestcomptes-ori.xlsm]Listes'!#REF!</xm:f>
          </x14:formula1>
          <xm:sqref>C11</xm:sqref>
        </x14:dataValidation>
        <x14:dataValidation type="list" allowBlank="1" showInputMessage="1" showErrorMessage="1" xr:uid="{F12F2CDE-7D08-4EDD-9A14-159CF983F141}">
          <x14:formula1>
            <xm:f>'C:\Users\franc\Downloads\[gestcomptes-ori.xlsm]Listes'!#REF!</xm:f>
          </x14:formula1>
          <xm:sqref>F11</xm:sqref>
        </x14:dataValidation>
        <x14:dataValidation type="list" allowBlank="1" showInputMessage="1" showErrorMessage="1" xr:uid="{B679FE45-50DE-4185-BB9E-33BE47D18B94}">
          <x14:formula1>
            <xm:f>'C:\Users\franc\Downloads\[gestcomptes-ori.xlsm]Listes'!#REF!</xm:f>
          </x14:formula1>
          <xm:sqref>E11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7F9BB-3C12-4118-9FA2-742D85818193}">
  <sheetPr codeName="Feuil08">
    <tabColor theme="7" tint="-0.499984740745262"/>
  </sheetPr>
  <dimension ref="B3:N100"/>
  <sheetViews>
    <sheetView showGridLines="0" workbookViewId="0">
      <selection activeCell="D17" sqref="D17"/>
    </sheetView>
  </sheetViews>
  <sheetFormatPr baseColWidth="10" defaultRowHeight="14.4" x14ac:dyDescent="0.3"/>
  <cols>
    <col min="1" max="1" width="2.88671875" customWidth="1"/>
    <col min="2" max="2" width="13.6640625" style="1" customWidth="1"/>
    <col min="3" max="3" width="21.6640625" customWidth="1"/>
    <col min="4" max="4" width="5.6640625" customWidth="1"/>
    <col min="5" max="5" width="12.6640625" customWidth="1"/>
    <col min="6" max="8" width="22.6640625" customWidth="1"/>
    <col min="9" max="9" width="41.88671875" customWidth="1"/>
    <col min="10" max="10" width="14.6640625" style="9" customWidth="1"/>
    <col min="11" max="11" width="14.6640625" style="14" customWidth="1"/>
    <col min="12" max="12" width="14.6640625" customWidth="1"/>
    <col min="13" max="13" width="6.6640625" style="12" customWidth="1"/>
    <col min="14" max="14" width="14.6640625" style="15" customWidth="1"/>
  </cols>
  <sheetData>
    <row r="3" spans="2:14" x14ac:dyDescent="0.3">
      <c r="J3" s="2"/>
      <c r="K3" s="16"/>
      <c r="L3" s="17"/>
      <c r="M3" s="18"/>
      <c r="N3" s="17"/>
    </row>
    <row r="4" spans="2:14" ht="30" customHeight="1" x14ac:dyDescent="0.3">
      <c r="B4" s="67" t="s">
        <v>145</v>
      </c>
      <c r="C4" s="68"/>
      <c r="D4" s="68"/>
      <c r="E4" s="68"/>
      <c r="F4" s="68"/>
      <c r="G4" s="68"/>
      <c r="H4" s="68"/>
      <c r="I4" s="68"/>
      <c r="J4" s="154">
        <f ca="1">TODAY()</f>
        <v>45085</v>
      </c>
      <c r="K4" s="154"/>
      <c r="L4" s="69"/>
      <c r="M4" s="70"/>
      <c r="N4" s="69"/>
    </row>
    <row r="5" spans="2:14" ht="18" customHeight="1" x14ac:dyDescent="0.3">
      <c r="J5" s="2"/>
      <c r="K5" s="16"/>
      <c r="L5" s="17"/>
      <c r="M5" s="18"/>
      <c r="N5" s="17"/>
    </row>
    <row r="6" spans="2:14" s="11" customFormat="1" ht="18" customHeight="1" x14ac:dyDescent="0.3">
      <c r="B6" s="27"/>
      <c r="F6" s="140" t="s">
        <v>102</v>
      </c>
      <c r="G6" s="141"/>
      <c r="H6" s="61">
        <f>SUM($J$11:$J481)*-1</f>
        <v>0</v>
      </c>
      <c r="I6" s="23"/>
      <c r="J6" s="146" t="s">
        <v>107</v>
      </c>
      <c r="K6" s="147"/>
      <c r="L6" s="55">
        <f>[1]Comptes!$I$16</f>
        <v>4000</v>
      </c>
      <c r="M6" s="56"/>
      <c r="N6" s="28"/>
    </row>
    <row r="7" spans="2:14" s="11" customFormat="1" ht="18" customHeight="1" x14ac:dyDescent="0.3">
      <c r="B7" s="27"/>
      <c r="F7" s="142" t="s">
        <v>106</v>
      </c>
      <c r="G7" s="143"/>
      <c r="H7" s="62">
        <f>SUM($K11:$K481)</f>
        <v>323.64999999999998</v>
      </c>
      <c r="I7" s="23"/>
      <c r="J7" s="148" t="s">
        <v>104</v>
      </c>
      <c r="K7" s="149"/>
      <c r="L7" s="57">
        <f>IF($L$6="","",LOOKUP(9^9,$L$11:$L1997))</f>
        <v>4123.6499999999996</v>
      </c>
      <c r="M7" s="58"/>
      <c r="N7" s="28"/>
    </row>
    <row r="8" spans="2:14" s="11" customFormat="1" ht="18" customHeight="1" x14ac:dyDescent="0.3">
      <c r="B8" s="27"/>
      <c r="F8" s="144" t="s">
        <v>103</v>
      </c>
      <c r="G8" s="145"/>
      <c r="H8" s="63">
        <f>H6+H7</f>
        <v>323.64999999999998</v>
      </c>
      <c r="I8" s="23"/>
      <c r="J8" s="150" t="s">
        <v>105</v>
      </c>
      <c r="K8" s="151"/>
      <c r="L8" s="59">
        <f>IF($L$7="","",LOOKUP(9^9,$N$11:$N1997))</f>
        <v>4200</v>
      </c>
      <c r="M8" s="60"/>
      <c r="N8" s="28"/>
    </row>
    <row r="9" spans="2:14" ht="18" customHeight="1" x14ac:dyDescent="0.3">
      <c r="F9" s="8"/>
      <c r="H9" s="10"/>
      <c r="I9" s="8"/>
      <c r="J9" s="13"/>
      <c r="K9" s="16"/>
      <c r="L9" s="21"/>
      <c r="M9" s="18"/>
      <c r="N9" s="17"/>
    </row>
    <row r="10" spans="2:14" s="11" customFormat="1" ht="30" customHeight="1" x14ac:dyDescent="0.3">
      <c r="B10" s="71" t="s">
        <v>3</v>
      </c>
      <c r="C10" s="72" t="s">
        <v>2</v>
      </c>
      <c r="D10" s="72" t="s">
        <v>137</v>
      </c>
      <c r="E10" s="72" t="s">
        <v>110</v>
      </c>
      <c r="F10" s="72" t="s">
        <v>1</v>
      </c>
      <c r="G10" s="72" t="s">
        <v>8</v>
      </c>
      <c r="H10" s="72" t="s">
        <v>9</v>
      </c>
      <c r="I10" s="72" t="s">
        <v>5</v>
      </c>
      <c r="J10" s="73" t="s">
        <v>6</v>
      </c>
      <c r="K10" s="73" t="s">
        <v>7</v>
      </c>
      <c r="L10" s="74" t="s">
        <v>111</v>
      </c>
      <c r="M10" s="72" t="s">
        <v>108</v>
      </c>
      <c r="N10" s="72" t="s">
        <v>101</v>
      </c>
    </row>
    <row r="11" spans="2:14" x14ac:dyDescent="0.3">
      <c r="B11" s="25">
        <v>44927</v>
      </c>
      <c r="C11" s="3" t="s">
        <v>100</v>
      </c>
      <c r="D11" s="117" t="str">
        <f>IF(C11="","",VLOOKUP(T_LEP[[#This Row],[Mode de paiement]],T_mode[],2,0))</f>
        <v>Ê</v>
      </c>
      <c r="E11" s="3"/>
      <c r="F11" s="3"/>
      <c r="G11" s="3" t="s">
        <v>63</v>
      </c>
      <c r="H11" s="26" t="s">
        <v>59</v>
      </c>
      <c r="I11" s="3"/>
      <c r="K11" s="14">
        <v>200</v>
      </c>
      <c r="L11" s="12">
        <f>IF(AND(T_LEP[[#This Row],[Débit]]="",T_LEP[[#This Row],[Crédit]]=""),"",$L$6+T_LEP[[#This Row],[Crédit]]-T_LEP[[#This Row],[Débit]])</f>
        <v>4200</v>
      </c>
      <c r="M11" s="117" t="s">
        <v>109</v>
      </c>
      <c r="N11" s="24">
        <f>IF(T_LEP[[#This Row],[Pointage]]="","",$L$6-T_LEP[[#This Row],[Débit]]+T_LEP[[#This Row],[Crédit]])</f>
        <v>4200</v>
      </c>
    </row>
    <row r="12" spans="2:14" ht="15" customHeight="1" x14ac:dyDescent="0.3">
      <c r="B12" s="131">
        <v>45084</v>
      </c>
      <c r="C12" s="125" t="s">
        <v>142</v>
      </c>
      <c r="D12" s="117" t="str">
        <f>IF(C12="","",VLOOKUP(T_LEP[[#This Row],[Mode de paiement]],T_mode[],2,0))</f>
        <v>ó</v>
      </c>
      <c r="E12" s="125"/>
      <c r="F12" s="125"/>
      <c r="G12" s="125" t="s">
        <v>141</v>
      </c>
      <c r="H12" s="125"/>
      <c r="I12" s="125" t="s">
        <v>147</v>
      </c>
      <c r="J12" s="127"/>
      <c r="K12" s="128">
        <v>123.65</v>
      </c>
      <c r="L12" s="129">
        <f>IF(AND(T_LEP[[#This Row],[Débit]]="",T_LEP[[#This Row],[Crédit]]=""),"",$L$6+T_LEP[[#This Row],[Crédit]]-T_LEP[[#This Row],[Débit]])</f>
        <v>4123.6499999999996</v>
      </c>
      <c r="M12" s="117"/>
      <c r="N12" s="130" t="str">
        <f>IF(T_LEP[[#This Row],[Pointage]]="","",$L$6-T_LEP[[#This Row],[Débit]]+T_LEP[[#This Row],[Crédit]])</f>
        <v/>
      </c>
    </row>
    <row r="13" spans="2:14" ht="15" customHeight="1" x14ac:dyDescent="0.3">
      <c r="D13" s="166"/>
      <c r="M13" s="166"/>
    </row>
    <row r="14" spans="2:14" ht="15" customHeight="1" x14ac:dyDescent="0.3">
      <c r="D14" s="186"/>
      <c r="M14" s="186"/>
    </row>
    <row r="15" spans="2:14" x14ac:dyDescent="0.3">
      <c r="D15" s="186"/>
      <c r="M15" s="186"/>
    </row>
    <row r="16" spans="2:14" x14ac:dyDescent="0.3">
      <c r="D16" s="186"/>
      <c r="M16" s="186"/>
    </row>
    <row r="17" spans="4:13" x14ac:dyDescent="0.3">
      <c r="D17" s="186"/>
      <c r="M17" s="186"/>
    </row>
    <row r="18" spans="4:13" x14ac:dyDescent="0.3">
      <c r="D18" s="186"/>
      <c r="M18" s="186"/>
    </row>
    <row r="19" spans="4:13" x14ac:dyDescent="0.3">
      <c r="D19" s="186"/>
      <c r="M19" s="186"/>
    </row>
    <row r="20" spans="4:13" x14ac:dyDescent="0.3">
      <c r="D20" s="186"/>
      <c r="M20" s="186"/>
    </row>
    <row r="21" spans="4:13" x14ac:dyDescent="0.3">
      <c r="D21" s="186"/>
      <c r="M21" s="186"/>
    </row>
    <row r="22" spans="4:13" x14ac:dyDescent="0.3">
      <c r="D22" s="186"/>
      <c r="M22" s="186"/>
    </row>
    <row r="23" spans="4:13" x14ac:dyDescent="0.3">
      <c r="D23" s="186"/>
      <c r="M23" s="186"/>
    </row>
    <row r="24" spans="4:13" ht="15" customHeight="1" x14ac:dyDescent="0.3">
      <c r="D24" s="186"/>
      <c r="M24" s="186"/>
    </row>
    <row r="25" spans="4:13" x14ac:dyDescent="0.3">
      <c r="D25" s="186"/>
      <c r="M25" s="186"/>
    </row>
    <row r="26" spans="4:13" x14ac:dyDescent="0.3">
      <c r="D26" s="186"/>
      <c r="M26" s="186"/>
    </row>
    <row r="27" spans="4:13" x14ac:dyDescent="0.3">
      <c r="D27" s="186"/>
      <c r="M27" s="186"/>
    </row>
    <row r="28" spans="4:13" x14ac:dyDescent="0.3">
      <c r="D28" s="186"/>
      <c r="M28" s="186"/>
    </row>
    <row r="29" spans="4:13" x14ac:dyDescent="0.3">
      <c r="D29" s="186"/>
      <c r="M29" s="186"/>
    </row>
    <row r="30" spans="4:13" x14ac:dyDescent="0.3">
      <c r="D30" s="186"/>
      <c r="M30" s="186"/>
    </row>
    <row r="31" spans="4:13" x14ac:dyDescent="0.3">
      <c r="D31" s="186"/>
      <c r="M31" s="186"/>
    </row>
    <row r="32" spans="4:13" x14ac:dyDescent="0.3">
      <c r="D32" s="186"/>
      <c r="M32" s="186"/>
    </row>
    <row r="33" spans="4:13" x14ac:dyDescent="0.3">
      <c r="D33" s="186"/>
      <c r="M33" s="186"/>
    </row>
    <row r="34" spans="4:13" x14ac:dyDescent="0.3">
      <c r="D34" s="186"/>
      <c r="M34" s="186"/>
    </row>
    <row r="35" spans="4:13" x14ac:dyDescent="0.3">
      <c r="D35" s="186"/>
      <c r="M35" s="186"/>
    </row>
    <row r="36" spans="4:13" x14ac:dyDescent="0.3">
      <c r="D36" s="186"/>
      <c r="M36" s="186"/>
    </row>
    <row r="37" spans="4:13" x14ac:dyDescent="0.3">
      <c r="D37" s="186"/>
      <c r="M37" s="186"/>
    </row>
    <row r="38" spans="4:13" x14ac:dyDescent="0.3">
      <c r="D38" s="186"/>
      <c r="M38" s="186"/>
    </row>
    <row r="39" spans="4:13" x14ac:dyDescent="0.3">
      <c r="D39" s="186"/>
      <c r="M39" s="186"/>
    </row>
    <row r="40" spans="4:13" x14ac:dyDescent="0.3">
      <c r="D40" s="186"/>
      <c r="M40" s="186"/>
    </row>
    <row r="41" spans="4:13" x14ac:dyDescent="0.3">
      <c r="D41" s="186"/>
      <c r="M41" s="186"/>
    </row>
    <row r="42" spans="4:13" x14ac:dyDescent="0.3">
      <c r="D42" s="186"/>
      <c r="M42" s="186"/>
    </row>
    <row r="43" spans="4:13" x14ac:dyDescent="0.3">
      <c r="D43" s="186"/>
      <c r="M43" s="186"/>
    </row>
    <row r="44" spans="4:13" x14ac:dyDescent="0.3">
      <c r="D44" s="186"/>
      <c r="M44" s="186"/>
    </row>
    <row r="45" spans="4:13" x14ac:dyDescent="0.3">
      <c r="D45" s="186"/>
      <c r="M45" s="186"/>
    </row>
    <row r="46" spans="4:13" x14ac:dyDescent="0.3">
      <c r="D46" s="186"/>
      <c r="M46" s="186"/>
    </row>
    <row r="47" spans="4:13" x14ac:dyDescent="0.3">
      <c r="D47" s="186"/>
      <c r="M47" s="186"/>
    </row>
    <row r="48" spans="4:13" x14ac:dyDescent="0.3">
      <c r="D48" s="186"/>
      <c r="M48" s="186"/>
    </row>
    <row r="49" spans="4:13" x14ac:dyDescent="0.3">
      <c r="D49" s="186"/>
      <c r="M49" s="186"/>
    </row>
    <row r="50" spans="4:13" x14ac:dyDescent="0.3">
      <c r="D50" s="186"/>
      <c r="M50" s="186"/>
    </row>
    <row r="51" spans="4:13" x14ac:dyDescent="0.3">
      <c r="D51" s="186"/>
      <c r="M51" s="186"/>
    </row>
    <row r="52" spans="4:13" x14ac:dyDescent="0.3">
      <c r="D52" s="186"/>
      <c r="M52" s="186"/>
    </row>
    <row r="53" spans="4:13" x14ac:dyDescent="0.3">
      <c r="D53" s="186"/>
      <c r="M53" s="186"/>
    </row>
    <row r="54" spans="4:13" x14ac:dyDescent="0.3">
      <c r="D54" s="186"/>
      <c r="M54" s="186"/>
    </row>
    <row r="55" spans="4:13" x14ac:dyDescent="0.3">
      <c r="D55" s="186"/>
      <c r="M55" s="186"/>
    </row>
    <row r="56" spans="4:13" x14ac:dyDescent="0.3">
      <c r="D56" s="186"/>
      <c r="M56" s="186"/>
    </row>
    <row r="57" spans="4:13" x14ac:dyDescent="0.3">
      <c r="D57" s="186"/>
      <c r="M57" s="186"/>
    </row>
    <row r="58" spans="4:13" x14ac:dyDescent="0.3">
      <c r="D58" s="186"/>
      <c r="M58" s="186"/>
    </row>
    <row r="59" spans="4:13" x14ac:dyDescent="0.3">
      <c r="D59" s="186"/>
      <c r="M59" s="186"/>
    </row>
    <row r="60" spans="4:13" x14ac:dyDescent="0.3">
      <c r="D60" s="186"/>
      <c r="M60" s="186"/>
    </row>
    <row r="61" spans="4:13" x14ac:dyDescent="0.3">
      <c r="D61" s="186"/>
      <c r="M61" s="186"/>
    </row>
    <row r="62" spans="4:13" x14ac:dyDescent="0.3">
      <c r="D62" s="186"/>
      <c r="M62" s="186"/>
    </row>
    <row r="63" spans="4:13" x14ac:dyDescent="0.3">
      <c r="D63" s="186"/>
      <c r="M63" s="186"/>
    </row>
    <row r="64" spans="4:13" x14ac:dyDescent="0.3">
      <c r="D64" s="186"/>
      <c r="M64" s="186"/>
    </row>
    <row r="65" spans="4:13" x14ac:dyDescent="0.3">
      <c r="D65" s="186"/>
      <c r="M65" s="186"/>
    </row>
    <row r="66" spans="4:13" x14ac:dyDescent="0.3">
      <c r="D66" s="186"/>
      <c r="M66" s="186"/>
    </row>
    <row r="67" spans="4:13" x14ac:dyDescent="0.3">
      <c r="D67" s="186"/>
      <c r="M67" s="186"/>
    </row>
    <row r="68" spans="4:13" x14ac:dyDescent="0.3">
      <c r="D68" s="186"/>
      <c r="M68" s="186"/>
    </row>
    <row r="69" spans="4:13" x14ac:dyDescent="0.3">
      <c r="D69" s="186"/>
      <c r="M69" s="186"/>
    </row>
    <row r="70" spans="4:13" x14ac:dyDescent="0.3">
      <c r="D70" s="186"/>
      <c r="M70" s="186"/>
    </row>
    <row r="71" spans="4:13" x14ac:dyDescent="0.3">
      <c r="D71" s="186"/>
      <c r="M71" s="186"/>
    </row>
    <row r="72" spans="4:13" x14ac:dyDescent="0.3">
      <c r="D72" s="186"/>
      <c r="M72" s="186"/>
    </row>
    <row r="73" spans="4:13" x14ac:dyDescent="0.3">
      <c r="D73" s="186"/>
      <c r="M73" s="186"/>
    </row>
    <row r="74" spans="4:13" x14ac:dyDescent="0.3">
      <c r="D74" s="186"/>
      <c r="M74" s="186"/>
    </row>
    <row r="75" spans="4:13" x14ac:dyDescent="0.3">
      <c r="D75" s="186"/>
      <c r="M75" s="186"/>
    </row>
    <row r="76" spans="4:13" x14ac:dyDescent="0.3">
      <c r="D76" s="186"/>
      <c r="M76" s="186"/>
    </row>
    <row r="77" spans="4:13" x14ac:dyDescent="0.3">
      <c r="D77" s="186"/>
      <c r="M77" s="186"/>
    </row>
    <row r="78" spans="4:13" x14ac:dyDescent="0.3">
      <c r="D78" s="186"/>
      <c r="M78" s="186"/>
    </row>
    <row r="79" spans="4:13" x14ac:dyDescent="0.3">
      <c r="D79" s="186"/>
      <c r="M79" s="186"/>
    </row>
    <row r="80" spans="4:13" x14ac:dyDescent="0.3">
      <c r="D80" s="186"/>
      <c r="M80" s="186"/>
    </row>
    <row r="81" spans="4:13" x14ac:dyDescent="0.3">
      <c r="D81" s="186"/>
      <c r="M81" s="186"/>
    </row>
    <row r="82" spans="4:13" x14ac:dyDescent="0.3">
      <c r="D82" s="186"/>
      <c r="M82" s="186"/>
    </row>
    <row r="83" spans="4:13" x14ac:dyDescent="0.3">
      <c r="D83" s="186"/>
      <c r="M83" s="186"/>
    </row>
    <row r="84" spans="4:13" x14ac:dyDescent="0.3">
      <c r="D84" s="186"/>
      <c r="M84" s="186"/>
    </row>
    <row r="85" spans="4:13" x14ac:dyDescent="0.3">
      <c r="D85" s="186"/>
      <c r="M85" s="186"/>
    </row>
    <row r="86" spans="4:13" x14ac:dyDescent="0.3">
      <c r="D86" s="186"/>
      <c r="M86" s="186"/>
    </row>
    <row r="87" spans="4:13" x14ac:dyDescent="0.3">
      <c r="D87" s="186"/>
      <c r="M87" s="186"/>
    </row>
    <row r="88" spans="4:13" x14ac:dyDescent="0.3">
      <c r="D88" s="186"/>
      <c r="M88" s="186"/>
    </row>
    <row r="89" spans="4:13" x14ac:dyDescent="0.3">
      <c r="D89" s="186"/>
      <c r="M89" s="186"/>
    </row>
    <row r="90" spans="4:13" x14ac:dyDescent="0.3">
      <c r="D90" s="186"/>
      <c r="M90" s="186"/>
    </row>
    <row r="91" spans="4:13" x14ac:dyDescent="0.3">
      <c r="D91" s="186"/>
      <c r="M91" s="186"/>
    </row>
    <row r="92" spans="4:13" x14ac:dyDescent="0.3">
      <c r="D92" s="186"/>
      <c r="M92" s="186"/>
    </row>
    <row r="93" spans="4:13" x14ac:dyDescent="0.3">
      <c r="D93" s="186"/>
      <c r="M93" s="186"/>
    </row>
    <row r="94" spans="4:13" x14ac:dyDescent="0.3">
      <c r="D94" s="186"/>
      <c r="M94" s="186"/>
    </row>
    <row r="95" spans="4:13" x14ac:dyDescent="0.3">
      <c r="D95" s="186"/>
      <c r="M95" s="186"/>
    </row>
    <row r="96" spans="4:13" x14ac:dyDescent="0.3">
      <c r="D96" s="186"/>
      <c r="M96" s="186"/>
    </row>
    <row r="97" spans="4:13" x14ac:dyDescent="0.3">
      <c r="D97" s="186"/>
      <c r="M97" s="186"/>
    </row>
    <row r="98" spans="4:13" x14ac:dyDescent="0.3">
      <c r="D98" s="186"/>
      <c r="M98" s="186"/>
    </row>
    <row r="99" spans="4:13" x14ac:dyDescent="0.3">
      <c r="D99" s="186"/>
      <c r="M99" s="186"/>
    </row>
    <row r="100" spans="4:13" x14ac:dyDescent="0.3">
      <c r="D100" s="186"/>
      <c r="M100" s="186"/>
    </row>
  </sheetData>
  <mergeCells count="7">
    <mergeCell ref="J4:K4"/>
    <mergeCell ref="F8:G8"/>
    <mergeCell ref="J8:K8"/>
    <mergeCell ref="F6:G6"/>
    <mergeCell ref="J6:K6"/>
    <mergeCell ref="F7:G7"/>
    <mergeCell ref="J7:K7"/>
  </mergeCells>
  <conditionalFormatting sqref="M11:M13">
    <cfRule type="containsText" dxfId="39" priority="10" operator="containsText" text="ó">
      <formula>NOT(ISERROR(SEARCH("ó",M11)))</formula>
    </cfRule>
    <cfRule type="containsText" dxfId="38" priority="11" operator="containsText" text="Ê">
      <formula>NOT(ISERROR(SEARCH("Ê",M11)))</formula>
    </cfRule>
    <cfRule type="containsText" dxfId="37" priority="12" operator="containsText" text="Æ">
      <formula>NOT(ISERROR(SEARCH("Æ",M11)))</formula>
    </cfRule>
    <cfRule type="containsText" dxfId="36" priority="13" operator="containsText" text="Æ">
      <formula>NOT(ISERROR(SEARCH("Æ",M11)))</formula>
    </cfRule>
    <cfRule type="containsText" dxfId="35" priority="14" operator="containsText" text="ó">
      <formula>NOT(ISERROR(SEARCH("ó",M11)))</formula>
    </cfRule>
    <cfRule type="containsText" dxfId="34" priority="15" operator="containsText" text="Æ">
      <formula>NOT(ISERROR(SEARCH("Æ",M11)))</formula>
    </cfRule>
    <cfRule type="containsText" dxfId="33" priority="16" operator="containsText" text="Ê">
      <formula>NOT(ISERROR(SEARCH("Ê",M11)))</formula>
    </cfRule>
    <cfRule type="containsText" dxfId="32" priority="17" operator="containsText" text="Æ">
      <formula>NOT(ISERROR(SEARCH("Æ",M11)))</formula>
    </cfRule>
    <cfRule type="containsText" dxfId="31" priority="18" operator="containsText" text="Æ">
      <formula>NOT(ISERROR(SEARCH("Æ",M11)))</formula>
    </cfRule>
  </conditionalFormatting>
  <conditionalFormatting sqref="D11:D13">
    <cfRule type="containsText" dxfId="29" priority="1" operator="containsText" text="ó">
      <formula>NOT(ISERROR(SEARCH("ó",D11)))</formula>
    </cfRule>
    <cfRule type="containsText" dxfId="28" priority="2" operator="containsText" text="Ê">
      <formula>NOT(ISERROR(SEARCH("Ê",D11)))</formula>
    </cfRule>
    <cfRule type="containsText" dxfId="27" priority="3" operator="containsText" text="Æ">
      <formula>NOT(ISERROR(SEARCH("Æ",D11)))</formula>
    </cfRule>
    <cfRule type="containsText" dxfId="26" priority="4" operator="containsText" text="Æ">
      <formula>NOT(ISERROR(SEARCH("Æ",D11)))</formula>
    </cfRule>
    <cfRule type="containsText" dxfId="25" priority="5" operator="containsText" text="ó">
      <formula>NOT(ISERROR(SEARCH("ó",D11)))</formula>
    </cfRule>
    <cfRule type="containsText" dxfId="24" priority="6" operator="containsText" text="Æ">
      <formula>NOT(ISERROR(SEARCH("Æ",D11)))</formula>
    </cfRule>
    <cfRule type="containsText" dxfId="23" priority="7" operator="containsText" text="Ê">
      <formula>NOT(ISERROR(SEARCH("Ê",D11)))</formula>
    </cfRule>
    <cfRule type="containsText" dxfId="22" priority="8" operator="containsText" text="Æ">
      <formula>NOT(ISERROR(SEARCH("Æ",D11)))</formula>
    </cfRule>
    <cfRule type="containsText" dxfId="21" priority="9" operator="containsText" text="Æ">
      <formula>NOT(ISERROR(SEARCH("Æ",D11)))</formula>
    </cfRule>
  </conditionalFormatting>
  <dataValidations count="1">
    <dataValidation type="list" allowBlank="1" showInputMessage="1" showErrorMessage="1" sqref="G11:G12" xr:uid="{78684B54-7508-433E-A8ED-78AF57D151F5}">
      <formula1>ET_Rubriques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209FCC5-8316-4A18-ACC0-886A9616D0C8}">
          <x14:formula1>
            <xm:f>#REF!</xm:f>
          </x14:formula1>
          <xm:sqref>H11:H12</xm:sqref>
        </x14:dataValidation>
        <x14:dataValidation type="list" allowBlank="1" showInputMessage="1" showErrorMessage="1" xr:uid="{043B96CC-CBE4-44D3-87DD-6E93BFFE2DE1}">
          <x14:formula1>
            <xm:f>#REF!</xm:f>
          </x14:formula1>
          <xm:sqref>F11:F12</xm:sqref>
        </x14:dataValidation>
        <x14:dataValidation type="list" allowBlank="1" showInputMessage="1" showErrorMessage="1" xr:uid="{140BEF9E-CB82-4744-ABC2-CA2D3C297D69}">
          <x14:formula1>
            <xm:f>#REF!</xm:f>
          </x14:formula1>
          <xm:sqref>C11:C12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1C4FC-94DA-4B71-83A3-6D18E83C266A}">
  <sheetPr codeName="Feuil10">
    <tabColor theme="7" tint="-0.249977111117893"/>
  </sheetPr>
  <dimension ref="B3:N100"/>
  <sheetViews>
    <sheetView showGridLines="0" workbookViewId="0">
      <pane ySplit="10" topLeftCell="A11" activePane="bottomLeft" state="frozen"/>
      <selection pane="bottomLeft" activeCell="B16" sqref="B16"/>
    </sheetView>
  </sheetViews>
  <sheetFormatPr baseColWidth="10" defaultRowHeight="14.4" x14ac:dyDescent="0.3"/>
  <cols>
    <col min="1" max="1" width="2.88671875" customWidth="1"/>
    <col min="2" max="2" width="13.6640625" style="1" customWidth="1"/>
    <col min="3" max="3" width="21.6640625" customWidth="1"/>
    <col min="4" max="4" width="5.6640625" customWidth="1"/>
    <col min="5" max="5" width="12.6640625" customWidth="1"/>
    <col min="6" max="8" width="22.6640625" customWidth="1"/>
    <col min="9" max="9" width="41.88671875" customWidth="1"/>
    <col min="10" max="10" width="14.6640625" style="9" customWidth="1"/>
    <col min="11" max="11" width="14.6640625" style="14" customWidth="1"/>
    <col min="12" max="12" width="14.6640625" customWidth="1"/>
    <col min="13" max="13" width="6.6640625" style="12" customWidth="1"/>
    <col min="14" max="14" width="14.6640625" style="15" customWidth="1"/>
  </cols>
  <sheetData>
    <row r="3" spans="2:14" x14ac:dyDescent="0.3">
      <c r="J3" s="2"/>
      <c r="K3" s="16"/>
      <c r="L3" s="17"/>
      <c r="M3" s="18"/>
      <c r="N3" s="17"/>
    </row>
    <row r="4" spans="2:14" ht="30" customHeight="1" x14ac:dyDescent="0.3">
      <c r="B4" s="176" t="s">
        <v>190</v>
      </c>
      <c r="C4" s="177"/>
      <c r="D4" s="177"/>
      <c r="E4" s="177"/>
      <c r="F4" s="177"/>
      <c r="G4" s="177"/>
      <c r="H4" s="177"/>
      <c r="I4" s="177"/>
      <c r="J4" s="178">
        <f ca="1">TODAY()</f>
        <v>45085</v>
      </c>
      <c r="K4" s="178"/>
      <c r="L4" s="179"/>
      <c r="M4" s="180"/>
      <c r="N4" s="179"/>
    </row>
    <row r="5" spans="2:14" ht="18" customHeight="1" x14ac:dyDescent="0.3">
      <c r="J5" s="2"/>
      <c r="K5" s="16"/>
      <c r="L5" s="17"/>
      <c r="M5" s="18"/>
      <c r="N5" s="17"/>
    </row>
    <row r="6" spans="2:14" s="11" customFormat="1" ht="18" customHeight="1" x14ac:dyDescent="0.3">
      <c r="B6" s="27"/>
      <c r="F6" s="140" t="s">
        <v>102</v>
      </c>
      <c r="G6" s="141"/>
      <c r="H6" s="61">
        <f>SUM($J$11:$J455)*-1</f>
        <v>0</v>
      </c>
      <c r="I6" s="23"/>
      <c r="J6" s="146" t="s">
        <v>107</v>
      </c>
      <c r="K6" s="147"/>
      <c r="L6" s="55">
        <f>[1]Comptes!I17</f>
        <v>4000</v>
      </c>
      <c r="M6" s="56"/>
      <c r="N6" s="28"/>
    </row>
    <row r="7" spans="2:14" s="11" customFormat="1" ht="18" customHeight="1" x14ac:dyDescent="0.3">
      <c r="B7" s="27"/>
      <c r="F7" s="142" t="s">
        <v>106</v>
      </c>
      <c r="G7" s="143"/>
      <c r="H7" s="62">
        <f>SUM($K$11:$K481)</f>
        <v>225.23</v>
      </c>
      <c r="I7" s="23"/>
      <c r="J7" s="148" t="s">
        <v>104</v>
      </c>
      <c r="K7" s="149"/>
      <c r="L7" s="57">
        <f>IF(L6="","",LOOKUP(9^9,L11:L1985))</f>
        <v>4225.2299999999996</v>
      </c>
      <c r="M7" s="58"/>
      <c r="N7" s="28"/>
    </row>
    <row r="8" spans="2:14" s="11" customFormat="1" ht="18" customHeight="1" x14ac:dyDescent="0.3">
      <c r="B8" s="27"/>
      <c r="F8" s="144" t="s">
        <v>103</v>
      </c>
      <c r="G8" s="145"/>
      <c r="H8" s="63">
        <f>H6+H7</f>
        <v>225.23</v>
      </c>
      <c r="I8" s="23"/>
      <c r="J8" s="150" t="s">
        <v>105</v>
      </c>
      <c r="K8" s="151"/>
      <c r="L8" s="59">
        <f>IF(L7="","",LOOKUP(9^9,N11:N1985))</f>
        <v>4225.2299999999996</v>
      </c>
      <c r="M8" s="60"/>
      <c r="N8" s="28"/>
    </row>
    <row r="9" spans="2:14" ht="18" customHeight="1" x14ac:dyDescent="0.3">
      <c r="F9" s="8"/>
      <c r="H9" s="10"/>
      <c r="I9" s="8"/>
      <c r="J9" s="13"/>
      <c r="K9" s="16"/>
      <c r="L9" s="21"/>
      <c r="M9" s="18"/>
      <c r="N9" s="17"/>
    </row>
    <row r="10" spans="2:14" s="11" customFormat="1" ht="30" customHeight="1" x14ac:dyDescent="0.3">
      <c r="B10" s="181" t="s">
        <v>3</v>
      </c>
      <c r="C10" s="182" t="s">
        <v>2</v>
      </c>
      <c r="D10" s="182" t="s">
        <v>137</v>
      </c>
      <c r="E10" s="182" t="s">
        <v>110</v>
      </c>
      <c r="F10" s="182" t="s">
        <v>1</v>
      </c>
      <c r="G10" s="182" t="s">
        <v>8</v>
      </c>
      <c r="H10" s="182" t="s">
        <v>9</v>
      </c>
      <c r="I10" s="182" t="s">
        <v>5</v>
      </c>
      <c r="J10" s="183" t="s">
        <v>6</v>
      </c>
      <c r="K10" s="183" t="s">
        <v>7</v>
      </c>
      <c r="L10" s="184" t="s">
        <v>111</v>
      </c>
      <c r="M10" s="182" t="s">
        <v>108</v>
      </c>
      <c r="N10" s="182" t="s">
        <v>101</v>
      </c>
    </row>
    <row r="11" spans="2:14" x14ac:dyDescent="0.3">
      <c r="B11" s="25">
        <v>44927</v>
      </c>
      <c r="C11" s="3" t="s">
        <v>100</v>
      </c>
      <c r="D11" s="117" t="str">
        <f>IF(C11="","",VLOOKUP(Tableau7[[#This Row],[Mode de paiement]],T_mode[],2,0))</f>
        <v>Ê</v>
      </c>
      <c r="E11" s="3"/>
      <c r="F11" s="3"/>
      <c r="G11" s="3"/>
      <c r="H11" s="26" t="s">
        <v>59</v>
      </c>
      <c r="I11" s="3"/>
      <c r="K11" s="14">
        <v>225.23</v>
      </c>
      <c r="L11" s="185">
        <f>IF(AND(Tableau7[Débit]="",Tableau7[Crédit]=""),"",$L$6+Tableau7[Crédit]-Tableau7[Débit])</f>
        <v>4225.2299999999996</v>
      </c>
      <c r="M11" s="117" t="s">
        <v>109</v>
      </c>
      <c r="N11" s="24">
        <f>IF(Tableau7[Pointage]="","",$L$6-Tableau7[Débit]+Tableau7[Crédit])</f>
        <v>4225.2299999999996</v>
      </c>
    </row>
    <row r="12" spans="2:14" ht="15" customHeight="1" x14ac:dyDescent="0.3">
      <c r="D12" s="117"/>
      <c r="M12" s="117"/>
    </row>
    <row r="13" spans="2:14" ht="15" customHeight="1" x14ac:dyDescent="0.3">
      <c r="D13" s="166"/>
      <c r="M13" s="166"/>
    </row>
    <row r="14" spans="2:14" ht="15" customHeight="1" x14ac:dyDescent="0.3">
      <c r="D14" s="186"/>
      <c r="M14" s="186"/>
    </row>
    <row r="15" spans="2:14" x14ac:dyDescent="0.3">
      <c r="D15" s="186"/>
      <c r="M15" s="186"/>
    </row>
    <row r="16" spans="2:14" x14ac:dyDescent="0.3">
      <c r="D16" s="186"/>
      <c r="M16" s="186"/>
    </row>
    <row r="17" spans="4:13" x14ac:dyDescent="0.3">
      <c r="D17" s="186"/>
      <c r="M17" s="186"/>
    </row>
    <row r="18" spans="4:13" x14ac:dyDescent="0.3">
      <c r="D18" s="186"/>
      <c r="M18" s="186"/>
    </row>
    <row r="19" spans="4:13" x14ac:dyDescent="0.3">
      <c r="D19" s="186"/>
      <c r="M19" s="186"/>
    </row>
    <row r="20" spans="4:13" x14ac:dyDescent="0.3">
      <c r="D20" s="186"/>
      <c r="M20" s="186"/>
    </row>
    <row r="21" spans="4:13" x14ac:dyDescent="0.3">
      <c r="D21" s="186"/>
      <c r="M21" s="186"/>
    </row>
    <row r="22" spans="4:13" x14ac:dyDescent="0.3">
      <c r="D22" s="186"/>
      <c r="M22" s="186"/>
    </row>
    <row r="23" spans="4:13" x14ac:dyDescent="0.3">
      <c r="D23" s="186"/>
      <c r="M23" s="186"/>
    </row>
    <row r="24" spans="4:13" ht="15" customHeight="1" x14ac:dyDescent="0.3">
      <c r="D24" s="186"/>
      <c r="M24" s="186"/>
    </row>
    <row r="25" spans="4:13" x14ac:dyDescent="0.3">
      <c r="D25" s="186"/>
      <c r="M25" s="186"/>
    </row>
    <row r="26" spans="4:13" x14ac:dyDescent="0.3">
      <c r="D26" s="186"/>
      <c r="M26" s="186"/>
    </row>
    <row r="27" spans="4:13" x14ac:dyDescent="0.3">
      <c r="D27" s="186"/>
      <c r="M27" s="186"/>
    </row>
    <row r="28" spans="4:13" x14ac:dyDescent="0.3">
      <c r="D28" s="186"/>
      <c r="M28" s="186"/>
    </row>
    <row r="29" spans="4:13" x14ac:dyDescent="0.3">
      <c r="D29" s="186"/>
      <c r="M29" s="186"/>
    </row>
    <row r="30" spans="4:13" x14ac:dyDescent="0.3">
      <c r="D30" s="186"/>
      <c r="M30" s="186"/>
    </row>
    <row r="31" spans="4:13" x14ac:dyDescent="0.3">
      <c r="D31" s="186"/>
      <c r="M31" s="186"/>
    </row>
    <row r="32" spans="4:13" x14ac:dyDescent="0.3">
      <c r="D32" s="186"/>
      <c r="M32" s="186"/>
    </row>
    <row r="33" spans="4:13" x14ac:dyDescent="0.3">
      <c r="D33" s="186"/>
      <c r="M33" s="186"/>
    </row>
    <row r="34" spans="4:13" x14ac:dyDescent="0.3">
      <c r="D34" s="186"/>
      <c r="M34" s="186"/>
    </row>
    <row r="35" spans="4:13" x14ac:dyDescent="0.3">
      <c r="D35" s="186"/>
      <c r="M35" s="186"/>
    </row>
    <row r="36" spans="4:13" x14ac:dyDescent="0.3">
      <c r="D36" s="186"/>
      <c r="M36" s="186"/>
    </row>
    <row r="37" spans="4:13" x14ac:dyDescent="0.3">
      <c r="D37" s="186"/>
      <c r="M37" s="186"/>
    </row>
    <row r="38" spans="4:13" x14ac:dyDescent="0.3">
      <c r="D38" s="186"/>
      <c r="M38" s="186"/>
    </row>
    <row r="39" spans="4:13" x14ac:dyDescent="0.3">
      <c r="D39" s="186"/>
      <c r="M39" s="186"/>
    </row>
    <row r="40" spans="4:13" x14ac:dyDescent="0.3">
      <c r="D40" s="186"/>
      <c r="M40" s="186"/>
    </row>
    <row r="41" spans="4:13" x14ac:dyDescent="0.3">
      <c r="D41" s="186"/>
      <c r="M41" s="186"/>
    </row>
    <row r="42" spans="4:13" x14ac:dyDescent="0.3">
      <c r="D42" s="186"/>
      <c r="M42" s="186"/>
    </row>
    <row r="43" spans="4:13" x14ac:dyDescent="0.3">
      <c r="D43" s="186"/>
      <c r="M43" s="186"/>
    </row>
    <row r="44" spans="4:13" x14ac:dyDescent="0.3">
      <c r="D44" s="186"/>
      <c r="M44" s="186"/>
    </row>
    <row r="45" spans="4:13" x14ac:dyDescent="0.3">
      <c r="D45" s="186"/>
      <c r="M45" s="186"/>
    </row>
    <row r="46" spans="4:13" x14ac:dyDescent="0.3">
      <c r="D46" s="186"/>
      <c r="M46" s="186"/>
    </row>
    <row r="47" spans="4:13" x14ac:dyDescent="0.3">
      <c r="D47" s="186"/>
      <c r="M47" s="186"/>
    </row>
    <row r="48" spans="4:13" x14ac:dyDescent="0.3">
      <c r="D48" s="186"/>
      <c r="M48" s="186"/>
    </row>
    <row r="49" spans="4:13" x14ac:dyDescent="0.3">
      <c r="D49" s="186"/>
      <c r="M49" s="186"/>
    </row>
    <row r="50" spans="4:13" x14ac:dyDescent="0.3">
      <c r="D50" s="186"/>
      <c r="M50" s="186"/>
    </row>
    <row r="51" spans="4:13" x14ac:dyDescent="0.3">
      <c r="D51" s="186"/>
      <c r="M51" s="186"/>
    </row>
    <row r="52" spans="4:13" x14ac:dyDescent="0.3">
      <c r="D52" s="186"/>
      <c r="M52" s="186"/>
    </row>
    <row r="53" spans="4:13" x14ac:dyDescent="0.3">
      <c r="D53" s="186"/>
      <c r="M53" s="186"/>
    </row>
    <row r="54" spans="4:13" x14ac:dyDescent="0.3">
      <c r="D54" s="186"/>
      <c r="M54" s="186"/>
    </row>
    <row r="55" spans="4:13" x14ac:dyDescent="0.3">
      <c r="D55" s="186"/>
      <c r="M55" s="186"/>
    </row>
    <row r="56" spans="4:13" x14ac:dyDescent="0.3">
      <c r="D56" s="186"/>
      <c r="M56" s="186"/>
    </row>
    <row r="57" spans="4:13" x14ac:dyDescent="0.3">
      <c r="D57" s="186"/>
      <c r="M57" s="186"/>
    </row>
    <row r="58" spans="4:13" x14ac:dyDescent="0.3">
      <c r="D58" s="186"/>
      <c r="M58" s="186"/>
    </row>
    <row r="59" spans="4:13" x14ac:dyDescent="0.3">
      <c r="D59" s="186"/>
      <c r="M59" s="186"/>
    </row>
    <row r="60" spans="4:13" x14ac:dyDescent="0.3">
      <c r="D60" s="186"/>
      <c r="M60" s="186"/>
    </row>
    <row r="61" spans="4:13" x14ac:dyDescent="0.3">
      <c r="D61" s="186"/>
      <c r="M61" s="186"/>
    </row>
    <row r="62" spans="4:13" x14ac:dyDescent="0.3">
      <c r="D62" s="186"/>
      <c r="M62" s="186"/>
    </row>
    <row r="63" spans="4:13" x14ac:dyDescent="0.3">
      <c r="D63" s="186"/>
      <c r="M63" s="186"/>
    </row>
    <row r="64" spans="4:13" x14ac:dyDescent="0.3">
      <c r="D64" s="186"/>
      <c r="M64" s="186"/>
    </row>
    <row r="65" spans="4:13" x14ac:dyDescent="0.3">
      <c r="D65" s="186"/>
      <c r="M65" s="186"/>
    </row>
    <row r="66" spans="4:13" x14ac:dyDescent="0.3">
      <c r="D66" s="186"/>
      <c r="M66" s="186"/>
    </row>
    <row r="67" spans="4:13" x14ac:dyDescent="0.3">
      <c r="D67" s="186"/>
      <c r="M67" s="186"/>
    </row>
    <row r="68" spans="4:13" x14ac:dyDescent="0.3">
      <c r="D68" s="186"/>
      <c r="M68" s="186"/>
    </row>
    <row r="69" spans="4:13" x14ac:dyDescent="0.3">
      <c r="D69" s="186"/>
      <c r="M69" s="186"/>
    </row>
    <row r="70" spans="4:13" x14ac:dyDescent="0.3">
      <c r="D70" s="186"/>
      <c r="M70" s="186"/>
    </row>
    <row r="71" spans="4:13" x14ac:dyDescent="0.3">
      <c r="D71" s="186"/>
      <c r="M71" s="186"/>
    </row>
    <row r="72" spans="4:13" x14ac:dyDescent="0.3">
      <c r="D72" s="186"/>
      <c r="M72" s="186"/>
    </row>
    <row r="73" spans="4:13" x14ac:dyDescent="0.3">
      <c r="D73" s="186"/>
      <c r="M73" s="186"/>
    </row>
    <row r="74" spans="4:13" x14ac:dyDescent="0.3">
      <c r="D74" s="186"/>
      <c r="M74" s="186"/>
    </row>
    <row r="75" spans="4:13" x14ac:dyDescent="0.3">
      <c r="D75" s="186"/>
      <c r="M75" s="186"/>
    </row>
    <row r="76" spans="4:13" x14ac:dyDescent="0.3">
      <c r="D76" s="186"/>
      <c r="M76" s="186"/>
    </row>
    <row r="77" spans="4:13" x14ac:dyDescent="0.3">
      <c r="D77" s="186"/>
      <c r="M77" s="186"/>
    </row>
    <row r="78" spans="4:13" x14ac:dyDescent="0.3">
      <c r="D78" s="186"/>
      <c r="M78" s="186"/>
    </row>
    <row r="79" spans="4:13" x14ac:dyDescent="0.3">
      <c r="D79" s="186"/>
      <c r="M79" s="186"/>
    </row>
    <row r="80" spans="4:13" x14ac:dyDescent="0.3">
      <c r="D80" s="186"/>
      <c r="M80" s="186"/>
    </row>
    <row r="81" spans="4:13" x14ac:dyDescent="0.3">
      <c r="D81" s="186"/>
      <c r="M81" s="186"/>
    </row>
    <row r="82" spans="4:13" x14ac:dyDescent="0.3">
      <c r="D82" s="186"/>
      <c r="M82" s="186"/>
    </row>
    <row r="83" spans="4:13" x14ac:dyDescent="0.3">
      <c r="D83" s="186"/>
      <c r="M83" s="186"/>
    </row>
    <row r="84" spans="4:13" x14ac:dyDescent="0.3">
      <c r="D84" s="186"/>
      <c r="M84" s="186"/>
    </row>
    <row r="85" spans="4:13" x14ac:dyDescent="0.3">
      <c r="D85" s="186"/>
      <c r="M85" s="186"/>
    </row>
    <row r="86" spans="4:13" x14ac:dyDescent="0.3">
      <c r="D86" s="186"/>
      <c r="M86" s="186"/>
    </row>
    <row r="87" spans="4:13" x14ac:dyDescent="0.3">
      <c r="D87" s="186"/>
      <c r="M87" s="186"/>
    </row>
    <row r="88" spans="4:13" x14ac:dyDescent="0.3">
      <c r="D88" s="186"/>
      <c r="M88" s="186"/>
    </row>
    <row r="89" spans="4:13" x14ac:dyDescent="0.3">
      <c r="D89" s="186"/>
      <c r="M89" s="186"/>
    </row>
    <row r="90" spans="4:13" x14ac:dyDescent="0.3">
      <c r="D90" s="186"/>
      <c r="M90" s="186"/>
    </row>
    <row r="91" spans="4:13" x14ac:dyDescent="0.3">
      <c r="D91" s="186"/>
      <c r="M91" s="186"/>
    </row>
    <row r="92" spans="4:13" x14ac:dyDescent="0.3">
      <c r="D92" s="186"/>
      <c r="M92" s="186"/>
    </row>
    <row r="93" spans="4:13" x14ac:dyDescent="0.3">
      <c r="D93" s="186"/>
      <c r="M93" s="186"/>
    </row>
    <row r="94" spans="4:13" x14ac:dyDescent="0.3">
      <c r="D94" s="186"/>
      <c r="M94" s="186"/>
    </row>
    <row r="95" spans="4:13" x14ac:dyDescent="0.3">
      <c r="D95" s="186"/>
      <c r="M95" s="186"/>
    </row>
    <row r="96" spans="4:13" x14ac:dyDescent="0.3">
      <c r="D96" s="186"/>
      <c r="M96" s="186"/>
    </row>
    <row r="97" spans="4:13" x14ac:dyDescent="0.3">
      <c r="D97" s="186"/>
      <c r="M97" s="186"/>
    </row>
    <row r="98" spans="4:13" x14ac:dyDescent="0.3">
      <c r="D98" s="186"/>
      <c r="M98" s="186"/>
    </row>
    <row r="99" spans="4:13" x14ac:dyDescent="0.3">
      <c r="D99" s="186"/>
      <c r="M99" s="186"/>
    </row>
    <row r="100" spans="4:13" x14ac:dyDescent="0.3">
      <c r="D100" s="186"/>
      <c r="M100" s="186"/>
    </row>
  </sheetData>
  <mergeCells count="7">
    <mergeCell ref="J4:K4"/>
    <mergeCell ref="F6:G6"/>
    <mergeCell ref="J6:K6"/>
    <mergeCell ref="F7:G7"/>
    <mergeCell ref="J7:K7"/>
    <mergeCell ref="F8:G8"/>
    <mergeCell ref="J8:K8"/>
  </mergeCells>
  <conditionalFormatting sqref="M11:M13">
    <cfRule type="containsText" dxfId="19" priority="10" operator="containsText" text="ó">
      <formula>NOT(ISERROR(SEARCH("ó",M11)))</formula>
    </cfRule>
    <cfRule type="containsText" dxfId="18" priority="11" operator="containsText" text="Ê">
      <formula>NOT(ISERROR(SEARCH("Ê",M11)))</formula>
    </cfRule>
    <cfRule type="containsText" dxfId="17" priority="12" operator="containsText" text="Æ">
      <formula>NOT(ISERROR(SEARCH("Æ",M11)))</formula>
    </cfRule>
    <cfRule type="containsText" dxfId="16" priority="13" operator="containsText" text="Æ">
      <formula>NOT(ISERROR(SEARCH("Æ",M11)))</formula>
    </cfRule>
    <cfRule type="containsText" dxfId="15" priority="14" operator="containsText" text="ó">
      <formula>NOT(ISERROR(SEARCH("ó",M11)))</formula>
    </cfRule>
    <cfRule type="containsText" dxfId="14" priority="15" operator="containsText" text="Æ">
      <formula>NOT(ISERROR(SEARCH("Æ",M11)))</formula>
    </cfRule>
    <cfRule type="containsText" dxfId="13" priority="16" operator="containsText" text="Ê">
      <formula>NOT(ISERROR(SEARCH("Ê",M11)))</formula>
    </cfRule>
    <cfRule type="containsText" dxfId="12" priority="17" operator="containsText" text="Æ">
      <formula>NOT(ISERROR(SEARCH("Æ",M11)))</formula>
    </cfRule>
    <cfRule type="containsText" dxfId="11" priority="18" operator="containsText" text="Æ">
      <formula>NOT(ISERROR(SEARCH("Æ",M11)))</formula>
    </cfRule>
  </conditionalFormatting>
  <conditionalFormatting sqref="D11:D13">
    <cfRule type="containsText" dxfId="9" priority="1" operator="containsText" text="ó">
      <formula>NOT(ISERROR(SEARCH("ó",D11)))</formula>
    </cfRule>
    <cfRule type="containsText" dxfId="8" priority="2" operator="containsText" text="Ê">
      <formula>NOT(ISERROR(SEARCH("Ê",D11)))</formula>
    </cfRule>
    <cfRule type="containsText" dxfId="7" priority="3" operator="containsText" text="Æ">
      <formula>NOT(ISERROR(SEARCH("Æ",D11)))</formula>
    </cfRule>
    <cfRule type="containsText" dxfId="6" priority="4" operator="containsText" text="Æ">
      <formula>NOT(ISERROR(SEARCH("Æ",D11)))</formula>
    </cfRule>
    <cfRule type="containsText" dxfId="5" priority="5" operator="containsText" text="ó">
      <formula>NOT(ISERROR(SEARCH("ó",D11)))</formula>
    </cfRule>
    <cfRule type="containsText" dxfId="4" priority="6" operator="containsText" text="Æ">
      <formula>NOT(ISERROR(SEARCH("Æ",D11)))</formula>
    </cfRule>
    <cfRule type="containsText" dxfId="3" priority="7" operator="containsText" text="Ê">
      <formula>NOT(ISERROR(SEARCH("Ê",D11)))</formula>
    </cfRule>
    <cfRule type="containsText" dxfId="2" priority="8" operator="containsText" text="Æ">
      <formula>NOT(ISERROR(SEARCH("Æ",D11)))</formula>
    </cfRule>
    <cfRule type="containsText" dxfId="1" priority="9" operator="containsText" text="Æ">
      <formula>NOT(ISERROR(SEARCH("Æ",D11)))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E794CCC-82F5-4948-92A1-0A09341B7840}">
          <x14:formula1>
            <xm:f>'C:\Users\franc\Downloads\[gestcomptes-ori.xlsm]Listes'!#REF!</xm:f>
          </x14:formula1>
          <xm:sqref>G11</xm:sqref>
        </x14:dataValidation>
        <x14:dataValidation type="list" allowBlank="1" showInputMessage="1" showErrorMessage="1" xr:uid="{18DA4A47-61E9-4CA5-B074-12F159CC6FA6}">
          <x14:formula1>
            <xm:f>'C:\Users\franc\Downloads\[gestcomptes-ori.xlsm]Listes'!#REF!</xm:f>
          </x14:formula1>
          <xm:sqref>H11</xm:sqref>
        </x14:dataValidation>
        <x14:dataValidation type="list" allowBlank="1" showInputMessage="1" showErrorMessage="1" xr:uid="{388723D7-8602-45B3-A2F2-AD177A06AAE5}">
          <x14:formula1>
            <xm:f>'C:\Users\franc\Downloads\[gestcomptes-ori.xlsm]Listes'!#REF!</xm:f>
          </x14:formula1>
          <xm:sqref>C11</xm:sqref>
        </x14:dataValidation>
        <x14:dataValidation type="list" allowBlank="1" showInputMessage="1" showErrorMessage="1" xr:uid="{E7EF3DF7-E4E2-4240-8F97-A00D424AF41C}">
          <x14:formula1>
            <xm:f>'C:\Users\franc\Downloads\[gestcomptes-ori.xlsm]Listes'!#REF!</xm:f>
          </x14:formula1>
          <xm:sqref>F11</xm:sqref>
        </x14:dataValidation>
        <x14:dataValidation type="list" allowBlank="1" showInputMessage="1" showErrorMessage="1" xr:uid="{6AC4971C-1D3D-4D7C-830D-8C3385BD3D1C}">
          <x14:formula1>
            <xm:f>'C:\Users\franc\Downloads\[gestcomptes-ori.xlsm]Listes'!#REF!</xm:f>
          </x14:formula1>
          <xm:sqref>E11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A2E0B-4AEB-43F7-8BB4-28BA19407B17}">
  <sheetPr codeName="Feuil11">
    <tabColor rgb="FFFFC000"/>
  </sheetPr>
  <dimension ref="B2:Q58"/>
  <sheetViews>
    <sheetView workbookViewId="0">
      <selection activeCell="M19" sqref="M19"/>
    </sheetView>
  </sheetViews>
  <sheetFormatPr baseColWidth="10" defaultRowHeight="14.4" x14ac:dyDescent="0.3"/>
  <cols>
    <col min="1" max="1" width="3.6640625" customWidth="1"/>
    <col min="2" max="2" width="12.88671875" style="83" customWidth="1"/>
    <col min="3" max="3" width="3.6640625" customWidth="1"/>
    <col min="4" max="4" width="23.88671875" style="3" customWidth="1"/>
    <col min="5" max="5" width="3.6640625" style="3" customWidth="1"/>
    <col min="6" max="6" width="37.6640625" style="3" customWidth="1"/>
    <col min="7" max="7" width="3.6640625" customWidth="1"/>
    <col min="8" max="8" width="18.33203125" customWidth="1"/>
    <col min="9" max="9" width="3.6640625" customWidth="1"/>
    <col min="10" max="10" width="21.6640625" style="3" customWidth="1"/>
    <col min="11" max="11" width="7" customWidth="1"/>
    <col min="12" max="12" width="3.6640625" customWidth="1"/>
    <col min="13" max="14" width="30.44140625" style="3" customWidth="1"/>
    <col min="15" max="15" width="3.6640625" customWidth="1"/>
    <col min="16" max="16" width="12.5546875" style="3" customWidth="1"/>
    <col min="17" max="17" width="11.5546875" style="3"/>
  </cols>
  <sheetData>
    <row r="2" spans="2:17" x14ac:dyDescent="0.3">
      <c r="B2" s="86" t="s">
        <v>4</v>
      </c>
      <c r="C2" s="82"/>
      <c r="D2" s="86" t="s">
        <v>136</v>
      </c>
      <c r="E2" s="88"/>
      <c r="F2" s="86" t="s">
        <v>0</v>
      </c>
      <c r="G2" s="82"/>
      <c r="H2" s="87" t="s">
        <v>1</v>
      </c>
      <c r="I2" s="82"/>
      <c r="J2" s="86" t="s">
        <v>2</v>
      </c>
      <c r="K2" s="82" t="s">
        <v>137</v>
      </c>
      <c r="L2" s="82"/>
      <c r="M2" s="86" t="s">
        <v>132</v>
      </c>
      <c r="N2" s="86" t="s">
        <v>157</v>
      </c>
      <c r="O2" s="82"/>
      <c r="P2" s="86" t="s">
        <v>10</v>
      </c>
    </row>
    <row r="3" spans="2:17" ht="18" x14ac:dyDescent="0.5">
      <c r="B3" s="83">
        <v>3315241</v>
      </c>
      <c r="C3" s="119" t="s">
        <v>139</v>
      </c>
      <c r="D3" s="3" t="s">
        <v>158</v>
      </c>
      <c r="F3" s="3" t="s">
        <v>36</v>
      </c>
      <c r="H3" s="6" t="s">
        <v>159</v>
      </c>
      <c r="J3" s="3" t="s">
        <v>160</v>
      </c>
      <c r="K3" s="115" t="s">
        <v>114</v>
      </c>
      <c r="M3" s="3" t="s">
        <v>138</v>
      </c>
      <c r="N3" s="3" t="s">
        <v>138</v>
      </c>
      <c r="P3" s="3" t="s">
        <v>120</v>
      </c>
      <c r="Q3" s="3" t="s">
        <v>115</v>
      </c>
    </row>
    <row r="4" spans="2:17" ht="18" x14ac:dyDescent="0.5">
      <c r="B4" s="83">
        <v>3315242</v>
      </c>
      <c r="C4" s="120" t="s">
        <v>140</v>
      </c>
      <c r="D4" s="3" t="s">
        <v>29</v>
      </c>
      <c r="F4" s="3" t="s">
        <v>44</v>
      </c>
      <c r="H4" s="6" t="s">
        <v>77</v>
      </c>
      <c r="J4" s="3" t="s">
        <v>161</v>
      </c>
      <c r="K4" s="115" t="s">
        <v>114</v>
      </c>
      <c r="M4" s="3" t="s">
        <v>162</v>
      </c>
      <c r="N4" s="3" t="s">
        <v>163</v>
      </c>
      <c r="P4" s="3" t="s">
        <v>121</v>
      </c>
      <c r="Q4" s="3" t="s">
        <v>116</v>
      </c>
    </row>
    <row r="5" spans="2:17" ht="18" x14ac:dyDescent="0.5">
      <c r="B5" s="83">
        <v>3315243</v>
      </c>
      <c r="C5" s="120" t="s">
        <v>140</v>
      </c>
      <c r="D5" s="3" t="s">
        <v>76</v>
      </c>
      <c r="F5" s="3" t="s">
        <v>54</v>
      </c>
      <c r="H5" s="6" t="s">
        <v>78</v>
      </c>
      <c r="J5" s="3" t="s">
        <v>99</v>
      </c>
      <c r="K5" s="115" t="s">
        <v>114</v>
      </c>
      <c r="M5" s="3" t="s">
        <v>150</v>
      </c>
      <c r="N5" s="3" t="s">
        <v>164</v>
      </c>
      <c r="P5" s="3" t="s">
        <v>122</v>
      </c>
      <c r="Q5" s="3" t="s">
        <v>117</v>
      </c>
    </row>
    <row r="6" spans="2:17" ht="18" x14ac:dyDescent="0.5">
      <c r="B6" s="83">
        <v>3315244</v>
      </c>
      <c r="C6" s="120" t="s">
        <v>140</v>
      </c>
      <c r="D6" s="3" t="s">
        <v>30</v>
      </c>
      <c r="F6" s="3" t="s">
        <v>58</v>
      </c>
      <c r="H6" s="6" t="s">
        <v>79</v>
      </c>
      <c r="J6" s="3" t="s">
        <v>98</v>
      </c>
      <c r="K6" s="115" t="s">
        <v>114</v>
      </c>
      <c r="M6" s="3" t="s">
        <v>151</v>
      </c>
      <c r="N6" s="3" t="s">
        <v>165</v>
      </c>
      <c r="P6" s="3" t="s">
        <v>123</v>
      </c>
      <c r="Q6" s="3" t="s">
        <v>118</v>
      </c>
    </row>
    <row r="7" spans="2:17" ht="18" x14ac:dyDescent="0.5">
      <c r="B7" s="83">
        <v>3315245</v>
      </c>
      <c r="C7" s="120" t="s">
        <v>140</v>
      </c>
      <c r="D7" s="3" t="s">
        <v>31</v>
      </c>
      <c r="F7" s="3" t="s">
        <v>59</v>
      </c>
      <c r="H7" s="6" t="s">
        <v>95</v>
      </c>
      <c r="J7" s="3" t="s">
        <v>133</v>
      </c>
      <c r="K7" s="116" t="s">
        <v>124</v>
      </c>
      <c r="M7" s="3" t="s">
        <v>152</v>
      </c>
      <c r="N7" s="3" t="s">
        <v>166</v>
      </c>
      <c r="P7" s="3" t="s">
        <v>135</v>
      </c>
      <c r="Q7" s="3" t="s">
        <v>119</v>
      </c>
    </row>
    <row r="8" spans="2:17" ht="18" x14ac:dyDescent="0.5">
      <c r="B8" s="83">
        <v>3315246</v>
      </c>
      <c r="C8" s="120" t="s">
        <v>140</v>
      </c>
      <c r="D8" s="3" t="s">
        <v>45</v>
      </c>
      <c r="F8" s="3" t="s">
        <v>60</v>
      </c>
      <c r="H8" s="6" t="s">
        <v>80</v>
      </c>
      <c r="J8" s="3" t="s">
        <v>100</v>
      </c>
      <c r="K8" s="116" t="s">
        <v>124</v>
      </c>
      <c r="M8" s="3" t="s">
        <v>167</v>
      </c>
      <c r="N8" s="3" t="s">
        <v>167</v>
      </c>
    </row>
    <row r="9" spans="2:17" ht="18" x14ac:dyDescent="0.5">
      <c r="B9" s="83">
        <v>3315247</v>
      </c>
      <c r="C9" s="120" t="s">
        <v>140</v>
      </c>
      <c r="D9" s="3" t="s">
        <v>168</v>
      </c>
      <c r="F9" s="3" t="s">
        <v>61</v>
      </c>
      <c r="H9" s="6" t="s">
        <v>81</v>
      </c>
      <c r="J9" s="3" t="s">
        <v>146</v>
      </c>
      <c r="K9" s="115" t="s">
        <v>114</v>
      </c>
      <c r="M9" s="3" t="s">
        <v>169</v>
      </c>
      <c r="N9" s="3" t="s">
        <v>169</v>
      </c>
    </row>
    <row r="10" spans="2:17" ht="18" x14ac:dyDescent="0.5">
      <c r="B10" s="83">
        <v>3315248</v>
      </c>
      <c r="C10" s="120" t="s">
        <v>140</v>
      </c>
      <c r="D10" s="3" t="s">
        <v>32</v>
      </c>
      <c r="F10" s="3" t="s">
        <v>62</v>
      </c>
      <c r="H10" s="6" t="s">
        <v>126</v>
      </c>
      <c r="J10" s="3" t="s">
        <v>142</v>
      </c>
      <c r="K10" s="76" t="s">
        <v>113</v>
      </c>
    </row>
    <row r="11" spans="2:17" ht="18" x14ac:dyDescent="0.5">
      <c r="B11" s="83">
        <v>3315249</v>
      </c>
      <c r="C11" s="120" t="s">
        <v>140</v>
      </c>
      <c r="D11" s="3" t="s">
        <v>170</v>
      </c>
      <c r="F11" s="3" t="s">
        <v>39</v>
      </c>
      <c r="H11" s="6" t="s">
        <v>82</v>
      </c>
    </row>
    <row r="12" spans="2:17" ht="18" x14ac:dyDescent="0.5">
      <c r="B12" s="83">
        <v>3315250</v>
      </c>
      <c r="C12" s="120" t="s">
        <v>140</v>
      </c>
      <c r="D12" s="3" t="s">
        <v>171</v>
      </c>
      <c r="F12" s="3" t="s">
        <v>40</v>
      </c>
      <c r="H12" s="6" t="s">
        <v>83</v>
      </c>
    </row>
    <row r="13" spans="2:17" ht="18" x14ac:dyDescent="0.5">
      <c r="B13" s="83">
        <v>3315251</v>
      </c>
      <c r="C13" s="120" t="s">
        <v>140</v>
      </c>
      <c r="D13" s="3" t="s">
        <v>172</v>
      </c>
      <c r="H13" s="6" t="s">
        <v>84</v>
      </c>
    </row>
    <row r="14" spans="2:17" ht="18" x14ac:dyDescent="0.5">
      <c r="B14" s="83">
        <v>3315252</v>
      </c>
      <c r="C14" s="120" t="s">
        <v>140</v>
      </c>
      <c r="D14" s="3" t="s">
        <v>173</v>
      </c>
      <c r="H14" s="6" t="s">
        <v>125</v>
      </c>
    </row>
    <row r="15" spans="2:17" ht="18" x14ac:dyDescent="0.5">
      <c r="B15" s="83">
        <v>3315253</v>
      </c>
      <c r="C15" s="120" t="s">
        <v>140</v>
      </c>
      <c r="D15" s="3" t="s">
        <v>174</v>
      </c>
      <c r="H15" s="6" t="s">
        <v>85</v>
      </c>
    </row>
    <row r="16" spans="2:17" ht="18" x14ac:dyDescent="0.5">
      <c r="B16" s="83">
        <v>3315254</v>
      </c>
      <c r="C16" s="120" t="s">
        <v>140</v>
      </c>
      <c r="D16" s="3" t="s">
        <v>46</v>
      </c>
      <c r="H16" s="6" t="s">
        <v>86</v>
      </c>
    </row>
    <row r="17" spans="2:12" ht="18" x14ac:dyDescent="0.5">
      <c r="B17" s="83">
        <v>3315255</v>
      </c>
      <c r="C17" s="120" t="s">
        <v>140</v>
      </c>
      <c r="D17" s="3" t="s">
        <v>35</v>
      </c>
      <c r="H17" s="6" t="s">
        <v>87</v>
      </c>
    </row>
    <row r="18" spans="2:12" ht="18" x14ac:dyDescent="0.5">
      <c r="B18" s="83">
        <v>3315256</v>
      </c>
      <c r="C18" s="120" t="s">
        <v>140</v>
      </c>
      <c r="D18" s="3" t="s">
        <v>33</v>
      </c>
      <c r="H18" s="6" t="s">
        <v>88</v>
      </c>
      <c r="K18" t="s">
        <v>108</v>
      </c>
    </row>
    <row r="19" spans="2:12" ht="18" x14ac:dyDescent="0.5">
      <c r="B19" s="83">
        <v>3315257</v>
      </c>
      <c r="C19" s="120" t="s">
        <v>140</v>
      </c>
      <c r="D19" s="3" t="s">
        <v>34</v>
      </c>
      <c r="H19" s="6" t="s">
        <v>175</v>
      </c>
      <c r="K19" s="155" t="s">
        <v>109</v>
      </c>
      <c r="L19" s="75"/>
    </row>
    <row r="20" spans="2:12" ht="18" x14ac:dyDescent="0.5">
      <c r="B20" s="83">
        <v>3315258</v>
      </c>
      <c r="C20" s="120" t="s">
        <v>140</v>
      </c>
      <c r="D20" s="3" t="s">
        <v>67</v>
      </c>
      <c r="H20" s="6" t="s">
        <v>176</v>
      </c>
      <c r="L20" s="75"/>
    </row>
    <row r="21" spans="2:12" ht="18" x14ac:dyDescent="0.5">
      <c r="B21" s="83">
        <v>3315259</v>
      </c>
      <c r="C21" s="120" t="s">
        <v>140</v>
      </c>
      <c r="D21" s="3" t="s">
        <v>43</v>
      </c>
      <c r="H21" s="6" t="s">
        <v>89</v>
      </c>
      <c r="L21" s="75"/>
    </row>
    <row r="22" spans="2:12" ht="18" x14ac:dyDescent="0.5">
      <c r="B22" s="83">
        <v>3315260</v>
      </c>
      <c r="C22" s="120" t="s">
        <v>140</v>
      </c>
      <c r="D22" s="3" t="s">
        <v>177</v>
      </c>
      <c r="H22" s="6" t="s">
        <v>90</v>
      </c>
    </row>
    <row r="23" spans="2:12" ht="18" x14ac:dyDescent="0.5">
      <c r="B23" s="83">
        <v>3315261</v>
      </c>
      <c r="C23" s="120" t="s">
        <v>140</v>
      </c>
      <c r="D23" s="3" t="s">
        <v>47</v>
      </c>
      <c r="H23" s="6" t="s">
        <v>91</v>
      </c>
    </row>
    <row r="24" spans="2:12" ht="18" x14ac:dyDescent="0.5">
      <c r="B24" s="83">
        <v>3315262</v>
      </c>
      <c r="C24" s="120" t="s">
        <v>140</v>
      </c>
      <c r="D24" s="3" t="s">
        <v>36</v>
      </c>
      <c r="H24" s="6" t="s">
        <v>92</v>
      </c>
    </row>
    <row r="25" spans="2:12" ht="18" x14ac:dyDescent="0.5">
      <c r="B25" s="83">
        <v>3315263</v>
      </c>
      <c r="C25" s="120" t="s">
        <v>140</v>
      </c>
      <c r="D25" s="3" t="s">
        <v>37</v>
      </c>
      <c r="H25" s="6" t="s">
        <v>93</v>
      </c>
    </row>
    <row r="26" spans="2:12" ht="18" x14ac:dyDescent="0.5">
      <c r="B26" s="83">
        <v>3315264</v>
      </c>
      <c r="C26" s="120" t="s">
        <v>140</v>
      </c>
      <c r="D26" s="3" t="s">
        <v>48</v>
      </c>
      <c r="H26" s="6" t="s">
        <v>94</v>
      </c>
    </row>
    <row r="27" spans="2:12" ht="18" x14ac:dyDescent="0.5">
      <c r="B27" s="83">
        <v>3315265</v>
      </c>
      <c r="C27" s="120" t="s">
        <v>140</v>
      </c>
      <c r="D27" s="3" t="s">
        <v>49</v>
      </c>
      <c r="H27" s="6" t="s">
        <v>178</v>
      </c>
    </row>
    <row r="28" spans="2:12" ht="18" x14ac:dyDescent="0.5">
      <c r="B28" s="83">
        <v>3315266</v>
      </c>
      <c r="C28" s="120" t="s">
        <v>140</v>
      </c>
      <c r="D28" s="3" t="s">
        <v>38</v>
      </c>
      <c r="H28" s="6" t="s">
        <v>179</v>
      </c>
    </row>
    <row r="29" spans="2:12" ht="18" x14ac:dyDescent="0.5">
      <c r="B29" s="83">
        <v>3315267</v>
      </c>
      <c r="C29" s="120" t="s">
        <v>140</v>
      </c>
      <c r="D29" s="3" t="s">
        <v>141</v>
      </c>
      <c r="H29" s="6" t="s">
        <v>96</v>
      </c>
    </row>
    <row r="30" spans="2:12" ht="18" x14ac:dyDescent="0.5">
      <c r="B30" s="83">
        <v>3315268</v>
      </c>
      <c r="C30" s="120" t="s">
        <v>140</v>
      </c>
      <c r="D30" s="3" t="s">
        <v>41</v>
      </c>
      <c r="H30" s="6" t="s">
        <v>97</v>
      </c>
    </row>
    <row r="31" spans="2:12" ht="18" x14ac:dyDescent="0.5">
      <c r="B31" s="83">
        <v>3315269</v>
      </c>
      <c r="C31" s="120" t="s">
        <v>140</v>
      </c>
      <c r="D31" s="3" t="s">
        <v>50</v>
      </c>
      <c r="H31" s="6" t="s">
        <v>180</v>
      </c>
    </row>
    <row r="32" spans="2:12" ht="18" x14ac:dyDescent="0.5">
      <c r="B32" s="83">
        <v>3315270</v>
      </c>
      <c r="C32" s="120" t="s">
        <v>140</v>
      </c>
      <c r="D32" s="3" t="s">
        <v>42</v>
      </c>
      <c r="H32" s="6"/>
    </row>
    <row r="33" spans="2:8" ht="18" x14ac:dyDescent="0.5">
      <c r="B33" s="164"/>
      <c r="C33" s="120" t="s">
        <v>140</v>
      </c>
      <c r="D33" s="3" t="s">
        <v>73</v>
      </c>
      <c r="H33" s="6"/>
    </row>
    <row r="34" spans="2:8" ht="18" x14ac:dyDescent="0.5">
      <c r="B34" s="164"/>
      <c r="C34" s="120" t="s">
        <v>140</v>
      </c>
      <c r="D34" s="3" t="s">
        <v>69</v>
      </c>
      <c r="H34" s="6"/>
    </row>
    <row r="35" spans="2:8" ht="18" x14ac:dyDescent="0.5">
      <c r="B35" s="164"/>
      <c r="C35" s="120" t="s">
        <v>140</v>
      </c>
      <c r="D35" s="3" t="s">
        <v>63</v>
      </c>
      <c r="H35" s="6"/>
    </row>
    <row r="36" spans="2:8" ht="18" x14ac:dyDescent="0.5">
      <c r="C36" s="120" t="s">
        <v>140</v>
      </c>
      <c r="D36" s="3" t="s">
        <v>66</v>
      </c>
      <c r="H36" s="6"/>
    </row>
    <row r="37" spans="2:8" ht="18" x14ac:dyDescent="0.5">
      <c r="C37" s="120" t="s">
        <v>140</v>
      </c>
      <c r="D37" s="3" t="s">
        <v>51</v>
      </c>
      <c r="H37" s="6"/>
    </row>
    <row r="38" spans="2:8" ht="18" x14ac:dyDescent="0.5">
      <c r="C38" s="120" t="s">
        <v>140</v>
      </c>
      <c r="D38" s="3" t="s">
        <v>70</v>
      </c>
      <c r="H38" s="6"/>
    </row>
    <row r="39" spans="2:8" ht="18" x14ac:dyDescent="0.5">
      <c r="C39" s="120" t="s">
        <v>140</v>
      </c>
      <c r="D39" s="3" t="s">
        <v>52</v>
      </c>
      <c r="H39" s="6"/>
    </row>
    <row r="40" spans="2:8" ht="18" x14ac:dyDescent="0.5">
      <c r="C40" s="120" t="s">
        <v>140</v>
      </c>
      <c r="D40" s="3" t="s">
        <v>74</v>
      </c>
    </row>
    <row r="41" spans="2:8" ht="18" x14ac:dyDescent="0.5">
      <c r="C41" s="120" t="s">
        <v>140</v>
      </c>
      <c r="D41" s="3" t="s">
        <v>68</v>
      </c>
    </row>
    <row r="42" spans="2:8" ht="18" x14ac:dyDescent="0.5">
      <c r="C42" s="120" t="s">
        <v>140</v>
      </c>
      <c r="D42" s="3" t="s">
        <v>75</v>
      </c>
    </row>
    <row r="43" spans="2:8" ht="18" x14ac:dyDescent="0.5">
      <c r="C43" s="120" t="s">
        <v>140</v>
      </c>
      <c r="D43" s="3" t="s">
        <v>65</v>
      </c>
    </row>
    <row r="44" spans="2:8" ht="18" x14ac:dyDescent="0.5">
      <c r="C44" s="119" t="s">
        <v>139</v>
      </c>
      <c r="D44" s="3" t="s">
        <v>64</v>
      </c>
    </row>
    <row r="45" spans="2:8" ht="18" x14ac:dyDescent="0.5">
      <c r="C45" s="120" t="s">
        <v>140</v>
      </c>
      <c r="D45" s="3" t="s">
        <v>53</v>
      </c>
    </row>
    <row r="46" spans="2:8" ht="18" x14ac:dyDescent="0.5">
      <c r="C46" s="119" t="s">
        <v>139</v>
      </c>
      <c r="D46" s="3" t="s">
        <v>181</v>
      </c>
    </row>
    <row r="47" spans="2:8" ht="18" x14ac:dyDescent="0.5">
      <c r="C47" s="119" t="s">
        <v>139</v>
      </c>
      <c r="D47" s="3" t="s">
        <v>182</v>
      </c>
    </row>
    <row r="48" spans="2:8" ht="18" x14ac:dyDescent="0.5">
      <c r="C48" s="119" t="s">
        <v>139</v>
      </c>
      <c r="D48" s="3" t="s">
        <v>183</v>
      </c>
    </row>
    <row r="49" spans="3:4" ht="18" x14ac:dyDescent="0.5">
      <c r="C49" s="119" t="s">
        <v>139</v>
      </c>
      <c r="D49" s="3" t="s">
        <v>184</v>
      </c>
    </row>
    <row r="50" spans="3:4" ht="18" x14ac:dyDescent="0.5">
      <c r="C50" s="119" t="s">
        <v>139</v>
      </c>
      <c r="D50" s="3" t="s">
        <v>185</v>
      </c>
    </row>
    <row r="51" spans="3:4" ht="18" x14ac:dyDescent="0.5">
      <c r="C51" s="120" t="s">
        <v>140</v>
      </c>
      <c r="D51" s="3" t="s">
        <v>186</v>
      </c>
    </row>
    <row r="52" spans="3:4" ht="18" x14ac:dyDescent="0.5">
      <c r="C52" s="119" t="s">
        <v>139</v>
      </c>
      <c r="D52" s="3" t="s">
        <v>187</v>
      </c>
    </row>
    <row r="53" spans="3:4" ht="18" x14ac:dyDescent="0.5">
      <c r="C53" s="119" t="s">
        <v>139</v>
      </c>
      <c r="D53" s="3" t="s">
        <v>188</v>
      </c>
    </row>
    <row r="54" spans="3:4" ht="18" x14ac:dyDescent="0.5">
      <c r="C54" s="120" t="s">
        <v>140</v>
      </c>
      <c r="D54" s="3" t="s">
        <v>71</v>
      </c>
    </row>
    <row r="55" spans="3:4" ht="18" x14ac:dyDescent="0.5">
      <c r="C55" s="120" t="s">
        <v>140</v>
      </c>
      <c r="D55" s="3" t="s">
        <v>55</v>
      </c>
    </row>
    <row r="56" spans="3:4" ht="18" x14ac:dyDescent="0.5">
      <c r="C56" s="120" t="s">
        <v>140</v>
      </c>
      <c r="D56" s="3" t="s">
        <v>56</v>
      </c>
    </row>
    <row r="57" spans="3:4" ht="18" x14ac:dyDescent="0.5">
      <c r="C57" s="120" t="s">
        <v>140</v>
      </c>
      <c r="D57" s="3" t="s">
        <v>57</v>
      </c>
    </row>
    <row r="58" spans="3:4" ht="18" x14ac:dyDescent="0.5">
      <c r="C58" s="120" t="s">
        <v>140</v>
      </c>
      <c r="D58" s="3" t="s">
        <v>72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92961B-5E26-4B93-9D1C-7BB47596AD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Accueil</vt:lpstr>
      <vt:lpstr>Comptes</vt:lpstr>
      <vt:lpstr>Compte Courant</vt:lpstr>
      <vt:lpstr>AsVie Carme </vt:lpstr>
      <vt:lpstr>AsVie Pierre</vt:lpstr>
      <vt:lpstr>Lia Carme</vt:lpstr>
      <vt:lpstr>LiA Pierre</vt:lpstr>
      <vt:lpstr> LEP Carme</vt:lpstr>
      <vt:lpstr>LEP Pierre </vt:lpstr>
      <vt:lpstr>Listes</vt:lpstr>
      <vt:lpstr>Listes!ET_Classe</vt:lpstr>
      <vt:lpstr>Listes!ET_Compte</vt:lpstr>
      <vt:lpstr>Listes!ET_Periodicite</vt:lpstr>
      <vt:lpstr>Listes!ET_Rubrique</vt:lpstr>
      <vt:lpstr>Listes!ET_Tiers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François ROUZE</cp:lastModifiedBy>
  <dcterms:created xsi:type="dcterms:W3CDTF">2023-04-05T17:54:58Z</dcterms:created>
  <dcterms:modified xsi:type="dcterms:W3CDTF">2023-06-08T05:13:47Z</dcterms:modified>
</cp:coreProperties>
</file>