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drawings/drawing2.xml" ContentType="application/vnd.openxmlformats-officedocument.drawing+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drawings/drawing3.xml" ContentType="application/vnd.openxmlformats-officedocument.drawing+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drawings/drawing4.xml" ContentType="application/vnd.openxmlformats-officedocument.drawing+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0DFD809D-03A5-4B24-88C3-51AFC4379BAC}" xr6:coauthVersionLast="36" xr6:coauthVersionMax="36" xr10:uidLastSave="{00000000-0000-0000-0000-000000000000}"/>
  <bookViews>
    <workbookView xWindow="2904" yWindow="756" windowWidth="23064" windowHeight="11820" xr2:uid="{00000000-000D-0000-FFFF-FFFF00000000}"/>
  </bookViews>
  <sheets>
    <sheet name="Accueil création" sheetId="1" r:id="rId1"/>
    <sheet name="Listes" sheetId="2" state="hidden" r:id="rId2"/>
    <sheet name="BD articles menus" sheetId="3" state="hidden" r:id="rId3"/>
    <sheet name="BD menus" sheetId="4" state="hidden" r:id="rId4"/>
    <sheet name="Menus midi retraite" sheetId="5" state="hidden" r:id="rId5"/>
    <sheet name="Menus journaliers" sheetId="6" state="hidden" r:id="rId6"/>
    <sheet name="Menus viande midi weekend" sheetId="7" state="hidden" r:id="rId7"/>
  </sheets>
  <calcPr calcId="191029"/>
</workbook>
</file>

<file path=xl/calcChain.xml><?xml version="1.0" encoding="utf-8"?>
<calcChain xmlns="http://schemas.openxmlformats.org/spreadsheetml/2006/main">
  <c r="O16" i="2" l="1"/>
  <c r="O15" i="2"/>
  <c r="O14" i="2"/>
  <c r="O13" i="2"/>
  <c r="O12" i="2"/>
  <c r="O8" i="2"/>
  <c r="O7" i="2"/>
  <c r="O4" i="2" l="1"/>
  <c r="O5" i="2" l="1"/>
  <c r="A50" i="7"/>
  <c r="A46" i="7"/>
  <c r="A42" i="7"/>
  <c r="A38" i="7"/>
  <c r="A34" i="7"/>
  <c r="A30" i="7"/>
  <c r="A26" i="7"/>
  <c r="A22" i="7"/>
  <c r="A18" i="7"/>
  <c r="A14" i="7"/>
  <c r="A10" i="7"/>
  <c r="O6" i="2" l="1"/>
  <c r="O9" i="2" s="1"/>
  <c r="O10" i="2"/>
  <c r="O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alcChain>
</file>

<file path=xl/sharedStrings.xml><?xml version="1.0" encoding="utf-8"?>
<sst xmlns="http://schemas.openxmlformats.org/spreadsheetml/2006/main" count="1926" uniqueCount="567">
  <si>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</si>
  <si>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</si>
  <si>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</si>
  <si>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</si>
  <si>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</si>
  <si>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</si>
  <si>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</si>
  <si>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</si>
  <si>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</si>
  <si>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</si>
  <si>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</si>
  <si>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</si>
  <si>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</si>
  <si>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</si>
  <si>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</si>
  <si>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</si>
  <si>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</si>
  <si>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</si>
  <si>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</si>
  <si>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</si>
  <si>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</si>
  <si>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</si>
  <si>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</si>
  <si>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</si>
  <si>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</si>
  <si>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</si>
  <si>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</si>
  <si>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</si>
  <si>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</si>
  <si>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</si>
  <si>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</si>
  <si>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</si>
  <si>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</si>
  <si>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</si>
  <si>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</si>
  <si>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</si>
  <si>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</si>
  <si>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</si>
  <si>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</si>
  <si>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</si>
  <si>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</si>
  <si>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</si>
  <si>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</si>
  <si>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</si>
  <si>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</si>
  <si>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</si>
  <si>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</si>
  <si>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</si>
  <si>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</si>
  <si>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</si>
  <si>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</si>
  <si>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</si>
  <si>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</si>
  <si>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</si>
  <si>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</si>
  <si>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</si>
  <si>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</si>
  <si>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</si>
  <si>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</si>
  <si>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</si>
  <si>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</si>
  <si>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</si>
  <si>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</si>
  <si>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</si>
  <si>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</si>
  <si>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</si>
  <si>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</si>
  <si>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</si>
  <si>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</si>
  <si>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</si>
  <si>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</si>
  <si>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</si>
  <si>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</si>
  <si>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</si>
  <si>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</si>
  <si>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</si>
  <si>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</si>
  <si>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</si>
  <si>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</si>
  <si>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</si>
  <si>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</si>
  <si>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</si>
  <si>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</si>
  <si>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</si>
  <si>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</si>
  <si>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</si>
  <si>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</si>
  <si>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</si>
  <si>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</si>
  <si>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</si>
  <si>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</si>
  <si>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</si>
  <si>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</si>
  <si>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</si>
  <si>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</si>
  <si>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</si>
  <si>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</si>
  <si>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</si>
  <si>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</si>
  <si>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</si>
  <si>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</si>
  <si>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</si>
  <si>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</si>
  <si>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</si>
  <si>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</si>
  <si>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</si>
  <si>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</si>
  <si>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</si>
  <si>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</si>
  <si>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</si>
  <si>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</si>
  <si>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</si>
  <si>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</si>
  <si>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</si>
  <si>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</si>
  <si>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</si>
  <si>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</si>
  <si>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</si>
  <si>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</si>
  <si>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</si>
  <si>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</si>
  <si>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</si>
  <si>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</si>
  <si>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</si>
  <si>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</si>
  <si>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</si>
  <si>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</si>
  <si>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</si>
  <si>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</si>
  <si>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</si>
  <si>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</si>
  <si>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</si>
  <si>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</si>
  <si>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</si>
  <si>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</si>
  <si>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</si>
  <si>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</si>
  <si>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</si>
  <si>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</si>
  <si>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</si>
  <si>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</si>
  <si>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</si>
  <si>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</si>
  <si>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</si>
  <si>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</si>
  <si>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</si>
  <si>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</si>
  <si>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</si>
  <si>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</si>
  <si>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</si>
  <si>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</si>
  <si>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</si>
  <si>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</si>
  <si>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</si>
  <si>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</si>
  <si>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</si>
  <si>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</si>
  <si>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</si>
  <si>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</si>
  <si>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</si>
  <si>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</si>
  <si>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</si>
  <si>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</si>
  <si>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</si>
  <si>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</si>
  <si>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</si>
  <si>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</si>
  <si>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</si>
  <si>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</si>
  <si>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</si>
  <si>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</si>
  <si>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</si>
  <si>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</si>
  <si>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</si>
  <si>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</si>
  <si>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</si>
  <si>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</si>
  <si>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</si>
  <si>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</si>
  <si>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</si>
  <si>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</si>
  <si>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</si>
  <si>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</si>
  <si>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</si>
  <si>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</si>
  <si>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</si>
  <si>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</si>
  <si>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</si>
  <si>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</si>
  <si>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</si>
  <si>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</si>
  <si>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</si>
  <si>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</si>
  <si>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</si>
  <si>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</si>
  <si>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</si>
  <si>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</si>
  <si>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</si>
  <si>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</si>
  <si>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</si>
  <si>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</si>
  <si>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</si>
  <si>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</si>
  <si>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</si>
  <si>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</si>
  <si>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</si>
  <si>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</si>
  <si>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</si>
  <si>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</si>
  <si>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</si>
  <si>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</si>
  <si>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</si>
  <si>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</si>
  <si>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</si>
  <si>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</si>
  <si>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</si>
  <si>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</si>
  <si>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</si>
  <si>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</si>
  <si>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</si>
  <si>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</si>
  <si>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</si>
  <si>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</si>
  <si>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</si>
  <si>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</si>
  <si>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</si>
  <si>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</si>
  <si>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</si>
  <si>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</si>
  <si>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</si>
  <si>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</si>
  <si>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</si>
  <si>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</si>
  <si>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</si>
  <si>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</si>
  <si>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</si>
  <si>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</si>
  <si>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</si>
  <si>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</si>
  <si>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</si>
  <si>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</si>
  <si>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</si>
  <si>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</si>
  <si>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</si>
  <si>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</si>
  <si>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</si>
  <si>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</si>
  <si>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</si>
  <si>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</si>
  <si>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</si>
  <si>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</si>
  <si>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</si>
  <si>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</si>
  <si>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</si>
  <si>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</si>
  <si>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</si>
  <si>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</si>
  <si>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</si>
  <si>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</si>
  <si>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</si>
  <si>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</si>
  <si>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</si>
  <si>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</si>
  <si>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</si>
  <si>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</si>
  <si>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</si>
  <si>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</si>
  <si>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</si>
  <si>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</si>
  <si>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</si>
  <si>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</si>
  <si>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</si>
  <si>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</si>
  <si>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</si>
  <si>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</si>
  <si>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</si>
  <si>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</si>
  <si>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</si>
  <si>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</si>
  <si>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</si>
  <si>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</si>
  <si>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</si>
  <si>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</si>
  <si>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</si>
  <si>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</si>
  <si>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</si>
  <si>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</si>
  <si>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</si>
  <si>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</si>
  <si>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</si>
  <si>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</si>
  <si>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</si>
  <si>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</si>
  <si>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</si>
  <si>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</si>
  <si>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</si>
  <si>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</si>
  <si>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</si>
  <si>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</si>
  <si>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</si>
  <si>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</si>
  <si>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</si>
  <si>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</si>
  <si>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</si>
  <si>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</si>
  <si>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</si>
  <si>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</si>
  <si>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</si>
  <si>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</si>
  <si>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</si>
  <si>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</si>
  <si>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</si>
  <si>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</si>
  <si>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</si>
  <si>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</si>
  <si>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</si>
  <si>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</si>
  <si>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</si>
  <si>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</si>
  <si>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</si>
  <si>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</si>
  <si>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</si>
  <si>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</si>
  <si>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</si>
  <si>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</si>
  <si>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</si>
  <si>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</si>
  <si>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</si>
  <si>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</si>
  <si>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</si>
  <si>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</si>
  <si>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</si>
  <si>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</si>
  <si>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</si>
  <si>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</si>
  <si>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</si>
  <si>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</si>
  <si>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</si>
  <si>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</si>
  <si>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</si>
  <si>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</si>
  <si>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</si>
  <si>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</si>
  <si>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</si>
  <si>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</si>
  <si>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</si>
  <si>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</si>
  <si>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</si>
  <si>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</si>
  <si>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</si>
  <si>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</si>
  <si>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</si>
  <si>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</si>
  <si>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</si>
  <si>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</si>
  <si>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</si>
  <si>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</si>
  <si>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</si>
  <si>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</si>
  <si>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</si>
  <si>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</si>
  <si>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</si>
  <si>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</si>
  <si>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</si>
  <si>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</si>
  <si>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</si>
  <si>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</si>
  <si>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</si>
  <si>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</si>
  <si>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</si>
  <si>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</si>
  <si>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</si>
  <si>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</si>
  <si>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</si>
  <si>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</si>
  <si>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</si>
  <si>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</si>
  <si>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</si>
  <si>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</si>
  <si>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</si>
  <si>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</si>
  <si>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</si>
  <si>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</si>
  <si>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</si>
  <si>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</si>
  <si>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</si>
  <si>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</si>
  <si>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</si>
  <si>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</si>
  <si>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</si>
  <si>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</si>
  <si>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</si>
  <si>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</si>
  <si>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</si>
  <si>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</si>
  <si>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</si>
  <si>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</si>
  <si>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</si>
  <si>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</si>
  <si>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</si>
  <si>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</si>
  <si>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</si>
  <si>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</si>
  <si>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</si>
  <si>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</si>
  <si>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</si>
  <si>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</si>
  <si>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</si>
  <si>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</si>
  <si>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</si>
  <si>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</si>
  <si>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</si>
  <si>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</si>
  <si>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</si>
  <si>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</si>
  <si>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</si>
  <si>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</si>
  <si>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</si>
  <si>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</si>
  <si>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</si>
  <si>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</si>
  <si>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</si>
  <si>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</si>
  <si>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</si>
  <si>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</si>
  <si>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</si>
  <si>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</si>
  <si>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</si>
  <si>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</si>
  <si>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</si>
  <si>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</si>
  <si>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</si>
  <si>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</si>
  <si>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</si>
  <si>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</si>
  <si>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</si>
  <si>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</si>
  <si>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</si>
  <si>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</si>
  <si>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</si>
  <si>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</si>
  <si>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</si>
  <si>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</si>
  <si>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</si>
  <si>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</si>
  <si>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</si>
  <si>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</si>
  <si>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</si>
  <si>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</si>
  <si>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</si>
  <si>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</si>
  <si>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</si>
  <si>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</si>
  <si>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</si>
  <si>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</si>
  <si>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</si>
  <si>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</si>
  <si>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</si>
  <si>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</si>
  <si>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</si>
  <si>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</si>
  <si>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</si>
  <si>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</si>
  <si>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</si>
  <si>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</si>
  <si>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</si>
  <si>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</si>
  <si>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</si>
  <si>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</si>
  <si>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</si>
  <si>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</si>
  <si>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</si>
  <si>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</si>
  <si>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</si>
  <si>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</si>
  <si>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</si>
  <si>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</si>
  <si>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</si>
  <si>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</si>
  <si>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</si>
  <si>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</si>
  <si>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</si>
  <si>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</si>
  <si>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</si>
  <si>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</si>
  <si>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</si>
  <si>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</si>
  <si>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</si>
  <si>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</si>
  <si>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</si>
  <si>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</si>
  <si>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</si>
  <si>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</si>
  <si>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</si>
  <si>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</si>
  <si>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</si>
  <si>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</si>
  <si>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</si>
  <si>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</si>
  <si>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</si>
  <si>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</si>
  <si>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</si>
  <si>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</si>
  <si>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</si>
  <si>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</si>
  <si>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</si>
  <si>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</si>
  <si>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</si>
  <si>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</si>
  <si>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</si>
  <si>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</si>
  <si>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Nom conditionnement menu légume</t>
  </si>
  <si>
    <t>Nom menu légume deux</t>
  </si>
  <si>
    <t>Nom conditionnement menu légume deux</t>
  </si>
  <si>
    <t>Quantité menu légume</t>
  </si>
  <si>
    <t>Quanité menu légume deux</t>
  </si>
  <si>
    <t>Nom menu viande</t>
  </si>
  <si>
    <t>Nom conditionnement menu viande</t>
  </si>
  <si>
    <t>Nom période menu viande midi weekend</t>
  </si>
  <si>
    <t>Nom menu dessert</t>
  </si>
  <si>
    <t>Quantité menu viande</t>
  </si>
  <si>
    <t>Nom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</si>
  <si>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</si>
  <si>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</si>
  <si>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</si>
  <si>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</si>
  <si>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</si>
  <si>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</si>
  <si>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</si>
  <si>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</si>
  <si>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</si>
  <si>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</si>
  <si>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</si>
  <si>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</si>
  <si>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</si>
  <si>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</si>
  <si>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</si>
  <si>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</si>
  <si>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</si>
  <si>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</si>
  <si>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</si>
  <si>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</si>
  <si>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</si>
  <si>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</si>
  <si>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</si>
  <si>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</si>
  <si>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</si>
  <si>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</si>
  <si>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</si>
  <si>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</si>
  <si>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</si>
  <si>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</si>
  <si>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</si>
  <si>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</si>
  <si>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</si>
  <si>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</si>
  <si>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</si>
  <si>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</si>
  <si>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</si>
  <si>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</si>
  <si>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</si>
  <si>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</si>
  <si>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</si>
  <si>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</si>
  <si>
    <t>Midi/Soir</t>
  </si>
  <si>
    <t>SOIR</t>
  </si>
  <si>
    <t>MIDI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</si>
</sst>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5">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1" fillId="0" borderId="0" xfId="0" applyFont="1" applyAlignment="1">
      <alignment horizontal="center" vertical="center" wrapText="1"/>
    </xf>
    <xf numFmtId="14" fontId="1" fillId="0" borderId="0" xfId="0" applyNumberFormat="1" applyFont="1" applyAlignment="1">
      <alignment horizontal="center"/>
    </xf>
    <xf numFmtId="0" fontId="1" fillId="0" borderId="0" xfId="0" applyFont="1" applyAlignment="1">
      <alignment horizontal="center"/>
    </xf>
    <xf numFmtId="0" fontId="1" fillId="0" borderId="0" xfId="0" applyFont="1" applyAlignment="1">
      <alignment horizontal="center"/>
    </xf>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16">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family val="2"/>
        <scheme val="none"/>
      </font>
      <numFmt numFmtId="19" formatCode="dd/mm/yyyy"/>
      <alignment horizontal="center" vertical="bottom" textRotation="0" wrapText="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alignment horizontal="center" textRotation="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center" vertical="center" textRotation="0" wrapText="1" indent="0" justifyLastLine="0" shrinkToFit="0" readingOrder="0"/>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0</xdr:col>
      <xdr:colOff>175134</xdr:colOff>
      <xdr:row>0</xdr:row>
      <xdr:rowOff>160020</xdr:rowOff>
    </xdr:from>
    <xdr:ext cx="4167132" cy="4663440"/>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75134" y="160020"/>
          <a:ext cx="4167132" cy="4663440"/>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noAutofit/>
        </a:bodyPr>
        <a:lstStyle/>
        <a:p>
          <a:pPr algn="l"/>
          <a:endParaRPr lang="fr-FR" sz="1100"/>
        </a:p>
        <a:p>
          <a:pPr algn="l"/>
          <a:endParaRPr lang="fr-FR" sz="1100"/>
        </a:p>
      </xdr:txBody>
    </xdr:sp>
    <xdr:clientData/>
  </xdr:oneCellAnchor>
  <mc:AlternateContent xmlns:mc="http://schemas.openxmlformats.org/markup-compatibility/2006">
    <mc:Choice xmlns:a14="http://schemas.microsoft.com/office/drawing/2010/main" Requires="a14">
      <xdr:twoCellAnchor editAs="absolute">
        <xdr:from>
          <xdr:col>1</xdr:col>
          <xdr:colOff>297180</xdr:colOff>
          <xdr:row>5</xdr:row>
          <xdr:rowOff>22860</xdr:rowOff>
        </xdr:from>
        <xdr:to>
          <xdr:col>2</xdr:col>
          <xdr:colOff>152400</xdr:colOff>
          <xdr:row>6</xdr:row>
          <xdr:rowOff>38100</xdr:rowOff>
        </xdr:to>
        <xdr:sp macro="" textlink="">
          <xdr:nvSpPr>
            <xdr:cNvPr id="1037" name="Button 13" hidden="1">
              <a:extLst>
                <a:ext uri="{63B3BB69-23CF-44E3-9099-C40C66FF867C}">
                  <a14:compatExt spid="_x0000_s1037"/>
                </a:ext>
                <a:ext uri="{FF2B5EF4-FFF2-40B4-BE49-F238E27FC236}">
                  <a16:creationId xmlns:a16="http://schemas.microsoft.com/office/drawing/2014/main" id="{00000000-0008-0000-0000-00000D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MENU</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7</xdr:row>
          <xdr:rowOff>15240</xdr:rowOff>
        </xdr:from>
        <xdr:to>
          <xdr:col>2</xdr:col>
          <xdr:colOff>160020</xdr:colOff>
          <xdr:row>8</xdr:row>
          <xdr:rowOff>30480</xdr:rowOff>
        </xdr:to>
        <xdr:sp macro="" textlink="">
          <xdr:nvSpPr>
            <xdr:cNvPr id="1038" name="Button 14" hidden="1">
              <a:extLst>
                <a:ext uri="{63B3BB69-23CF-44E3-9099-C40C66FF867C}">
                  <a14:compatExt spid="_x0000_s1038"/>
                </a:ext>
                <a:ext uri="{FF2B5EF4-FFF2-40B4-BE49-F238E27FC236}">
                  <a16:creationId xmlns:a16="http://schemas.microsoft.com/office/drawing/2014/main" id="{00000000-0008-0000-0000-00000E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9</xdr:row>
          <xdr:rowOff>22860</xdr:rowOff>
        </xdr:from>
        <xdr:to>
          <xdr:col>2</xdr:col>
          <xdr:colOff>662940</xdr:colOff>
          <xdr:row>10</xdr:row>
          <xdr:rowOff>38100</xdr:rowOff>
        </xdr:to>
        <xdr:sp macro="" textlink="">
          <xdr:nvSpPr>
            <xdr:cNvPr id="1046" name="Button 22" hidden="1">
              <a:extLst>
                <a:ext uri="{63B3BB69-23CF-44E3-9099-C40C66FF867C}">
                  <a14:compatExt spid="_x0000_s1046"/>
                </a:ext>
                <a:ext uri="{FF2B5EF4-FFF2-40B4-BE49-F238E27FC236}">
                  <a16:creationId xmlns:a16="http://schemas.microsoft.com/office/drawing/2014/main" id="{00000000-0008-0000-0000-00001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11</xdr:row>
          <xdr:rowOff>15240</xdr:rowOff>
        </xdr:from>
        <xdr:to>
          <xdr:col>2</xdr:col>
          <xdr:colOff>556260</xdr:colOff>
          <xdr:row>12</xdr:row>
          <xdr:rowOff>30480</xdr:rowOff>
        </xdr:to>
        <xdr:sp macro="" textlink="">
          <xdr:nvSpPr>
            <xdr:cNvPr id="1047" name="Button 23" hidden="1">
              <a:extLst>
                <a:ext uri="{63B3BB69-23CF-44E3-9099-C40C66FF867C}">
                  <a14:compatExt spid="_x0000_s1047"/>
                </a:ext>
                <a:ext uri="{FF2B5EF4-FFF2-40B4-BE49-F238E27FC236}">
                  <a16:creationId xmlns:a16="http://schemas.microsoft.com/office/drawing/2014/main" id="{00000000-0008-0000-0000-00001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13</xdr:row>
          <xdr:rowOff>0</xdr:rowOff>
        </xdr:from>
        <xdr:to>
          <xdr:col>3</xdr:col>
          <xdr:colOff>822960</xdr:colOff>
          <xdr:row>14</xdr:row>
          <xdr:rowOff>15240</xdr:rowOff>
        </xdr:to>
        <xdr:sp macro="" textlink="">
          <xdr:nvSpPr>
            <xdr:cNvPr id="1048" name="Button 24" hidden="1">
              <a:extLst>
                <a:ext uri="{63B3BB69-23CF-44E3-9099-C40C66FF867C}">
                  <a14:compatExt spid="_x0000_s1048"/>
                </a:ext>
                <a:ext uri="{FF2B5EF4-FFF2-40B4-BE49-F238E27FC236}">
                  <a16:creationId xmlns:a16="http://schemas.microsoft.com/office/drawing/2014/main" id="{00000000-0008-0000-0000-00001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297180</xdr:colOff>
          <xdr:row>15</xdr:row>
          <xdr:rowOff>15240</xdr:rowOff>
        </xdr:from>
        <xdr:to>
          <xdr:col>3</xdr:col>
          <xdr:colOff>403860</xdr:colOff>
          <xdr:row>16</xdr:row>
          <xdr:rowOff>30480</xdr:rowOff>
        </xdr:to>
        <xdr:sp macro="" textlink="">
          <xdr:nvSpPr>
            <xdr:cNvPr id="1049" name="Button 25" hidden="1">
              <a:extLst>
                <a:ext uri="{63B3BB69-23CF-44E3-9099-C40C66FF867C}">
                  <a14:compatExt spid="_x0000_s1049"/>
                </a:ext>
                <a:ext uri="{FF2B5EF4-FFF2-40B4-BE49-F238E27FC236}">
                  <a16:creationId xmlns:a16="http://schemas.microsoft.com/office/drawing/2014/main" id="{00000000-0008-0000-0000-000019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17</xdr:row>
          <xdr:rowOff>0</xdr:rowOff>
        </xdr:from>
        <xdr:to>
          <xdr:col>4</xdr:col>
          <xdr:colOff>91440</xdr:colOff>
          <xdr:row>18</xdr:row>
          <xdr:rowOff>22860</xdr:rowOff>
        </xdr:to>
        <xdr:sp macro="" textlink="">
          <xdr:nvSpPr>
            <xdr:cNvPr id="1050" name="Button 26" hidden="1">
              <a:extLst>
                <a:ext uri="{63B3BB69-23CF-44E3-9099-C40C66FF867C}">
                  <a14:compatExt spid="_x0000_s1050"/>
                </a:ext>
                <a:ext uri="{FF2B5EF4-FFF2-40B4-BE49-F238E27FC236}">
                  <a16:creationId xmlns:a16="http://schemas.microsoft.com/office/drawing/2014/main" id="{00000000-0008-0000-0000-00001A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304800</xdr:colOff>
          <xdr:row>19</xdr:row>
          <xdr:rowOff>22860</xdr:rowOff>
        </xdr:from>
        <xdr:to>
          <xdr:col>3</xdr:col>
          <xdr:colOff>822960</xdr:colOff>
          <xdr:row>20</xdr:row>
          <xdr:rowOff>38100</xdr:rowOff>
        </xdr:to>
        <xdr:sp macro="" textlink="">
          <xdr:nvSpPr>
            <xdr:cNvPr id="1051" name="Button 27" hidden="1">
              <a:extLst>
                <a:ext uri="{63B3BB69-23CF-44E3-9099-C40C66FF867C}">
                  <a14:compatExt spid="_x0000_s1051"/>
                </a:ext>
                <a:ext uri="{FF2B5EF4-FFF2-40B4-BE49-F238E27FC236}">
                  <a16:creationId xmlns:a16="http://schemas.microsoft.com/office/drawing/2014/main" id="{00000000-0008-0000-0000-00001B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1</xdr:col>
          <xdr:colOff>281940</xdr:colOff>
          <xdr:row>21</xdr:row>
          <xdr:rowOff>22860</xdr:rowOff>
        </xdr:from>
        <xdr:to>
          <xdr:col>4</xdr:col>
          <xdr:colOff>594360</xdr:colOff>
          <xdr:row>22</xdr:row>
          <xdr:rowOff>38100</xdr:rowOff>
        </xdr:to>
        <xdr:sp macro="" textlink="">
          <xdr:nvSpPr>
            <xdr:cNvPr id="1052" name="Button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15" dataDxfId="414">
  <autoFilter ref="A3:B21" xr:uid="{00000000-0009-0000-0100-000001000000}"/>
  <tableColumns count="2">
    <tableColumn id="1" xr3:uid="{00000000-0010-0000-0000-000001000000}" name="Nom nature création" dataDxfId="413"/>
    <tableColumn id="2" xr3:uid="{00000000-0010-0000-0000-000002000000}" name="Code nature création" dataDxfId="412"/>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11">
  <autoFilter ref="D3:E15" xr:uid="{00000000-0009-0000-0100-000002000000}"/>
  <tableColumns count="2">
    <tableColumn id="1" xr3:uid="{00000000-0010-0000-0100-000001000000}" name="Nom nature article menu" dataDxfId="410"/>
    <tableColumn id="2" xr3:uid="{00000000-0010-0000-0100-000002000000}" name="Code nature article menu" dataDxfId="409"/>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G3:H39" totalsRowShown="0" headerRowDxfId="408" dataDxfId="407">
  <autoFilter ref="G3:H39" xr:uid="{00000000-0009-0000-0100-000005000000}"/>
  <tableColumns count="2">
    <tableColumn id="1" xr3:uid="{00000000-0010-0000-0400-000001000000}" name="Nom conditionnement" dataDxfId="406" dataCellStyle="Normal 2"/>
    <tableColumn id="2" xr3:uid="{00000000-0010-0000-0400-000002000000}" name="Code conditionnement" dataDxfId="405"/>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J3:J15" totalsRowShown="0" headerRowDxfId="404" dataDxfId="403">
  <autoFilter ref="J3:J15" xr:uid="{00000000-0009-0000-0100-00002C000000}"/>
  <tableColumns count="1">
    <tableColumn id="1" xr3:uid="{00000000-0010-0000-0500-000001000000}" name="Nom mois" dataDxfId="402"/>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L3:L4" totalsRowShown="0" headerRowDxfId="401" dataDxfId="400">
  <autoFilter ref="L3:L4" xr:uid="{00000000-0009-0000-0100-00002D000000}"/>
  <tableColumns count="1">
    <tableColumn id="1" xr3:uid="{00000000-0010-0000-0600-000001000000}" name="Nom période menu viande midi weekend" dataDxfId="399"/>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N3:O16" totalsRowShown="0" headerRowDxfId="398" dataDxfId="397">
  <autoFilter ref="N3:O16" xr:uid="{00000000-0009-0000-0100-00002E000000}"/>
  <tableColumns count="2">
    <tableColumn id="1" xr3:uid="{00000000-0010-0000-0700-000001000000}" name="Nom jours fériés" dataDxfId="396" dataCellStyle="Normal 2 2"/>
    <tableColumn id="2" xr3:uid="{00000000-0010-0000-0700-000002000000}" name="Date jours fériés" dataDxfId="395">
      <calculatedColumnFormula>DATE(YEAR(TODAY()),1,1)</calculatedColumnFormula>
    </tableColum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394" dataDxfId="393">
  <autoFilter ref="A1:M119" xr:uid="{00000000-0009-0000-0100-000006000000}"/>
  <tableColumns count="13">
    <tableColumn id="1" xr3:uid="{00000000-0010-0000-0800-000001000000}" name="Nom nature création" dataDxfId="392"/>
    <tableColumn id="2" xr3:uid="{00000000-0010-0000-0800-000002000000}" name="Code nature création" dataDxfId="391"/>
    <tableColumn id="3" xr3:uid="{00000000-0010-0000-0800-000003000000}" name="Nom nature article menu" dataDxfId="390"/>
    <tableColumn id="4" xr3:uid="{00000000-0010-0000-0800-000004000000}" name="Code nature article menu" dataDxfId="389"/>
    <tableColumn id="5" xr3:uid="{00000000-0010-0000-0800-000005000000}" name="Nom article menu" dataDxfId="388"/>
    <tableColumn id="6" xr3:uid="{00000000-0010-0000-0800-000006000000}" name="Code article menu" dataDxfId="387"/>
    <tableColumn id="7" xr3:uid="{00000000-0010-0000-0800-000007000000}" name="Nom période article menu" dataDxfId="386"/>
    <tableColumn id="8" xr3:uid="{00000000-0010-0000-0800-000008000000}" name="Code période article menu" dataDxfId="385"/>
    <tableColumn id="9" xr3:uid="{00000000-0010-0000-0800-000009000000}" name="Nom conditionnement article menu" dataDxfId="384" dataCellStyle="Normal 2"/>
    <tableColumn id="10" xr3:uid="{00000000-0010-0000-0800-00000A000000}" name="Code conditionnement article menu" dataDxfId="383"/>
    <tableColumn id="11" xr3:uid="{00000000-0010-0000-0800-00000B000000}" name="Date création article menu" dataDxfId="382"/>
    <tableColumn id="12" xr3:uid="{00000000-0010-0000-0800-00000C000000}" name="Numéro création article menu" dataDxfId="381"/>
    <tableColumn id="13" xr3:uid="{00000000-0010-0000-0800-00000D000000}" name="clé article" dataDxfId="38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R4" totalsRowShown="0" headerRowDxfId="379" dataDxfId="378">
  <autoFilter ref="A2:R4" xr:uid="{00000000-0009-0000-0100-000007000000}"/>
  <tableColumns count="18">
    <tableColumn id="3" xr3:uid="{00000000-0010-0000-0900-000003000000}" name="Date menu" dataDxfId="377"/>
    <tableColumn id="4" xr3:uid="{00000000-0010-0000-0900-000004000000}" name="Date création menu" dataDxfId="376"/>
    <tableColumn id="1" xr3:uid="{7AC97517-8824-4D0A-9FD0-31F4BD01470E}" name="Midi/Soir" dataDxfId="375"/>
    <tableColumn id="5" xr3:uid="{00000000-0010-0000-0900-000005000000}" name="Nom menu légume" dataDxfId="374"/>
    <tableColumn id="9" xr3:uid="{00000000-0010-0000-0900-000009000000}" name="Nom conditionnement menu légume" dataDxfId="373"/>
    <tableColumn id="11" xr3:uid="{00000000-0010-0000-0900-00000B000000}" name="Nom menu légume deux" dataDxfId="372"/>
    <tableColumn id="15" xr3:uid="{00000000-0010-0000-0900-00000F000000}" name="Nom conditionnement menu légume deux" dataDxfId="371"/>
    <tableColumn id="17" xr3:uid="{00000000-0010-0000-0900-000011000000}" name="Quantité menu légume" dataDxfId="370"/>
    <tableColumn id="18" xr3:uid="{00000000-0010-0000-0900-000012000000}" name="Quanité menu légume deux" dataDxfId="369"/>
    <tableColumn id="19" xr3:uid="{00000000-0010-0000-0900-000013000000}" name="Nom menu viande" dataDxfId="368"/>
    <tableColumn id="23" xr3:uid="{00000000-0010-0000-0900-000017000000}" name="Nom conditionnement menu viande" dataDxfId="367"/>
    <tableColumn id="27" xr3:uid="{00000000-0010-0000-0900-00001B000000}" name="Quantité menu viande" dataDxfId="366"/>
    <tableColumn id="28" xr3:uid="{00000000-0010-0000-0900-00001C000000}" name="Nom menu dessert" dataDxfId="365"/>
    <tableColumn id="32" xr3:uid="{00000000-0010-0000-0900-000020000000}" name="Nom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7.xml"/></Relationships>
</file>

<file path=xl/worksheets/_rels/sheet4.xml.rels><?xml version="1.0" encoding="UTF-8" standalone="yes"?>
<Relationships xmlns="http://schemas.openxmlformats.org/package/2006/relationships"><Relationship Id="rId1" Type="http://schemas.openxmlformats.org/officeDocument/2006/relationships/table" Target="../tables/table8.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0.xml"/><Relationship Id="rId13" Type="http://schemas.openxmlformats.org/officeDocument/2006/relationships/table" Target="../tables/table15.xml"/><Relationship Id="rId18" Type="http://schemas.openxmlformats.org/officeDocument/2006/relationships/table" Target="../tables/table20.xml"/><Relationship Id="rId3" Type="http://schemas.openxmlformats.org/officeDocument/2006/relationships/ctrlProp" Target="../ctrlProps/ctrlProp10.xml"/><Relationship Id="rId7" Type="http://schemas.openxmlformats.org/officeDocument/2006/relationships/table" Target="../tables/table9.xml"/><Relationship Id="rId12" Type="http://schemas.openxmlformats.org/officeDocument/2006/relationships/table" Target="../tables/table14.xml"/><Relationship Id="rId17" Type="http://schemas.openxmlformats.org/officeDocument/2006/relationships/table" Target="../tables/table19.xml"/><Relationship Id="rId2" Type="http://schemas.openxmlformats.org/officeDocument/2006/relationships/vmlDrawing" Target="../drawings/vmlDrawing2.vml"/><Relationship Id="rId16" Type="http://schemas.openxmlformats.org/officeDocument/2006/relationships/table" Target="../tables/table18.xml"/><Relationship Id="rId1" Type="http://schemas.openxmlformats.org/officeDocument/2006/relationships/drawing" Target="../drawings/drawing2.xml"/><Relationship Id="rId6" Type="http://schemas.openxmlformats.org/officeDocument/2006/relationships/ctrlProp" Target="../ctrlProps/ctrlProp13.xml"/><Relationship Id="rId11" Type="http://schemas.openxmlformats.org/officeDocument/2006/relationships/table" Target="../tables/table13.xml"/><Relationship Id="rId5" Type="http://schemas.openxmlformats.org/officeDocument/2006/relationships/ctrlProp" Target="../ctrlProps/ctrlProp12.xml"/><Relationship Id="rId15" Type="http://schemas.openxmlformats.org/officeDocument/2006/relationships/table" Target="../tables/table17.xml"/><Relationship Id="rId10" Type="http://schemas.openxmlformats.org/officeDocument/2006/relationships/table" Target="../tables/table12.xml"/><Relationship Id="rId4" Type="http://schemas.openxmlformats.org/officeDocument/2006/relationships/ctrlProp" Target="../ctrlProps/ctrlProp11.xml"/><Relationship Id="rId9" Type="http://schemas.openxmlformats.org/officeDocument/2006/relationships/table" Target="../tables/table11.xml"/><Relationship Id="rId14" Type="http://schemas.openxmlformats.org/officeDocument/2006/relationships/table" Target="../tables/table16.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2.xml"/><Relationship Id="rId13" Type="http://schemas.openxmlformats.org/officeDocument/2006/relationships/table" Target="../tables/table27.xml"/><Relationship Id="rId18" Type="http://schemas.openxmlformats.org/officeDocument/2006/relationships/table" Target="../tables/table32.xml"/><Relationship Id="rId3" Type="http://schemas.openxmlformats.org/officeDocument/2006/relationships/ctrlProp" Target="../ctrlProps/ctrlProp14.xml"/><Relationship Id="rId7" Type="http://schemas.openxmlformats.org/officeDocument/2006/relationships/table" Target="../tables/table21.xml"/><Relationship Id="rId12" Type="http://schemas.openxmlformats.org/officeDocument/2006/relationships/table" Target="../tables/table26.xml"/><Relationship Id="rId17" Type="http://schemas.openxmlformats.org/officeDocument/2006/relationships/table" Target="../tables/table31.xml"/><Relationship Id="rId2" Type="http://schemas.openxmlformats.org/officeDocument/2006/relationships/vmlDrawing" Target="../drawings/vmlDrawing3.vml"/><Relationship Id="rId16" Type="http://schemas.openxmlformats.org/officeDocument/2006/relationships/table" Target="../tables/table30.xml"/><Relationship Id="rId1" Type="http://schemas.openxmlformats.org/officeDocument/2006/relationships/drawing" Target="../drawings/drawing3.xml"/><Relationship Id="rId6" Type="http://schemas.openxmlformats.org/officeDocument/2006/relationships/ctrlProp" Target="../ctrlProps/ctrlProp17.xml"/><Relationship Id="rId11" Type="http://schemas.openxmlformats.org/officeDocument/2006/relationships/table" Target="../tables/table25.xml"/><Relationship Id="rId5" Type="http://schemas.openxmlformats.org/officeDocument/2006/relationships/ctrlProp" Target="../ctrlProps/ctrlProp16.xml"/><Relationship Id="rId15" Type="http://schemas.openxmlformats.org/officeDocument/2006/relationships/table" Target="../tables/table29.xml"/><Relationship Id="rId10" Type="http://schemas.openxmlformats.org/officeDocument/2006/relationships/table" Target="../tables/table24.xml"/><Relationship Id="rId4" Type="http://schemas.openxmlformats.org/officeDocument/2006/relationships/ctrlProp" Target="../ctrlProps/ctrlProp15.xml"/><Relationship Id="rId9" Type="http://schemas.openxmlformats.org/officeDocument/2006/relationships/table" Target="../tables/table23.xml"/><Relationship Id="rId14" Type="http://schemas.openxmlformats.org/officeDocument/2006/relationships/table" Target="../tables/table28.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4.xml"/><Relationship Id="rId13" Type="http://schemas.openxmlformats.org/officeDocument/2006/relationships/table" Target="../tables/table39.xml"/><Relationship Id="rId18" Type="http://schemas.openxmlformats.org/officeDocument/2006/relationships/table" Target="../tables/table44.xml"/><Relationship Id="rId3" Type="http://schemas.openxmlformats.org/officeDocument/2006/relationships/ctrlProp" Target="../ctrlProps/ctrlProp18.xml"/><Relationship Id="rId7" Type="http://schemas.openxmlformats.org/officeDocument/2006/relationships/table" Target="../tables/table33.xml"/><Relationship Id="rId12" Type="http://schemas.openxmlformats.org/officeDocument/2006/relationships/table" Target="../tables/table38.xml"/><Relationship Id="rId17" Type="http://schemas.openxmlformats.org/officeDocument/2006/relationships/table" Target="../tables/table43.xml"/><Relationship Id="rId2" Type="http://schemas.openxmlformats.org/officeDocument/2006/relationships/vmlDrawing" Target="../drawings/vmlDrawing4.vml"/><Relationship Id="rId16" Type="http://schemas.openxmlformats.org/officeDocument/2006/relationships/table" Target="../tables/table42.xml"/><Relationship Id="rId1" Type="http://schemas.openxmlformats.org/officeDocument/2006/relationships/drawing" Target="../drawings/drawing4.xml"/><Relationship Id="rId6" Type="http://schemas.openxmlformats.org/officeDocument/2006/relationships/ctrlProp" Target="../ctrlProps/ctrlProp21.xml"/><Relationship Id="rId11" Type="http://schemas.openxmlformats.org/officeDocument/2006/relationships/table" Target="../tables/table37.xml"/><Relationship Id="rId5" Type="http://schemas.openxmlformats.org/officeDocument/2006/relationships/ctrlProp" Target="../ctrlProps/ctrlProp20.xml"/><Relationship Id="rId15" Type="http://schemas.openxmlformats.org/officeDocument/2006/relationships/table" Target="../tables/table41.xml"/><Relationship Id="rId10" Type="http://schemas.openxmlformats.org/officeDocument/2006/relationships/table" Target="../tables/table36.xml"/><Relationship Id="rId4" Type="http://schemas.openxmlformats.org/officeDocument/2006/relationships/ctrlProp" Target="../ctrlProps/ctrlProp19.xml"/><Relationship Id="rId9" Type="http://schemas.openxmlformats.org/officeDocument/2006/relationships/table" Target="../tables/table35.xml"/><Relationship Id="rId14" Type="http://schemas.openxmlformats.org/officeDocument/2006/relationships/table" Target="../tables/table4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D1:H329"/>
  <sheetViews>
    <sheetView tabSelected="1" workbookViewId="0">
      <selection activeCell="B3" sqref="B3"/>
    </sheetView>
  </sheetViews>
  <sheetFormatPr baseColWidth="10" defaultRowHeight="13.2" x14ac:dyDescent="0.25"/>
  <cols>
    <col min="1" max="3" width="11.5546875" style="1"/>
    <col min="4" max="4" width="12.77734375" style="1" customWidth="1"/>
    <col min="5" max="6" width="11.5546875" style="1"/>
    <col min="7" max="7" width="15.33203125" style="1" bestFit="1" customWidth="1"/>
    <col min="8" max="8" width="15.21875" style="1" bestFit="1" customWidth="1"/>
    <col min="9" max="16384" width="11.5546875" style="1"/>
  </cols>
  <sheetData>
    <row r="1" spans="6:8" x14ac:dyDescent="0.25">
      <c r="F1" s="13">
        <v>2023</v>
      </c>
      <c r="G1" s="1" t="s">
        <v>1</v>
      </c>
      <c r="H1" s="1" t="s">
        <v>0</v>
      </c>
    </row>
    <row r="2" spans="6:8" x14ac:dyDescent="0.25">
      <c r="G2" s="2">
        <v>44910.456597222219</v>
      </c>
      <c r="H2" s="2">
        <v>44910.45412037037</v>
      </c>
    </row>
    <row r="3" spans="6:8" x14ac:dyDescent="0.25">
      <c r="G3" s="2">
        <v>44911.786979166667</v>
      </c>
      <c r="H3" s="2">
        <v>44910.809606481482</v>
      </c>
    </row>
    <row r="4" spans="6:8" x14ac:dyDescent="0.25">
      <c r="G4" s="2">
        <v>44912.480914351851</v>
      </c>
      <c r="H4" s="2">
        <v>44910.825532407405</v>
      </c>
    </row>
    <row r="5" spans="6:8" x14ac:dyDescent="0.25">
      <c r="G5" s="2">
        <v>44912.647106481483</v>
      </c>
      <c r="H5" s="2">
        <v>44910.90284722222</v>
      </c>
    </row>
    <row r="6" spans="6:8" x14ac:dyDescent="0.25">
      <c r="G6" s="2">
        <v>44913.463229166664</v>
      </c>
      <c r="H6" s="2">
        <v>44911.446076388886</v>
      </c>
    </row>
    <row r="7" spans="6:8" x14ac:dyDescent="0.25">
      <c r="G7" s="2">
        <v>44913.793738425928</v>
      </c>
      <c r="H7" s="2">
        <v>44911.630428240744</v>
      </c>
    </row>
    <row r="8" spans="6:8" x14ac:dyDescent="0.25">
      <c r="G8" s="2">
        <v>44915.666932870372</v>
      </c>
      <c r="H8" s="2">
        <v>44911.902592592596</v>
      </c>
    </row>
    <row r="9" spans="6:8" x14ac:dyDescent="0.25">
      <c r="G9" s="2">
        <v>44915.791805555556</v>
      </c>
      <c r="H9" s="2">
        <v>44911.913773148146</v>
      </c>
    </row>
    <row r="10" spans="6:8" x14ac:dyDescent="0.25">
      <c r="G10" s="2">
        <v>44926.835578703707</v>
      </c>
      <c r="H10" s="2">
        <v>44912.690937500003</v>
      </c>
    </row>
    <row r="11" spans="6:8" x14ac:dyDescent="0.25">
      <c r="G11" s="2">
        <v>44929.376689814817</v>
      </c>
      <c r="H11" s="2">
        <v>44913.908819444441</v>
      </c>
    </row>
    <row r="12" spans="6:8" x14ac:dyDescent="0.25">
      <c r="G12" s="2">
        <v>44929.875069444446</v>
      </c>
      <c r="H12" s="2">
        <v>44914.502986111111</v>
      </c>
    </row>
    <row r="13" spans="6:8" x14ac:dyDescent="0.25">
      <c r="G13" s="2">
        <v>44937.457152777781</v>
      </c>
      <c r="H13" s="2">
        <v>44915.792488425926</v>
      </c>
    </row>
    <row r="14" spans="6:8" x14ac:dyDescent="0.25">
      <c r="G14" s="2">
        <v>44939.900127314817</v>
      </c>
      <c r="H14" s="2">
        <v>44927.730208333334</v>
      </c>
    </row>
    <row r="15" spans="6:8" x14ac:dyDescent="0.25">
      <c r="G15" s="2">
        <v>44940.454039351855</v>
      </c>
      <c r="H15" s="2">
        <v>44927.751655092594</v>
      </c>
    </row>
    <row r="16" spans="6:8" x14ac:dyDescent="0.25">
      <c r="G16" s="2">
        <v>44942.589780092596</v>
      </c>
      <c r="H16" s="2">
        <v>44929.416296296295</v>
      </c>
    </row>
    <row r="17" spans="7:8" x14ac:dyDescent="0.25">
      <c r="G17" s="2">
        <v>44942.616886574076</v>
      </c>
      <c r="H17" s="2">
        <v>44929.889236111114</v>
      </c>
    </row>
    <row r="18" spans="7:8" x14ac:dyDescent="0.25">
      <c r="G18" s="2">
        <v>44942.685613425929</v>
      </c>
      <c r="H18" s="2">
        <v>44929.889386574076</v>
      </c>
    </row>
    <row r="19" spans="7:8" x14ac:dyDescent="0.25">
      <c r="G19" s="2">
        <v>44942.980590277781</v>
      </c>
      <c r="H19" s="2">
        <v>44929.889710648145</v>
      </c>
    </row>
    <row r="20" spans="7:8" x14ac:dyDescent="0.25">
      <c r="G20" s="2">
        <v>44943.013553240744</v>
      </c>
      <c r="H20" s="2">
        <v>44929.889918981484</v>
      </c>
    </row>
    <row r="21" spans="7:8" x14ac:dyDescent="0.25">
      <c r="G21" s="2">
        <v>44943.490381944444</v>
      </c>
      <c r="H21" s="2">
        <v>44929.890509259261</v>
      </c>
    </row>
    <row r="22" spans="7:8" x14ac:dyDescent="0.25">
      <c r="G22" s="2">
        <v>44945.97587962963</v>
      </c>
      <c r="H22" s="2">
        <v>44930.454421296294</v>
      </c>
    </row>
    <row r="23" spans="7:8" x14ac:dyDescent="0.25">
      <c r="G23" s="2">
        <v>44946.610115740739</v>
      </c>
      <c r="H23" s="2">
        <v>44930.477847222224</v>
      </c>
    </row>
    <row r="24" spans="7:8" x14ac:dyDescent="0.25">
      <c r="G24" s="2">
        <v>44946.622256944444</v>
      </c>
      <c r="H24" s="2">
        <v>44930.483923611115</v>
      </c>
    </row>
    <row r="25" spans="7:8" x14ac:dyDescent="0.25">
      <c r="G25" s="2">
        <v>44946.912997685184</v>
      </c>
      <c r="H25" s="2">
        <v>44934.793043981481</v>
      </c>
    </row>
    <row r="26" spans="7:8" x14ac:dyDescent="0.25">
      <c r="G26" s="2">
        <v>44947.459131944444</v>
      </c>
      <c r="H26" s="2">
        <v>44937.450092592589</v>
      </c>
    </row>
    <row r="27" spans="7:8" x14ac:dyDescent="0.25">
      <c r="G27" s="2">
        <v>44947.758460648147</v>
      </c>
      <c r="H27" s="2">
        <v>44937.466678240744</v>
      </c>
    </row>
    <row r="28" spans="7:8" x14ac:dyDescent="0.25">
      <c r="G28" s="2">
        <v>44947.893425925926</v>
      </c>
      <c r="H28" s="2">
        <v>44937.467893518522</v>
      </c>
    </row>
    <row r="29" spans="7:8" x14ac:dyDescent="0.25">
      <c r="G29" s="2">
        <v>44947.91505787037</v>
      </c>
      <c r="H29" s="2">
        <v>44937.484444444446</v>
      </c>
    </row>
    <row r="30" spans="7:8" x14ac:dyDescent="0.25">
      <c r="G30" s="2">
        <v>44948.61923611111</v>
      </c>
      <c r="H30" s="2">
        <v>44937.823981481481</v>
      </c>
    </row>
    <row r="31" spans="7:8" x14ac:dyDescent="0.25">
      <c r="G31" s="2">
        <v>44948.816203703704</v>
      </c>
      <c r="H31" s="2">
        <v>44938.485000000001</v>
      </c>
    </row>
    <row r="32" spans="7:8" x14ac:dyDescent="0.25">
      <c r="G32" s="2">
        <v>44948.906770833331</v>
      </c>
      <c r="H32" s="2">
        <v>44938.505590277775</v>
      </c>
    </row>
    <row r="33" spans="7:8" x14ac:dyDescent="0.25">
      <c r="G33" s="2">
        <v>44949.445821759262</v>
      </c>
      <c r="H33" s="2">
        <v>44938.647557870368</v>
      </c>
    </row>
    <row r="34" spans="7:8" x14ac:dyDescent="0.25">
      <c r="G34" s="2">
        <v>44949.50439814815</v>
      </c>
      <c r="H34" s="2">
        <v>44938.667743055557</v>
      </c>
    </row>
    <row r="35" spans="7:8" x14ac:dyDescent="0.25">
      <c r="G35" s="2">
        <v>44949.797719907408</v>
      </c>
      <c r="H35" s="2">
        <v>44938.783125000002</v>
      </c>
    </row>
    <row r="36" spans="7:8" x14ac:dyDescent="0.25">
      <c r="G36" s="2">
        <v>44950.332951388889</v>
      </c>
      <c r="H36" s="2">
        <v>44939.399571759262</v>
      </c>
    </row>
    <row r="37" spans="7:8" x14ac:dyDescent="0.25">
      <c r="G37" s="2">
        <v>44950.907789351855</v>
      </c>
      <c r="H37" s="2">
        <v>44939.471956018519</v>
      </c>
    </row>
    <row r="38" spans="7:8" x14ac:dyDescent="0.25">
      <c r="G38" s="2">
        <v>44951.506539351853</v>
      </c>
      <c r="H38" s="2">
        <v>44939.821087962962</v>
      </c>
    </row>
    <row r="39" spans="7:8" x14ac:dyDescent="0.25">
      <c r="G39" s="2">
        <v>44951.613495370373</v>
      </c>
      <c r="H39" s="2">
        <v>44939.85052083333</v>
      </c>
    </row>
    <row r="40" spans="7:8" x14ac:dyDescent="0.25">
      <c r="G40" s="2">
        <v>44951.831365740742</v>
      </c>
      <c r="H40" s="2">
        <v>44939.886666666665</v>
      </c>
    </row>
    <row r="41" spans="7:8" x14ac:dyDescent="0.25">
      <c r="G41" s="2">
        <v>44952.43136574074</v>
      </c>
      <c r="H41" s="2">
        <v>44939.890370370369</v>
      </c>
    </row>
    <row r="42" spans="7:8" x14ac:dyDescent="0.25">
      <c r="G42" s="2">
        <v>44952.605405092596</v>
      </c>
      <c r="H42" s="2">
        <v>44939.894467592596</v>
      </c>
    </row>
    <row r="43" spans="7:8" x14ac:dyDescent="0.25">
      <c r="G43" s="2">
        <v>44952.783171296294</v>
      </c>
      <c r="H43" s="2">
        <v>44939.902361111112</v>
      </c>
    </row>
    <row r="44" spans="7:8" x14ac:dyDescent="0.25">
      <c r="G44" s="2">
        <v>44952.89738425926</v>
      </c>
      <c r="H44" s="2">
        <v>44940.468564814815</v>
      </c>
    </row>
    <row r="45" spans="7:8" x14ac:dyDescent="0.25">
      <c r="G45" s="2">
        <v>44953.423263888886</v>
      </c>
      <c r="H45" s="2">
        <v>44940.47315972222</v>
      </c>
    </row>
    <row r="46" spans="7:8" x14ac:dyDescent="0.25">
      <c r="G46" s="2">
        <v>44953.778090277781</v>
      </c>
      <c r="H46" s="2">
        <v>44940.499907407408</v>
      </c>
    </row>
    <row r="47" spans="7:8" x14ac:dyDescent="0.25">
      <c r="G47" s="2">
        <v>44953.807303240741</v>
      </c>
      <c r="H47" s="2">
        <v>44940.502824074072</v>
      </c>
    </row>
    <row r="48" spans="7:8" x14ac:dyDescent="0.25">
      <c r="G48" s="2">
        <v>44953.821446759262</v>
      </c>
      <c r="H48" s="2">
        <v>44940.515856481485</v>
      </c>
    </row>
    <row r="49" spans="7:8" x14ac:dyDescent="0.25">
      <c r="G49" s="2">
        <v>44954.481076388889</v>
      </c>
      <c r="H49" s="2">
        <v>44940.737187500003</v>
      </c>
    </row>
    <row r="50" spans="7:8" x14ac:dyDescent="0.25">
      <c r="G50" s="2">
        <v>44954.714282407411</v>
      </c>
      <c r="H50" s="2">
        <v>44940.75371527778</v>
      </c>
    </row>
    <row r="51" spans="7:8" x14ac:dyDescent="0.25">
      <c r="G51" s="2">
        <v>44955.444918981484</v>
      </c>
      <c r="H51" s="2">
        <v>44940.754687499997</v>
      </c>
    </row>
    <row r="52" spans="7:8" x14ac:dyDescent="0.25">
      <c r="G52" s="2">
        <v>44955.608437499999</v>
      </c>
      <c r="H52" s="2">
        <v>44940.755185185182</v>
      </c>
    </row>
    <row r="53" spans="7:8" x14ac:dyDescent="0.25">
      <c r="G53" s="2">
        <v>44955.799722222226</v>
      </c>
      <c r="H53" s="2">
        <v>44940.81689814815</v>
      </c>
    </row>
    <row r="54" spans="7:8" x14ac:dyDescent="0.25">
      <c r="G54" s="2">
        <v>44955.865752314814</v>
      </c>
      <c r="H54" s="2">
        <v>44941.497002314813</v>
      </c>
    </row>
    <row r="55" spans="7:8" x14ac:dyDescent="0.25">
      <c r="G55" s="2">
        <v>44956.469884259262</v>
      </c>
      <c r="H55" s="2">
        <v>44941.521967592591</v>
      </c>
    </row>
    <row r="56" spans="7:8" x14ac:dyDescent="0.25">
      <c r="G56" s="2">
        <v>44956.657083333332</v>
      </c>
      <c r="H56" s="2">
        <v>44941.626250000001</v>
      </c>
    </row>
    <row r="57" spans="7:8" x14ac:dyDescent="0.25">
      <c r="G57" s="2">
        <v>44956.889490740738</v>
      </c>
      <c r="H57" s="2">
        <v>44941.638055555559</v>
      </c>
    </row>
    <row r="58" spans="7:8" x14ac:dyDescent="0.25">
      <c r="G58" s="2">
        <v>44957.414212962962</v>
      </c>
      <c r="H58" s="2">
        <v>44942.591423611113</v>
      </c>
    </row>
    <row r="59" spans="7:8" x14ac:dyDescent="0.25">
      <c r="G59" s="2">
        <v>44962.433692129627</v>
      </c>
      <c r="H59" s="2">
        <v>44942.596099537041</v>
      </c>
    </row>
    <row r="60" spans="7:8" x14ac:dyDescent="0.25">
      <c r="G60" s="2">
        <v>44962.440381944441</v>
      </c>
      <c r="H60" s="2">
        <v>44942.599131944444</v>
      </c>
    </row>
    <row r="61" spans="7:8" x14ac:dyDescent="0.25">
      <c r="G61" s="2">
        <v>44962.467650462961</v>
      </c>
      <c r="H61" s="2">
        <v>44942.60087962963</v>
      </c>
    </row>
    <row r="62" spans="7:8" x14ac:dyDescent="0.25">
      <c r="G62" s="2">
        <v>44962.641493055555</v>
      </c>
      <c r="H62" s="2">
        <v>44942.601759259262</v>
      </c>
    </row>
    <row r="63" spans="7:8" x14ac:dyDescent="0.25">
      <c r="G63" s="2">
        <v>44962.673773148148</v>
      </c>
      <c r="H63" s="2">
        <v>44942.606296296297</v>
      </c>
    </row>
    <row r="64" spans="7:8" x14ac:dyDescent="0.25">
      <c r="G64" s="2">
        <v>44962.689039351855</v>
      </c>
      <c r="H64" s="2">
        <v>44942.611215277779</v>
      </c>
    </row>
    <row r="65" spans="4:8" x14ac:dyDescent="0.25">
      <c r="G65" s="2">
        <v>44962.820104166669</v>
      </c>
      <c r="H65" s="2">
        <v>44942.611944444441</v>
      </c>
    </row>
    <row r="66" spans="4:8" x14ac:dyDescent="0.25">
      <c r="G66" s="2">
        <v>44963.452418981484</v>
      </c>
      <c r="H66" s="2">
        <v>44942.614479166667</v>
      </c>
    </row>
    <row r="67" spans="4:8" x14ac:dyDescent="0.25">
      <c r="G67" s="2">
        <v>44963.509351851855</v>
      </c>
      <c r="H67" s="2">
        <v>44942.615428240744</v>
      </c>
    </row>
    <row r="68" spans="4:8" x14ac:dyDescent="0.25">
      <c r="G68" s="2">
        <v>44963.570243055554</v>
      </c>
      <c r="H68" s="2">
        <v>44942.615891203706</v>
      </c>
    </row>
    <row r="69" spans="4:8" x14ac:dyDescent="0.25">
      <c r="G69" s="2">
        <v>44964.547858796293</v>
      </c>
      <c r="H69" s="2">
        <v>44942.617881944447</v>
      </c>
    </row>
    <row r="70" spans="4:8" x14ac:dyDescent="0.25">
      <c r="G70" s="2">
        <v>44965.372789351852</v>
      </c>
      <c r="H70" s="2">
        <v>44942.685694444444</v>
      </c>
    </row>
    <row r="71" spans="4:8" x14ac:dyDescent="0.25">
      <c r="D71" s="17"/>
      <c r="G71" s="2">
        <v>44965.489583333336</v>
      </c>
      <c r="H71" s="2">
        <v>44942.947199074071</v>
      </c>
    </row>
    <row r="72" spans="4:8" x14ac:dyDescent="0.25">
      <c r="G72" s="2">
        <v>44965.643946759257</v>
      </c>
      <c r="H72" s="2">
        <v>44942.949548611112</v>
      </c>
    </row>
    <row r="73" spans="4:8" x14ac:dyDescent="0.25">
      <c r="G73" s="2">
        <v>44965.743877314817</v>
      </c>
      <c r="H73" s="2">
        <v>44942.950254629628</v>
      </c>
    </row>
    <row r="74" spans="4:8" x14ac:dyDescent="0.25">
      <c r="G74" s="2">
        <v>44966.442326388889</v>
      </c>
      <c r="H74" s="2">
        <v>44942.95103009259</v>
      </c>
    </row>
    <row r="75" spans="4:8" x14ac:dyDescent="0.25">
      <c r="G75" s="2">
        <v>44967.395775462966</v>
      </c>
      <c r="H75" s="2">
        <v>44942.951168981483</v>
      </c>
    </row>
    <row r="76" spans="4:8" x14ac:dyDescent="0.25">
      <c r="G76" s="2">
        <v>44967.441122685188</v>
      </c>
      <c r="H76" s="2">
        <v>44942.951608796298</v>
      </c>
    </row>
    <row r="77" spans="4:8" x14ac:dyDescent="0.25">
      <c r="G77" s="2">
        <v>44967.82271990741</v>
      </c>
      <c r="H77" s="2">
        <v>44942.952326388891</v>
      </c>
    </row>
    <row r="78" spans="4:8" x14ac:dyDescent="0.25">
      <c r="G78" s="2">
        <v>44968.457094907404</v>
      </c>
      <c r="H78" s="2">
        <v>44942.952476851853</v>
      </c>
    </row>
    <row r="79" spans="4:8" x14ac:dyDescent="0.25">
      <c r="D79" s="17"/>
      <c r="G79" s="2">
        <v>44968.472916666666</v>
      </c>
      <c r="H79" s="2">
        <v>44942.953310185185</v>
      </c>
    </row>
    <row r="80" spans="4:8" x14ac:dyDescent="0.25">
      <c r="G80" s="2">
        <v>44968.665219907409</v>
      </c>
      <c r="H80" s="2">
        <v>44942.955995370372</v>
      </c>
    </row>
    <row r="81" spans="4:8" x14ac:dyDescent="0.25">
      <c r="D81" s="17"/>
      <c r="G81" s="2">
        <v>44968.778796296298</v>
      </c>
      <c r="H81" s="2">
        <v>44942.963773148149</v>
      </c>
    </row>
    <row r="82" spans="4:8" x14ac:dyDescent="0.25">
      <c r="G82" s="2">
        <v>44969.463530092595</v>
      </c>
      <c r="H82" s="2">
        <v>44942.968819444446</v>
      </c>
    </row>
    <row r="83" spans="4:8" x14ac:dyDescent="0.25">
      <c r="G83" s="2">
        <v>44969.681307870371</v>
      </c>
      <c r="H83" s="2">
        <v>44942.970983796295</v>
      </c>
    </row>
    <row r="84" spans="4:8" x14ac:dyDescent="0.25">
      <c r="G84" s="2">
        <v>44969.784907407404</v>
      </c>
      <c r="H84" s="2">
        <v>44942.979027777779</v>
      </c>
    </row>
    <row r="85" spans="4:8" x14ac:dyDescent="0.25">
      <c r="G85" s="2">
        <v>44970.460520833331</v>
      </c>
      <c r="H85" s="2">
        <v>44942.979351851849</v>
      </c>
    </row>
    <row r="86" spans="4:8" x14ac:dyDescent="0.25">
      <c r="G86" s="2">
        <v>44970.65289351852</v>
      </c>
      <c r="H86" s="2">
        <v>44942.981203703705</v>
      </c>
    </row>
    <row r="87" spans="4:8" x14ac:dyDescent="0.25">
      <c r="G87" s="2">
        <v>44971.437916666669</v>
      </c>
      <c r="H87" s="2">
        <v>44942.981377314813</v>
      </c>
    </row>
    <row r="88" spans="4:8" x14ac:dyDescent="0.25">
      <c r="G88" s="2">
        <v>44972.395277777781</v>
      </c>
      <c r="H88" s="2">
        <v>44942.981805555559</v>
      </c>
    </row>
    <row r="89" spans="4:8" x14ac:dyDescent="0.25">
      <c r="G89" s="2">
        <v>44972.44635416667</v>
      </c>
      <c r="H89" s="2">
        <v>44942.982025462959</v>
      </c>
    </row>
    <row r="90" spans="4:8" x14ac:dyDescent="0.25">
      <c r="G90" s="2">
        <v>44972.470486111109</v>
      </c>
      <c r="H90" s="2">
        <v>44942.983680555553</v>
      </c>
    </row>
    <row r="91" spans="4:8" x14ac:dyDescent="0.25">
      <c r="G91" s="2">
        <v>44972.6174537037</v>
      </c>
      <c r="H91" s="2">
        <v>44942.984699074077</v>
      </c>
    </row>
    <row r="92" spans="4:8" x14ac:dyDescent="0.25">
      <c r="G92" s="2">
        <v>44972.667453703703</v>
      </c>
      <c r="H92" s="2">
        <v>44942.984872685185</v>
      </c>
    </row>
    <row r="93" spans="4:8" x14ac:dyDescent="0.25">
      <c r="G93" s="2">
        <v>44972.687372685185</v>
      </c>
      <c r="H93" s="2">
        <v>44942.98542824074</v>
      </c>
    </row>
    <row r="94" spans="4:8" x14ac:dyDescent="0.25">
      <c r="G94" s="2">
        <v>44972.78565972222</v>
      </c>
      <c r="H94" s="2">
        <v>44942.989560185182</v>
      </c>
    </row>
    <row r="95" spans="4:8" x14ac:dyDescent="0.25">
      <c r="G95" s="2">
        <v>44973.448310185187</v>
      </c>
      <c r="H95" s="2">
        <v>44942.995162037034</v>
      </c>
    </row>
    <row r="96" spans="4:8" x14ac:dyDescent="0.25">
      <c r="G96" s="2">
        <v>44974.461701388886</v>
      </c>
      <c r="H96" s="2">
        <v>44943.000150462962</v>
      </c>
    </row>
    <row r="97" spans="7:8" x14ac:dyDescent="0.25">
      <c r="G97" s="2">
        <v>44974.463703703703</v>
      </c>
      <c r="H97" s="2">
        <v>44943.000254629631</v>
      </c>
    </row>
    <row r="98" spans="7:8" x14ac:dyDescent="0.25">
      <c r="G98" s="2">
        <v>44974.605995370373</v>
      </c>
      <c r="H98" s="2">
        <v>44943.001111111109</v>
      </c>
    </row>
    <row r="99" spans="7:8" x14ac:dyDescent="0.25">
      <c r="G99" s="2">
        <v>44975.463333333333</v>
      </c>
      <c r="H99" s="2">
        <v>44943.006631944445</v>
      </c>
    </row>
    <row r="100" spans="7:8" x14ac:dyDescent="0.25">
      <c r="G100" s="2">
        <v>44975.767708333333</v>
      </c>
      <c r="H100" s="2">
        <v>44943.00681712963</v>
      </c>
    </row>
    <row r="101" spans="7:8" x14ac:dyDescent="0.25">
      <c r="G101" s="2">
        <v>44976.47415509259</v>
      </c>
      <c r="H101" s="2">
        <v>44943.006979166668</v>
      </c>
    </row>
    <row r="102" spans="7:8" x14ac:dyDescent="0.25">
      <c r="G102" s="2">
        <v>44976.505891203706</v>
      </c>
      <c r="H102" s="2">
        <v>44943.011053240742</v>
      </c>
    </row>
    <row r="103" spans="7:8" x14ac:dyDescent="0.25">
      <c r="G103" s="2">
        <v>44976.549513888887</v>
      </c>
      <c r="H103" s="2">
        <v>44943.015567129631</v>
      </c>
    </row>
    <row r="104" spans="7:8" x14ac:dyDescent="0.25">
      <c r="G104" s="2">
        <v>44976.612199074072</v>
      </c>
      <c r="H104" s="2">
        <v>44943.016111111108</v>
      </c>
    </row>
    <row r="105" spans="7:8" x14ac:dyDescent="0.25">
      <c r="G105" s="2">
        <v>44976.616909722223</v>
      </c>
      <c r="H105" s="2">
        <v>44943.01662037037</v>
      </c>
    </row>
    <row r="106" spans="7:8" x14ac:dyDescent="0.25">
      <c r="G106" s="2">
        <v>44976.718912037039</v>
      </c>
      <c r="H106" s="2">
        <v>44943.018726851849</v>
      </c>
    </row>
    <row r="107" spans="7:8" x14ac:dyDescent="0.25">
      <c r="G107" s="2">
        <v>44976.727418981478</v>
      </c>
      <c r="H107" s="2">
        <v>44943.021331018521</v>
      </c>
    </row>
    <row r="108" spans="7:8" x14ac:dyDescent="0.25">
      <c r="G108" s="2">
        <v>44976.758946759262</v>
      </c>
      <c r="H108" s="2">
        <v>44943.023101851853</v>
      </c>
    </row>
    <row r="109" spans="7:8" x14ac:dyDescent="0.25">
      <c r="G109" s="2">
        <v>44977.225624999999</v>
      </c>
      <c r="H109" s="2">
        <v>44943.024143518516</v>
      </c>
    </row>
    <row r="110" spans="7:8" x14ac:dyDescent="0.25">
      <c r="G110" s="2">
        <v>44977.466956018521</v>
      </c>
      <c r="H110" s="2">
        <v>44943.024456018517</v>
      </c>
    </row>
    <row r="111" spans="7:8" x14ac:dyDescent="0.25">
      <c r="G111" s="2">
        <v>44977.547881944447</v>
      </c>
      <c r="H111" s="2">
        <v>44943.024837962963</v>
      </c>
    </row>
    <row r="112" spans="7:8" x14ac:dyDescent="0.25">
      <c r="G112" s="2">
        <v>44978.254166666666</v>
      </c>
      <c r="H112" s="2">
        <v>44943.490520833337</v>
      </c>
    </row>
    <row r="113" spans="7:8" x14ac:dyDescent="0.25">
      <c r="G113" s="2">
        <v>44978.354131944441</v>
      </c>
      <c r="H113" s="2">
        <v>44943.501307870371</v>
      </c>
    </row>
    <row r="114" spans="7:8" x14ac:dyDescent="0.25">
      <c r="G114" s="2">
        <v>44978.472384259258</v>
      </c>
      <c r="H114" s="2">
        <v>44943.506354166668</v>
      </c>
    </row>
    <row r="115" spans="7:8" x14ac:dyDescent="0.25">
      <c r="G115" s="2">
        <v>44978.627581018518</v>
      </c>
      <c r="H115" s="2">
        <v>44943.509872685187</v>
      </c>
    </row>
    <row r="116" spans="7:8" x14ac:dyDescent="0.25">
      <c r="G116" s="2">
        <v>44978.716932870368</v>
      </c>
      <c r="H116" s="2">
        <v>44943.510601851849</v>
      </c>
    </row>
    <row r="117" spans="7:8" x14ac:dyDescent="0.25">
      <c r="G117" s="2">
        <v>44978.780011574076</v>
      </c>
      <c r="H117" s="2">
        <v>44943.511724537035</v>
      </c>
    </row>
    <row r="118" spans="7:8" x14ac:dyDescent="0.25">
      <c r="G118" s="2">
        <v>44979.241307870368</v>
      </c>
      <c r="H118" s="2">
        <v>44943.515266203707</v>
      </c>
    </row>
    <row r="119" spans="7:8" x14ac:dyDescent="0.25">
      <c r="H119" s="2">
        <v>44943.516863425924</v>
      </c>
    </row>
    <row r="120" spans="7:8" x14ac:dyDescent="0.25">
      <c r="H120" s="2">
        <v>44943.517592592594</v>
      </c>
    </row>
    <row r="121" spans="7:8" x14ac:dyDescent="0.25">
      <c r="H121" s="2">
        <v>44943.518148148149</v>
      </c>
    </row>
    <row r="122" spans="7:8" x14ac:dyDescent="0.25">
      <c r="H122" s="2">
        <v>44943.520208333335</v>
      </c>
    </row>
    <row r="123" spans="7:8" x14ac:dyDescent="0.25">
      <c r="H123" s="2">
        <v>44943.522337962961</v>
      </c>
    </row>
    <row r="124" spans="7:8" x14ac:dyDescent="0.25">
      <c r="H124" s="2">
        <v>44943.522511574076</v>
      </c>
    </row>
    <row r="125" spans="7:8" x14ac:dyDescent="0.25">
      <c r="H125" s="2">
        <v>44943.523946759262</v>
      </c>
    </row>
    <row r="126" spans="7:8" x14ac:dyDescent="0.25">
      <c r="H126" s="2">
        <v>44945.687164351853</v>
      </c>
    </row>
    <row r="127" spans="7:8" x14ac:dyDescent="0.25">
      <c r="H127" s="2">
        <v>44945.690138888887</v>
      </c>
    </row>
    <row r="128" spans="7:8" x14ac:dyDescent="0.25">
      <c r="H128" s="2">
        <v>44945.693541666667</v>
      </c>
    </row>
    <row r="129" spans="8:8" x14ac:dyDescent="0.25">
      <c r="H129" s="2">
        <v>44945.693842592591</v>
      </c>
    </row>
    <row r="130" spans="8:8" x14ac:dyDescent="0.25">
      <c r="H130" s="2">
        <v>44945.976527777777</v>
      </c>
    </row>
    <row r="131" spans="8:8" x14ac:dyDescent="0.25">
      <c r="H131" s="2">
        <v>44946.615069444444</v>
      </c>
    </row>
    <row r="132" spans="8:8" x14ac:dyDescent="0.25">
      <c r="H132" s="2">
        <v>44946.619780092595</v>
      </c>
    </row>
    <row r="133" spans="8:8" x14ac:dyDescent="0.25">
      <c r="H133" s="2">
        <v>44946.630902777775</v>
      </c>
    </row>
    <row r="134" spans="8:8" x14ac:dyDescent="0.25">
      <c r="H134" s="2">
        <v>44946.634247685186</v>
      </c>
    </row>
    <row r="135" spans="8:8" x14ac:dyDescent="0.25">
      <c r="H135" s="2">
        <v>44946.648356481484</v>
      </c>
    </row>
    <row r="136" spans="8:8" x14ac:dyDescent="0.25">
      <c r="H136" s="2">
        <v>44946.650138888886</v>
      </c>
    </row>
    <row r="137" spans="8:8" x14ac:dyDescent="0.25">
      <c r="H137" s="2">
        <v>44946.65247685185</v>
      </c>
    </row>
    <row r="138" spans="8:8" x14ac:dyDescent="0.25">
      <c r="H138" s="2">
        <v>44946.867789351854</v>
      </c>
    </row>
    <row r="139" spans="8:8" x14ac:dyDescent="0.25">
      <c r="H139" s="2">
        <v>44946.896944444445</v>
      </c>
    </row>
    <row r="140" spans="8:8" x14ac:dyDescent="0.25">
      <c r="H140" s="2">
        <v>44946.9065625</v>
      </c>
    </row>
    <row r="141" spans="8:8" x14ac:dyDescent="0.25">
      <c r="H141" s="2">
        <v>44946.922881944447</v>
      </c>
    </row>
    <row r="142" spans="8:8" x14ac:dyDescent="0.25">
      <c r="H142" s="2">
        <v>44947.461701388886</v>
      </c>
    </row>
    <row r="143" spans="8:8" x14ac:dyDescent="0.25">
      <c r="H143" s="2">
        <v>44947.469386574077</v>
      </c>
    </row>
    <row r="144" spans="8:8" x14ac:dyDescent="0.25">
      <c r="H144" s="2">
        <v>44947.473020833335</v>
      </c>
    </row>
    <row r="145" spans="8:8" x14ac:dyDescent="0.25">
      <c r="H145" s="2">
        <v>44947.483460648145</v>
      </c>
    </row>
    <row r="146" spans="8:8" x14ac:dyDescent="0.25">
      <c r="H146" s="2">
        <v>44947.494571759256</v>
      </c>
    </row>
    <row r="147" spans="8:8" x14ac:dyDescent="0.25">
      <c r="H147" s="2">
        <v>44947.520902777775</v>
      </c>
    </row>
    <row r="148" spans="8:8" x14ac:dyDescent="0.25">
      <c r="H148" s="2">
        <v>44947.797303240739</v>
      </c>
    </row>
    <row r="149" spans="8:8" x14ac:dyDescent="0.25">
      <c r="H149" s="2">
        <v>44947.889282407406</v>
      </c>
    </row>
    <row r="150" spans="8:8" x14ac:dyDescent="0.25">
      <c r="H150" s="2">
        <v>44947.913773148146</v>
      </c>
    </row>
    <row r="151" spans="8:8" x14ac:dyDescent="0.25">
      <c r="H151" s="2">
        <v>44947.915729166663</v>
      </c>
    </row>
    <row r="152" spans="8:8" x14ac:dyDescent="0.25">
      <c r="H152" s="2">
        <v>44947.916087962964</v>
      </c>
    </row>
    <row r="153" spans="8:8" x14ac:dyDescent="0.25">
      <c r="H153" s="2">
        <v>44947.916192129633</v>
      </c>
    </row>
    <row r="154" spans="8:8" x14ac:dyDescent="0.25">
      <c r="H154" s="2">
        <v>44948.619375000002</v>
      </c>
    </row>
    <row r="155" spans="8:8" x14ac:dyDescent="0.25">
      <c r="H155" s="2">
        <v>44948.62736111111</v>
      </c>
    </row>
    <row r="156" spans="8:8" x14ac:dyDescent="0.25">
      <c r="H156" s="2">
        <v>44948.635208333333</v>
      </c>
    </row>
    <row r="157" spans="8:8" x14ac:dyDescent="0.25">
      <c r="H157" s="2">
        <v>44948.800856481481</v>
      </c>
    </row>
    <row r="158" spans="8:8" x14ac:dyDescent="0.25">
      <c r="H158" s="2">
        <v>44948.854756944442</v>
      </c>
    </row>
    <row r="159" spans="8:8" x14ac:dyDescent="0.25">
      <c r="H159" s="2">
        <v>44948.865451388891</v>
      </c>
    </row>
    <row r="160" spans="8:8" x14ac:dyDescent="0.25">
      <c r="H160" s="2">
        <v>44948.869513888887</v>
      </c>
    </row>
    <row r="161" spans="8:8" x14ac:dyDescent="0.25">
      <c r="H161" s="2">
        <v>44948.876226851855</v>
      </c>
    </row>
    <row r="162" spans="8:8" x14ac:dyDescent="0.25">
      <c r="H162" s="2">
        <v>44948.880300925928</v>
      </c>
    </row>
    <row r="163" spans="8:8" x14ac:dyDescent="0.25">
      <c r="H163" s="2">
        <v>44948.887326388889</v>
      </c>
    </row>
    <row r="164" spans="8:8" x14ac:dyDescent="0.25">
      <c r="H164" s="2">
        <v>44948.901747685188</v>
      </c>
    </row>
    <row r="165" spans="8:8" x14ac:dyDescent="0.25">
      <c r="H165" s="2">
        <v>44948.946562500001</v>
      </c>
    </row>
    <row r="166" spans="8:8" x14ac:dyDescent="0.25">
      <c r="H166" s="2">
        <v>44949.459166666667</v>
      </c>
    </row>
    <row r="167" spans="8:8" x14ac:dyDescent="0.25">
      <c r="H167" s="2">
        <v>44949.469166666669</v>
      </c>
    </row>
    <row r="168" spans="8:8" x14ac:dyDescent="0.25">
      <c r="H168" s="2">
        <v>44949.476990740739</v>
      </c>
    </row>
    <row r="169" spans="8:8" x14ac:dyDescent="0.25">
      <c r="H169" s="2">
        <v>44949.565682870372</v>
      </c>
    </row>
    <row r="170" spans="8:8" x14ac:dyDescent="0.25">
      <c r="H170" s="2">
        <v>44949.882384259261</v>
      </c>
    </row>
    <row r="171" spans="8:8" x14ac:dyDescent="0.25">
      <c r="H171" s="2">
        <v>44949.882800925923</v>
      </c>
    </row>
    <row r="172" spans="8:8" x14ac:dyDescent="0.25">
      <c r="H172" s="2">
        <v>44950.334120370368</v>
      </c>
    </row>
    <row r="173" spans="8:8" x14ac:dyDescent="0.25">
      <c r="H173" s="2">
        <v>44950.929282407407</v>
      </c>
    </row>
    <row r="174" spans="8:8" x14ac:dyDescent="0.25">
      <c r="H174" s="2">
        <v>44950.935416666667</v>
      </c>
    </row>
    <row r="175" spans="8:8" x14ac:dyDescent="0.25">
      <c r="H175" s="2">
        <v>44950.937037037038</v>
      </c>
    </row>
    <row r="176" spans="8:8" x14ac:dyDescent="0.25">
      <c r="H176" s="2">
        <v>44950.937407407408</v>
      </c>
    </row>
    <row r="177" spans="8:8" x14ac:dyDescent="0.25">
      <c r="H177" s="2">
        <v>44951.527222222219</v>
      </c>
    </row>
    <row r="178" spans="8:8" x14ac:dyDescent="0.25">
      <c r="H178" s="2">
        <v>44951.567175925928</v>
      </c>
    </row>
    <row r="179" spans="8:8" x14ac:dyDescent="0.25">
      <c r="H179" s="2">
        <v>44951.567916666667</v>
      </c>
    </row>
    <row r="180" spans="8:8" x14ac:dyDescent="0.25">
      <c r="H180" s="2">
        <v>44951.621747685182</v>
      </c>
    </row>
    <row r="181" spans="8:8" x14ac:dyDescent="0.25">
      <c r="H181" s="2">
        <v>44951.640856481485</v>
      </c>
    </row>
    <row r="182" spans="8:8" x14ac:dyDescent="0.25">
      <c r="H182" s="2">
        <v>44951.805081018516</v>
      </c>
    </row>
    <row r="183" spans="8:8" x14ac:dyDescent="0.25">
      <c r="H183" s="2">
        <v>44951.822291666664</v>
      </c>
    </row>
    <row r="184" spans="8:8" x14ac:dyDescent="0.25">
      <c r="H184" s="2">
        <v>44951.829768518517</v>
      </c>
    </row>
    <row r="185" spans="8:8" x14ac:dyDescent="0.25">
      <c r="H185" s="2">
        <v>44951.832245370373</v>
      </c>
    </row>
    <row r="186" spans="8:8" x14ac:dyDescent="0.25">
      <c r="H186" s="2">
        <v>44951.891504629632</v>
      </c>
    </row>
    <row r="187" spans="8:8" x14ac:dyDescent="0.25">
      <c r="H187" s="2">
        <v>44951.910613425927</v>
      </c>
    </row>
    <row r="188" spans="8:8" x14ac:dyDescent="0.25">
      <c r="H188" s="2">
        <v>44952.438078703701</v>
      </c>
    </row>
    <row r="189" spans="8:8" x14ac:dyDescent="0.25">
      <c r="H189" s="2">
        <v>44952.443136574075</v>
      </c>
    </row>
    <row r="190" spans="8:8" x14ac:dyDescent="0.25">
      <c r="H190" s="2">
        <v>44952.455983796295</v>
      </c>
    </row>
    <row r="191" spans="8:8" x14ac:dyDescent="0.25">
      <c r="H191" s="2">
        <v>44952.471597222226</v>
      </c>
    </row>
    <row r="192" spans="8:8" x14ac:dyDescent="0.25">
      <c r="H192" s="2">
        <v>44952.496712962966</v>
      </c>
    </row>
    <row r="193" spans="8:8" x14ac:dyDescent="0.25">
      <c r="H193" s="2">
        <v>44952.514016203706</v>
      </c>
    </row>
    <row r="194" spans="8:8" x14ac:dyDescent="0.25">
      <c r="H194" s="2">
        <v>44952.623576388891</v>
      </c>
    </row>
    <row r="195" spans="8:8" x14ac:dyDescent="0.25">
      <c r="H195" s="2">
        <v>44952.629131944443</v>
      </c>
    </row>
    <row r="196" spans="8:8" x14ac:dyDescent="0.25">
      <c r="H196" s="2">
        <v>44952.645138888889</v>
      </c>
    </row>
    <row r="197" spans="8:8" x14ac:dyDescent="0.25">
      <c r="H197" s="2">
        <v>44952.653101851851</v>
      </c>
    </row>
    <row r="198" spans="8:8" x14ac:dyDescent="0.25">
      <c r="H198" s="2">
        <v>44952.665509259263</v>
      </c>
    </row>
    <row r="199" spans="8:8" x14ac:dyDescent="0.25">
      <c r="H199" s="2">
        <v>44952.67759259259</v>
      </c>
    </row>
    <row r="200" spans="8:8" x14ac:dyDescent="0.25">
      <c r="H200" s="2">
        <v>44952.687986111108</v>
      </c>
    </row>
    <row r="201" spans="8:8" x14ac:dyDescent="0.25">
      <c r="H201" s="2">
        <v>44952.818993055553</v>
      </c>
    </row>
    <row r="202" spans="8:8" x14ac:dyDescent="0.25">
      <c r="H202" s="2">
        <v>44952.893993055557</v>
      </c>
    </row>
    <row r="203" spans="8:8" x14ac:dyDescent="0.25">
      <c r="H203" s="2">
        <v>44952.903668981482</v>
      </c>
    </row>
    <row r="204" spans="8:8" x14ac:dyDescent="0.25">
      <c r="H204" s="2">
        <v>44952.912488425929</v>
      </c>
    </row>
    <row r="205" spans="8:8" x14ac:dyDescent="0.25">
      <c r="H205" s="2">
        <v>44952.921909722223</v>
      </c>
    </row>
    <row r="206" spans="8:8" x14ac:dyDescent="0.25">
      <c r="H206" s="2">
        <v>44952.922037037039</v>
      </c>
    </row>
    <row r="207" spans="8:8" x14ac:dyDescent="0.25">
      <c r="H207" s="2">
        <v>44953.431122685186</v>
      </c>
    </row>
    <row r="208" spans="8:8" x14ac:dyDescent="0.25">
      <c r="H208" s="2">
        <v>44953.432546296295</v>
      </c>
    </row>
    <row r="209" spans="8:8" x14ac:dyDescent="0.25">
      <c r="H209" s="2">
        <v>44953.44908564815</v>
      </c>
    </row>
    <row r="210" spans="8:8" x14ac:dyDescent="0.25">
      <c r="H210" s="2">
        <v>44953.461793981478</v>
      </c>
    </row>
    <row r="211" spans="8:8" x14ac:dyDescent="0.25">
      <c r="H211" s="2">
        <v>44953.488576388889</v>
      </c>
    </row>
    <row r="212" spans="8:8" x14ac:dyDescent="0.25">
      <c r="H212" s="2">
        <v>44953.786168981482</v>
      </c>
    </row>
    <row r="213" spans="8:8" x14ac:dyDescent="0.25">
      <c r="H213" s="2">
        <v>44953.811388888891</v>
      </c>
    </row>
    <row r="214" spans="8:8" x14ac:dyDescent="0.25">
      <c r="H214" s="2">
        <v>44953.898460648146</v>
      </c>
    </row>
    <row r="215" spans="8:8" x14ac:dyDescent="0.25">
      <c r="H215" s="2">
        <v>44954.536979166667</v>
      </c>
    </row>
    <row r="216" spans="8:8" x14ac:dyDescent="0.25">
      <c r="H216" s="2">
        <v>44954.751261574071</v>
      </c>
    </row>
    <row r="217" spans="8:8" x14ac:dyDescent="0.25">
      <c r="H217" s="2">
        <v>44954.765983796293</v>
      </c>
    </row>
    <row r="218" spans="8:8" x14ac:dyDescent="0.25">
      <c r="H218" s="2">
        <v>44954.82366898148</v>
      </c>
    </row>
    <row r="219" spans="8:8" x14ac:dyDescent="0.25">
      <c r="H219" s="2">
        <v>44954.89640046296</v>
      </c>
    </row>
    <row r="220" spans="8:8" x14ac:dyDescent="0.25">
      <c r="H220" s="2">
        <v>44954.920127314814</v>
      </c>
    </row>
    <row r="221" spans="8:8" x14ac:dyDescent="0.25">
      <c r="H221" s="2">
        <v>44955.542881944442</v>
      </c>
    </row>
    <row r="222" spans="8:8" x14ac:dyDescent="0.25">
      <c r="H222" s="2">
        <v>44955.545914351853</v>
      </c>
    </row>
    <row r="223" spans="8:8" x14ac:dyDescent="0.25">
      <c r="H223" s="2">
        <v>44955.686620370368</v>
      </c>
    </row>
    <row r="224" spans="8:8" x14ac:dyDescent="0.25">
      <c r="H224" s="2">
        <v>44955.804212962961</v>
      </c>
    </row>
    <row r="225" spans="8:8" x14ac:dyDescent="0.25">
      <c r="H225" s="2">
        <v>44955.829884259256</v>
      </c>
    </row>
    <row r="226" spans="8:8" x14ac:dyDescent="0.25">
      <c r="H226" s="2">
        <v>44955.899618055555</v>
      </c>
    </row>
    <row r="227" spans="8:8" x14ac:dyDescent="0.25">
      <c r="H227" s="2">
        <v>44955.900046296294</v>
      </c>
    </row>
    <row r="228" spans="8:8" x14ac:dyDescent="0.25">
      <c r="H228" s="2">
        <v>44956.500706018516</v>
      </c>
    </row>
    <row r="229" spans="8:8" x14ac:dyDescent="0.25">
      <c r="H229" s="2">
        <v>44956.563391203701</v>
      </c>
    </row>
    <row r="230" spans="8:8" x14ac:dyDescent="0.25">
      <c r="H230" s="2">
        <v>44956.69258101852</v>
      </c>
    </row>
    <row r="231" spans="8:8" x14ac:dyDescent="0.25">
      <c r="H231" s="2">
        <v>44956.890902777777</v>
      </c>
    </row>
    <row r="232" spans="8:8" x14ac:dyDescent="0.25">
      <c r="H232" s="2">
        <v>44956.895972222221</v>
      </c>
    </row>
    <row r="233" spans="8:8" x14ac:dyDescent="0.25">
      <c r="H233" s="2">
        <v>44957.414340277777</v>
      </c>
    </row>
    <row r="234" spans="8:8" x14ac:dyDescent="0.25">
      <c r="H234" s="2">
        <v>44962.437337962961</v>
      </c>
    </row>
    <row r="235" spans="8:8" x14ac:dyDescent="0.25">
      <c r="H235" s="2">
        <v>44962.446932870371</v>
      </c>
    </row>
    <row r="236" spans="8:8" x14ac:dyDescent="0.25">
      <c r="H236" s="2">
        <v>44962.486851851849</v>
      </c>
    </row>
    <row r="237" spans="8:8" x14ac:dyDescent="0.25">
      <c r="H237" s="2">
        <v>44962.493333333332</v>
      </c>
    </row>
    <row r="238" spans="8:8" x14ac:dyDescent="0.25">
      <c r="H238" s="2">
        <v>44962.561076388891</v>
      </c>
    </row>
    <row r="239" spans="8:8" x14ac:dyDescent="0.25">
      <c r="H239" s="2">
        <v>44962.65252314815</v>
      </c>
    </row>
    <row r="240" spans="8:8" x14ac:dyDescent="0.25">
      <c r="H240" s="2">
        <v>44962.659699074073</v>
      </c>
    </row>
    <row r="241" spans="8:8" x14ac:dyDescent="0.25">
      <c r="H241" s="2">
        <v>44962.664664351854</v>
      </c>
    </row>
    <row r="242" spans="8:8" x14ac:dyDescent="0.25">
      <c r="H242" s="2">
        <v>44962.675428240742</v>
      </c>
    </row>
    <row r="243" spans="8:8" x14ac:dyDescent="0.25">
      <c r="H243" s="2">
        <v>44962.676296296297</v>
      </c>
    </row>
    <row r="244" spans="8:8" x14ac:dyDescent="0.25">
      <c r="H244" s="2">
        <v>44962.688090277778</v>
      </c>
    </row>
    <row r="245" spans="8:8" x14ac:dyDescent="0.25">
      <c r="H245" s="2">
        <v>44962.694097222222</v>
      </c>
    </row>
    <row r="246" spans="8:8" x14ac:dyDescent="0.25">
      <c r="H246" s="2">
        <v>44962.865011574075</v>
      </c>
    </row>
    <row r="247" spans="8:8" x14ac:dyDescent="0.25">
      <c r="H247" s="2">
        <v>44963.479189814818</v>
      </c>
    </row>
    <row r="248" spans="8:8" x14ac:dyDescent="0.25">
      <c r="H248" s="2">
        <v>44963.513553240744</v>
      </c>
    </row>
    <row r="249" spans="8:8" x14ac:dyDescent="0.25">
      <c r="H249" s="2">
        <v>44963.713703703703</v>
      </c>
    </row>
    <row r="250" spans="8:8" x14ac:dyDescent="0.25">
      <c r="H250" s="2">
        <v>44964.547893518517</v>
      </c>
    </row>
    <row r="251" spans="8:8" x14ac:dyDescent="0.25">
      <c r="H251" s="2">
        <v>44964.551030092596</v>
      </c>
    </row>
    <row r="252" spans="8:8" x14ac:dyDescent="0.25">
      <c r="H252" s="2">
        <v>44965.381018518521</v>
      </c>
    </row>
    <row r="253" spans="8:8" x14ac:dyDescent="0.25">
      <c r="H253" s="2">
        <v>44965.497453703705</v>
      </c>
    </row>
    <row r="254" spans="8:8" x14ac:dyDescent="0.25">
      <c r="H254" s="2">
        <v>44965.680925925924</v>
      </c>
    </row>
    <row r="255" spans="8:8" x14ac:dyDescent="0.25">
      <c r="H255" s="2">
        <v>44965.68822916667</v>
      </c>
    </row>
    <row r="256" spans="8:8" x14ac:dyDescent="0.25">
      <c r="H256" s="2">
        <v>44965.748402777775</v>
      </c>
    </row>
    <row r="257" spans="8:8" x14ac:dyDescent="0.25">
      <c r="H257" s="2">
        <v>44965.825416666667</v>
      </c>
    </row>
    <row r="258" spans="8:8" x14ac:dyDescent="0.25">
      <c r="H258" s="2">
        <v>44965.888645833336</v>
      </c>
    </row>
    <row r="259" spans="8:8" x14ac:dyDescent="0.25">
      <c r="H259" s="2">
        <v>44966.464872685188</v>
      </c>
    </row>
    <row r="260" spans="8:8" x14ac:dyDescent="0.25">
      <c r="H260" s="2">
        <v>44967.399907407409</v>
      </c>
    </row>
    <row r="261" spans="8:8" x14ac:dyDescent="0.25">
      <c r="H261" s="2">
        <v>44967.444293981483</v>
      </c>
    </row>
    <row r="262" spans="8:8" x14ac:dyDescent="0.25">
      <c r="H262" s="2">
        <v>44967.480057870373</v>
      </c>
    </row>
    <row r="263" spans="8:8" x14ac:dyDescent="0.25">
      <c r="H263" s="2">
        <v>44967.828865740739</v>
      </c>
    </row>
    <row r="264" spans="8:8" x14ac:dyDescent="0.25">
      <c r="H264" s="2">
        <v>44967.889178240737</v>
      </c>
    </row>
    <row r="265" spans="8:8" x14ac:dyDescent="0.25">
      <c r="H265" s="2">
        <v>44968.4609837963</v>
      </c>
    </row>
    <row r="266" spans="8:8" x14ac:dyDescent="0.25">
      <c r="H266" s="2">
        <v>44968.501805555556</v>
      </c>
    </row>
    <row r="267" spans="8:8" x14ac:dyDescent="0.25">
      <c r="H267" s="2">
        <v>44968.519259259258</v>
      </c>
    </row>
    <row r="268" spans="8:8" x14ac:dyDescent="0.25">
      <c r="H268" s="2">
        <v>44968.692893518521</v>
      </c>
    </row>
    <row r="269" spans="8:8" x14ac:dyDescent="0.25">
      <c r="H269" s="2">
        <v>44968.889351851853</v>
      </c>
    </row>
    <row r="270" spans="8:8" x14ac:dyDescent="0.25">
      <c r="H270" s="2">
        <v>44969.502962962964</v>
      </c>
    </row>
    <row r="271" spans="8:8" x14ac:dyDescent="0.25">
      <c r="H271" s="2">
        <v>44969.533460648148</v>
      </c>
    </row>
    <row r="272" spans="8:8" x14ac:dyDescent="0.25">
      <c r="H272" s="2">
        <v>44969.695439814815</v>
      </c>
    </row>
    <row r="273" spans="8:8" x14ac:dyDescent="0.25">
      <c r="H273" s="2">
        <v>44969.704618055555</v>
      </c>
    </row>
    <row r="274" spans="8:8" x14ac:dyDescent="0.25">
      <c r="H274" s="2">
        <v>44969.728344907409</v>
      </c>
    </row>
    <row r="275" spans="8:8" x14ac:dyDescent="0.25">
      <c r="H275" s="2">
        <v>44969.83384259259</v>
      </c>
    </row>
    <row r="276" spans="8:8" x14ac:dyDescent="0.25">
      <c r="H276" s="2">
        <v>44970.468090277776</v>
      </c>
    </row>
    <row r="277" spans="8:8" x14ac:dyDescent="0.25">
      <c r="H277" s="2">
        <v>44970.664895833332</v>
      </c>
    </row>
    <row r="278" spans="8:8" x14ac:dyDescent="0.25">
      <c r="H278" s="2">
        <v>44971.446076388886</v>
      </c>
    </row>
    <row r="279" spans="8:8" x14ac:dyDescent="0.25">
      <c r="H279" s="2">
        <v>44972.398090277777</v>
      </c>
    </row>
    <row r="280" spans="8:8" x14ac:dyDescent="0.25">
      <c r="H280" s="2">
        <v>44972.453530092593</v>
      </c>
    </row>
    <row r="281" spans="8:8" x14ac:dyDescent="0.25">
      <c r="H281" s="2">
        <v>44972.476365740738</v>
      </c>
    </row>
    <row r="282" spans="8:8" x14ac:dyDescent="0.25">
      <c r="H282" s="2">
        <v>44972.62300925926</v>
      </c>
    </row>
    <row r="283" spans="8:8" x14ac:dyDescent="0.25">
      <c r="H283" s="2">
        <v>44972.623645833337</v>
      </c>
    </row>
    <row r="284" spans="8:8" x14ac:dyDescent="0.25">
      <c r="H284" s="2">
        <v>44972.672118055554</v>
      </c>
    </row>
    <row r="285" spans="8:8" x14ac:dyDescent="0.25">
      <c r="H285" s="2">
        <v>44972.694189814814</v>
      </c>
    </row>
    <row r="286" spans="8:8" x14ac:dyDescent="0.25">
      <c r="H286" s="2">
        <v>44972.785740740743</v>
      </c>
    </row>
    <row r="287" spans="8:8" x14ac:dyDescent="0.25">
      <c r="H287" s="2">
        <v>44973.4606712963</v>
      </c>
    </row>
    <row r="288" spans="8:8" x14ac:dyDescent="0.25">
      <c r="H288" s="2">
        <v>44974.462523148148</v>
      </c>
    </row>
    <row r="289" spans="8:8" x14ac:dyDescent="0.25">
      <c r="H289" s="2">
        <v>44974.470925925925</v>
      </c>
    </row>
    <row r="290" spans="8:8" x14ac:dyDescent="0.25">
      <c r="H290" s="2">
        <v>44974.474548611113</v>
      </c>
    </row>
    <row r="291" spans="8:8" x14ac:dyDescent="0.25">
      <c r="H291" s="2">
        <v>44974.476886574077</v>
      </c>
    </row>
    <row r="292" spans="8:8" x14ac:dyDescent="0.25">
      <c r="H292" s="2">
        <v>44974.513182870367</v>
      </c>
    </row>
    <row r="293" spans="8:8" x14ac:dyDescent="0.25">
      <c r="H293" s="2">
        <v>44974.646898148145</v>
      </c>
    </row>
    <row r="294" spans="8:8" x14ac:dyDescent="0.25">
      <c r="H294" s="2">
        <v>44974.670787037037</v>
      </c>
    </row>
    <row r="295" spans="8:8" x14ac:dyDescent="0.25">
      <c r="H295" s="2">
        <v>44974.679884259262</v>
      </c>
    </row>
    <row r="296" spans="8:8" x14ac:dyDescent="0.25">
      <c r="H296" s="2">
        <v>44975.478472222225</v>
      </c>
    </row>
    <row r="297" spans="8:8" x14ac:dyDescent="0.25">
      <c r="H297" s="2">
        <v>44975.539884259262</v>
      </c>
    </row>
    <row r="298" spans="8:8" x14ac:dyDescent="0.25">
      <c r="H298" s="2">
        <v>44975.90457175926</v>
      </c>
    </row>
    <row r="299" spans="8:8" x14ac:dyDescent="0.25">
      <c r="H299" s="2">
        <v>44976.478159722225</v>
      </c>
    </row>
    <row r="300" spans="8:8" x14ac:dyDescent="0.25">
      <c r="H300" s="2">
        <v>44976.516134259262</v>
      </c>
    </row>
    <row r="301" spans="8:8" x14ac:dyDescent="0.25">
      <c r="H301" s="2">
        <v>44976.563449074078</v>
      </c>
    </row>
    <row r="302" spans="8:8" x14ac:dyDescent="0.25">
      <c r="H302" s="2">
        <v>44976.616770833331</v>
      </c>
    </row>
    <row r="303" spans="8:8" x14ac:dyDescent="0.25">
      <c r="H303" s="2">
        <v>44976.618043981478</v>
      </c>
    </row>
    <row r="304" spans="8:8" x14ac:dyDescent="0.25">
      <c r="H304" s="2">
        <v>44976.68141203704</v>
      </c>
    </row>
    <row r="305" spans="8:8" x14ac:dyDescent="0.25">
      <c r="H305" s="2">
        <v>44976.68818287037</v>
      </c>
    </row>
    <row r="306" spans="8:8" x14ac:dyDescent="0.25">
      <c r="H306" s="2">
        <v>44976.723923611113</v>
      </c>
    </row>
    <row r="307" spans="8:8" x14ac:dyDescent="0.25">
      <c r="H307" s="2">
        <v>44976.780150462961</v>
      </c>
    </row>
    <row r="308" spans="8:8" x14ac:dyDescent="0.25">
      <c r="H308" s="2">
        <v>44976.783865740741</v>
      </c>
    </row>
    <row r="309" spans="8:8" x14ac:dyDescent="0.25">
      <c r="H309" s="2">
        <v>44977.2891087963</v>
      </c>
    </row>
    <row r="310" spans="8:8" x14ac:dyDescent="0.25">
      <c r="H310" s="2">
        <v>44977.310798611114</v>
      </c>
    </row>
    <row r="311" spans="8:8" x14ac:dyDescent="0.25">
      <c r="H311" s="2">
        <v>44977.498680555553</v>
      </c>
    </row>
    <row r="312" spans="8:8" x14ac:dyDescent="0.25">
      <c r="H312" s="2">
        <v>44977.558807870373</v>
      </c>
    </row>
    <row r="313" spans="8:8" x14ac:dyDescent="0.25">
      <c r="H313" s="2">
        <v>44978.29042824074</v>
      </c>
    </row>
    <row r="314" spans="8:8" x14ac:dyDescent="0.25">
      <c r="H314" s="2">
        <v>44978.298298611109</v>
      </c>
    </row>
    <row r="315" spans="8:8" x14ac:dyDescent="0.25">
      <c r="H315" s="2">
        <v>44978.324282407404</v>
      </c>
    </row>
    <row r="316" spans="8:8" x14ac:dyDescent="0.25">
      <c r="H316" s="2">
        <v>44978.324467592596</v>
      </c>
    </row>
    <row r="317" spans="8:8" x14ac:dyDescent="0.25">
      <c r="H317" s="2">
        <v>44978.32603009259</v>
      </c>
    </row>
    <row r="318" spans="8:8" x14ac:dyDescent="0.25">
      <c r="H318" s="2">
        <v>44978.331145833334</v>
      </c>
    </row>
    <row r="319" spans="8:8" x14ac:dyDescent="0.25">
      <c r="H319" s="2">
        <v>44978.358356481483</v>
      </c>
    </row>
    <row r="320" spans="8:8" x14ac:dyDescent="0.25">
      <c r="H320" s="2">
        <v>44978.358506944445</v>
      </c>
    </row>
    <row r="321" spans="8:8" x14ac:dyDescent="0.25">
      <c r="H321" s="2">
        <v>44978.359479166669</v>
      </c>
    </row>
    <row r="322" spans="8:8" x14ac:dyDescent="0.25">
      <c r="H322" s="2">
        <v>44978.366898148146</v>
      </c>
    </row>
    <row r="323" spans="8:8" x14ac:dyDescent="0.25">
      <c r="H323" s="2">
        <v>44978.490740740737</v>
      </c>
    </row>
    <row r="324" spans="8:8" x14ac:dyDescent="0.25">
      <c r="H324" s="2">
        <v>44978.646631944444</v>
      </c>
    </row>
    <row r="325" spans="8:8" x14ac:dyDescent="0.25">
      <c r="H325" s="2">
        <v>44978.720775462964</v>
      </c>
    </row>
    <row r="326" spans="8:8" x14ac:dyDescent="0.25">
      <c r="H326" s="2">
        <v>44978.782870370371</v>
      </c>
    </row>
    <row r="327" spans="8:8" x14ac:dyDescent="0.25">
      <c r="H327" s="2">
        <v>44979.266099537039</v>
      </c>
    </row>
    <row r="328" spans="8:8" x14ac:dyDescent="0.25">
      <c r="H328" s="2">
        <v>44979.267500000002</v>
      </c>
    </row>
    <row r="329" spans="8:8" x14ac:dyDescent="0.25">
      <c r="H329" s="2">
        <v>44979.271377314813</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37" r:id="rId4" name="Button 13">
              <controlPr defaultSize="0" autoFill="0" autoPict="0" macro="[0]!Menu">
                <anchor>
                  <from>
                    <xdr:col>1</xdr:col>
                    <xdr:colOff>297180</xdr:colOff>
                    <xdr:row>5</xdr:row>
                    <xdr:rowOff>22860</xdr:rowOff>
                  </from>
                  <to>
                    <xdr:col>2</xdr:col>
                    <xdr:colOff>152400</xdr:colOff>
                    <xdr:row>6</xdr:row>
                    <xdr:rowOff>38100</xdr:rowOff>
                  </to>
                </anchor>
              </controlPr>
            </control>
          </mc:Choice>
        </mc:AlternateContent>
        <mc:AlternateContent xmlns:mc="http://schemas.openxmlformats.org/markup-compatibility/2006">
          <mc:Choice Requires="x14">
            <control shapeId="1038" r:id="rId5" name="Button 14">
              <controlPr defaultSize="0" autoFill="0" autoPict="0" macro="[0]!Création">
                <anchor>
                  <from>
                    <xdr:col>1</xdr:col>
                    <xdr:colOff>304800</xdr:colOff>
                    <xdr:row>7</xdr:row>
                    <xdr:rowOff>15240</xdr:rowOff>
                  </from>
                  <to>
                    <xdr:col>2</xdr:col>
                    <xdr:colOff>160020</xdr:colOff>
                    <xdr:row>8</xdr:row>
                    <xdr:rowOff>30480</xdr:rowOff>
                  </to>
                </anchor>
              </controlPr>
            </control>
          </mc:Choice>
        </mc:AlternateContent>
        <mc:AlternateContent xmlns:mc="http://schemas.openxmlformats.org/markup-compatibility/2006">
          <mc:Choice Requires="x14">
            <control shapeId="1046" r:id="rId6" name="Button 22">
              <controlPr defaultSize="0" autoFill="0" autoPict="0" macro="[0]!MasquerFeuilles">
                <anchor>
                  <from>
                    <xdr:col>1</xdr:col>
                    <xdr:colOff>304800</xdr:colOff>
                    <xdr:row>9</xdr:row>
                    <xdr:rowOff>22860</xdr:rowOff>
                  </from>
                  <to>
                    <xdr:col>2</xdr:col>
                    <xdr:colOff>662940</xdr:colOff>
                    <xdr:row>10</xdr:row>
                    <xdr:rowOff>38100</xdr:rowOff>
                  </to>
                </anchor>
              </controlPr>
            </control>
          </mc:Choice>
        </mc:AlternateContent>
        <mc:AlternateContent xmlns:mc="http://schemas.openxmlformats.org/markup-compatibility/2006">
          <mc:Choice Requires="x14">
            <control shapeId="1047" r:id="rId7" name="Button 23">
              <controlPr defaultSize="0" autoFill="0" autoPict="0" macro="[0]!AfficherFeuilles">
                <anchor>
                  <from>
                    <xdr:col>1</xdr:col>
                    <xdr:colOff>304800</xdr:colOff>
                    <xdr:row>11</xdr:row>
                    <xdr:rowOff>15240</xdr:rowOff>
                  </from>
                  <to>
                    <xdr:col>2</xdr:col>
                    <xdr:colOff>556260</xdr:colOff>
                    <xdr:row>12</xdr:row>
                    <xdr:rowOff>30480</xdr:rowOff>
                  </to>
                </anchor>
              </controlPr>
            </control>
          </mc:Choice>
        </mc:AlternateContent>
        <mc:AlternateContent xmlns:mc="http://schemas.openxmlformats.org/markup-compatibility/2006">
          <mc:Choice Requires="x14">
            <control shapeId="1048" r:id="rId8" name="Button 24">
              <controlPr defaultSize="0" autoFill="0" autoPict="0" macro="[0]!AfficherFeuilleBDArticlesMenus">
                <anchor>
                  <from>
                    <xdr:col>1</xdr:col>
                    <xdr:colOff>281940</xdr:colOff>
                    <xdr:row>13</xdr:row>
                    <xdr:rowOff>0</xdr:rowOff>
                  </from>
                  <to>
                    <xdr:col>3</xdr:col>
                    <xdr:colOff>822960</xdr:colOff>
                    <xdr:row>14</xdr:row>
                    <xdr:rowOff>15240</xdr:rowOff>
                  </to>
                </anchor>
              </controlPr>
            </control>
          </mc:Choice>
        </mc:AlternateContent>
        <mc:AlternateContent xmlns:mc="http://schemas.openxmlformats.org/markup-compatibility/2006">
          <mc:Choice Requires="x14">
            <control shapeId="1049" r:id="rId9" name="Button 25">
              <controlPr defaultSize="0" autoFill="0" autoPict="0" macro="[0]!AfficherFeuilleBDMenus">
                <anchor>
                  <from>
                    <xdr:col>1</xdr:col>
                    <xdr:colOff>297180</xdr:colOff>
                    <xdr:row>15</xdr:row>
                    <xdr:rowOff>15240</xdr:rowOff>
                  </from>
                  <to>
                    <xdr:col>3</xdr:col>
                    <xdr:colOff>403860</xdr:colOff>
                    <xdr:row>16</xdr:row>
                    <xdr:rowOff>30480</xdr:rowOff>
                  </to>
                </anchor>
              </controlPr>
            </control>
          </mc:Choice>
        </mc:AlternateContent>
        <mc:AlternateContent xmlns:mc="http://schemas.openxmlformats.org/markup-compatibility/2006">
          <mc:Choice Requires="x14">
            <control shapeId="1050" r:id="rId10" name="Button 26">
              <controlPr defaultSize="0" autoFill="0" autoPict="0" macro="[0]!AfficherFeuilleMenusMidiRetraite">
                <anchor>
                  <from>
                    <xdr:col>1</xdr:col>
                    <xdr:colOff>304800</xdr:colOff>
                    <xdr:row>17</xdr:row>
                    <xdr:rowOff>0</xdr:rowOff>
                  </from>
                  <to>
                    <xdr:col>4</xdr:col>
                    <xdr:colOff>91440</xdr:colOff>
                    <xdr:row>18</xdr:row>
                    <xdr:rowOff>22860</xdr:rowOff>
                  </to>
                </anchor>
              </controlPr>
            </control>
          </mc:Choice>
        </mc:AlternateContent>
        <mc:AlternateContent xmlns:mc="http://schemas.openxmlformats.org/markup-compatibility/2006">
          <mc:Choice Requires="x14">
            <control shapeId="1051" r:id="rId11" name="Button 27">
              <controlPr defaultSize="0" autoFill="0" autoPict="0" macro="[0]!AfficherFeuilleMenusJournaliers">
                <anchor>
                  <from>
                    <xdr:col>1</xdr:col>
                    <xdr:colOff>304800</xdr:colOff>
                    <xdr:row>19</xdr:row>
                    <xdr:rowOff>22860</xdr:rowOff>
                  </from>
                  <to>
                    <xdr:col>3</xdr:col>
                    <xdr:colOff>822960</xdr:colOff>
                    <xdr:row>20</xdr:row>
                    <xdr:rowOff>38100</xdr:rowOff>
                  </to>
                </anchor>
              </controlPr>
            </control>
          </mc:Choice>
        </mc:AlternateContent>
        <mc:AlternateContent xmlns:mc="http://schemas.openxmlformats.org/markup-compatibility/2006">
          <mc:Choice Requires="x14">
            <control shapeId="1052" r:id="rId12" name="Button 28">
              <controlPr defaultSize="0" autoFill="0" autoPict="0" macro="[0]!AfficherFeuilleMenusViandeMidiWeekend">
                <anchor>
                  <from>
                    <xdr:col>1</xdr:col>
                    <xdr:colOff>281940</xdr:colOff>
                    <xdr:row>21</xdr:row>
                    <xdr:rowOff>22860</xdr:rowOff>
                  </from>
                  <to>
                    <xdr:col>4</xdr:col>
                    <xdr:colOff>594360</xdr:colOff>
                    <xdr:row>22</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3:O39"/>
  <sheetViews>
    <sheetView topLeftCell="J1" workbookViewId="0">
      <selection activeCell="L17" sqref="L17"/>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50.88671875" style="1" bestFit="1" customWidth="1"/>
    <col min="8" max="8" width="23" style="1" bestFit="1" customWidth="1"/>
    <col min="9" max="9" width="11.5546875" style="1" customWidth="1"/>
    <col min="10" max="11" width="11.5546875" style="1"/>
    <col min="12" max="12" width="38.77734375" style="1" bestFit="1" customWidth="1"/>
    <col min="13" max="13" width="11.5546875" style="1"/>
    <col min="14" max="14" width="18.6640625" style="1" bestFit="1" customWidth="1"/>
    <col min="15" max="15" width="24.21875" style="1" bestFit="1" customWidth="1"/>
    <col min="16" max="16384" width="11.5546875" style="1"/>
  </cols>
  <sheetData>
    <row r="3" spans="1:15" x14ac:dyDescent="0.25">
      <c r="A3" s="1" t="s">
        <v>2</v>
      </c>
      <c r="B3" s="1" t="s">
        <v>3</v>
      </c>
      <c r="D3" s="1" t="s">
        <v>38</v>
      </c>
      <c r="E3" s="1" t="s">
        <v>39</v>
      </c>
      <c r="G3" s="1" t="s">
        <v>300</v>
      </c>
      <c r="H3" s="1" t="s">
        <v>301</v>
      </c>
      <c r="J3" s="1" t="s">
        <v>534</v>
      </c>
      <c r="L3" s="1" t="s">
        <v>518</v>
      </c>
      <c r="N3" s="1" t="s">
        <v>549</v>
      </c>
      <c r="O3" s="1" t="s">
        <v>563</v>
      </c>
    </row>
    <row r="4" spans="1:15" x14ac:dyDescent="0.25">
      <c r="A4" s="5" t="s">
        <v>31</v>
      </c>
      <c r="B4" s="7" t="s">
        <v>27</v>
      </c>
      <c r="D4" s="8" t="s">
        <v>40</v>
      </c>
      <c r="E4" s="3" t="s">
        <v>41</v>
      </c>
      <c r="G4" s="9" t="s">
        <v>302</v>
      </c>
      <c r="H4" s="1" t="s">
        <v>334</v>
      </c>
      <c r="J4" s="1" t="s">
        <v>535</v>
      </c>
      <c r="L4" s="1" t="s">
        <v>547</v>
      </c>
      <c r="N4" s="15" t="s">
        <v>550</v>
      </c>
      <c r="O4" s="16">
        <f ca="1">DATE(YEAR(TODAY()),1,1)</f>
        <v>44927</v>
      </c>
    </row>
    <row r="5" spans="1:15" x14ac:dyDescent="0.25">
      <c r="A5" s="5" t="s">
        <v>33</v>
      </c>
      <c r="B5" s="7" t="s">
        <v>29</v>
      </c>
      <c r="D5" s="8" t="s">
        <v>42</v>
      </c>
      <c r="E5" s="4" t="s">
        <v>43</v>
      </c>
      <c r="G5" s="9" t="s">
        <v>491</v>
      </c>
      <c r="H5" s="1" t="s">
        <v>335</v>
      </c>
      <c r="J5" s="1" t="s">
        <v>536</v>
      </c>
      <c r="L5" s="1" t="s">
        <v>548</v>
      </c>
      <c r="N5" s="15" t="s">
        <v>551</v>
      </c>
      <c r="O5" s="17">
        <f ca="1">DATE(YEAR(O4),3,29.56+0.979*MOD(204-11*MOD(YEAR(O4),19),30)-WEEKDAY(DATE(YEAR(O4),3,28.56+0.979*MOD(204-11*MOD(YEAR(O4),19),30))))</f>
        <v>45025</v>
      </c>
    </row>
    <row r="6" spans="1:15" x14ac:dyDescent="0.25">
      <c r="A6" s="5" t="s">
        <v>30</v>
      </c>
      <c r="B6" s="6" t="s">
        <v>26</v>
      </c>
      <c r="D6" s="8" t="s">
        <v>44</v>
      </c>
      <c r="E6" s="3" t="s">
        <v>45</v>
      </c>
      <c r="G6" s="9" t="s">
        <v>303</v>
      </c>
      <c r="H6" s="1" t="s">
        <v>336</v>
      </c>
      <c r="J6" s="1" t="s">
        <v>537</v>
      </c>
      <c r="N6" s="15" t="s">
        <v>552</v>
      </c>
      <c r="O6" s="17">
        <f ca="1">O5+1</f>
        <v>45026</v>
      </c>
    </row>
    <row r="7" spans="1:15" x14ac:dyDescent="0.25">
      <c r="A7" s="5" t="s">
        <v>32</v>
      </c>
      <c r="B7" s="6" t="s">
        <v>28</v>
      </c>
      <c r="D7" s="8" t="s">
        <v>46</v>
      </c>
      <c r="E7" s="4" t="s">
        <v>47</v>
      </c>
      <c r="G7" s="9" t="s">
        <v>304</v>
      </c>
      <c r="H7" s="1" t="s">
        <v>337</v>
      </c>
      <c r="J7" s="1" t="s">
        <v>538</v>
      </c>
      <c r="N7" s="15" t="s">
        <v>553</v>
      </c>
      <c r="O7" s="17">
        <f ca="1">DATE(YEAR(TODAY()),5,1)</f>
        <v>45047</v>
      </c>
    </row>
    <row r="8" spans="1:15" x14ac:dyDescent="0.25">
      <c r="A8" s="1" t="s">
        <v>4</v>
      </c>
      <c r="B8" s="3" t="s">
        <v>5</v>
      </c>
      <c r="D8" s="8" t="s">
        <v>48</v>
      </c>
      <c r="E8" s="3" t="s">
        <v>49</v>
      </c>
      <c r="G8" s="9" t="s">
        <v>305</v>
      </c>
      <c r="H8" s="1" t="s">
        <v>338</v>
      </c>
      <c r="J8" s="1" t="s">
        <v>539</v>
      </c>
      <c r="N8" s="15" t="s">
        <v>554</v>
      </c>
      <c r="O8" s="17">
        <f ca="1">DATE(YEAR(TODAY()),5,8)</f>
        <v>45054</v>
      </c>
    </row>
    <row r="9" spans="1:15" x14ac:dyDescent="0.25">
      <c r="A9" s="1" t="s">
        <v>6</v>
      </c>
      <c r="B9" s="4" t="s">
        <v>7</v>
      </c>
      <c r="D9" s="8" t="s">
        <v>50</v>
      </c>
      <c r="E9" s="4" t="s">
        <v>51</v>
      </c>
      <c r="G9" s="9" t="s">
        <v>306</v>
      </c>
      <c r="H9" s="1" t="s">
        <v>339</v>
      </c>
      <c r="J9" s="1" t="s">
        <v>540</v>
      </c>
      <c r="N9" s="15" t="s">
        <v>555</v>
      </c>
      <c r="O9" s="17">
        <f ca="1">O6+38</f>
        <v>45064</v>
      </c>
    </row>
    <row r="10" spans="1:15" x14ac:dyDescent="0.25">
      <c r="A10" s="1" t="s">
        <v>8</v>
      </c>
      <c r="B10" s="3" t="s">
        <v>9</v>
      </c>
      <c r="D10" s="8" t="s">
        <v>52</v>
      </c>
      <c r="E10" s="3" t="s">
        <v>53</v>
      </c>
      <c r="G10" s="9" t="s">
        <v>307</v>
      </c>
      <c r="H10" s="1" t="s">
        <v>340</v>
      </c>
      <c r="J10" s="1" t="s">
        <v>541</v>
      </c>
      <c r="N10" s="15" t="s">
        <v>556</v>
      </c>
      <c r="O10" s="17">
        <f ca="1">O5+49</f>
        <v>45074</v>
      </c>
    </row>
    <row r="11" spans="1:15" x14ac:dyDescent="0.25">
      <c r="A11" s="1" t="s">
        <v>10</v>
      </c>
      <c r="B11" s="4" t="s">
        <v>11</v>
      </c>
      <c r="D11" s="8" t="s">
        <v>54</v>
      </c>
      <c r="E11" s="4" t="s">
        <v>55</v>
      </c>
      <c r="G11" s="9" t="s">
        <v>308</v>
      </c>
      <c r="H11" s="1" t="s">
        <v>341</v>
      </c>
      <c r="J11" s="1" t="s">
        <v>542</v>
      </c>
      <c r="N11" s="15" t="s">
        <v>557</v>
      </c>
      <c r="O11" s="17">
        <f ca="1">O10+1</f>
        <v>45075</v>
      </c>
    </row>
    <row r="12" spans="1:15" x14ac:dyDescent="0.25">
      <c r="A12" s="1" t="s">
        <v>12</v>
      </c>
      <c r="B12" s="3" t="s">
        <v>13</v>
      </c>
      <c r="D12" s="8" t="s">
        <v>56</v>
      </c>
      <c r="E12" s="3" t="s">
        <v>57</v>
      </c>
      <c r="G12" s="9" t="s">
        <v>309</v>
      </c>
      <c r="H12" s="1" t="s">
        <v>342</v>
      </c>
      <c r="J12" s="1" t="s">
        <v>543</v>
      </c>
      <c r="N12" s="15" t="s">
        <v>558</v>
      </c>
      <c r="O12" s="17">
        <f ca="1">DATE(YEAR(TODAY()),7,14)</f>
        <v>45121</v>
      </c>
    </row>
    <row r="13" spans="1:15" x14ac:dyDescent="0.25">
      <c r="A13" s="1" t="s">
        <v>14</v>
      </c>
      <c r="B13" s="4" t="s">
        <v>15</v>
      </c>
      <c r="D13" s="8" t="s">
        <v>58</v>
      </c>
      <c r="E13" s="4" t="s">
        <v>59</v>
      </c>
      <c r="G13" s="9" t="s">
        <v>384</v>
      </c>
      <c r="H13" s="1" t="s">
        <v>343</v>
      </c>
      <c r="J13" s="1" t="s">
        <v>544</v>
      </c>
      <c r="N13" s="15" t="s">
        <v>559</v>
      </c>
      <c r="O13" s="17">
        <f ca="1">DATE(YEAR(TODAY()),8,15)</f>
        <v>45153</v>
      </c>
    </row>
    <row r="14" spans="1:15" x14ac:dyDescent="0.25">
      <c r="A14" s="1" t="s">
        <v>16</v>
      </c>
      <c r="B14" s="3" t="s">
        <v>17</v>
      </c>
      <c r="D14" s="8" t="s">
        <v>60</v>
      </c>
      <c r="E14" s="3" t="s">
        <v>61</v>
      </c>
      <c r="G14" s="9" t="s">
        <v>310</v>
      </c>
      <c r="H14" s="1" t="s">
        <v>344</v>
      </c>
      <c r="J14" s="1" t="s">
        <v>545</v>
      </c>
      <c r="N14" s="15" t="s">
        <v>560</v>
      </c>
      <c r="O14" s="17">
        <f ca="1">DATE(YEAR(TODAY()),11,1)</f>
        <v>45231</v>
      </c>
    </row>
    <row r="15" spans="1:15" x14ac:dyDescent="0.25">
      <c r="A15" s="1" t="s">
        <v>18</v>
      </c>
      <c r="B15" s="4" t="s">
        <v>19</v>
      </c>
      <c r="D15" s="8" t="s">
        <v>62</v>
      </c>
      <c r="E15" s="4" t="s">
        <v>63</v>
      </c>
      <c r="G15" s="9" t="s">
        <v>311</v>
      </c>
      <c r="H15" s="1" t="s">
        <v>345</v>
      </c>
      <c r="J15" s="1" t="s">
        <v>546</v>
      </c>
      <c r="N15" s="15" t="s">
        <v>561</v>
      </c>
      <c r="O15" s="17">
        <f ca="1">DATE(YEAR(TODAY()),11,11)</f>
        <v>45241</v>
      </c>
    </row>
    <row r="16" spans="1:15" x14ac:dyDescent="0.25">
      <c r="A16" s="1" t="s">
        <v>20</v>
      </c>
      <c r="B16" s="3" t="s">
        <v>21</v>
      </c>
      <c r="G16" s="9" t="s">
        <v>312</v>
      </c>
      <c r="H16" s="1" t="s">
        <v>346</v>
      </c>
      <c r="N16" s="15" t="s">
        <v>562</v>
      </c>
      <c r="O16" s="17">
        <f ca="1">DATE(YEAR(TODAY()),12,25)</f>
        <v>45285</v>
      </c>
    </row>
    <row r="17" spans="1:15" x14ac:dyDescent="0.25">
      <c r="A17" s="1" t="s">
        <v>22</v>
      </c>
      <c r="B17" s="4" t="s">
        <v>23</v>
      </c>
      <c r="G17" s="9" t="s">
        <v>313</v>
      </c>
      <c r="H17" s="1" t="s">
        <v>347</v>
      </c>
    </row>
    <row r="18" spans="1:15" x14ac:dyDescent="0.25">
      <c r="A18" s="1" t="s">
        <v>24</v>
      </c>
      <c r="B18" s="3" t="s">
        <v>25</v>
      </c>
      <c r="G18" s="9" t="s">
        <v>314</v>
      </c>
      <c r="H18" s="1" t="s">
        <v>348</v>
      </c>
    </row>
    <row r="19" spans="1:15" x14ac:dyDescent="0.25">
      <c r="A19" s="5" t="s">
        <v>30</v>
      </c>
      <c r="B19" s="6" t="s">
        <v>26</v>
      </c>
      <c r="G19" s="9" t="s">
        <v>446</v>
      </c>
      <c r="H19" s="1" t="s">
        <v>349</v>
      </c>
    </row>
    <row r="20" spans="1:15" x14ac:dyDescent="0.25">
      <c r="A20" s="5" t="s">
        <v>34</v>
      </c>
      <c r="B20" s="1" t="s">
        <v>36</v>
      </c>
      <c r="G20" s="9" t="s">
        <v>315</v>
      </c>
      <c r="H20" s="1" t="s">
        <v>350</v>
      </c>
    </row>
    <row r="21" spans="1:15" x14ac:dyDescent="0.25">
      <c r="A21" s="5" t="s">
        <v>35</v>
      </c>
      <c r="B21" s="1" t="s">
        <v>37</v>
      </c>
      <c r="G21" s="9" t="s">
        <v>316</v>
      </c>
      <c r="H21" s="1" t="s">
        <v>351</v>
      </c>
    </row>
    <row r="22" spans="1:15" x14ac:dyDescent="0.25">
      <c r="G22" s="9" t="s">
        <v>317</v>
      </c>
      <c r="H22" s="1" t="s">
        <v>352</v>
      </c>
    </row>
    <row r="23" spans="1:15" x14ac:dyDescent="0.25">
      <c r="G23" s="9" t="s">
        <v>500</v>
      </c>
      <c r="H23" s="1" t="s">
        <v>353</v>
      </c>
    </row>
    <row r="24" spans="1:15" x14ac:dyDescent="0.25">
      <c r="G24" s="9" t="s">
        <v>318</v>
      </c>
      <c r="H24" s="1" t="s">
        <v>354</v>
      </c>
      <c r="O24" s="17"/>
    </row>
    <row r="25" spans="1:15" x14ac:dyDescent="0.25">
      <c r="G25" s="9" t="s">
        <v>319</v>
      </c>
      <c r="H25" s="1" t="s">
        <v>355</v>
      </c>
    </row>
    <row r="26" spans="1:15" x14ac:dyDescent="0.25">
      <c r="G26" s="9" t="s">
        <v>320</v>
      </c>
      <c r="H26" s="1" t="s">
        <v>356</v>
      </c>
    </row>
    <row r="27" spans="1:15" x14ac:dyDescent="0.25">
      <c r="G27" s="9" t="s">
        <v>321</v>
      </c>
      <c r="H27" s="1" t="s">
        <v>357</v>
      </c>
    </row>
    <row r="28" spans="1:15" x14ac:dyDescent="0.25">
      <c r="G28" s="9" t="s">
        <v>322</v>
      </c>
      <c r="H28" s="1" t="s">
        <v>358</v>
      </c>
    </row>
    <row r="29" spans="1:15" x14ac:dyDescent="0.25">
      <c r="G29" s="9" t="s">
        <v>323</v>
      </c>
      <c r="H29" s="1" t="s">
        <v>359</v>
      </c>
    </row>
    <row r="30" spans="1:15" x14ac:dyDescent="0.25">
      <c r="G30" s="9" t="s">
        <v>324</v>
      </c>
      <c r="H30" s="1" t="s">
        <v>360</v>
      </c>
    </row>
    <row r="31" spans="1:15" x14ac:dyDescent="0.25">
      <c r="G31" s="9" t="s">
        <v>325</v>
      </c>
      <c r="H31" s="1" t="s">
        <v>361</v>
      </c>
    </row>
    <row r="32" spans="1:15" x14ac:dyDescent="0.25">
      <c r="G32" s="9" t="s">
        <v>326</v>
      </c>
      <c r="H32" s="1" t="s">
        <v>362</v>
      </c>
    </row>
    <row r="33" spans="7:8" x14ac:dyDescent="0.25">
      <c r="G33" s="9" t="s">
        <v>327</v>
      </c>
      <c r="H33" s="1" t="s">
        <v>363</v>
      </c>
    </row>
    <row r="34" spans="7:8" x14ac:dyDescent="0.25">
      <c r="G34" s="9" t="s">
        <v>328</v>
      </c>
      <c r="H34" s="1" t="s">
        <v>364</v>
      </c>
    </row>
    <row r="35" spans="7:8" x14ac:dyDescent="0.25">
      <c r="G35" s="9" t="s">
        <v>329</v>
      </c>
      <c r="H35" s="1" t="s">
        <v>365</v>
      </c>
    </row>
    <row r="36" spans="7:8" x14ac:dyDescent="0.25">
      <c r="G36" s="9" t="s">
        <v>330</v>
      </c>
      <c r="H36" s="1" t="s">
        <v>366</v>
      </c>
    </row>
    <row r="37" spans="7:8" x14ac:dyDescent="0.25">
      <c r="G37" s="9" t="s">
        <v>331</v>
      </c>
      <c r="H37" s="1" t="s">
        <v>367</v>
      </c>
    </row>
    <row r="38" spans="7:8" x14ac:dyDescent="0.25">
      <c r="G38" s="9" t="s">
        <v>332</v>
      </c>
      <c r="H38" s="1" t="s">
        <v>368</v>
      </c>
    </row>
    <row r="39" spans="7:8" x14ac:dyDescent="0.25">
      <c r="G39" s="9" t="s">
        <v>333</v>
      </c>
      <c r="H39" s="1" t="s">
        <v>369</v>
      </c>
    </row>
  </sheetData>
  <pageMargins left="0.7" right="0.7" top="0.75" bottom="0.75" header="0.3" footer="0.3"/>
  <tableParts count="6">
    <tablePart r:id="rId1"/>
    <tablePart r:id="rId2"/>
    <tablePart r:id="rId3"/>
    <tablePart r:id="rId4"/>
    <tablePart r:id="rId5"/>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topLeftCell="A71" workbookViewId="0">
      <selection activeCell="D93" sqref="D93"/>
    </sheetView>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373</v>
      </c>
      <c r="F1" s="1" t="s">
        <v>374</v>
      </c>
      <c r="G1" s="1" t="s">
        <v>375</v>
      </c>
      <c r="H1" s="1" t="s">
        <v>376</v>
      </c>
      <c r="I1" s="1" t="s">
        <v>377</v>
      </c>
      <c r="J1" s="1" t="s">
        <v>378</v>
      </c>
      <c r="K1" s="1" t="s">
        <v>379</v>
      </c>
      <c r="L1" s="1" t="s">
        <v>380</v>
      </c>
      <c r="M1" s="1" t="s">
        <v>372</v>
      </c>
    </row>
    <row r="2" spans="1:13" x14ac:dyDescent="0.25">
      <c r="A2" s="1" t="s">
        <v>31</v>
      </c>
      <c r="B2" s="1" t="s">
        <v>27</v>
      </c>
      <c r="C2" s="1" t="s">
        <v>40</v>
      </c>
      <c r="D2" s="1" t="s">
        <v>41</v>
      </c>
      <c r="E2" s="1" t="s">
        <v>64</v>
      </c>
      <c r="F2" s="1" t="s">
        <v>65</v>
      </c>
      <c r="G2" s="1" t="s">
        <v>280</v>
      </c>
      <c r="H2" s="1" t="s">
        <v>292</v>
      </c>
      <c r="I2" s="10" t="s">
        <v>315</v>
      </c>
      <c r="J2" s="1" t="s">
        <v>350</v>
      </c>
      <c r="K2" s="1" t="s">
        <v>381</v>
      </c>
      <c r="L2" s="1" t="s">
        <v>382</v>
      </c>
      <c r="M2" s="11" t="str">
        <f>TabBDArticlesMenus[[#This Row],[Code nature article menu]]&amp;TabBDArticlesMenus[[#This Row],[Nom article menu]]</f>
        <v>DMRPomme</v>
      </c>
    </row>
    <row r="3" spans="1:13" x14ac:dyDescent="0.25">
      <c r="A3" s="1" t="s">
        <v>31</v>
      </c>
      <c r="B3" s="1" t="s">
        <v>27</v>
      </c>
      <c r="C3" s="1" t="s">
        <v>42</v>
      </c>
      <c r="D3" s="1" t="s">
        <v>43</v>
      </c>
      <c r="E3" s="1" t="s">
        <v>64</v>
      </c>
      <c r="F3" s="1" t="s">
        <v>66</v>
      </c>
      <c r="G3" s="1" t="s">
        <v>281</v>
      </c>
      <c r="H3" s="1" t="s">
        <v>293</v>
      </c>
      <c r="I3" s="10" t="s">
        <v>315</v>
      </c>
      <c r="J3" s="1" t="s">
        <v>350</v>
      </c>
      <c r="K3" s="1" t="s">
        <v>381</v>
      </c>
      <c r="L3" s="1" t="s">
        <v>383</v>
      </c>
      <c r="M3" s="11" t="str">
        <f>TabBDArticlesMenus[[#This Row],[Code nature article menu]]&amp;TabBDArticlesMenus[[#This Row],[Nom article menu]]</f>
        <v>DSPomme</v>
      </c>
    </row>
    <row r="4" spans="1:13" x14ac:dyDescent="0.25">
      <c r="A4" s="1" t="s">
        <v>31</v>
      </c>
      <c r="B4" s="1" t="s">
        <v>27</v>
      </c>
      <c r="C4" s="1" t="s">
        <v>44</v>
      </c>
      <c r="D4" s="1" t="s">
        <v>45</v>
      </c>
      <c r="E4" s="1" t="s">
        <v>67</v>
      </c>
      <c r="F4" s="1" t="s">
        <v>68</v>
      </c>
      <c r="G4" s="1" t="s">
        <v>285</v>
      </c>
      <c r="H4" s="1" t="s">
        <v>297</v>
      </c>
      <c r="I4" s="10" t="s">
        <v>330</v>
      </c>
      <c r="J4" s="1" t="s">
        <v>366</v>
      </c>
      <c r="K4" s="1" t="s">
        <v>381</v>
      </c>
      <c r="L4" s="1" t="s">
        <v>385</v>
      </c>
      <c r="M4" s="11" t="str">
        <f>TabBDArticlesMenus[[#This Row],[Code nature article menu]]&amp;TabBDArticlesMenus[[#This Row],[Nom article menu]]</f>
        <v>DWAnanas</v>
      </c>
    </row>
    <row r="5" spans="1:13" x14ac:dyDescent="0.25">
      <c r="A5" s="1" t="s">
        <v>31</v>
      </c>
      <c r="B5" s="1" t="s">
        <v>27</v>
      </c>
      <c r="C5" s="1" t="s">
        <v>44</v>
      </c>
      <c r="D5" s="1" t="s">
        <v>45</v>
      </c>
      <c r="E5" s="1" t="s">
        <v>69</v>
      </c>
      <c r="F5" s="1" t="s">
        <v>70</v>
      </c>
      <c r="G5" s="1" t="s">
        <v>285</v>
      </c>
      <c r="H5" s="1" t="s">
        <v>297</v>
      </c>
      <c r="I5" s="10" t="s">
        <v>332</v>
      </c>
      <c r="J5" s="1" t="s">
        <v>368</v>
      </c>
      <c r="K5" s="1" t="s">
        <v>381</v>
      </c>
      <c r="L5" s="1" t="s">
        <v>386</v>
      </c>
      <c r="M5" s="11" t="str">
        <f>TabBDArticlesMenus[[#This Row],[Code nature article menu]]&amp;TabBDArticlesMenus[[#This Row],[Nom article menu]]</f>
        <v>DWAutres fruits</v>
      </c>
    </row>
    <row r="6" spans="1:13" x14ac:dyDescent="0.25">
      <c r="A6" s="1" t="s">
        <v>31</v>
      </c>
      <c r="B6" s="1" t="s">
        <v>27</v>
      </c>
      <c r="C6" s="1" t="s">
        <v>44</v>
      </c>
      <c r="D6" s="1" t="s">
        <v>45</v>
      </c>
      <c r="E6" s="1" t="s">
        <v>71</v>
      </c>
      <c r="F6" s="1" t="s">
        <v>72</v>
      </c>
      <c r="G6" s="1" t="s">
        <v>285</v>
      </c>
      <c r="H6" s="1" t="s">
        <v>297</v>
      </c>
      <c r="I6" s="10" t="s">
        <v>328</v>
      </c>
      <c r="J6" s="1" t="s">
        <v>364</v>
      </c>
      <c r="K6" s="1" t="s">
        <v>381</v>
      </c>
      <c r="L6" s="1" t="s">
        <v>387</v>
      </c>
      <c r="M6" s="11" t="str">
        <f>TabBDArticlesMenus[[#This Row],[Code nature article menu]]&amp;TabBDArticlesMenus[[#This Row],[Nom article menu]]</f>
        <v>DWAvocats</v>
      </c>
    </row>
    <row r="7" spans="1:13" x14ac:dyDescent="0.25">
      <c r="A7" s="1" t="s">
        <v>31</v>
      </c>
      <c r="B7" s="1" t="s">
        <v>27</v>
      </c>
      <c r="C7" s="1" t="s">
        <v>44</v>
      </c>
      <c r="D7" s="1" t="s">
        <v>45</v>
      </c>
      <c r="E7" s="1" t="s">
        <v>73</v>
      </c>
      <c r="F7" s="1" t="s">
        <v>74</v>
      </c>
      <c r="G7" s="1" t="s">
        <v>285</v>
      </c>
      <c r="H7" s="1" t="s">
        <v>297</v>
      </c>
      <c r="I7" s="10" t="s">
        <v>328</v>
      </c>
      <c r="J7" s="1" t="s">
        <v>364</v>
      </c>
      <c r="K7" s="1" t="s">
        <v>381</v>
      </c>
      <c r="L7" s="1" t="s">
        <v>388</v>
      </c>
      <c r="M7" s="11" t="str">
        <f>TabBDArticlesMenus[[#This Row],[Code nature article menu]]&amp;TabBDArticlesMenus[[#This Row],[Nom article menu]]</f>
        <v>DWBananes</v>
      </c>
    </row>
    <row r="8" spans="1:13" x14ac:dyDescent="0.25">
      <c r="A8" s="1" t="s">
        <v>31</v>
      </c>
      <c r="B8" s="1" t="s">
        <v>27</v>
      </c>
      <c r="C8" s="1" t="s">
        <v>44</v>
      </c>
      <c r="D8" s="1" t="s">
        <v>45</v>
      </c>
      <c r="E8" s="1" t="s">
        <v>75</v>
      </c>
      <c r="F8" s="1" t="s">
        <v>76</v>
      </c>
      <c r="G8" s="1" t="s">
        <v>285</v>
      </c>
      <c r="H8" s="1" t="s">
        <v>297</v>
      </c>
      <c r="I8" s="10" t="s">
        <v>332</v>
      </c>
      <c r="J8" s="1" t="s">
        <v>368</v>
      </c>
      <c r="K8" s="1" t="s">
        <v>381</v>
      </c>
      <c r="L8" s="1" t="s">
        <v>389</v>
      </c>
      <c r="M8" s="11" t="str">
        <f>TabBDArticlesMenus[[#This Row],[Code nature article menu]]&amp;TabBDArticlesMenus[[#This Row],[Nom article menu]]</f>
        <v>DWClémentines</v>
      </c>
    </row>
    <row r="9" spans="1:13" x14ac:dyDescent="0.25">
      <c r="A9" s="1" t="s">
        <v>31</v>
      </c>
      <c r="B9" s="1" t="s">
        <v>27</v>
      </c>
      <c r="C9" s="1" t="s">
        <v>44</v>
      </c>
      <c r="D9" s="1" t="s">
        <v>45</v>
      </c>
      <c r="E9" s="1" t="s">
        <v>77</v>
      </c>
      <c r="F9" s="1" t="s">
        <v>78</v>
      </c>
      <c r="G9" s="1" t="s">
        <v>285</v>
      </c>
      <c r="H9" s="1" t="s">
        <v>297</v>
      </c>
      <c r="I9" s="10" t="s">
        <v>384</v>
      </c>
      <c r="J9" s="1" t="s">
        <v>343</v>
      </c>
      <c r="K9" s="1" t="s">
        <v>381</v>
      </c>
      <c r="L9" s="1" t="s">
        <v>390</v>
      </c>
      <c r="M9" s="11" t="str">
        <f>TabBDArticlesMenus[[#This Row],[Code nature article menu]]&amp;TabBDArticlesMenus[[#This Row],[Nom article menu]]</f>
        <v>DWCrème</v>
      </c>
    </row>
    <row r="10" spans="1:13" x14ac:dyDescent="0.25">
      <c r="A10" s="1" t="s">
        <v>31</v>
      </c>
      <c r="B10" s="1" t="s">
        <v>27</v>
      </c>
      <c r="C10" s="1" t="s">
        <v>44</v>
      </c>
      <c r="D10" s="1" t="s">
        <v>45</v>
      </c>
      <c r="E10" s="1" t="s">
        <v>79</v>
      </c>
      <c r="F10" s="1" t="s">
        <v>80</v>
      </c>
      <c r="G10" s="1" t="s">
        <v>285</v>
      </c>
      <c r="H10" s="1" t="s">
        <v>297</v>
      </c>
      <c r="I10" s="10" t="s">
        <v>314</v>
      </c>
      <c r="J10" s="1" t="s">
        <v>348</v>
      </c>
      <c r="K10" s="1" t="s">
        <v>381</v>
      </c>
      <c r="L10" s="1" t="s">
        <v>391</v>
      </c>
      <c r="M10" s="11" t="str">
        <f>TabBDArticlesMenus[[#This Row],[Code nature article menu]]&amp;TabBDArticlesMenus[[#This Row],[Nom article menu]]</f>
        <v>DWDattes</v>
      </c>
    </row>
    <row r="11" spans="1:13" x14ac:dyDescent="0.25">
      <c r="A11" s="1" t="s">
        <v>31</v>
      </c>
      <c r="B11" s="1" t="s">
        <v>27</v>
      </c>
      <c r="C11" s="1" t="s">
        <v>44</v>
      </c>
      <c r="D11" s="1" t="s">
        <v>45</v>
      </c>
      <c r="E11" s="1" t="s">
        <v>81</v>
      </c>
      <c r="F11" s="1" t="s">
        <v>82</v>
      </c>
      <c r="G11" s="1" t="s">
        <v>285</v>
      </c>
      <c r="H11" s="1" t="s">
        <v>297</v>
      </c>
      <c r="I11" s="10" t="s">
        <v>314</v>
      </c>
      <c r="J11" s="1" t="s">
        <v>348</v>
      </c>
      <c r="K11" s="1" t="s">
        <v>381</v>
      </c>
      <c r="L11" s="1" t="s">
        <v>392</v>
      </c>
      <c r="M11" s="11" t="str">
        <f>TabBDArticlesMenus[[#This Row],[Code nature article menu]]&amp;TabBDArticlesMenus[[#This Row],[Nom article menu]]</f>
        <v>DWFigues</v>
      </c>
    </row>
    <row r="12" spans="1:13" x14ac:dyDescent="0.25">
      <c r="A12" s="1" t="s">
        <v>31</v>
      </c>
      <c r="B12" s="1" t="s">
        <v>27</v>
      </c>
      <c r="C12" s="1" t="s">
        <v>44</v>
      </c>
      <c r="D12" s="1" t="s">
        <v>45</v>
      </c>
      <c r="E12" s="1" t="s">
        <v>83</v>
      </c>
      <c r="F12" s="1" t="s">
        <v>84</v>
      </c>
      <c r="G12" s="1" t="s">
        <v>285</v>
      </c>
      <c r="H12" s="1" t="s">
        <v>297</v>
      </c>
      <c r="I12" s="10" t="s">
        <v>384</v>
      </c>
      <c r="J12" s="1" t="s">
        <v>343</v>
      </c>
      <c r="K12" s="1" t="s">
        <v>381</v>
      </c>
      <c r="L12" s="1" t="s">
        <v>393</v>
      </c>
      <c r="M12" s="11" t="str">
        <f>TabBDArticlesMenus[[#This Row],[Code nature article menu]]&amp;TabBDArticlesMenus[[#This Row],[Nom article menu]]</f>
        <v>DWFromage blanc</v>
      </c>
    </row>
    <row r="13" spans="1:13" x14ac:dyDescent="0.25">
      <c r="A13" s="1" t="s">
        <v>31</v>
      </c>
      <c r="B13" s="1" t="s">
        <v>27</v>
      </c>
      <c r="C13" s="1" t="s">
        <v>44</v>
      </c>
      <c r="D13" s="1" t="s">
        <v>45</v>
      </c>
      <c r="E13" s="1" t="s">
        <v>85</v>
      </c>
      <c r="F13" s="1" t="s">
        <v>86</v>
      </c>
      <c r="G13" s="1" t="s">
        <v>285</v>
      </c>
      <c r="H13" s="1" t="s">
        <v>297</v>
      </c>
      <c r="I13" s="10" t="s">
        <v>305</v>
      </c>
      <c r="J13" s="1" t="s">
        <v>338</v>
      </c>
      <c r="K13" s="1" t="s">
        <v>381</v>
      </c>
      <c r="L13" s="1" t="s">
        <v>394</v>
      </c>
      <c r="M13" s="11" t="str">
        <f>TabBDArticlesMenus[[#This Row],[Code nature article menu]]&amp;TabBDArticlesMenus[[#This Row],[Nom article menu]]</f>
        <v>DWFruits au sirop</v>
      </c>
    </row>
    <row r="14" spans="1:13" x14ac:dyDescent="0.25">
      <c r="A14" s="1" t="s">
        <v>31</v>
      </c>
      <c r="B14" s="1" t="s">
        <v>27</v>
      </c>
      <c r="C14" s="1" t="s">
        <v>44</v>
      </c>
      <c r="D14" s="1" t="s">
        <v>45</v>
      </c>
      <c r="E14" s="1" t="s">
        <v>87</v>
      </c>
      <c r="F14" s="1" t="s">
        <v>88</v>
      </c>
      <c r="G14" s="1" t="s">
        <v>285</v>
      </c>
      <c r="H14" s="1" t="s">
        <v>297</v>
      </c>
      <c r="I14" s="10" t="s">
        <v>332</v>
      </c>
      <c r="J14" s="1" t="s">
        <v>368</v>
      </c>
      <c r="K14" s="1" t="s">
        <v>381</v>
      </c>
      <c r="L14" s="1" t="s">
        <v>395</v>
      </c>
      <c r="M14" s="11" t="str">
        <f>TabBDArticlesMenus[[#This Row],[Code nature article menu]]&amp;TabBDArticlesMenus[[#This Row],[Nom article menu]]</f>
        <v>DWFruits de saison</v>
      </c>
    </row>
    <row r="15" spans="1:13" x14ac:dyDescent="0.25">
      <c r="A15" s="1" t="s">
        <v>31</v>
      </c>
      <c r="B15" s="1" t="s">
        <v>27</v>
      </c>
      <c r="C15" s="1" t="s">
        <v>44</v>
      </c>
      <c r="D15" s="1" t="s">
        <v>45</v>
      </c>
      <c r="E15" s="1" t="s">
        <v>89</v>
      </c>
      <c r="F15" s="1" t="s">
        <v>90</v>
      </c>
      <c r="G15" s="1" t="s">
        <v>285</v>
      </c>
      <c r="H15" s="1" t="s">
        <v>297</v>
      </c>
      <c r="I15" s="10" t="s">
        <v>384</v>
      </c>
      <c r="J15" s="1" t="s">
        <v>343</v>
      </c>
      <c r="K15" s="1" t="s">
        <v>381</v>
      </c>
      <c r="L15" s="1" t="s">
        <v>396</v>
      </c>
      <c r="M15" s="11" t="str">
        <f>TabBDArticlesMenus[[#This Row],[Code nature article menu]]&amp;TabBDArticlesMenus[[#This Row],[Nom article menu]]</f>
        <v>DWGâteau de riz</v>
      </c>
    </row>
    <row r="16" spans="1:13" x14ac:dyDescent="0.25">
      <c r="A16" s="1" t="s">
        <v>31</v>
      </c>
      <c r="B16" s="1" t="s">
        <v>27</v>
      </c>
      <c r="C16" s="1" t="s">
        <v>44</v>
      </c>
      <c r="D16" s="1" t="s">
        <v>45</v>
      </c>
      <c r="E16" s="1" t="s">
        <v>91</v>
      </c>
      <c r="F16" s="1" t="s">
        <v>92</v>
      </c>
      <c r="G16" s="1" t="s">
        <v>285</v>
      </c>
      <c r="H16" s="1" t="s">
        <v>297</v>
      </c>
      <c r="I16" s="10" t="s">
        <v>384</v>
      </c>
      <c r="J16" s="1" t="s">
        <v>343</v>
      </c>
      <c r="K16" s="1" t="s">
        <v>381</v>
      </c>
      <c r="L16" s="1" t="s">
        <v>397</v>
      </c>
      <c r="M16" s="11" t="str">
        <f>TabBDArticlesMenus[[#This Row],[Code nature article menu]]&amp;TabBDArticlesMenus[[#This Row],[Nom article menu]]</f>
        <v>DWGâteau de semoule</v>
      </c>
    </row>
    <row r="17" spans="1:13" x14ac:dyDescent="0.25">
      <c r="A17" s="1" t="s">
        <v>31</v>
      </c>
      <c r="B17" s="1" t="s">
        <v>27</v>
      </c>
      <c r="C17" s="1" t="s">
        <v>44</v>
      </c>
      <c r="D17" s="1" t="s">
        <v>45</v>
      </c>
      <c r="E17" s="1" t="s">
        <v>93</v>
      </c>
      <c r="F17" s="1" t="s">
        <v>94</v>
      </c>
      <c r="G17" s="1" t="s">
        <v>285</v>
      </c>
      <c r="H17" s="1" t="s">
        <v>297</v>
      </c>
      <c r="I17" s="10" t="s">
        <v>305</v>
      </c>
      <c r="J17" s="1" t="s">
        <v>338</v>
      </c>
      <c r="K17" s="1" t="s">
        <v>381</v>
      </c>
      <c r="L17" s="1" t="s">
        <v>398</v>
      </c>
      <c r="M17" s="11" t="str">
        <f>TabBDArticlesMenus[[#This Row],[Code nature article menu]]&amp;TabBDArticlesMenus[[#This Row],[Nom article menu]]</f>
        <v>DWGâteaux samedi dimanche</v>
      </c>
    </row>
    <row r="18" spans="1:13" x14ac:dyDescent="0.25">
      <c r="A18" s="1" t="s">
        <v>31</v>
      </c>
      <c r="B18" s="1" t="s">
        <v>27</v>
      </c>
      <c r="C18" s="1" t="s">
        <v>44</v>
      </c>
      <c r="D18" s="1" t="s">
        <v>45</v>
      </c>
      <c r="E18" s="1" t="s">
        <v>95</v>
      </c>
      <c r="F18" s="1" t="s">
        <v>96</v>
      </c>
      <c r="G18" s="1" t="s">
        <v>285</v>
      </c>
      <c r="H18" s="1" t="s">
        <v>297</v>
      </c>
      <c r="I18" s="10" t="s">
        <v>384</v>
      </c>
      <c r="J18" s="1" t="s">
        <v>343</v>
      </c>
      <c r="K18" s="1" t="s">
        <v>381</v>
      </c>
      <c r="L18" s="1" t="s">
        <v>399</v>
      </c>
      <c r="M18" s="11" t="str">
        <f>TabBDArticlesMenus[[#This Row],[Code nature article menu]]&amp;TabBDArticlesMenus[[#This Row],[Nom article menu]]</f>
        <v>DWMousse au chocolat</v>
      </c>
    </row>
    <row r="19" spans="1:13" x14ac:dyDescent="0.25">
      <c r="A19" s="1" t="s">
        <v>31</v>
      </c>
      <c r="B19" s="1" t="s">
        <v>27</v>
      </c>
      <c r="C19" s="1" t="s">
        <v>44</v>
      </c>
      <c r="D19" s="1" t="s">
        <v>45</v>
      </c>
      <c r="E19" s="1" t="s">
        <v>97</v>
      </c>
      <c r="F19" s="1" t="s">
        <v>98</v>
      </c>
      <c r="G19" s="1" t="s">
        <v>285</v>
      </c>
      <c r="H19" s="1" t="s">
        <v>297</v>
      </c>
      <c r="I19" s="10" t="s">
        <v>328</v>
      </c>
      <c r="J19" s="1" t="s">
        <v>364</v>
      </c>
      <c r="K19" s="1" t="s">
        <v>381</v>
      </c>
      <c r="L19" s="1" t="s">
        <v>400</v>
      </c>
      <c r="M19" s="11" t="str">
        <f>TabBDArticlesMenus[[#This Row],[Code nature article menu]]&amp;TabBDArticlesMenus[[#This Row],[Nom article menu]]</f>
        <v>DWOranges</v>
      </c>
    </row>
    <row r="20" spans="1:13" x14ac:dyDescent="0.25">
      <c r="A20" s="1" t="s">
        <v>31</v>
      </c>
      <c r="B20" s="1" t="s">
        <v>27</v>
      </c>
      <c r="C20" s="1" t="s">
        <v>44</v>
      </c>
      <c r="D20" s="1" t="s">
        <v>45</v>
      </c>
      <c r="E20" s="1" t="s">
        <v>99</v>
      </c>
      <c r="F20" s="1" t="s">
        <v>100</v>
      </c>
      <c r="G20" s="1" t="s">
        <v>285</v>
      </c>
      <c r="H20" s="1" t="s">
        <v>297</v>
      </c>
      <c r="I20" s="10" t="s">
        <v>310</v>
      </c>
      <c r="J20" s="1" t="s">
        <v>344</v>
      </c>
      <c r="K20" s="1" t="s">
        <v>381</v>
      </c>
      <c r="L20" s="1" t="s">
        <v>401</v>
      </c>
      <c r="M20" s="11" t="str">
        <f>TabBDArticlesMenus[[#This Row],[Code nature article menu]]&amp;TabBDArticlesMenus[[#This Row],[Nom article menu]]</f>
        <v>DWPetits suisses</v>
      </c>
    </row>
    <row r="21" spans="1:13" x14ac:dyDescent="0.25">
      <c r="A21" s="1" t="s">
        <v>31</v>
      </c>
      <c r="B21" s="1" t="s">
        <v>27</v>
      </c>
      <c r="C21" s="1" t="s">
        <v>44</v>
      </c>
      <c r="D21" s="1" t="s">
        <v>45</v>
      </c>
      <c r="E21" s="1" t="s">
        <v>101</v>
      </c>
      <c r="F21" s="1" t="s">
        <v>102</v>
      </c>
      <c r="G21" s="1" t="s">
        <v>285</v>
      </c>
      <c r="H21" s="1" t="s">
        <v>297</v>
      </c>
      <c r="I21" s="10" t="s">
        <v>314</v>
      </c>
      <c r="J21" s="1" t="s">
        <v>348</v>
      </c>
      <c r="K21" s="1" t="s">
        <v>381</v>
      </c>
      <c r="L21" s="1" t="s">
        <v>402</v>
      </c>
      <c r="M21" s="11" t="str">
        <f>TabBDArticlesMenus[[#This Row],[Code nature article menu]]&amp;TabBDArticlesMenus[[#This Row],[Nom article menu]]</f>
        <v>DWPruneaux</v>
      </c>
    </row>
    <row r="22" spans="1:13" x14ac:dyDescent="0.25">
      <c r="A22" s="1" t="s">
        <v>31</v>
      </c>
      <c r="B22" s="1" t="s">
        <v>27</v>
      </c>
      <c r="C22" s="1" t="s">
        <v>44</v>
      </c>
      <c r="D22" s="1" t="s">
        <v>45</v>
      </c>
      <c r="E22" s="1" t="s">
        <v>103</v>
      </c>
      <c r="F22" s="1" t="s">
        <v>104</v>
      </c>
      <c r="G22" s="1" t="s">
        <v>285</v>
      </c>
      <c r="H22" s="1" t="s">
        <v>297</v>
      </c>
      <c r="I22" s="10" t="s">
        <v>384</v>
      </c>
      <c r="J22" s="1" t="s">
        <v>343</v>
      </c>
      <c r="K22" s="1" t="s">
        <v>381</v>
      </c>
      <c r="L22" s="1" t="s">
        <v>403</v>
      </c>
      <c r="M22" s="11" t="str">
        <f>TabBDArticlesMenus[[#This Row],[Code nature article menu]]&amp;TabBDArticlesMenus[[#This Row],[Nom article menu]]</f>
        <v>DWRiz au lait</v>
      </c>
    </row>
    <row r="23" spans="1:13" x14ac:dyDescent="0.25">
      <c r="A23" s="1" t="s">
        <v>31</v>
      </c>
      <c r="B23" s="1" t="s">
        <v>27</v>
      </c>
      <c r="C23" s="1" t="s">
        <v>44</v>
      </c>
      <c r="D23" s="1" t="s">
        <v>45</v>
      </c>
      <c r="E23" s="1" t="s">
        <v>105</v>
      </c>
      <c r="F23" s="1" t="s">
        <v>106</v>
      </c>
      <c r="G23" s="1" t="s">
        <v>285</v>
      </c>
      <c r="H23" s="1" t="s">
        <v>297</v>
      </c>
      <c r="I23" s="10" t="s">
        <v>322</v>
      </c>
      <c r="J23" s="1" t="s">
        <v>358</v>
      </c>
      <c r="K23" s="1" t="s">
        <v>381</v>
      </c>
      <c r="L23" s="1" t="s">
        <v>404</v>
      </c>
      <c r="M23" s="11" t="str">
        <f>TabBDArticlesMenus[[#This Row],[Code nature article menu]]&amp;TabBDArticlesMenus[[#This Row],[Nom article menu]]</f>
        <v>DWTapioca</v>
      </c>
    </row>
    <row r="24" spans="1:13" x14ac:dyDescent="0.25">
      <c r="A24" s="1" t="s">
        <v>31</v>
      </c>
      <c r="B24" s="1" t="s">
        <v>27</v>
      </c>
      <c r="C24" s="1" t="s">
        <v>44</v>
      </c>
      <c r="D24" s="1" t="s">
        <v>45</v>
      </c>
      <c r="E24" s="1" t="s">
        <v>107</v>
      </c>
      <c r="F24" s="1" t="s">
        <v>108</v>
      </c>
      <c r="G24" s="1" t="s">
        <v>285</v>
      </c>
      <c r="H24" s="1" t="s">
        <v>297</v>
      </c>
      <c r="I24" s="10" t="s">
        <v>384</v>
      </c>
      <c r="J24" s="1" t="s">
        <v>343</v>
      </c>
      <c r="K24" s="1" t="s">
        <v>381</v>
      </c>
      <c r="L24" s="1" t="s">
        <v>405</v>
      </c>
      <c r="M24" s="11" t="str">
        <f>TabBDArticlesMenus[[#This Row],[Code nature article menu]]&amp;TabBDArticlesMenus[[#This Row],[Nom article menu]]</f>
        <v>DWYaourts</v>
      </c>
    </row>
    <row r="25" spans="1:13" x14ac:dyDescent="0.25">
      <c r="A25" s="1" t="s">
        <v>31</v>
      </c>
      <c r="B25" s="1" t="s">
        <v>27</v>
      </c>
      <c r="C25" s="1" t="s">
        <v>46</v>
      </c>
      <c r="D25" s="1" t="s">
        <v>47</v>
      </c>
      <c r="E25" s="1" t="s">
        <v>109</v>
      </c>
      <c r="F25" s="1" t="s">
        <v>110</v>
      </c>
      <c r="G25" s="1" t="s">
        <v>280</v>
      </c>
      <c r="H25" s="1" t="s">
        <v>292</v>
      </c>
      <c r="I25" s="10" t="s">
        <v>304</v>
      </c>
      <c r="J25" s="1" t="s">
        <v>337</v>
      </c>
      <c r="K25" s="1" t="s">
        <v>381</v>
      </c>
      <c r="L25" s="1" t="s">
        <v>406</v>
      </c>
      <c r="M25" s="11" t="str">
        <f>TabBDArticlesMenus[[#This Row],[Code nature article menu]]&amp;TabBDArticlesMenus[[#This Row],[Nom article menu]]</f>
        <v>LMRAsperges</v>
      </c>
    </row>
    <row r="26" spans="1:13" x14ac:dyDescent="0.25">
      <c r="A26" s="1" t="s">
        <v>31</v>
      </c>
      <c r="B26" s="1" t="s">
        <v>27</v>
      </c>
      <c r="C26" s="1" t="s">
        <v>46</v>
      </c>
      <c r="D26" s="1" t="s">
        <v>47</v>
      </c>
      <c r="E26" s="1" t="s">
        <v>111</v>
      </c>
      <c r="F26" s="1" t="s">
        <v>112</v>
      </c>
      <c r="G26" s="1" t="s">
        <v>280</v>
      </c>
      <c r="H26" s="1" t="s">
        <v>292</v>
      </c>
      <c r="I26" s="10" t="s">
        <v>328</v>
      </c>
      <c r="J26" s="1" t="s">
        <v>364</v>
      </c>
      <c r="K26" s="1" t="s">
        <v>381</v>
      </c>
      <c r="L26" s="1" t="s">
        <v>407</v>
      </c>
      <c r="M26" s="11" t="str">
        <f>TabBDArticlesMenus[[#This Row],[Code nature article menu]]&amp;TabBDArticlesMenus[[#This Row],[Nom article menu]]</f>
        <v>LMRAvocat</v>
      </c>
    </row>
    <row r="27" spans="1:13" x14ac:dyDescent="0.25">
      <c r="A27" s="1" t="s">
        <v>31</v>
      </c>
      <c r="B27" s="1" t="s">
        <v>27</v>
      </c>
      <c r="C27" s="1" t="s">
        <v>46</v>
      </c>
      <c r="D27" s="1" t="s">
        <v>47</v>
      </c>
      <c r="E27" s="1" t="s">
        <v>113</v>
      </c>
      <c r="F27" s="1" t="s">
        <v>114</v>
      </c>
      <c r="G27" s="1" t="s">
        <v>280</v>
      </c>
      <c r="H27" s="1" t="s">
        <v>292</v>
      </c>
      <c r="I27" s="10" t="s">
        <v>333</v>
      </c>
      <c r="J27" s="1" t="s">
        <v>369</v>
      </c>
      <c r="K27" s="1" t="s">
        <v>381</v>
      </c>
      <c r="L27" s="1" t="s">
        <v>408</v>
      </c>
      <c r="M27" s="11" t="str">
        <f>TabBDArticlesMenus[[#This Row],[Code nature article menu]]&amp;TabBDArticlesMenus[[#This Row],[Nom article menu]]</f>
        <v>LMRCarottes</v>
      </c>
    </row>
    <row r="28" spans="1:13" x14ac:dyDescent="0.25">
      <c r="A28" s="1" t="s">
        <v>31</v>
      </c>
      <c r="B28" s="1" t="s">
        <v>27</v>
      </c>
      <c r="C28" s="1" t="s">
        <v>46</v>
      </c>
      <c r="D28" s="1" t="s">
        <v>47</v>
      </c>
      <c r="E28" s="1" t="s">
        <v>115</v>
      </c>
      <c r="F28" s="1" t="s">
        <v>116</v>
      </c>
      <c r="G28" s="1" t="s">
        <v>280</v>
      </c>
      <c r="H28" s="1" t="s">
        <v>292</v>
      </c>
      <c r="I28" s="10" t="s">
        <v>326</v>
      </c>
      <c r="J28" s="1" t="s">
        <v>362</v>
      </c>
      <c r="K28" s="1" t="s">
        <v>381</v>
      </c>
      <c r="L28" s="1" t="s">
        <v>409</v>
      </c>
      <c r="M28" s="11" t="str">
        <f>TabBDArticlesMenus[[#This Row],[Code nature article menu]]&amp;TabBDArticlesMenus[[#This Row],[Nom article menu]]</f>
        <v>LMRCéleri</v>
      </c>
    </row>
    <row r="29" spans="1:13" x14ac:dyDescent="0.25">
      <c r="A29" s="1" t="s">
        <v>31</v>
      </c>
      <c r="B29" s="1" t="s">
        <v>27</v>
      </c>
      <c r="C29" s="1" t="s">
        <v>46</v>
      </c>
      <c r="D29" s="1" t="s">
        <v>47</v>
      </c>
      <c r="E29" s="1" t="s">
        <v>117</v>
      </c>
      <c r="F29" s="1" t="s">
        <v>118</v>
      </c>
      <c r="G29" s="1" t="s">
        <v>280</v>
      </c>
      <c r="H29" s="1" t="s">
        <v>292</v>
      </c>
      <c r="I29" s="10" t="s">
        <v>304</v>
      </c>
      <c r="J29" s="1" t="s">
        <v>337</v>
      </c>
      <c r="K29" s="1" t="s">
        <v>381</v>
      </c>
      <c r="L29" s="1" t="s">
        <v>410</v>
      </c>
      <c r="M29" s="11" t="str">
        <f>TabBDArticlesMenus[[#This Row],[Code nature article menu]]&amp;TabBDArticlesMenus[[#This Row],[Nom article menu]]</f>
        <v>LMRChampignons</v>
      </c>
    </row>
    <row r="30" spans="1:13" x14ac:dyDescent="0.25">
      <c r="A30" s="1" t="s">
        <v>31</v>
      </c>
      <c r="B30" s="1" t="s">
        <v>27</v>
      </c>
      <c r="C30" s="1" t="s">
        <v>46</v>
      </c>
      <c r="D30" s="1" t="s">
        <v>47</v>
      </c>
      <c r="E30" s="1" t="s">
        <v>119</v>
      </c>
      <c r="F30" s="1" t="s">
        <v>120</v>
      </c>
      <c r="G30" s="1" t="s">
        <v>280</v>
      </c>
      <c r="H30" s="1" t="s">
        <v>292</v>
      </c>
      <c r="I30" s="10" t="s">
        <v>328</v>
      </c>
      <c r="J30" s="1" t="s">
        <v>364</v>
      </c>
      <c r="K30" s="1" t="s">
        <v>381</v>
      </c>
      <c r="L30" s="1" t="s">
        <v>411</v>
      </c>
      <c r="M30" s="11" t="str">
        <f>TabBDArticlesMenus[[#This Row],[Code nature article menu]]&amp;TabBDArticlesMenus[[#This Row],[Nom article menu]]</f>
        <v>LMRConcombre</v>
      </c>
    </row>
    <row r="31" spans="1:13" x14ac:dyDescent="0.25">
      <c r="A31" s="1" t="s">
        <v>31</v>
      </c>
      <c r="B31" s="1" t="s">
        <v>27</v>
      </c>
      <c r="C31" s="1" t="s">
        <v>46</v>
      </c>
      <c r="D31" s="1" t="s">
        <v>47</v>
      </c>
      <c r="E31" s="1" t="s">
        <v>121</v>
      </c>
      <c r="F31" s="1" t="s">
        <v>122</v>
      </c>
      <c r="G31" s="1" t="s">
        <v>280</v>
      </c>
      <c r="H31" s="1" t="s">
        <v>292</v>
      </c>
      <c r="I31" s="10" t="s">
        <v>322</v>
      </c>
      <c r="J31" s="1" t="s">
        <v>358</v>
      </c>
      <c r="K31" s="1" t="s">
        <v>381</v>
      </c>
      <c r="L31" s="1" t="s">
        <v>412</v>
      </c>
      <c r="M31" s="11" t="str">
        <f>TabBDArticlesMenus[[#This Row],[Code nature article menu]]&amp;TabBDArticlesMenus[[#This Row],[Nom article menu]]</f>
        <v>LMRCouscous</v>
      </c>
    </row>
    <row r="32" spans="1:13" x14ac:dyDescent="0.25">
      <c r="A32" s="1" t="s">
        <v>31</v>
      </c>
      <c r="B32" s="1" t="s">
        <v>27</v>
      </c>
      <c r="C32" s="1" t="s">
        <v>46</v>
      </c>
      <c r="D32" s="1" t="s">
        <v>47</v>
      </c>
      <c r="E32" s="1" t="s">
        <v>123</v>
      </c>
      <c r="F32" s="1" t="s">
        <v>124</v>
      </c>
      <c r="G32" s="1" t="s">
        <v>280</v>
      </c>
      <c r="H32" s="1" t="s">
        <v>292</v>
      </c>
      <c r="I32" s="10" t="s">
        <v>305</v>
      </c>
      <c r="J32" s="1" t="s">
        <v>338</v>
      </c>
      <c r="K32" s="1" t="s">
        <v>381</v>
      </c>
      <c r="L32" s="1" t="s">
        <v>413</v>
      </c>
      <c r="M32" s="11" t="str">
        <f>TabBDArticlesMenus[[#This Row],[Code nature article menu]]&amp;TabBDArticlesMenus[[#This Row],[Nom article menu]]</f>
        <v>LMRMaïs</v>
      </c>
    </row>
    <row r="33" spans="1:13" x14ac:dyDescent="0.25">
      <c r="A33" s="1" t="s">
        <v>31</v>
      </c>
      <c r="B33" s="1" t="s">
        <v>27</v>
      </c>
      <c r="C33" s="1" t="s">
        <v>46</v>
      </c>
      <c r="D33" s="1" t="s">
        <v>47</v>
      </c>
      <c r="E33" s="1" t="s">
        <v>125</v>
      </c>
      <c r="F33" s="1" t="s">
        <v>126</v>
      </c>
      <c r="G33" s="1" t="s">
        <v>280</v>
      </c>
      <c r="H33" s="1" t="s">
        <v>292</v>
      </c>
      <c r="I33" s="10" t="s">
        <v>324</v>
      </c>
      <c r="J33" s="1" t="s">
        <v>360</v>
      </c>
      <c r="K33" s="1" t="s">
        <v>381</v>
      </c>
      <c r="L33" s="1" t="s">
        <v>414</v>
      </c>
      <c r="M33" s="11" t="str">
        <f>TabBDArticlesMenus[[#This Row],[Code nature article menu]]&amp;TabBDArticlesMenus[[#This Row],[Nom article menu]]</f>
        <v>LMRPâtes à la sauce tomates</v>
      </c>
    </row>
    <row r="34" spans="1:13" x14ac:dyDescent="0.25">
      <c r="A34" s="1" t="s">
        <v>31</v>
      </c>
      <c r="B34" s="1" t="s">
        <v>27</v>
      </c>
      <c r="C34" s="1" t="s">
        <v>46</v>
      </c>
      <c r="D34" s="1" t="s">
        <v>47</v>
      </c>
      <c r="E34" s="1" t="s">
        <v>127</v>
      </c>
      <c r="F34" s="1" t="s">
        <v>128</v>
      </c>
      <c r="G34" s="1" t="s">
        <v>280</v>
      </c>
      <c r="H34" s="1" t="s">
        <v>292</v>
      </c>
      <c r="I34" s="10" t="s">
        <v>324</v>
      </c>
      <c r="J34" s="1" t="s">
        <v>360</v>
      </c>
      <c r="K34" s="1" t="s">
        <v>381</v>
      </c>
      <c r="L34" s="1" t="s">
        <v>415</v>
      </c>
      <c r="M34" s="11" t="str">
        <f>TabBDArticlesMenus[[#This Row],[Code nature article menu]]&amp;TabBDArticlesMenus[[#This Row],[Nom article menu]]</f>
        <v>LMRPâtes au beurre</v>
      </c>
    </row>
    <row r="35" spans="1:13" x14ac:dyDescent="0.25">
      <c r="A35" s="1" t="s">
        <v>31</v>
      </c>
      <c r="B35" s="1" t="s">
        <v>27</v>
      </c>
      <c r="C35" s="1" t="s">
        <v>46</v>
      </c>
      <c r="D35" s="1" t="s">
        <v>47</v>
      </c>
      <c r="E35" s="1" t="s">
        <v>129</v>
      </c>
      <c r="F35" s="1" t="s">
        <v>130</v>
      </c>
      <c r="G35" s="1" t="s">
        <v>280</v>
      </c>
      <c r="H35" s="1" t="s">
        <v>292</v>
      </c>
      <c r="I35" s="10" t="s">
        <v>328</v>
      </c>
      <c r="J35" s="1" t="s">
        <v>364</v>
      </c>
      <c r="K35" s="1" t="s">
        <v>381</v>
      </c>
      <c r="L35" s="1" t="s">
        <v>416</v>
      </c>
      <c r="M35" s="11" t="str">
        <f>TabBDArticlesMenus[[#This Row],[Code nature article menu]]&amp;TabBDArticlesMenus[[#This Row],[Nom article menu]]</f>
        <v>LMRPoireau</v>
      </c>
    </row>
    <row r="36" spans="1:13" x14ac:dyDescent="0.25">
      <c r="A36" s="1" t="s">
        <v>31</v>
      </c>
      <c r="B36" s="1" t="s">
        <v>27</v>
      </c>
      <c r="C36" s="1" t="s">
        <v>46</v>
      </c>
      <c r="D36" s="1" t="s">
        <v>47</v>
      </c>
      <c r="E36" s="1" t="s">
        <v>131</v>
      </c>
      <c r="F36" s="1" t="s">
        <v>132</v>
      </c>
      <c r="G36" s="1" t="s">
        <v>280</v>
      </c>
      <c r="H36" s="1" t="s">
        <v>292</v>
      </c>
      <c r="I36" s="10" t="s">
        <v>328</v>
      </c>
      <c r="J36" s="1" t="s">
        <v>364</v>
      </c>
      <c r="K36" s="1" t="s">
        <v>381</v>
      </c>
      <c r="L36" s="1" t="s">
        <v>417</v>
      </c>
      <c r="M36" s="11" t="str">
        <f>TabBDArticlesMenus[[#This Row],[Code nature article menu]]&amp;TabBDArticlesMenus[[#This Row],[Nom article menu]]</f>
        <v>LMRPomme de terre</v>
      </c>
    </row>
    <row r="37" spans="1:13" x14ac:dyDescent="0.25">
      <c r="A37" s="1" t="s">
        <v>31</v>
      </c>
      <c r="B37" s="1" t="s">
        <v>27</v>
      </c>
      <c r="C37" s="1" t="s">
        <v>46</v>
      </c>
      <c r="D37" s="1" t="s">
        <v>47</v>
      </c>
      <c r="E37" s="1" t="s">
        <v>133</v>
      </c>
      <c r="F37" s="1" t="s">
        <v>134</v>
      </c>
      <c r="G37" s="1" t="s">
        <v>280</v>
      </c>
      <c r="H37" s="1" t="s">
        <v>292</v>
      </c>
      <c r="I37" s="10" t="s">
        <v>322</v>
      </c>
      <c r="J37" s="1" t="s">
        <v>358</v>
      </c>
      <c r="K37" s="1" t="s">
        <v>381</v>
      </c>
      <c r="L37" s="1" t="s">
        <v>418</v>
      </c>
      <c r="M37" s="11" t="str">
        <f>TabBDArticlesMenus[[#This Row],[Code nature article menu]]&amp;TabBDArticlesMenus[[#This Row],[Nom article menu]]</f>
        <v>LMRPurée</v>
      </c>
    </row>
    <row r="38" spans="1:13" x14ac:dyDescent="0.25">
      <c r="A38" s="1" t="s">
        <v>31</v>
      </c>
      <c r="B38" s="1" t="s">
        <v>27</v>
      </c>
      <c r="C38" s="1" t="s">
        <v>46</v>
      </c>
      <c r="D38" s="1" t="s">
        <v>47</v>
      </c>
      <c r="E38" s="1" t="s">
        <v>135</v>
      </c>
      <c r="F38" s="1" t="s">
        <v>136</v>
      </c>
      <c r="G38" s="1" t="s">
        <v>280</v>
      </c>
      <c r="H38" s="1" t="s">
        <v>292</v>
      </c>
      <c r="I38" s="10" t="s">
        <v>307</v>
      </c>
      <c r="J38" s="1" t="s">
        <v>340</v>
      </c>
      <c r="K38" s="1" t="s">
        <v>381</v>
      </c>
      <c r="L38" s="1" t="s">
        <v>419</v>
      </c>
      <c r="M38" s="11" t="str">
        <f>TabBDArticlesMenus[[#This Row],[Code nature article menu]]&amp;TabBDArticlesMenus[[#This Row],[Nom article menu]]</f>
        <v>LMRRadis</v>
      </c>
    </row>
    <row r="39" spans="1:13" x14ac:dyDescent="0.25">
      <c r="A39" s="1" t="s">
        <v>31</v>
      </c>
      <c r="B39" s="1" t="s">
        <v>27</v>
      </c>
      <c r="C39" s="1" t="s">
        <v>46</v>
      </c>
      <c r="D39" s="1" t="s">
        <v>47</v>
      </c>
      <c r="E39" s="1" t="s">
        <v>137</v>
      </c>
      <c r="F39" s="1" t="s">
        <v>138</v>
      </c>
      <c r="G39" s="1" t="s">
        <v>280</v>
      </c>
      <c r="H39" s="1" t="s">
        <v>292</v>
      </c>
      <c r="I39" s="10" t="s">
        <v>322</v>
      </c>
      <c r="J39" s="1" t="s">
        <v>358</v>
      </c>
      <c r="K39" s="1" t="s">
        <v>381</v>
      </c>
      <c r="L39" s="1" t="s">
        <v>420</v>
      </c>
      <c r="M39" s="11" t="str">
        <f>TabBDArticlesMenus[[#This Row],[Code nature article menu]]&amp;TabBDArticlesMenus[[#This Row],[Nom article menu]]</f>
        <v>LMRRiz</v>
      </c>
    </row>
    <row r="40" spans="1:13" x14ac:dyDescent="0.25">
      <c r="A40" s="1" t="s">
        <v>31</v>
      </c>
      <c r="B40" s="1" t="s">
        <v>27</v>
      </c>
      <c r="C40" s="1" t="s">
        <v>46</v>
      </c>
      <c r="D40" s="1" t="s">
        <v>47</v>
      </c>
      <c r="E40" s="1" t="s">
        <v>139</v>
      </c>
      <c r="F40" s="1" t="s">
        <v>140</v>
      </c>
      <c r="G40" s="1" t="s">
        <v>280</v>
      </c>
      <c r="H40" s="1" t="s">
        <v>292</v>
      </c>
      <c r="I40" s="10" t="s">
        <v>331</v>
      </c>
      <c r="J40" s="1" t="s">
        <v>367</v>
      </c>
      <c r="K40" s="1" t="s">
        <v>381</v>
      </c>
      <c r="L40" s="1" t="s">
        <v>421</v>
      </c>
      <c r="M40" s="11" t="str">
        <f>TabBDArticlesMenus[[#This Row],[Code nature article menu]]&amp;TabBDArticlesMenus[[#This Row],[Nom article menu]]</f>
        <v>LMRSalade</v>
      </c>
    </row>
    <row r="41" spans="1:13" x14ac:dyDescent="0.25">
      <c r="A41" s="1" t="s">
        <v>31</v>
      </c>
      <c r="B41" s="1" t="s">
        <v>27</v>
      </c>
      <c r="C41" s="1" t="s">
        <v>46</v>
      </c>
      <c r="D41" s="1" t="s">
        <v>47</v>
      </c>
      <c r="E41" s="1" t="s">
        <v>141</v>
      </c>
      <c r="F41" s="1" t="s">
        <v>142</v>
      </c>
      <c r="G41" s="1" t="s">
        <v>280</v>
      </c>
      <c r="H41" s="1" t="s">
        <v>292</v>
      </c>
      <c r="I41" s="10" t="s">
        <v>333</v>
      </c>
      <c r="J41" s="1" t="s">
        <v>369</v>
      </c>
      <c r="K41" s="1" t="s">
        <v>381</v>
      </c>
      <c r="L41" s="1" t="s">
        <v>422</v>
      </c>
      <c r="M41" s="11" t="str">
        <f>TabBDArticlesMenus[[#This Row],[Code nature article menu]]&amp;TabBDArticlesMenus[[#This Row],[Nom article menu]]</f>
        <v>LMRTomates</v>
      </c>
    </row>
    <row r="42" spans="1:13" x14ac:dyDescent="0.25">
      <c r="A42" s="1" t="s">
        <v>31</v>
      </c>
      <c r="B42" s="1" t="s">
        <v>27</v>
      </c>
      <c r="C42" s="1" t="s">
        <v>48</v>
      </c>
      <c r="D42" s="1" t="s">
        <v>49</v>
      </c>
      <c r="E42" s="1" t="s">
        <v>143</v>
      </c>
      <c r="F42" s="1" t="s">
        <v>144</v>
      </c>
      <c r="G42" s="1" t="s">
        <v>282</v>
      </c>
      <c r="H42" s="1" t="s">
        <v>294</v>
      </c>
      <c r="I42" s="10" t="s">
        <v>305</v>
      </c>
      <c r="J42" s="1" t="s">
        <v>338</v>
      </c>
      <c r="K42" s="1" t="s">
        <v>381</v>
      </c>
      <c r="L42" s="1" t="s">
        <v>423</v>
      </c>
      <c r="M42" s="11" t="str">
        <f>TabBDArticlesMenus[[#This Row],[Code nature article menu]]&amp;TabBDArticlesMenus[[#This Row],[Nom article menu]]</f>
        <v>LSLMCassoulet</v>
      </c>
    </row>
    <row r="43" spans="1:13" x14ac:dyDescent="0.25">
      <c r="A43" s="1" t="s">
        <v>31</v>
      </c>
      <c r="B43" s="1" t="s">
        <v>27</v>
      </c>
      <c r="C43" s="1" t="s">
        <v>48</v>
      </c>
      <c r="D43" s="1" t="s">
        <v>49</v>
      </c>
      <c r="E43" s="1" t="s">
        <v>145</v>
      </c>
      <c r="F43" s="1" t="s">
        <v>146</v>
      </c>
      <c r="G43" s="1" t="s">
        <v>282</v>
      </c>
      <c r="H43" s="1" t="s">
        <v>294</v>
      </c>
      <c r="I43" s="10" t="s">
        <v>305</v>
      </c>
      <c r="J43" s="1" t="s">
        <v>338</v>
      </c>
      <c r="K43" s="1" t="s">
        <v>381</v>
      </c>
      <c r="L43" s="1" t="s">
        <v>424</v>
      </c>
      <c r="M43" s="11" t="str">
        <f>TabBDArticlesMenus[[#This Row],[Code nature article menu]]&amp;TabBDArticlesMenus[[#This Row],[Nom article menu]]</f>
        <v>LSLMChoucroute</v>
      </c>
    </row>
    <row r="44" spans="1:13" x14ac:dyDescent="0.25">
      <c r="A44" s="1" t="s">
        <v>31</v>
      </c>
      <c r="B44" s="1" t="s">
        <v>27</v>
      </c>
      <c r="C44" s="1" t="s">
        <v>48</v>
      </c>
      <c r="D44" s="1" t="s">
        <v>49</v>
      </c>
      <c r="E44" s="1" t="s">
        <v>147</v>
      </c>
      <c r="F44" s="1" t="s">
        <v>148</v>
      </c>
      <c r="G44" s="1" t="s">
        <v>282</v>
      </c>
      <c r="H44" s="1" t="s">
        <v>294</v>
      </c>
      <c r="I44" s="10" t="s">
        <v>329</v>
      </c>
      <c r="J44" s="1" t="s">
        <v>365</v>
      </c>
      <c r="K44" s="1" t="s">
        <v>425</v>
      </c>
      <c r="L44" s="1" t="s">
        <v>426</v>
      </c>
      <c r="M44" s="11" t="str">
        <f>TabBDArticlesMenus[[#This Row],[Code nature article menu]]&amp;TabBDArticlesMenus[[#This Row],[Nom article menu]]</f>
        <v>LSLMChou-fleur</v>
      </c>
    </row>
    <row r="45" spans="1:13" x14ac:dyDescent="0.25">
      <c r="A45" s="1" t="s">
        <v>31</v>
      </c>
      <c r="B45" s="1" t="s">
        <v>27</v>
      </c>
      <c r="C45" s="1" t="s">
        <v>48</v>
      </c>
      <c r="D45" s="1" t="s">
        <v>49</v>
      </c>
      <c r="E45" s="1" t="s">
        <v>149</v>
      </c>
      <c r="F45" s="1" t="s">
        <v>150</v>
      </c>
      <c r="G45" s="1" t="s">
        <v>282</v>
      </c>
      <c r="H45" s="1" t="s">
        <v>294</v>
      </c>
      <c r="I45" s="10" t="s">
        <v>305</v>
      </c>
      <c r="J45" s="1" t="s">
        <v>338</v>
      </c>
      <c r="K45" s="1" t="s">
        <v>425</v>
      </c>
      <c r="L45" s="1" t="s">
        <v>427</v>
      </c>
      <c r="M45" s="11" t="str">
        <f>TabBDArticlesMenus[[#This Row],[Code nature article menu]]&amp;TabBDArticlesMenus[[#This Row],[Nom article menu]]</f>
        <v>LSLMChoux de Bruxelles</v>
      </c>
    </row>
    <row r="46" spans="1:13" x14ac:dyDescent="0.25">
      <c r="A46" s="1" t="s">
        <v>31</v>
      </c>
      <c r="B46" s="1" t="s">
        <v>27</v>
      </c>
      <c r="C46" s="1" t="s">
        <v>48</v>
      </c>
      <c r="D46" s="1" t="s">
        <v>49</v>
      </c>
      <c r="E46" s="1" t="s">
        <v>121</v>
      </c>
      <c r="F46" s="1" t="s">
        <v>151</v>
      </c>
      <c r="G46" s="1" t="s">
        <v>282</v>
      </c>
      <c r="H46" s="1" t="s">
        <v>294</v>
      </c>
      <c r="I46" s="10" t="s">
        <v>322</v>
      </c>
      <c r="J46" s="1" t="s">
        <v>358</v>
      </c>
      <c r="K46" s="1" t="s">
        <v>425</v>
      </c>
      <c r="L46" s="1" t="s">
        <v>428</v>
      </c>
      <c r="M46" s="11" t="str">
        <f>TabBDArticlesMenus[[#This Row],[Code nature article menu]]&amp;TabBDArticlesMenus[[#This Row],[Nom article menu]]</f>
        <v>LSLMCouscous</v>
      </c>
    </row>
    <row r="47" spans="1:13" x14ac:dyDescent="0.25">
      <c r="A47" s="1" t="s">
        <v>31</v>
      </c>
      <c r="B47" s="1" t="s">
        <v>27</v>
      </c>
      <c r="C47" s="1" t="s">
        <v>48</v>
      </c>
      <c r="D47" s="1" t="s">
        <v>49</v>
      </c>
      <c r="E47" s="1" t="s">
        <v>152</v>
      </c>
      <c r="F47" s="1" t="s">
        <v>153</v>
      </c>
      <c r="G47" s="1" t="s">
        <v>282</v>
      </c>
      <c r="H47" s="1" t="s">
        <v>294</v>
      </c>
      <c r="I47" s="10" t="s">
        <v>305</v>
      </c>
      <c r="J47" s="1" t="s">
        <v>338</v>
      </c>
      <c r="K47" s="1" t="s">
        <v>425</v>
      </c>
      <c r="L47" s="1" t="s">
        <v>429</v>
      </c>
      <c r="M47" s="11" t="str">
        <f>TabBDArticlesMenus[[#This Row],[Code nature article menu]]&amp;TabBDArticlesMenus[[#This Row],[Nom article menu]]</f>
        <v>LSLMEndives</v>
      </c>
    </row>
    <row r="48" spans="1:13" x14ac:dyDescent="0.25">
      <c r="A48" s="1" t="s">
        <v>31</v>
      </c>
      <c r="B48" s="1" t="s">
        <v>27</v>
      </c>
      <c r="C48" s="1" t="s">
        <v>48</v>
      </c>
      <c r="D48" s="1" t="s">
        <v>49</v>
      </c>
      <c r="E48" s="1" t="s">
        <v>154</v>
      </c>
      <c r="F48" s="1" t="s">
        <v>155</v>
      </c>
      <c r="G48" s="1" t="s">
        <v>282</v>
      </c>
      <c r="H48" s="1" t="s">
        <v>294</v>
      </c>
      <c r="I48" s="10" t="s">
        <v>305</v>
      </c>
      <c r="J48" s="1" t="s">
        <v>338</v>
      </c>
      <c r="K48" s="1" t="s">
        <v>425</v>
      </c>
      <c r="L48" s="1" t="s">
        <v>430</v>
      </c>
      <c r="M48" s="11" t="str">
        <f>TabBDArticlesMenus[[#This Row],[Code nature article menu]]&amp;TabBDArticlesMenus[[#This Row],[Nom article menu]]</f>
        <v>LSLMHaricots verts</v>
      </c>
    </row>
    <row r="49" spans="1:13" x14ac:dyDescent="0.25">
      <c r="A49" s="1" t="s">
        <v>31</v>
      </c>
      <c r="B49" s="1" t="s">
        <v>27</v>
      </c>
      <c r="C49" s="1" t="s">
        <v>48</v>
      </c>
      <c r="D49" s="1" t="s">
        <v>49</v>
      </c>
      <c r="E49" s="1" t="s">
        <v>123</v>
      </c>
      <c r="F49" s="1" t="s">
        <v>156</v>
      </c>
      <c r="G49" s="1" t="s">
        <v>282</v>
      </c>
      <c r="H49" s="1" t="s">
        <v>294</v>
      </c>
      <c r="I49" s="10" t="s">
        <v>305</v>
      </c>
      <c r="J49" s="1" t="s">
        <v>338</v>
      </c>
      <c r="K49" s="1" t="s">
        <v>425</v>
      </c>
      <c r="L49" s="1" t="s">
        <v>431</v>
      </c>
      <c r="M49" s="11" t="str">
        <f>TabBDArticlesMenus[[#This Row],[Code nature article menu]]&amp;TabBDArticlesMenus[[#This Row],[Nom article menu]]</f>
        <v>LSLMMaïs</v>
      </c>
    </row>
    <row r="50" spans="1:13" x14ac:dyDescent="0.25">
      <c r="A50" s="1" t="s">
        <v>31</v>
      </c>
      <c r="B50" s="1" t="s">
        <v>27</v>
      </c>
      <c r="C50" s="1" t="s">
        <v>48</v>
      </c>
      <c r="D50" s="1" t="s">
        <v>49</v>
      </c>
      <c r="E50" s="1" t="s">
        <v>157</v>
      </c>
      <c r="F50" s="1" t="s">
        <v>158</v>
      </c>
      <c r="G50" s="1" t="s">
        <v>282</v>
      </c>
      <c r="H50" s="1" t="s">
        <v>294</v>
      </c>
      <c r="I50" s="10" t="s">
        <v>305</v>
      </c>
      <c r="J50" s="1" t="s">
        <v>338</v>
      </c>
      <c r="K50" s="1" t="s">
        <v>425</v>
      </c>
      <c r="L50" s="1" t="s">
        <v>432</v>
      </c>
      <c r="M50" s="11" t="str">
        <f>TabBDArticlesMenus[[#This Row],[Code nature article menu]]&amp;TabBDArticlesMenus[[#This Row],[Nom article menu]]</f>
        <v>LSLMPaella</v>
      </c>
    </row>
    <row r="51" spans="1:13" x14ac:dyDescent="0.25">
      <c r="A51" s="1" t="s">
        <v>31</v>
      </c>
      <c r="B51" s="1" t="s">
        <v>27</v>
      </c>
      <c r="C51" s="1" t="s">
        <v>48</v>
      </c>
      <c r="D51" s="1" t="s">
        <v>49</v>
      </c>
      <c r="E51" s="1" t="s">
        <v>129</v>
      </c>
      <c r="F51" s="1" t="s">
        <v>159</v>
      </c>
      <c r="G51" s="1" t="s">
        <v>282</v>
      </c>
      <c r="H51" s="1" t="s">
        <v>294</v>
      </c>
      <c r="I51" s="10" t="s">
        <v>328</v>
      </c>
      <c r="J51" s="1" t="s">
        <v>364</v>
      </c>
      <c r="K51" s="1" t="s">
        <v>425</v>
      </c>
      <c r="L51" s="1" t="s">
        <v>433</v>
      </c>
      <c r="M51" s="11" t="str">
        <f>TabBDArticlesMenus[[#This Row],[Code nature article menu]]&amp;TabBDArticlesMenus[[#This Row],[Nom article menu]]</f>
        <v>LSLMPoireau</v>
      </c>
    </row>
    <row r="52" spans="1:13" x14ac:dyDescent="0.25">
      <c r="A52" s="1" t="s">
        <v>31</v>
      </c>
      <c r="B52" s="1" t="s">
        <v>27</v>
      </c>
      <c r="C52" s="1" t="s">
        <v>48</v>
      </c>
      <c r="D52" s="1" t="s">
        <v>49</v>
      </c>
      <c r="E52" s="1" t="s">
        <v>131</v>
      </c>
      <c r="F52" s="1" t="s">
        <v>160</v>
      </c>
      <c r="G52" s="1" t="s">
        <v>282</v>
      </c>
      <c r="H52" s="1" t="s">
        <v>294</v>
      </c>
      <c r="I52" s="10" t="s">
        <v>328</v>
      </c>
      <c r="J52" s="1" t="s">
        <v>364</v>
      </c>
      <c r="K52" s="1" t="s">
        <v>425</v>
      </c>
      <c r="L52" s="1" t="s">
        <v>434</v>
      </c>
      <c r="M52" s="11" t="str">
        <f>TabBDArticlesMenus[[#This Row],[Code nature article menu]]&amp;TabBDArticlesMenus[[#This Row],[Nom article menu]]</f>
        <v>LSLMPomme de terre</v>
      </c>
    </row>
    <row r="53" spans="1:13" x14ac:dyDescent="0.25">
      <c r="A53" s="1" t="s">
        <v>31</v>
      </c>
      <c r="B53" s="1" t="s">
        <v>27</v>
      </c>
      <c r="C53" s="1" t="s">
        <v>48</v>
      </c>
      <c r="D53" s="1" t="s">
        <v>49</v>
      </c>
      <c r="E53" s="1" t="s">
        <v>133</v>
      </c>
      <c r="F53" s="1" t="s">
        <v>161</v>
      </c>
      <c r="G53" s="1" t="s">
        <v>282</v>
      </c>
      <c r="H53" s="1" t="s">
        <v>294</v>
      </c>
      <c r="I53" s="10" t="s">
        <v>322</v>
      </c>
      <c r="J53" s="1" t="s">
        <v>358</v>
      </c>
      <c r="K53" s="1" t="s">
        <v>425</v>
      </c>
      <c r="L53" s="1" t="s">
        <v>435</v>
      </c>
      <c r="M53" s="11" t="str">
        <f>TabBDArticlesMenus[[#This Row],[Code nature article menu]]&amp;TabBDArticlesMenus[[#This Row],[Nom article menu]]</f>
        <v>LSLMPurée</v>
      </c>
    </row>
    <row r="54" spans="1:13" x14ac:dyDescent="0.25">
      <c r="A54" s="1" t="s">
        <v>31</v>
      </c>
      <c r="B54" s="1" t="s">
        <v>27</v>
      </c>
      <c r="C54" s="1" t="s">
        <v>48</v>
      </c>
      <c r="D54" s="1" t="s">
        <v>49</v>
      </c>
      <c r="E54" s="1" t="s">
        <v>162</v>
      </c>
      <c r="F54" s="1" t="s">
        <v>163</v>
      </c>
      <c r="G54" s="1" t="s">
        <v>282</v>
      </c>
      <c r="H54" s="1" t="s">
        <v>294</v>
      </c>
      <c r="I54" s="10" t="s">
        <v>305</v>
      </c>
      <c r="J54" s="1" t="s">
        <v>338</v>
      </c>
      <c r="K54" s="1" t="s">
        <v>425</v>
      </c>
      <c r="L54" s="1" t="s">
        <v>436</v>
      </c>
      <c r="M54" s="11" t="str">
        <f>TabBDArticlesMenus[[#This Row],[Code nature article menu]]&amp;TabBDArticlesMenus[[#This Row],[Nom article menu]]</f>
        <v>LSLMQuenelles</v>
      </c>
    </row>
    <row r="55" spans="1:13" x14ac:dyDescent="0.25">
      <c r="A55" s="1" t="s">
        <v>31</v>
      </c>
      <c r="B55" s="1" t="s">
        <v>27</v>
      </c>
      <c r="C55" s="1" t="s">
        <v>48</v>
      </c>
      <c r="D55" s="1" t="s">
        <v>49</v>
      </c>
      <c r="E55" s="1" t="s">
        <v>137</v>
      </c>
      <c r="F55" s="1" t="s">
        <v>164</v>
      </c>
      <c r="G55" s="1" t="s">
        <v>282</v>
      </c>
      <c r="H55" s="1" t="s">
        <v>294</v>
      </c>
      <c r="I55" s="10" t="s">
        <v>322</v>
      </c>
      <c r="J55" s="1" t="s">
        <v>358</v>
      </c>
      <c r="K55" s="1" t="s">
        <v>425</v>
      </c>
      <c r="L55" s="1" t="s">
        <v>437</v>
      </c>
      <c r="M55" s="11" t="str">
        <f>TabBDArticlesMenus[[#This Row],[Code nature article menu]]&amp;TabBDArticlesMenus[[#This Row],[Nom article menu]]</f>
        <v>LSLMRiz</v>
      </c>
    </row>
    <row r="56" spans="1:13" x14ac:dyDescent="0.25">
      <c r="A56" s="1" t="s">
        <v>31</v>
      </c>
      <c r="B56" s="1" t="s">
        <v>27</v>
      </c>
      <c r="C56" s="1" t="s">
        <v>50</v>
      </c>
      <c r="D56" s="1" t="s">
        <v>51</v>
      </c>
      <c r="E56" s="1" t="s">
        <v>165</v>
      </c>
      <c r="F56" s="1" t="s">
        <v>166</v>
      </c>
      <c r="G56" s="1" t="s">
        <v>283</v>
      </c>
      <c r="H56" s="1" t="s">
        <v>295</v>
      </c>
      <c r="I56" s="10" t="s">
        <v>305</v>
      </c>
      <c r="J56" s="1" t="s">
        <v>338</v>
      </c>
      <c r="K56" s="1" t="s">
        <v>425</v>
      </c>
      <c r="L56" s="1" t="s">
        <v>438</v>
      </c>
      <c r="M56" s="11" t="str">
        <f>TabBDArticlesMenus[[#This Row],[Code nature article menu]]&amp;TabBDArticlesMenus[[#This Row],[Nom article menu]]</f>
        <v>LSMJMacédoine de légumes</v>
      </c>
    </row>
    <row r="57" spans="1:13" x14ac:dyDescent="0.25">
      <c r="A57" s="1" t="s">
        <v>31</v>
      </c>
      <c r="B57" s="1" t="s">
        <v>27</v>
      </c>
      <c r="C57" s="1" t="s">
        <v>50</v>
      </c>
      <c r="D57" s="1" t="s">
        <v>51</v>
      </c>
      <c r="E57" s="1" t="s">
        <v>167</v>
      </c>
      <c r="F57" s="1" t="s">
        <v>168</v>
      </c>
      <c r="G57" s="1" t="s">
        <v>283</v>
      </c>
      <c r="H57" s="1" t="s">
        <v>295</v>
      </c>
      <c r="I57" s="10" t="s">
        <v>305</v>
      </c>
      <c r="J57" s="1" t="s">
        <v>338</v>
      </c>
      <c r="K57" s="1" t="s">
        <v>425</v>
      </c>
      <c r="L57" s="1" t="s">
        <v>439</v>
      </c>
      <c r="M57" s="11" t="str">
        <f>TabBDArticlesMenus[[#This Row],[Code nature article menu]]&amp;TabBDArticlesMenus[[#This Row],[Nom article menu]]</f>
        <v>LSMJPetits pois</v>
      </c>
    </row>
    <row r="58" spans="1:13" x14ac:dyDescent="0.25">
      <c r="A58" s="1" t="s">
        <v>31</v>
      </c>
      <c r="B58" s="1" t="s">
        <v>27</v>
      </c>
      <c r="C58" s="1" t="s">
        <v>50</v>
      </c>
      <c r="D58" s="1" t="s">
        <v>51</v>
      </c>
      <c r="E58" s="1" t="s">
        <v>169</v>
      </c>
      <c r="F58" s="1" t="s">
        <v>170</v>
      </c>
      <c r="G58" s="1" t="s">
        <v>283</v>
      </c>
      <c r="H58" s="1" t="s">
        <v>295</v>
      </c>
      <c r="I58" s="10" t="s">
        <v>305</v>
      </c>
      <c r="J58" s="1" t="s">
        <v>338</v>
      </c>
      <c r="K58" s="1" t="s">
        <v>425</v>
      </c>
      <c r="L58" s="1" t="s">
        <v>440</v>
      </c>
      <c r="M58" s="11" t="str">
        <f>TabBDArticlesMenus[[#This Row],[Code nature article menu]]&amp;TabBDArticlesMenus[[#This Row],[Nom article menu]]</f>
        <v>LSMJPetits pois et jeunes carottes</v>
      </c>
    </row>
    <row r="59" spans="1:13" x14ac:dyDescent="0.25">
      <c r="A59" s="1" t="s">
        <v>31</v>
      </c>
      <c r="B59" s="1" t="s">
        <v>27</v>
      </c>
      <c r="C59" s="1" t="s">
        <v>50</v>
      </c>
      <c r="D59" s="1" t="s">
        <v>51</v>
      </c>
      <c r="E59" s="1" t="s">
        <v>171</v>
      </c>
      <c r="F59" s="1" t="s">
        <v>172</v>
      </c>
      <c r="G59" s="1" t="s">
        <v>283</v>
      </c>
      <c r="H59" s="1" t="s">
        <v>295</v>
      </c>
      <c r="I59" s="10" t="s">
        <v>305</v>
      </c>
      <c r="J59" s="1" t="s">
        <v>338</v>
      </c>
      <c r="K59" s="1" t="s">
        <v>425</v>
      </c>
      <c r="L59" s="1" t="s">
        <v>441</v>
      </c>
      <c r="M59" s="11" t="str">
        <f>TabBDArticlesMenus[[#This Row],[Code nature article menu]]&amp;TabBDArticlesMenus[[#This Row],[Nom article menu]]</f>
        <v>LSMJRatatouille</v>
      </c>
    </row>
    <row r="60" spans="1:13" x14ac:dyDescent="0.25">
      <c r="A60" s="1" t="s">
        <v>31</v>
      </c>
      <c r="B60" s="1" t="s">
        <v>27</v>
      </c>
      <c r="C60" s="1" t="s">
        <v>50</v>
      </c>
      <c r="D60" s="1" t="s">
        <v>51</v>
      </c>
      <c r="E60" s="1" t="s">
        <v>173</v>
      </c>
      <c r="F60" s="1" t="s">
        <v>174</v>
      </c>
      <c r="G60" s="1" t="s">
        <v>283</v>
      </c>
      <c r="H60" s="1" t="s">
        <v>295</v>
      </c>
      <c r="I60" s="10" t="s">
        <v>305</v>
      </c>
      <c r="J60" s="1" t="s">
        <v>338</v>
      </c>
      <c r="K60" s="1" t="s">
        <v>425</v>
      </c>
      <c r="L60" s="1" t="s">
        <v>442</v>
      </c>
      <c r="M60" s="11" t="str">
        <f>TabBDArticlesMenus[[#This Row],[Code nature article menu]]&amp;TabBDArticlesMenus[[#This Row],[Nom article menu]]</f>
        <v>LSMJRaviolis</v>
      </c>
    </row>
    <row r="61" spans="1:13" x14ac:dyDescent="0.25">
      <c r="A61" s="1" t="s">
        <v>31</v>
      </c>
      <c r="B61" s="1" t="s">
        <v>27</v>
      </c>
      <c r="C61" s="1" t="s">
        <v>50</v>
      </c>
      <c r="D61" s="1" t="s">
        <v>51</v>
      </c>
      <c r="E61" s="1" t="s">
        <v>175</v>
      </c>
      <c r="F61" s="1" t="s">
        <v>176</v>
      </c>
      <c r="G61" s="1" t="s">
        <v>283</v>
      </c>
      <c r="H61" s="1" t="s">
        <v>295</v>
      </c>
      <c r="I61" s="10" t="s">
        <v>305</v>
      </c>
      <c r="J61" s="1" t="s">
        <v>338</v>
      </c>
      <c r="K61" s="1" t="s">
        <v>425</v>
      </c>
      <c r="L61" s="1" t="s">
        <v>443</v>
      </c>
      <c r="M61" s="11" t="str">
        <f>TabBDArticlesMenus[[#This Row],[Code nature article menu]]&amp;TabBDArticlesMenus[[#This Row],[Nom article menu]]</f>
        <v>LSMJTomates pelées</v>
      </c>
    </row>
    <row r="62" spans="1:13" x14ac:dyDescent="0.25">
      <c r="A62" s="1" t="s">
        <v>31</v>
      </c>
      <c r="B62" s="1" t="s">
        <v>27</v>
      </c>
      <c r="C62" s="1" t="s">
        <v>52</v>
      </c>
      <c r="D62" s="1" t="s">
        <v>53</v>
      </c>
      <c r="E62" s="1" t="s">
        <v>109</v>
      </c>
      <c r="F62" s="1" t="s">
        <v>177</v>
      </c>
      <c r="G62" s="1" t="s">
        <v>287</v>
      </c>
      <c r="H62" s="1" t="s">
        <v>299</v>
      </c>
      <c r="I62" s="10" t="s">
        <v>304</v>
      </c>
      <c r="J62" s="1" t="s">
        <v>337</v>
      </c>
      <c r="K62" s="1" t="s">
        <v>425</v>
      </c>
      <c r="L62" s="1" t="s">
        <v>444</v>
      </c>
      <c r="M62" s="11" t="str">
        <f>TabBDArticlesMenus[[#This Row],[Code nature article menu]]&amp;TabBDArticlesMenus[[#This Row],[Nom article menu]]</f>
        <v>LSVAsperges</v>
      </c>
    </row>
    <row r="63" spans="1:13" x14ac:dyDescent="0.25">
      <c r="A63" s="1" t="s">
        <v>31</v>
      </c>
      <c r="B63" s="1" t="s">
        <v>27</v>
      </c>
      <c r="C63" s="1" t="s">
        <v>52</v>
      </c>
      <c r="D63" s="1" t="s">
        <v>53</v>
      </c>
      <c r="E63" s="1" t="s">
        <v>111</v>
      </c>
      <c r="F63" s="1" t="s">
        <v>178</v>
      </c>
      <c r="G63" s="1" t="s">
        <v>287</v>
      </c>
      <c r="H63" s="1" t="s">
        <v>299</v>
      </c>
      <c r="I63" s="10" t="s">
        <v>328</v>
      </c>
      <c r="J63" s="1" t="s">
        <v>364</v>
      </c>
      <c r="K63" s="1" t="s">
        <v>425</v>
      </c>
      <c r="L63" s="1" t="s">
        <v>445</v>
      </c>
      <c r="M63" s="11" t="str">
        <f>TabBDArticlesMenus[[#This Row],[Code nature article menu]]&amp;TabBDArticlesMenus[[#This Row],[Nom article menu]]</f>
        <v>LSVAvocat</v>
      </c>
    </row>
    <row r="64" spans="1:13" x14ac:dyDescent="0.25">
      <c r="A64" s="1" t="s">
        <v>31</v>
      </c>
      <c r="B64" s="1" t="s">
        <v>27</v>
      </c>
      <c r="C64" s="1" t="s">
        <v>52</v>
      </c>
      <c r="D64" s="1" t="s">
        <v>53</v>
      </c>
      <c r="E64" s="1" t="s">
        <v>179</v>
      </c>
      <c r="F64" s="1" t="s">
        <v>180</v>
      </c>
      <c r="G64" s="1" t="s">
        <v>287</v>
      </c>
      <c r="H64" s="1" t="s">
        <v>299</v>
      </c>
      <c r="I64" s="10" t="s">
        <v>446</v>
      </c>
      <c r="J64" s="1" t="s">
        <v>349</v>
      </c>
      <c r="K64" s="1" t="s">
        <v>425</v>
      </c>
      <c r="L64" s="1" t="s">
        <v>447</v>
      </c>
      <c r="M64" s="11" t="str">
        <f>TabBDArticlesMenus[[#This Row],[Code nature article menu]]&amp;TabBDArticlesMenus[[#This Row],[Nom article menu]]</f>
        <v>LSVBetterave rouge</v>
      </c>
    </row>
    <row r="65" spans="1:13" x14ac:dyDescent="0.25">
      <c r="A65" s="1" t="s">
        <v>31</v>
      </c>
      <c r="B65" s="1" t="s">
        <v>27</v>
      </c>
      <c r="C65" s="1" t="s">
        <v>52</v>
      </c>
      <c r="D65" s="1" t="s">
        <v>53</v>
      </c>
      <c r="E65" s="1" t="s">
        <v>113</v>
      </c>
      <c r="F65" s="1" t="s">
        <v>181</v>
      </c>
      <c r="G65" s="1" t="s">
        <v>287</v>
      </c>
      <c r="H65" s="1" t="s">
        <v>299</v>
      </c>
      <c r="I65" s="10" t="s">
        <v>333</v>
      </c>
      <c r="J65" s="1" t="s">
        <v>369</v>
      </c>
      <c r="K65" s="1" t="s">
        <v>425</v>
      </c>
      <c r="L65" s="1" t="s">
        <v>448</v>
      </c>
      <c r="M65" s="11" t="str">
        <f>TabBDArticlesMenus[[#This Row],[Code nature article menu]]&amp;TabBDArticlesMenus[[#This Row],[Nom article menu]]</f>
        <v>LSVCarottes</v>
      </c>
    </row>
    <row r="66" spans="1:13" x14ac:dyDescent="0.25">
      <c r="A66" s="1" t="s">
        <v>31</v>
      </c>
      <c r="B66" s="1" t="s">
        <v>27</v>
      </c>
      <c r="C66" s="1" t="s">
        <v>52</v>
      </c>
      <c r="D66" s="1" t="s">
        <v>53</v>
      </c>
      <c r="E66" s="1" t="s">
        <v>115</v>
      </c>
      <c r="F66" s="1" t="s">
        <v>182</v>
      </c>
      <c r="G66" s="1" t="s">
        <v>287</v>
      </c>
      <c r="H66" s="1" t="s">
        <v>299</v>
      </c>
      <c r="I66" s="10" t="s">
        <v>326</v>
      </c>
      <c r="J66" s="1" t="s">
        <v>362</v>
      </c>
      <c r="K66" s="1" t="s">
        <v>425</v>
      </c>
      <c r="L66" s="1" t="s">
        <v>449</v>
      </c>
      <c r="M66" s="11" t="str">
        <f>TabBDArticlesMenus[[#This Row],[Code nature article menu]]&amp;TabBDArticlesMenus[[#This Row],[Nom article menu]]</f>
        <v>LSVCéleri</v>
      </c>
    </row>
    <row r="67" spans="1:13" x14ac:dyDescent="0.25">
      <c r="A67" s="1" t="s">
        <v>31</v>
      </c>
      <c r="B67" s="1" t="s">
        <v>27</v>
      </c>
      <c r="C67" s="1" t="s">
        <v>52</v>
      </c>
      <c r="D67" s="1" t="s">
        <v>53</v>
      </c>
      <c r="E67" s="1" t="s">
        <v>117</v>
      </c>
      <c r="F67" s="1" t="s">
        <v>183</v>
      </c>
      <c r="G67" s="1" t="s">
        <v>287</v>
      </c>
      <c r="H67" s="1" t="s">
        <v>299</v>
      </c>
      <c r="I67" s="10" t="s">
        <v>304</v>
      </c>
      <c r="J67" s="1" t="s">
        <v>337</v>
      </c>
      <c r="K67" s="1" t="s">
        <v>425</v>
      </c>
      <c r="L67" s="1" t="s">
        <v>450</v>
      </c>
      <c r="M67" s="11" t="str">
        <f>TabBDArticlesMenus[[#This Row],[Code nature article menu]]&amp;TabBDArticlesMenus[[#This Row],[Nom article menu]]</f>
        <v>LSVChampignons</v>
      </c>
    </row>
    <row r="68" spans="1:13" x14ac:dyDescent="0.25">
      <c r="A68" s="1" t="s">
        <v>31</v>
      </c>
      <c r="B68" s="1" t="s">
        <v>27</v>
      </c>
      <c r="C68" s="1" t="s">
        <v>52</v>
      </c>
      <c r="D68" s="1" t="s">
        <v>53</v>
      </c>
      <c r="E68" s="1" t="s">
        <v>119</v>
      </c>
      <c r="F68" s="1" t="s">
        <v>184</v>
      </c>
      <c r="G68" s="1" t="s">
        <v>287</v>
      </c>
      <c r="H68" s="1" t="s">
        <v>299</v>
      </c>
      <c r="I68" s="10" t="s">
        <v>328</v>
      </c>
      <c r="J68" s="1" t="s">
        <v>364</v>
      </c>
      <c r="K68" s="1" t="s">
        <v>425</v>
      </c>
      <c r="L68" s="1" t="s">
        <v>451</v>
      </c>
      <c r="M68" s="11" t="str">
        <f>TabBDArticlesMenus[[#This Row],[Code nature article menu]]&amp;TabBDArticlesMenus[[#This Row],[Nom article menu]]</f>
        <v>LSVConcombre</v>
      </c>
    </row>
    <row r="69" spans="1:13" x14ac:dyDescent="0.25">
      <c r="A69" s="1" t="s">
        <v>31</v>
      </c>
      <c r="B69" s="1" t="s">
        <v>27</v>
      </c>
      <c r="C69" s="1" t="s">
        <v>52</v>
      </c>
      <c r="D69" s="1" t="s">
        <v>53</v>
      </c>
      <c r="E69" s="1" t="s">
        <v>135</v>
      </c>
      <c r="F69" s="1" t="s">
        <v>185</v>
      </c>
      <c r="G69" s="1" t="s">
        <v>287</v>
      </c>
      <c r="H69" s="1" t="s">
        <v>299</v>
      </c>
      <c r="I69" s="10" t="s">
        <v>306</v>
      </c>
      <c r="J69" s="1" t="s">
        <v>339</v>
      </c>
      <c r="K69" s="1" t="s">
        <v>425</v>
      </c>
      <c r="L69" s="1" t="s">
        <v>452</v>
      </c>
      <c r="M69" s="11" t="str">
        <f>TabBDArticlesMenus[[#This Row],[Code nature article menu]]&amp;TabBDArticlesMenus[[#This Row],[Nom article menu]]</f>
        <v>LSVRadis</v>
      </c>
    </row>
    <row r="70" spans="1:13" x14ac:dyDescent="0.25">
      <c r="A70" s="1" t="s">
        <v>31</v>
      </c>
      <c r="B70" s="1" t="s">
        <v>27</v>
      </c>
      <c r="C70" s="1" t="s">
        <v>52</v>
      </c>
      <c r="D70" s="1" t="s">
        <v>53</v>
      </c>
      <c r="E70" s="1" t="s">
        <v>139</v>
      </c>
      <c r="F70" s="1" t="s">
        <v>186</v>
      </c>
      <c r="G70" s="1" t="s">
        <v>287</v>
      </c>
      <c r="H70" s="1" t="s">
        <v>299</v>
      </c>
      <c r="I70" s="10" t="s">
        <v>331</v>
      </c>
      <c r="J70" s="1" t="s">
        <v>367</v>
      </c>
      <c r="K70" s="1" t="s">
        <v>425</v>
      </c>
      <c r="L70" s="1" t="s">
        <v>453</v>
      </c>
      <c r="M70" s="11" t="str">
        <f>TabBDArticlesMenus[[#This Row],[Code nature article menu]]&amp;TabBDArticlesMenus[[#This Row],[Nom article menu]]</f>
        <v>LSVSalade</v>
      </c>
    </row>
    <row r="71" spans="1:13" x14ac:dyDescent="0.25">
      <c r="A71" s="1" t="s">
        <v>31</v>
      </c>
      <c r="B71" s="1" t="s">
        <v>27</v>
      </c>
      <c r="C71" s="1" t="s">
        <v>52</v>
      </c>
      <c r="D71" s="1" t="s">
        <v>53</v>
      </c>
      <c r="E71" s="1" t="s">
        <v>187</v>
      </c>
      <c r="F71" s="1" t="s">
        <v>188</v>
      </c>
      <c r="G71" s="1" t="s">
        <v>287</v>
      </c>
      <c r="H71" s="1" t="s">
        <v>299</v>
      </c>
      <c r="I71" s="10" t="s">
        <v>304</v>
      </c>
      <c r="J71" s="1" t="s">
        <v>337</v>
      </c>
      <c r="K71" s="1" t="s">
        <v>425</v>
      </c>
      <c r="L71" s="1" t="s">
        <v>454</v>
      </c>
      <c r="M71" s="11" t="str">
        <f>TabBDArticlesMenus[[#This Row],[Code nature article menu]]&amp;TabBDArticlesMenus[[#This Row],[Nom article menu]]</f>
        <v>LSVSalsifis</v>
      </c>
    </row>
    <row r="72" spans="1:13" x14ac:dyDescent="0.25">
      <c r="A72" s="1" t="s">
        <v>31</v>
      </c>
      <c r="B72" s="1" t="s">
        <v>27</v>
      </c>
      <c r="C72" s="1" t="s">
        <v>52</v>
      </c>
      <c r="D72" s="1" t="s">
        <v>53</v>
      </c>
      <c r="E72" s="1" t="s">
        <v>141</v>
      </c>
      <c r="F72" s="1" t="s">
        <v>189</v>
      </c>
      <c r="G72" s="1" t="s">
        <v>287</v>
      </c>
      <c r="H72" s="1" t="s">
        <v>299</v>
      </c>
      <c r="I72" s="10" t="s">
        <v>333</v>
      </c>
      <c r="J72" s="1" t="s">
        <v>369</v>
      </c>
      <c r="K72" s="1" t="s">
        <v>425</v>
      </c>
      <c r="L72" s="1" t="s">
        <v>455</v>
      </c>
      <c r="M72" s="11" t="str">
        <f>TabBDArticlesMenus[[#This Row],[Code nature article menu]]&amp;TabBDArticlesMenus[[#This Row],[Nom article menu]]</f>
        <v>LSVTomates</v>
      </c>
    </row>
    <row r="73" spans="1:13" x14ac:dyDescent="0.25">
      <c r="A73" s="1" t="s">
        <v>31</v>
      </c>
      <c r="B73" s="1" t="s">
        <v>27</v>
      </c>
      <c r="C73" s="1" t="s">
        <v>56</v>
      </c>
      <c r="D73" s="1" t="s">
        <v>57</v>
      </c>
      <c r="E73" s="1" t="s">
        <v>109</v>
      </c>
      <c r="F73" s="1" t="s">
        <v>190</v>
      </c>
      <c r="G73" s="1" t="s">
        <v>278</v>
      </c>
      <c r="H73" s="1" t="s">
        <v>290</v>
      </c>
      <c r="I73" s="10" t="s">
        <v>304</v>
      </c>
      <c r="J73" s="1" t="s">
        <v>337</v>
      </c>
      <c r="K73" s="1" t="s">
        <v>425</v>
      </c>
      <c r="L73" s="1" t="s">
        <v>462</v>
      </c>
      <c r="M73" s="11" t="str">
        <f>TabBDArticlesMenus[[#This Row],[Code nature article menu]]&amp;TabBDArticlesMenus[[#This Row],[Nom article menu]]</f>
        <v>LWDAsperges</v>
      </c>
    </row>
    <row r="74" spans="1:13" x14ac:dyDescent="0.25">
      <c r="A74" s="1" t="s">
        <v>31</v>
      </c>
      <c r="B74" s="1" t="s">
        <v>27</v>
      </c>
      <c r="C74" s="1" t="s">
        <v>56</v>
      </c>
      <c r="D74" s="1" t="s">
        <v>57</v>
      </c>
      <c r="E74" s="1" t="s">
        <v>194</v>
      </c>
      <c r="F74" s="1" t="s">
        <v>191</v>
      </c>
      <c r="G74" s="1" t="s">
        <v>277</v>
      </c>
      <c r="H74" s="1" t="s">
        <v>289</v>
      </c>
      <c r="I74" s="10" t="s">
        <v>316</v>
      </c>
      <c r="J74" s="1" t="s">
        <v>351</v>
      </c>
      <c r="K74" s="1" t="s">
        <v>425</v>
      </c>
      <c r="L74" s="1" t="s">
        <v>463</v>
      </c>
      <c r="M74" s="11" t="str">
        <f>TabBDArticlesMenus[[#This Row],[Code nature article menu]]&amp;TabBDArticlesMenus[[#This Row],[Nom article menu]]</f>
        <v>LWDChips</v>
      </c>
    </row>
    <row r="75" spans="1:13" x14ac:dyDescent="0.25">
      <c r="A75" s="1" t="s">
        <v>31</v>
      </c>
      <c r="B75" s="1" t="s">
        <v>27</v>
      </c>
      <c r="C75" s="1" t="s">
        <v>56</v>
      </c>
      <c r="D75" s="1" t="s">
        <v>57</v>
      </c>
      <c r="E75" s="1" t="s">
        <v>195</v>
      </c>
      <c r="F75" s="1" t="s">
        <v>193</v>
      </c>
      <c r="G75" s="1" t="s">
        <v>276</v>
      </c>
      <c r="H75" s="1" t="s">
        <v>288</v>
      </c>
      <c r="I75" s="10" t="s">
        <v>321</v>
      </c>
      <c r="J75" s="1" t="s">
        <v>357</v>
      </c>
      <c r="K75" s="1" t="s">
        <v>425</v>
      </c>
      <c r="L75" s="1" t="s">
        <v>464</v>
      </c>
      <c r="M75" s="11" t="str">
        <f>TabBDArticlesMenus[[#This Row],[Code nature article menu]]&amp;TabBDArticlesMenus[[#This Row],[Nom article menu]]</f>
        <v>LWDFrites</v>
      </c>
    </row>
    <row r="76" spans="1:13" x14ac:dyDescent="0.25">
      <c r="A76" s="1" t="s">
        <v>31</v>
      </c>
      <c r="B76" s="1" t="s">
        <v>27</v>
      </c>
      <c r="C76" s="1" t="s">
        <v>56</v>
      </c>
      <c r="D76" s="1" t="s">
        <v>57</v>
      </c>
      <c r="E76" s="1" t="s">
        <v>154</v>
      </c>
      <c r="F76" s="1" t="s">
        <v>196</v>
      </c>
      <c r="G76" s="1" t="s">
        <v>277</v>
      </c>
      <c r="H76" s="1" t="s">
        <v>289</v>
      </c>
      <c r="I76" s="10" t="s">
        <v>305</v>
      </c>
      <c r="J76" s="1" t="s">
        <v>338</v>
      </c>
      <c r="K76" s="1" t="s">
        <v>425</v>
      </c>
      <c r="L76" s="1" t="s">
        <v>465</v>
      </c>
      <c r="M76" s="11" t="str">
        <f>TabBDArticlesMenus[[#This Row],[Code nature article menu]]&amp;TabBDArticlesMenus[[#This Row],[Nom article menu]]</f>
        <v>LWDHaricots verts</v>
      </c>
    </row>
    <row r="77" spans="1:13" x14ac:dyDescent="0.25">
      <c r="A77" s="1" t="s">
        <v>31</v>
      </c>
      <c r="B77" s="1" t="s">
        <v>27</v>
      </c>
      <c r="C77" s="1" t="s">
        <v>54</v>
      </c>
      <c r="D77" s="1" t="s">
        <v>55</v>
      </c>
      <c r="E77" s="1" t="s">
        <v>125</v>
      </c>
      <c r="F77" s="1" t="s">
        <v>459</v>
      </c>
      <c r="G77" s="1" t="s">
        <v>286</v>
      </c>
      <c r="H77" s="1" t="s">
        <v>298</v>
      </c>
      <c r="I77" s="10" t="s">
        <v>324</v>
      </c>
      <c r="J77" s="1" t="s">
        <v>360</v>
      </c>
      <c r="K77" s="1" t="s">
        <v>425</v>
      </c>
      <c r="L77" s="1" t="s">
        <v>456</v>
      </c>
      <c r="M77" s="11" t="str">
        <f>TabBDArticlesMenus[[#This Row],[Code nature article menu]]&amp;TabBDArticlesMenus[[#This Row],[Nom article menu]]</f>
        <v>LWSPâtes à la sauce tomates</v>
      </c>
    </row>
    <row r="78" spans="1:13" x14ac:dyDescent="0.25">
      <c r="A78" s="1" t="s">
        <v>31</v>
      </c>
      <c r="B78" s="1" t="s">
        <v>27</v>
      </c>
      <c r="C78" s="1" t="s">
        <v>54</v>
      </c>
      <c r="D78" s="1" t="s">
        <v>55</v>
      </c>
      <c r="E78" s="1" t="s">
        <v>127</v>
      </c>
      <c r="F78" s="1" t="s">
        <v>460</v>
      </c>
      <c r="G78" s="1" t="s">
        <v>286</v>
      </c>
      <c r="H78" s="1" t="s">
        <v>298</v>
      </c>
      <c r="I78" s="10" t="s">
        <v>324</v>
      </c>
      <c r="J78" s="1" t="s">
        <v>360</v>
      </c>
      <c r="K78" s="1" t="s">
        <v>425</v>
      </c>
      <c r="L78" s="1" t="s">
        <v>457</v>
      </c>
      <c r="M78" s="11" t="str">
        <f>TabBDArticlesMenus[[#This Row],[Code nature article menu]]&amp;TabBDArticlesMenus[[#This Row],[Nom article menu]]</f>
        <v>LWSPâtes au beurre</v>
      </c>
    </row>
    <row r="79" spans="1:13" x14ac:dyDescent="0.25">
      <c r="A79" s="1" t="s">
        <v>31</v>
      </c>
      <c r="B79" s="1" t="s">
        <v>27</v>
      </c>
      <c r="C79" s="1" t="s">
        <v>54</v>
      </c>
      <c r="D79" s="1" t="s">
        <v>55</v>
      </c>
      <c r="E79" s="1" t="s">
        <v>192</v>
      </c>
      <c r="F79" s="1" t="s">
        <v>461</v>
      </c>
      <c r="G79" s="1" t="s">
        <v>286</v>
      </c>
      <c r="H79" s="1" t="s">
        <v>298</v>
      </c>
      <c r="I79" s="10" t="s">
        <v>324</v>
      </c>
      <c r="J79" s="1" t="s">
        <v>360</v>
      </c>
      <c r="K79" s="1" t="s">
        <v>425</v>
      </c>
      <c r="L79" s="1" t="s">
        <v>458</v>
      </c>
      <c r="M79" s="11" t="str">
        <f>TabBDArticlesMenus[[#This Row],[Code nature article menu]]&amp;TabBDArticlesMenus[[#This Row],[Nom article menu]]</f>
        <v>LWSPâtes au fromage râpé</v>
      </c>
    </row>
    <row r="80" spans="1:13" x14ac:dyDescent="0.25">
      <c r="A80" s="1" t="s">
        <v>31</v>
      </c>
      <c r="B80" s="1" t="s">
        <v>27</v>
      </c>
      <c r="C80" s="1" t="s">
        <v>58</v>
      </c>
      <c r="D80" s="1" t="s">
        <v>59</v>
      </c>
      <c r="E80" s="1" t="s">
        <v>197</v>
      </c>
      <c r="F80" s="1" t="s">
        <v>198</v>
      </c>
      <c r="G80" s="1" t="s">
        <v>280</v>
      </c>
      <c r="H80" s="1" t="s">
        <v>292</v>
      </c>
      <c r="I80" s="10" t="s">
        <v>309</v>
      </c>
      <c r="J80" s="1" t="s">
        <v>342</v>
      </c>
      <c r="K80" s="1" t="s">
        <v>425</v>
      </c>
      <c r="L80" s="1" t="s">
        <v>466</v>
      </c>
      <c r="M80" s="11" t="str">
        <f>TabBDArticlesMenus[[#This Row],[Code nature article menu]]&amp;TabBDArticlesMenus[[#This Row],[Nom article menu]]</f>
        <v>VMRRôti d'agneau</v>
      </c>
    </row>
    <row r="81" spans="1:13" x14ac:dyDescent="0.25">
      <c r="A81" s="1" t="s">
        <v>31</v>
      </c>
      <c r="B81" s="1" t="s">
        <v>27</v>
      </c>
      <c r="C81" s="1" t="s">
        <v>58</v>
      </c>
      <c r="D81" s="1" t="s">
        <v>59</v>
      </c>
      <c r="E81" s="1" t="s">
        <v>199</v>
      </c>
      <c r="F81" s="1" t="s">
        <v>200</v>
      </c>
      <c r="G81" s="1" t="s">
        <v>280</v>
      </c>
      <c r="H81" s="1" t="s">
        <v>292</v>
      </c>
      <c r="I81" s="10" t="s">
        <v>309</v>
      </c>
      <c r="J81" s="1" t="s">
        <v>342</v>
      </c>
      <c r="K81" s="1" t="s">
        <v>425</v>
      </c>
      <c r="L81" s="1" t="s">
        <v>467</v>
      </c>
      <c r="M81" s="11" t="str">
        <f>TabBDArticlesMenus[[#This Row],[Code nature article menu]]&amp;TabBDArticlesMenus[[#This Row],[Nom article menu]]</f>
        <v>VMRRôti de bœuf</v>
      </c>
    </row>
    <row r="82" spans="1:13" x14ac:dyDescent="0.25">
      <c r="A82" s="1" t="s">
        <v>31</v>
      </c>
      <c r="B82" s="1" t="s">
        <v>27</v>
      </c>
      <c r="C82" s="1" t="s">
        <v>58</v>
      </c>
      <c r="D82" s="1" t="s">
        <v>59</v>
      </c>
      <c r="E82" s="1" t="s">
        <v>201</v>
      </c>
      <c r="F82" s="1" t="s">
        <v>202</v>
      </c>
      <c r="G82" s="1" t="s">
        <v>280</v>
      </c>
      <c r="H82" s="1" t="s">
        <v>292</v>
      </c>
      <c r="I82" s="10" t="s">
        <v>309</v>
      </c>
      <c r="J82" s="1" t="s">
        <v>342</v>
      </c>
      <c r="K82" s="1" t="s">
        <v>425</v>
      </c>
      <c r="L82" s="1" t="s">
        <v>468</v>
      </c>
      <c r="M82" s="11" t="str">
        <f>TabBDArticlesMenus[[#This Row],[Code nature article menu]]&amp;TabBDArticlesMenus[[#This Row],[Nom article menu]]</f>
        <v>VMRRôti de cheval</v>
      </c>
    </row>
    <row r="83" spans="1:13" x14ac:dyDescent="0.25">
      <c r="A83" s="1" t="s">
        <v>31</v>
      </c>
      <c r="B83" s="1" t="s">
        <v>27</v>
      </c>
      <c r="C83" s="1" t="s">
        <v>58</v>
      </c>
      <c r="D83" s="1" t="s">
        <v>59</v>
      </c>
      <c r="E83" s="1" t="s">
        <v>203</v>
      </c>
      <c r="F83" s="1" t="s">
        <v>204</v>
      </c>
      <c r="G83" s="1" t="s">
        <v>280</v>
      </c>
      <c r="H83" s="1" t="s">
        <v>292</v>
      </c>
      <c r="I83" s="10" t="s">
        <v>309</v>
      </c>
      <c r="J83" s="1" t="s">
        <v>342</v>
      </c>
      <c r="K83" s="1" t="s">
        <v>425</v>
      </c>
      <c r="L83" s="1" t="s">
        <v>469</v>
      </c>
      <c r="M83" s="11" t="str">
        <f>TabBDArticlesMenus[[#This Row],[Code nature article menu]]&amp;TabBDArticlesMenus[[#This Row],[Nom article menu]]</f>
        <v>VMRRôti de porc</v>
      </c>
    </row>
    <row r="84" spans="1:13" x14ac:dyDescent="0.25">
      <c r="A84" s="1" t="s">
        <v>31</v>
      </c>
      <c r="B84" s="1" t="s">
        <v>27</v>
      </c>
      <c r="C84" s="1" t="s">
        <v>58</v>
      </c>
      <c r="D84" s="1" t="s">
        <v>59</v>
      </c>
      <c r="E84" s="1" t="s">
        <v>205</v>
      </c>
      <c r="F84" s="1" t="s">
        <v>206</v>
      </c>
      <c r="G84" s="1" t="s">
        <v>280</v>
      </c>
      <c r="H84" s="1" t="s">
        <v>292</v>
      </c>
      <c r="I84" s="10" t="s">
        <v>309</v>
      </c>
      <c r="J84" s="1" t="s">
        <v>342</v>
      </c>
      <c r="K84" s="1" t="s">
        <v>425</v>
      </c>
      <c r="L84" s="1" t="s">
        <v>470</v>
      </c>
      <c r="M84" s="11" t="str">
        <f>TabBDArticlesMenus[[#This Row],[Code nature article menu]]&amp;TabBDArticlesMenus[[#This Row],[Nom article menu]]</f>
        <v>VMRRôti de veau</v>
      </c>
    </row>
    <row r="85" spans="1:13" x14ac:dyDescent="0.25">
      <c r="A85" s="1" t="s">
        <v>31</v>
      </c>
      <c r="B85" s="1" t="s">
        <v>27</v>
      </c>
      <c r="C85" s="1" t="s">
        <v>60</v>
      </c>
      <c r="D85" s="1" t="s">
        <v>61</v>
      </c>
      <c r="E85" s="1" t="s">
        <v>207</v>
      </c>
      <c r="F85" s="1" t="s">
        <v>208</v>
      </c>
      <c r="G85" s="1" t="s">
        <v>284</v>
      </c>
      <c r="H85" s="1" t="s">
        <v>296</v>
      </c>
      <c r="I85" s="10" t="s">
        <v>318</v>
      </c>
      <c r="J85" s="1" t="s">
        <v>354</v>
      </c>
      <c r="K85" s="1" t="s">
        <v>425</v>
      </c>
      <c r="L85" s="1" t="s">
        <v>471</v>
      </c>
      <c r="M85" s="11" t="str">
        <f>TabBDArticlesMenus[[#This Row],[Code nature article menu]]&amp;TabBDArticlesMenus[[#This Row],[Nom article menu]]</f>
        <v>VMWAgneau</v>
      </c>
    </row>
    <row r="86" spans="1:13" x14ac:dyDescent="0.25">
      <c r="A86" s="1" t="s">
        <v>31</v>
      </c>
      <c r="B86" s="1" t="s">
        <v>27</v>
      </c>
      <c r="C86" s="1" t="s">
        <v>60</v>
      </c>
      <c r="D86" s="1" t="s">
        <v>61</v>
      </c>
      <c r="E86" s="1" t="s">
        <v>209</v>
      </c>
      <c r="F86" s="1" t="s">
        <v>210</v>
      </c>
      <c r="G86" s="1" t="s">
        <v>284</v>
      </c>
      <c r="H86" s="1" t="s">
        <v>296</v>
      </c>
      <c r="I86" s="10" t="s">
        <v>318</v>
      </c>
      <c r="J86" s="1" t="s">
        <v>354</v>
      </c>
      <c r="K86" s="1" t="s">
        <v>425</v>
      </c>
      <c r="L86" s="1" t="s">
        <v>472</v>
      </c>
      <c r="M86" s="11" t="str">
        <f>TabBDArticlesMenus[[#This Row],[Code nature article menu]]&amp;TabBDArticlesMenus[[#This Row],[Nom article menu]]</f>
        <v>VMWBœuf</v>
      </c>
    </row>
    <row r="87" spans="1:13" x14ac:dyDescent="0.25">
      <c r="A87" s="1" t="s">
        <v>31</v>
      </c>
      <c r="B87" s="1" t="s">
        <v>27</v>
      </c>
      <c r="C87" s="1" t="s">
        <v>60</v>
      </c>
      <c r="D87" s="1" t="s">
        <v>61</v>
      </c>
      <c r="E87" s="1" t="s">
        <v>211</v>
      </c>
      <c r="F87" s="1" t="s">
        <v>212</v>
      </c>
      <c r="G87" s="1" t="s">
        <v>284</v>
      </c>
      <c r="H87" s="1" t="s">
        <v>296</v>
      </c>
      <c r="I87" s="10" t="s">
        <v>318</v>
      </c>
      <c r="J87" s="1" t="s">
        <v>354</v>
      </c>
      <c r="K87" s="1" t="s">
        <v>425</v>
      </c>
      <c r="L87" s="1" t="s">
        <v>473</v>
      </c>
      <c r="M87" s="11" t="str">
        <f>TabBDArticlesMenus[[#This Row],[Code nature article menu]]&amp;TabBDArticlesMenus[[#This Row],[Nom article menu]]</f>
        <v>VMWCheval</v>
      </c>
    </row>
    <row r="88" spans="1:13" x14ac:dyDescent="0.25">
      <c r="A88" s="1" t="s">
        <v>31</v>
      </c>
      <c r="B88" s="1" t="s">
        <v>27</v>
      </c>
      <c r="C88" s="1" t="s">
        <v>60</v>
      </c>
      <c r="D88" s="1" t="s">
        <v>61</v>
      </c>
      <c r="E88" s="1" t="s">
        <v>213</v>
      </c>
      <c r="F88" s="1" t="s">
        <v>214</v>
      </c>
      <c r="G88" s="1" t="s">
        <v>284</v>
      </c>
      <c r="H88" s="1" t="s">
        <v>296</v>
      </c>
      <c r="I88" s="10" t="s">
        <v>318</v>
      </c>
      <c r="J88" s="1" t="s">
        <v>354</v>
      </c>
      <c r="K88" s="1" t="s">
        <v>425</v>
      </c>
      <c r="L88" s="1" t="s">
        <v>474</v>
      </c>
      <c r="M88" s="11" t="str">
        <f>TabBDArticlesMenus[[#This Row],[Code nature article menu]]&amp;TabBDArticlesMenus[[#This Row],[Nom article menu]]</f>
        <v>VMWDinde</v>
      </c>
    </row>
    <row r="89" spans="1:13" x14ac:dyDescent="0.25">
      <c r="A89" s="1" t="s">
        <v>31</v>
      </c>
      <c r="B89" s="1" t="s">
        <v>27</v>
      </c>
      <c r="C89" s="1" t="s">
        <v>60</v>
      </c>
      <c r="D89" s="1" t="s">
        <v>61</v>
      </c>
      <c r="E89" s="1" t="s">
        <v>215</v>
      </c>
      <c r="F89" s="1" t="s">
        <v>216</v>
      </c>
      <c r="G89" s="1" t="s">
        <v>284</v>
      </c>
      <c r="H89" s="1" t="s">
        <v>296</v>
      </c>
      <c r="I89" s="10" t="s">
        <v>328</v>
      </c>
      <c r="J89" s="1" t="s">
        <v>364</v>
      </c>
      <c r="K89" s="1" t="s">
        <v>425</v>
      </c>
      <c r="L89" s="1" t="s">
        <v>475</v>
      </c>
      <c r="M89" s="11" t="str">
        <f>TabBDArticlesMenus[[#This Row],[Code nature article menu]]&amp;TabBDArticlesMenus[[#This Row],[Nom article menu]]</f>
        <v>VMWPoisson</v>
      </c>
    </row>
    <row r="90" spans="1:13" x14ac:dyDescent="0.25">
      <c r="A90" s="1" t="s">
        <v>31</v>
      </c>
      <c r="B90" s="1" t="s">
        <v>27</v>
      </c>
      <c r="C90" s="1" t="s">
        <v>60</v>
      </c>
      <c r="D90" s="1" t="s">
        <v>61</v>
      </c>
      <c r="E90" s="1" t="s">
        <v>217</v>
      </c>
      <c r="F90" s="1" t="s">
        <v>218</v>
      </c>
      <c r="G90" s="1" t="s">
        <v>284</v>
      </c>
      <c r="H90" s="1" t="s">
        <v>296</v>
      </c>
      <c r="I90" s="10" t="s">
        <v>318</v>
      </c>
      <c r="J90" s="1" t="s">
        <v>354</v>
      </c>
      <c r="K90" s="1" t="s">
        <v>425</v>
      </c>
      <c r="L90" s="1" t="s">
        <v>476</v>
      </c>
      <c r="M90" s="11" t="str">
        <f>TabBDArticlesMenus[[#This Row],[Code nature article menu]]&amp;TabBDArticlesMenus[[#This Row],[Nom article menu]]</f>
        <v>VMWPorc</v>
      </c>
    </row>
    <row r="91" spans="1:13" x14ac:dyDescent="0.25">
      <c r="A91" s="1" t="s">
        <v>31</v>
      </c>
      <c r="B91" s="1" t="s">
        <v>27</v>
      </c>
      <c r="C91" s="1" t="s">
        <v>60</v>
      </c>
      <c r="D91" s="1" t="s">
        <v>61</v>
      </c>
      <c r="E91" s="1" t="s">
        <v>219</v>
      </c>
      <c r="F91" s="1" t="s">
        <v>220</v>
      </c>
      <c r="G91" s="1" t="s">
        <v>284</v>
      </c>
      <c r="H91" s="1" t="s">
        <v>296</v>
      </c>
      <c r="I91" s="10" t="s">
        <v>318</v>
      </c>
      <c r="J91" s="1" t="s">
        <v>354</v>
      </c>
      <c r="K91" s="1" t="s">
        <v>425</v>
      </c>
      <c r="L91" s="1" t="s">
        <v>477</v>
      </c>
      <c r="M91" s="11" t="str">
        <f>TabBDArticlesMenus[[#This Row],[Code nature article menu]]&amp;TabBDArticlesMenus[[#This Row],[Nom article menu]]</f>
        <v>VMWVeau</v>
      </c>
    </row>
    <row r="92" spans="1:13" x14ac:dyDescent="0.25">
      <c r="A92" s="1" t="s">
        <v>31</v>
      </c>
      <c r="B92" s="1" t="s">
        <v>27</v>
      </c>
      <c r="C92" s="1" t="s">
        <v>62</v>
      </c>
      <c r="D92" s="1" t="s">
        <v>63</v>
      </c>
      <c r="E92" s="1" t="s">
        <v>221</v>
      </c>
      <c r="F92" s="1" t="s">
        <v>222</v>
      </c>
      <c r="G92" s="1" t="s">
        <v>279</v>
      </c>
      <c r="H92" s="1" t="s">
        <v>291</v>
      </c>
      <c r="I92" s="10" t="s">
        <v>312</v>
      </c>
      <c r="J92" s="1" t="s">
        <v>346</v>
      </c>
      <c r="K92" s="1" t="s">
        <v>425</v>
      </c>
      <c r="L92" s="1" t="s">
        <v>478</v>
      </c>
      <c r="M92" s="11" t="str">
        <f>TabBDArticlesMenus[[#This Row],[Code nature article menu]]&amp;TabBDArticlesMenus[[#This Row],[Nom article menu]]</f>
        <v>VSBifteck haché de bœuf</v>
      </c>
    </row>
    <row r="93" spans="1:13" x14ac:dyDescent="0.25">
      <c r="A93" s="1" t="s">
        <v>31</v>
      </c>
      <c r="B93" s="1" t="s">
        <v>27</v>
      </c>
      <c r="C93" s="1" t="s">
        <v>62</v>
      </c>
      <c r="D93" s="1" t="s">
        <v>63</v>
      </c>
      <c r="E93" s="1" t="s">
        <v>223</v>
      </c>
      <c r="F93" s="1" t="s">
        <v>224</v>
      </c>
      <c r="G93" s="1" t="s">
        <v>279</v>
      </c>
      <c r="H93" s="1" t="s">
        <v>291</v>
      </c>
      <c r="I93" s="10" t="s">
        <v>320</v>
      </c>
      <c r="J93" s="1" t="s">
        <v>356</v>
      </c>
      <c r="K93" s="1" t="s">
        <v>425</v>
      </c>
      <c r="L93" s="1" t="s">
        <v>479</v>
      </c>
      <c r="M93" s="11" t="str">
        <f>TabBDArticlesMenus[[#This Row],[Code nature article menu]]&amp;TabBDArticlesMenus[[#This Row],[Nom article menu]]</f>
        <v>VSBifteck haché de cheval</v>
      </c>
    </row>
    <row r="94" spans="1:13" x14ac:dyDescent="0.25">
      <c r="A94" s="1" t="s">
        <v>31</v>
      </c>
      <c r="B94" s="1" t="s">
        <v>27</v>
      </c>
      <c r="C94" s="1" t="s">
        <v>62</v>
      </c>
      <c r="D94" s="1" t="s">
        <v>63</v>
      </c>
      <c r="E94" s="1" t="s">
        <v>225</v>
      </c>
      <c r="F94" s="1" t="s">
        <v>226</v>
      </c>
      <c r="G94" s="1" t="s">
        <v>279</v>
      </c>
      <c r="H94" s="1" t="s">
        <v>291</v>
      </c>
      <c r="I94" s="10" t="s">
        <v>312</v>
      </c>
      <c r="J94" s="1" t="s">
        <v>346</v>
      </c>
      <c r="K94" s="1" t="s">
        <v>425</v>
      </c>
      <c r="L94" s="1" t="s">
        <v>480</v>
      </c>
      <c r="M94" s="11" t="str">
        <f>TabBDArticlesMenus[[#This Row],[Code nature article menu]]&amp;TabBDArticlesMenus[[#This Row],[Nom article menu]]</f>
        <v>VSBifteck haché de veau</v>
      </c>
    </row>
    <row r="95" spans="1:13" x14ac:dyDescent="0.25">
      <c r="A95" s="1" t="s">
        <v>31</v>
      </c>
      <c r="B95" s="1" t="s">
        <v>27</v>
      </c>
      <c r="C95" s="1" t="s">
        <v>62</v>
      </c>
      <c r="D95" s="1" t="s">
        <v>63</v>
      </c>
      <c r="E95" s="1" t="s">
        <v>227</v>
      </c>
      <c r="F95" s="1" t="s">
        <v>228</v>
      </c>
      <c r="G95" s="1" t="s">
        <v>279</v>
      </c>
      <c r="H95" s="1" t="s">
        <v>291</v>
      </c>
      <c r="I95" s="10" t="s">
        <v>305</v>
      </c>
      <c r="J95" s="1" t="s">
        <v>338</v>
      </c>
      <c r="K95" s="1" t="s">
        <v>425</v>
      </c>
      <c r="L95" s="1" t="s">
        <v>481</v>
      </c>
      <c r="M95" s="11" t="str">
        <f>TabBDArticlesMenus[[#This Row],[Code nature article menu]]&amp;TabBDArticlesMenus[[#This Row],[Nom article menu]]</f>
        <v>VSBouchée à la reine</v>
      </c>
    </row>
    <row r="96" spans="1:13" x14ac:dyDescent="0.25">
      <c r="A96" s="1" t="s">
        <v>31</v>
      </c>
      <c r="B96" s="1" t="s">
        <v>27</v>
      </c>
      <c r="C96" s="1" t="s">
        <v>62</v>
      </c>
      <c r="D96" s="1" t="s">
        <v>63</v>
      </c>
      <c r="E96" s="1" t="s">
        <v>229</v>
      </c>
      <c r="F96" s="1" t="s">
        <v>230</v>
      </c>
      <c r="G96" s="1" t="s">
        <v>279</v>
      </c>
      <c r="H96" s="1" t="s">
        <v>291</v>
      </c>
      <c r="I96" s="10" t="s">
        <v>312</v>
      </c>
      <c r="J96" s="1" t="s">
        <v>346</v>
      </c>
      <c r="K96" s="1" t="s">
        <v>425</v>
      </c>
      <c r="L96" s="1" t="s">
        <v>482</v>
      </c>
      <c r="M96" s="11" t="str">
        <f>TabBDArticlesMenus[[#This Row],[Code nature article menu]]&amp;TabBDArticlesMenus[[#This Row],[Nom article menu]]</f>
        <v>VSBoudin</v>
      </c>
    </row>
    <row r="97" spans="1:13" x14ac:dyDescent="0.25">
      <c r="A97" s="1" t="s">
        <v>31</v>
      </c>
      <c r="B97" s="1" t="s">
        <v>27</v>
      </c>
      <c r="C97" s="1" t="s">
        <v>62</v>
      </c>
      <c r="D97" s="1" t="s">
        <v>63</v>
      </c>
      <c r="E97" s="1" t="s">
        <v>231</v>
      </c>
      <c r="F97" s="1" t="s">
        <v>232</v>
      </c>
      <c r="G97" s="1" t="s">
        <v>279</v>
      </c>
      <c r="H97" s="1" t="s">
        <v>291</v>
      </c>
      <c r="I97" s="10" t="s">
        <v>312</v>
      </c>
      <c r="J97" s="1" t="s">
        <v>346</v>
      </c>
      <c r="K97" s="1" t="s">
        <v>425</v>
      </c>
      <c r="L97" s="1" t="s">
        <v>483</v>
      </c>
      <c r="M97" s="11" t="str">
        <f>TabBDArticlesMenus[[#This Row],[Code nature article menu]]&amp;TabBDArticlesMenus[[#This Row],[Nom article menu]]</f>
        <v>VSCervelas</v>
      </c>
    </row>
    <row r="98" spans="1:13" x14ac:dyDescent="0.25">
      <c r="A98" s="1" t="s">
        <v>31</v>
      </c>
      <c r="B98" s="1" t="s">
        <v>27</v>
      </c>
      <c r="C98" s="1" t="s">
        <v>62</v>
      </c>
      <c r="D98" s="1" t="s">
        <v>63</v>
      </c>
      <c r="E98" s="1" t="s">
        <v>233</v>
      </c>
      <c r="F98" s="1" t="s">
        <v>234</v>
      </c>
      <c r="G98" s="1" t="s">
        <v>279</v>
      </c>
      <c r="H98" s="1" t="s">
        <v>291</v>
      </c>
      <c r="I98" s="10" t="s">
        <v>312</v>
      </c>
      <c r="J98" s="1" t="s">
        <v>346</v>
      </c>
      <c r="K98" s="1" t="s">
        <v>425</v>
      </c>
      <c r="L98" s="1" t="s">
        <v>484</v>
      </c>
      <c r="M98" s="11" t="str">
        <f>TabBDArticlesMenus[[#This Row],[Code nature article menu]]&amp;TabBDArticlesMenus[[#This Row],[Nom article menu]]</f>
        <v>VSCœur</v>
      </c>
    </row>
    <row r="99" spans="1:13" x14ac:dyDescent="0.25">
      <c r="A99" s="1" t="s">
        <v>31</v>
      </c>
      <c r="B99" s="1" t="s">
        <v>27</v>
      </c>
      <c r="C99" s="1" t="s">
        <v>62</v>
      </c>
      <c r="D99" s="1" t="s">
        <v>63</v>
      </c>
      <c r="E99" s="1" t="s">
        <v>235</v>
      </c>
      <c r="F99" s="1" t="s">
        <v>236</v>
      </c>
      <c r="G99" s="1" t="s">
        <v>279</v>
      </c>
      <c r="H99" s="1" t="s">
        <v>291</v>
      </c>
      <c r="I99" s="10" t="s">
        <v>305</v>
      </c>
      <c r="J99" s="1" t="s">
        <v>338</v>
      </c>
      <c r="K99" s="1" t="s">
        <v>425</v>
      </c>
      <c r="L99" s="1" t="s">
        <v>485</v>
      </c>
      <c r="M99" s="11" t="str">
        <f>TabBDArticlesMenus[[#This Row],[Code nature article menu]]&amp;TabBDArticlesMenus[[#This Row],[Nom article menu]]</f>
        <v>VSCroque-monsieur</v>
      </c>
    </row>
    <row r="100" spans="1:13" x14ac:dyDescent="0.25">
      <c r="A100" s="1" t="s">
        <v>31</v>
      </c>
      <c r="B100" s="1" t="s">
        <v>27</v>
      </c>
      <c r="C100" s="1" t="s">
        <v>62</v>
      </c>
      <c r="D100" s="1" t="s">
        <v>63</v>
      </c>
      <c r="E100" s="1" t="s">
        <v>237</v>
      </c>
      <c r="F100" s="1" t="s">
        <v>238</v>
      </c>
      <c r="G100" s="1" t="s">
        <v>279</v>
      </c>
      <c r="H100" s="1" t="s">
        <v>291</v>
      </c>
      <c r="I100" s="10" t="s">
        <v>312</v>
      </c>
      <c r="J100" s="1" t="s">
        <v>346</v>
      </c>
      <c r="K100" s="1" t="s">
        <v>425</v>
      </c>
      <c r="L100" s="1" t="s">
        <v>486</v>
      </c>
      <c r="M100" s="11" t="str">
        <f>TabBDArticlesMenus[[#This Row],[Code nature article menu]]&amp;TabBDArticlesMenus[[#This Row],[Nom article menu]]</f>
        <v>VSFoie</v>
      </c>
    </row>
    <row r="101" spans="1:13" x14ac:dyDescent="0.25">
      <c r="A101" s="1" t="s">
        <v>31</v>
      </c>
      <c r="B101" s="1" t="s">
        <v>27</v>
      </c>
      <c r="C101" s="1" t="s">
        <v>62</v>
      </c>
      <c r="D101" s="1" t="s">
        <v>63</v>
      </c>
      <c r="E101" s="1" t="s">
        <v>239</v>
      </c>
      <c r="F101" s="1" t="s">
        <v>240</v>
      </c>
      <c r="G101" s="1" t="s">
        <v>279</v>
      </c>
      <c r="H101" s="1" t="s">
        <v>291</v>
      </c>
      <c r="I101" s="10" t="s">
        <v>319</v>
      </c>
      <c r="J101" s="1" t="s">
        <v>355</v>
      </c>
      <c r="K101" s="1" t="s">
        <v>425</v>
      </c>
      <c r="L101" s="1" t="s">
        <v>487</v>
      </c>
      <c r="M101" s="11" t="str">
        <f>TabBDArticlesMenus[[#This Row],[Code nature article menu]]&amp;TabBDArticlesMenus[[#This Row],[Nom article menu]]</f>
        <v>VSFromage de tête</v>
      </c>
    </row>
    <row r="102" spans="1:13" x14ac:dyDescent="0.25">
      <c r="A102" s="1" t="s">
        <v>31</v>
      </c>
      <c r="B102" s="1" t="s">
        <v>27</v>
      </c>
      <c r="C102" s="1" t="s">
        <v>62</v>
      </c>
      <c r="D102" s="1" t="s">
        <v>63</v>
      </c>
      <c r="E102" s="1" t="s">
        <v>241</v>
      </c>
      <c r="F102" s="1" t="s">
        <v>242</v>
      </c>
      <c r="G102" s="1" t="s">
        <v>279</v>
      </c>
      <c r="H102" s="1" t="s">
        <v>291</v>
      </c>
      <c r="I102" s="10" t="s">
        <v>312</v>
      </c>
      <c r="J102" s="1" t="s">
        <v>346</v>
      </c>
      <c r="K102" s="1" t="s">
        <v>425</v>
      </c>
      <c r="L102" s="1" t="s">
        <v>488</v>
      </c>
      <c r="M102" s="11" t="str">
        <f>TabBDArticlesMenus[[#This Row],[Code nature article menu]]&amp;TabBDArticlesMenus[[#This Row],[Nom article menu]]</f>
        <v>VSJambon</v>
      </c>
    </row>
    <row r="103" spans="1:13" x14ac:dyDescent="0.25">
      <c r="A103" s="1" t="s">
        <v>31</v>
      </c>
      <c r="B103" s="1" t="s">
        <v>27</v>
      </c>
      <c r="C103" s="1" t="s">
        <v>62</v>
      </c>
      <c r="D103" s="1" t="s">
        <v>63</v>
      </c>
      <c r="E103" s="1" t="s">
        <v>243</v>
      </c>
      <c r="F103" s="1" t="s">
        <v>244</v>
      </c>
      <c r="G103" s="1" t="s">
        <v>279</v>
      </c>
      <c r="H103" s="1" t="s">
        <v>291</v>
      </c>
      <c r="I103" s="10" t="s">
        <v>312</v>
      </c>
      <c r="J103" s="1" t="s">
        <v>346</v>
      </c>
      <c r="K103" s="1" t="s">
        <v>425</v>
      </c>
      <c r="L103" s="1" t="s">
        <v>489</v>
      </c>
      <c r="M103" s="11" t="str">
        <f>TabBDArticlesMenus[[#This Row],[Code nature article menu]]&amp;TabBDArticlesMenus[[#This Row],[Nom article menu]]</f>
        <v>VSJambonneau</v>
      </c>
    </row>
    <row r="104" spans="1:13" x14ac:dyDescent="0.25">
      <c r="A104" s="1" t="s">
        <v>31</v>
      </c>
      <c r="B104" s="1" t="s">
        <v>27</v>
      </c>
      <c r="C104" s="1" t="s">
        <v>62</v>
      </c>
      <c r="D104" s="1" t="s">
        <v>63</v>
      </c>
      <c r="E104" s="1" t="s">
        <v>245</v>
      </c>
      <c r="F104" s="1" t="s">
        <v>246</v>
      </c>
      <c r="G104" s="1" t="s">
        <v>279</v>
      </c>
      <c r="H104" s="1" t="s">
        <v>291</v>
      </c>
      <c r="I104" s="10" t="s">
        <v>312</v>
      </c>
      <c r="J104" s="1" t="s">
        <v>346</v>
      </c>
      <c r="K104" s="1" t="s">
        <v>425</v>
      </c>
      <c r="L104" s="1" t="s">
        <v>490</v>
      </c>
      <c r="M104" s="11" t="str">
        <f>TabBDArticlesMenus[[#This Row],[Code nature article menu]]&amp;TabBDArticlesMenus[[#This Row],[Nom article menu]]</f>
        <v>VSMortadelle</v>
      </c>
    </row>
    <row r="105" spans="1:13" x14ac:dyDescent="0.25">
      <c r="A105" s="1" t="s">
        <v>31</v>
      </c>
      <c r="B105" s="1" t="s">
        <v>27</v>
      </c>
      <c r="C105" s="1" t="s">
        <v>62</v>
      </c>
      <c r="D105" s="1" t="s">
        <v>63</v>
      </c>
      <c r="E105" s="1" t="s">
        <v>247</v>
      </c>
      <c r="F105" s="1" t="s">
        <v>248</v>
      </c>
      <c r="G105" s="1" t="s">
        <v>279</v>
      </c>
      <c r="H105" s="1" t="s">
        <v>291</v>
      </c>
      <c r="I105" s="10" t="s">
        <v>491</v>
      </c>
      <c r="J105" s="1" t="s">
        <v>335</v>
      </c>
      <c r="K105" s="1" t="s">
        <v>425</v>
      </c>
      <c r="L105" s="1" t="s">
        <v>492</v>
      </c>
      <c r="M105" s="11" t="str">
        <f>TabBDArticlesMenus[[#This Row],[Code nature article menu]]&amp;TabBDArticlesMenus[[#This Row],[Nom article menu]]</f>
        <v>VSŒufs</v>
      </c>
    </row>
    <row r="106" spans="1:13" x14ac:dyDescent="0.25">
      <c r="A106" s="1" t="s">
        <v>31</v>
      </c>
      <c r="B106" s="1" t="s">
        <v>27</v>
      </c>
      <c r="C106" s="1" t="s">
        <v>62</v>
      </c>
      <c r="D106" s="1" t="s">
        <v>63</v>
      </c>
      <c r="E106" s="1" t="s">
        <v>249</v>
      </c>
      <c r="F106" s="1" t="s">
        <v>250</v>
      </c>
      <c r="G106" s="1" t="s">
        <v>279</v>
      </c>
      <c r="H106" s="1" t="s">
        <v>291</v>
      </c>
      <c r="I106" s="10" t="s">
        <v>312</v>
      </c>
      <c r="J106" s="1" t="s">
        <v>346</v>
      </c>
      <c r="K106" s="1" t="s">
        <v>425</v>
      </c>
      <c r="L106" s="1" t="s">
        <v>493</v>
      </c>
      <c r="M106" s="11" t="str">
        <f>TabBDArticlesMenus[[#This Row],[Code nature article menu]]&amp;TabBDArticlesMenus[[#This Row],[Nom article menu]]</f>
        <v>VSPizza</v>
      </c>
    </row>
    <row r="107" spans="1:13" x14ac:dyDescent="0.25">
      <c r="A107" s="1" t="s">
        <v>31</v>
      </c>
      <c r="B107" s="1" t="s">
        <v>27</v>
      </c>
      <c r="C107" s="1" t="s">
        <v>62</v>
      </c>
      <c r="D107" s="1" t="s">
        <v>63</v>
      </c>
      <c r="E107" s="1" t="s">
        <v>215</v>
      </c>
      <c r="F107" s="1" t="s">
        <v>251</v>
      </c>
      <c r="G107" s="1" t="s">
        <v>279</v>
      </c>
      <c r="H107" s="1" t="s">
        <v>291</v>
      </c>
      <c r="I107" s="10" t="s">
        <v>328</v>
      </c>
      <c r="J107" s="1" t="s">
        <v>364</v>
      </c>
      <c r="K107" s="1" t="s">
        <v>425</v>
      </c>
      <c r="L107" s="1" t="s">
        <v>494</v>
      </c>
      <c r="M107" s="11" t="str">
        <f>TabBDArticlesMenus[[#This Row],[Code nature article menu]]&amp;TabBDArticlesMenus[[#This Row],[Nom article menu]]</f>
        <v>VSPoisson</v>
      </c>
    </row>
    <row r="108" spans="1:13" x14ac:dyDescent="0.25">
      <c r="A108" s="1" t="s">
        <v>31</v>
      </c>
      <c r="B108" s="1" t="s">
        <v>27</v>
      </c>
      <c r="C108" s="1" t="s">
        <v>62</v>
      </c>
      <c r="D108" s="1" t="s">
        <v>63</v>
      </c>
      <c r="E108" s="1" t="s">
        <v>252</v>
      </c>
      <c r="F108" s="1" t="s">
        <v>253</v>
      </c>
      <c r="G108" s="1" t="s">
        <v>279</v>
      </c>
      <c r="H108" s="1" t="s">
        <v>291</v>
      </c>
      <c r="I108" s="10" t="s">
        <v>312</v>
      </c>
      <c r="J108" s="1" t="s">
        <v>346</v>
      </c>
      <c r="K108" s="1" t="s">
        <v>425</v>
      </c>
      <c r="L108" s="1" t="s">
        <v>495</v>
      </c>
      <c r="M108" s="11" t="str">
        <f>TabBDArticlesMenus[[#This Row],[Code nature article menu]]&amp;TabBDArticlesMenus[[#This Row],[Nom article menu]]</f>
        <v>VSQuiche lorraine</v>
      </c>
    </row>
    <row r="109" spans="1:13" x14ac:dyDescent="0.25">
      <c r="A109" s="1" t="s">
        <v>31</v>
      </c>
      <c r="B109" s="1" t="s">
        <v>27</v>
      </c>
      <c r="C109" s="1" t="s">
        <v>62</v>
      </c>
      <c r="D109" s="1" t="s">
        <v>63</v>
      </c>
      <c r="E109" s="1" t="s">
        <v>254</v>
      </c>
      <c r="F109" s="1" t="s">
        <v>255</v>
      </c>
      <c r="G109" s="1" t="s">
        <v>279</v>
      </c>
      <c r="H109" s="1" t="s">
        <v>291</v>
      </c>
      <c r="I109" s="10" t="s">
        <v>323</v>
      </c>
      <c r="J109" s="1" t="s">
        <v>359</v>
      </c>
      <c r="K109" s="1" t="s">
        <v>425</v>
      </c>
      <c r="L109" s="1" t="s">
        <v>496</v>
      </c>
      <c r="M109" s="11" t="str">
        <f>TabBDArticlesMenus[[#This Row],[Code nature article menu]]&amp;TabBDArticlesMenus[[#This Row],[Nom article menu]]</f>
        <v>VSRoulade à la pistache</v>
      </c>
    </row>
    <row r="110" spans="1:13" x14ac:dyDescent="0.25">
      <c r="A110" s="1" t="s">
        <v>31</v>
      </c>
      <c r="B110" s="1" t="s">
        <v>27</v>
      </c>
      <c r="C110" s="1" t="s">
        <v>62</v>
      </c>
      <c r="D110" s="1" t="s">
        <v>63</v>
      </c>
      <c r="E110" s="1" t="s">
        <v>256</v>
      </c>
      <c r="F110" s="1" t="s">
        <v>257</v>
      </c>
      <c r="G110" s="1" t="s">
        <v>279</v>
      </c>
      <c r="H110" s="1" t="s">
        <v>291</v>
      </c>
      <c r="I110" s="10" t="s">
        <v>305</v>
      </c>
      <c r="J110" s="1" t="s">
        <v>338</v>
      </c>
      <c r="K110" s="1" t="s">
        <v>425</v>
      </c>
      <c r="L110" s="1" t="s">
        <v>497</v>
      </c>
      <c r="M110" s="11" t="str">
        <f>TabBDArticlesMenus[[#This Row],[Code nature article menu]]&amp;TabBDArticlesMenus[[#This Row],[Nom article menu]]</f>
        <v>VSRoulé au fromage</v>
      </c>
    </row>
    <row r="111" spans="1:13" x14ac:dyDescent="0.25">
      <c r="A111" s="1" t="s">
        <v>31</v>
      </c>
      <c r="B111" s="1" t="s">
        <v>27</v>
      </c>
      <c r="C111" s="1" t="s">
        <v>62</v>
      </c>
      <c r="D111" s="1" t="s">
        <v>63</v>
      </c>
      <c r="E111" s="1" t="s">
        <v>258</v>
      </c>
      <c r="F111" s="1" t="s">
        <v>259</v>
      </c>
      <c r="G111" s="1" t="s">
        <v>279</v>
      </c>
      <c r="H111" s="1" t="s">
        <v>291</v>
      </c>
      <c r="I111" s="10" t="s">
        <v>312</v>
      </c>
      <c r="J111" s="1" t="s">
        <v>346</v>
      </c>
      <c r="K111" s="1" t="s">
        <v>425</v>
      </c>
      <c r="L111" s="1" t="s">
        <v>498</v>
      </c>
      <c r="M111" s="11" t="str">
        <f>TabBDArticlesMenus[[#This Row],[Code nature article menu]]&amp;TabBDArticlesMenus[[#This Row],[Nom article menu]]</f>
        <v>VSSalami</v>
      </c>
    </row>
    <row r="112" spans="1:13" x14ac:dyDescent="0.25">
      <c r="A112" s="1" t="s">
        <v>31</v>
      </c>
      <c r="B112" s="1" t="s">
        <v>27</v>
      </c>
      <c r="C112" s="1" t="s">
        <v>62</v>
      </c>
      <c r="D112" s="1" t="s">
        <v>63</v>
      </c>
      <c r="E112" s="1" t="s">
        <v>260</v>
      </c>
      <c r="F112" s="1" t="s">
        <v>261</v>
      </c>
      <c r="G112" s="1" t="s">
        <v>279</v>
      </c>
      <c r="H112" s="1" t="s">
        <v>291</v>
      </c>
      <c r="I112" s="10" t="s">
        <v>312</v>
      </c>
      <c r="J112" s="1" t="s">
        <v>346</v>
      </c>
      <c r="K112" s="1" t="s">
        <v>425</v>
      </c>
      <c r="L112" s="1" t="s">
        <v>499</v>
      </c>
      <c r="M112" s="11" t="str">
        <f>TabBDArticlesMenus[[#This Row],[Code nature article menu]]&amp;TabBDArticlesMenus[[#This Row],[Nom article menu]]</f>
        <v>VSSaucisses</v>
      </c>
    </row>
    <row r="113" spans="1:13" x14ac:dyDescent="0.25">
      <c r="A113" s="1" t="s">
        <v>31</v>
      </c>
      <c r="B113" s="1" t="s">
        <v>27</v>
      </c>
      <c r="C113" s="1" t="s">
        <v>62</v>
      </c>
      <c r="D113" s="1" t="s">
        <v>63</v>
      </c>
      <c r="E113" s="1" t="s">
        <v>262</v>
      </c>
      <c r="F113" s="1" t="s">
        <v>263</v>
      </c>
      <c r="G113" s="1" t="s">
        <v>279</v>
      </c>
      <c r="H113" s="1" t="s">
        <v>291</v>
      </c>
      <c r="I113" s="10" t="s">
        <v>500</v>
      </c>
      <c r="J113" s="1" t="s">
        <v>353</v>
      </c>
      <c r="K113" s="1" t="s">
        <v>425</v>
      </c>
      <c r="L113" s="1" t="s">
        <v>501</v>
      </c>
      <c r="M113" s="11" t="str">
        <f>TabBDArticlesMenus[[#This Row],[Code nature article menu]]&amp;TabBDArticlesMenus[[#This Row],[Nom article menu]]</f>
        <v>VSSaucisson</v>
      </c>
    </row>
    <row r="114" spans="1:13" x14ac:dyDescent="0.25">
      <c r="A114" s="1" t="s">
        <v>31</v>
      </c>
      <c r="B114" s="1" t="s">
        <v>27</v>
      </c>
      <c r="C114" s="1" t="s">
        <v>62</v>
      </c>
      <c r="D114" s="1" t="s">
        <v>63</v>
      </c>
      <c r="E114" s="1" t="s">
        <v>264</v>
      </c>
      <c r="F114" s="1" t="s">
        <v>265</v>
      </c>
      <c r="G114" s="1" t="s">
        <v>279</v>
      </c>
      <c r="H114" s="1" t="s">
        <v>291</v>
      </c>
      <c r="I114" s="10" t="s">
        <v>319</v>
      </c>
      <c r="J114" s="1" t="s">
        <v>355</v>
      </c>
      <c r="K114" s="1" t="s">
        <v>425</v>
      </c>
      <c r="L114" s="1" t="s">
        <v>502</v>
      </c>
      <c r="M114" s="11" t="str">
        <f>TabBDArticlesMenus[[#This Row],[Code nature article menu]]&amp;TabBDArticlesMenus[[#This Row],[Nom article menu]]</f>
        <v>VSTête persillée</v>
      </c>
    </row>
    <row r="115" spans="1:13" x14ac:dyDescent="0.25">
      <c r="A115" s="1" t="s">
        <v>31</v>
      </c>
      <c r="B115" s="1" t="s">
        <v>27</v>
      </c>
      <c r="C115" s="1" t="s">
        <v>62</v>
      </c>
      <c r="D115" s="1" t="s">
        <v>63</v>
      </c>
      <c r="E115" s="1" t="s">
        <v>266</v>
      </c>
      <c r="F115" s="1" t="s">
        <v>267</v>
      </c>
      <c r="G115" s="1" t="s">
        <v>279</v>
      </c>
      <c r="H115" s="1" t="s">
        <v>291</v>
      </c>
      <c r="I115" s="10" t="s">
        <v>323</v>
      </c>
      <c r="J115" s="1" t="s">
        <v>359</v>
      </c>
      <c r="K115" s="1" t="s">
        <v>425</v>
      </c>
      <c r="L115" s="1" t="s">
        <v>503</v>
      </c>
      <c r="M115" s="11" t="str">
        <f>TabBDArticlesMenus[[#This Row],[Code nature article menu]]&amp;TabBDArticlesMenus[[#This Row],[Nom article menu]]</f>
        <v>VSTête roulée</v>
      </c>
    </row>
    <row r="116" spans="1:13" x14ac:dyDescent="0.25">
      <c r="A116" s="1" t="s">
        <v>31</v>
      </c>
      <c r="B116" s="1" t="s">
        <v>27</v>
      </c>
      <c r="C116" s="1" t="s">
        <v>62</v>
      </c>
      <c r="D116" s="1" t="s">
        <v>63</v>
      </c>
      <c r="E116" s="1" t="s">
        <v>268</v>
      </c>
      <c r="F116" s="1" t="s">
        <v>269</v>
      </c>
      <c r="G116" s="1" t="s">
        <v>279</v>
      </c>
      <c r="H116" s="1" t="s">
        <v>291</v>
      </c>
      <c r="I116" s="10" t="s">
        <v>304</v>
      </c>
      <c r="J116" s="1" t="s">
        <v>337</v>
      </c>
      <c r="K116" s="1" t="s">
        <v>425</v>
      </c>
      <c r="L116" s="1" t="s">
        <v>504</v>
      </c>
      <c r="M116" s="11" t="str">
        <f>TabBDArticlesMenus[[#This Row],[Code nature article menu]]&amp;TabBDArticlesMenus[[#This Row],[Nom article menu]]</f>
        <v>VSThon</v>
      </c>
    </row>
    <row r="117" spans="1:13" x14ac:dyDescent="0.25">
      <c r="A117" s="1" t="s">
        <v>31</v>
      </c>
      <c r="B117" s="1" t="s">
        <v>27</v>
      </c>
      <c r="C117" s="1" t="s">
        <v>62</v>
      </c>
      <c r="D117" s="1" t="s">
        <v>63</v>
      </c>
      <c r="E117" s="1" t="s">
        <v>270</v>
      </c>
      <c r="F117" s="1" t="s">
        <v>271</v>
      </c>
      <c r="G117" s="1" t="s">
        <v>282</v>
      </c>
      <c r="H117" s="1" t="s">
        <v>294</v>
      </c>
      <c r="I117" s="10" t="s">
        <v>305</v>
      </c>
      <c r="J117" s="1" t="s">
        <v>338</v>
      </c>
      <c r="K117" s="1" t="s">
        <v>425</v>
      </c>
      <c r="L117" s="1" t="s">
        <v>505</v>
      </c>
      <c r="M117" s="11" t="str">
        <f>TabBDArticlesMenus[[#This Row],[Code nature article menu]]&amp;TabBDArticlesMenus[[#This Row],[Nom article menu]]</f>
        <v>VSViande cassoulet</v>
      </c>
    </row>
    <row r="118" spans="1:13" x14ac:dyDescent="0.25">
      <c r="A118" s="1" t="s">
        <v>31</v>
      </c>
      <c r="B118" s="1" t="s">
        <v>27</v>
      </c>
      <c r="C118" s="1" t="s">
        <v>62</v>
      </c>
      <c r="D118" s="1" t="s">
        <v>63</v>
      </c>
      <c r="E118" s="1" t="s">
        <v>272</v>
      </c>
      <c r="F118" s="1" t="s">
        <v>273</v>
      </c>
      <c r="G118" s="1" t="s">
        <v>282</v>
      </c>
      <c r="H118" s="1" t="s">
        <v>294</v>
      </c>
      <c r="I118" s="10" t="s">
        <v>305</v>
      </c>
      <c r="J118" s="1" t="s">
        <v>338</v>
      </c>
      <c r="K118" s="1" t="s">
        <v>425</v>
      </c>
      <c r="L118" s="1" t="s">
        <v>506</v>
      </c>
      <c r="M118" s="11" t="str">
        <f>TabBDArticlesMenus[[#This Row],[Code nature article menu]]&amp;TabBDArticlesMenus[[#This Row],[Nom article menu]]</f>
        <v>VSViande choucroute</v>
      </c>
    </row>
    <row r="119" spans="1:13" x14ac:dyDescent="0.25">
      <c r="A119" s="1" t="s">
        <v>31</v>
      </c>
      <c r="B119" s="1" t="s">
        <v>27</v>
      </c>
      <c r="C119" s="1" t="s">
        <v>62</v>
      </c>
      <c r="D119" s="1" t="s">
        <v>63</v>
      </c>
      <c r="E119" s="1" t="s">
        <v>274</v>
      </c>
      <c r="F119" s="1" t="s">
        <v>275</v>
      </c>
      <c r="G119" s="1" t="s">
        <v>282</v>
      </c>
      <c r="H119" s="1" t="s">
        <v>294</v>
      </c>
      <c r="I119" s="10" t="s">
        <v>305</v>
      </c>
      <c r="J119" s="1" t="s">
        <v>338</v>
      </c>
      <c r="K119" s="1" t="s">
        <v>425</v>
      </c>
      <c r="L119" s="1" t="s">
        <v>507</v>
      </c>
      <c r="M119" s="11" t="str">
        <f>TabBDArticlesMenus[[#This Row],[Code nature article menu]]&amp;TabBDArticlesMenus[[#This Row],[Nom article menu]]</f>
        <v>VSViande paella</v>
      </c>
    </row>
    <row r="122" spans="1:13" x14ac:dyDescent="0.25">
      <c r="A122" s="1" t="s">
        <v>370</v>
      </c>
    </row>
    <row r="123" spans="1:13" x14ac:dyDescent="0.25">
      <c r="A123" s="1" t="s">
        <v>371</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R4"/>
  <sheetViews>
    <sheetView workbookViewId="0">
      <selection activeCell="C5" sqref="C5"/>
    </sheetView>
  </sheetViews>
  <sheetFormatPr baseColWidth="10" defaultRowHeight="13.2" x14ac:dyDescent="0.25"/>
  <cols>
    <col min="1" max="1" width="12.5546875" style="18" bestFit="1" customWidth="1"/>
    <col min="2" max="2" width="13.33203125" style="18" customWidth="1"/>
    <col min="3" max="3" width="13.33203125" style="21" customWidth="1"/>
    <col min="4" max="4" width="19.44140625" style="1" bestFit="1" customWidth="1"/>
    <col min="5" max="5" width="34.88671875" style="1" bestFit="1" customWidth="1"/>
    <col min="6" max="6" width="24.33203125" style="1" bestFit="1" customWidth="1"/>
    <col min="7" max="7" width="39.77734375" style="1" bestFit="1" customWidth="1"/>
    <col min="8" max="8" width="14.5546875" style="18" customWidth="1"/>
    <col min="9" max="9" width="13.6640625" style="18" customWidth="1"/>
    <col min="10" max="10" width="18.88671875" style="1" bestFit="1" customWidth="1"/>
    <col min="11" max="11" width="34.33203125" style="1" bestFit="1" customWidth="1"/>
    <col min="12" max="12" width="13.5546875" style="18" customWidth="1"/>
    <col min="13" max="13" width="19.77734375" style="1" bestFit="1" customWidth="1"/>
    <col min="14" max="14" width="35.21875" style="1" bestFit="1" customWidth="1"/>
    <col min="15" max="15" width="13.5546875" style="18" customWidth="1"/>
    <col min="16" max="16" width="16.5546875" style="1" customWidth="1"/>
    <col min="17" max="17" width="15.5546875" style="1" bestFit="1" customWidth="1"/>
    <col min="18" max="18" width="12.5546875" style="1" bestFit="1" customWidth="1"/>
    <col min="19" max="16384" width="11.5546875" style="1"/>
  </cols>
  <sheetData>
    <row r="2" spans="1:18" s="19" customFormat="1" ht="25.2" customHeight="1" x14ac:dyDescent="0.25">
      <c r="A2" s="19" t="s">
        <v>508</v>
      </c>
      <c r="B2" s="19" t="s">
        <v>509</v>
      </c>
      <c r="C2" s="19" t="s">
        <v>564</v>
      </c>
      <c r="D2" s="19" t="s">
        <v>510</v>
      </c>
      <c r="E2" s="19" t="s">
        <v>511</v>
      </c>
      <c r="F2" s="19" t="s">
        <v>512</v>
      </c>
      <c r="G2" s="19" t="s">
        <v>513</v>
      </c>
      <c r="H2" s="19" t="s">
        <v>514</v>
      </c>
      <c r="I2" s="19" t="s">
        <v>515</v>
      </c>
      <c r="J2" s="19" t="s">
        <v>516</v>
      </c>
      <c r="K2" s="19" t="s">
        <v>517</v>
      </c>
      <c r="L2" s="19" t="s">
        <v>520</v>
      </c>
      <c r="M2" s="19" t="s">
        <v>519</v>
      </c>
      <c r="N2" s="19" t="s">
        <v>521</v>
      </c>
      <c r="O2" s="19" t="s">
        <v>522</v>
      </c>
      <c r="P2" s="19" t="s">
        <v>523</v>
      </c>
      <c r="Q2" s="19" t="s">
        <v>524</v>
      </c>
      <c r="R2" s="19" t="s">
        <v>525</v>
      </c>
    </row>
    <row r="3" spans="1:18" x14ac:dyDescent="0.25">
      <c r="A3" s="20">
        <v>44978</v>
      </c>
      <c r="B3" s="20">
        <v>44978</v>
      </c>
      <c r="C3" s="20" t="s">
        <v>566</v>
      </c>
      <c r="D3" s="1" t="s">
        <v>111</v>
      </c>
      <c r="E3" s="1" t="s">
        <v>328</v>
      </c>
      <c r="F3" s="1" t="s">
        <v>115</v>
      </c>
      <c r="G3" s="1" t="s">
        <v>326</v>
      </c>
      <c r="H3" s="18">
        <v>1</v>
      </c>
      <c r="I3" s="18">
        <v>2</v>
      </c>
      <c r="J3" s="1" t="s">
        <v>199</v>
      </c>
      <c r="K3" s="1" t="s">
        <v>309</v>
      </c>
      <c r="L3" s="18">
        <v>3</v>
      </c>
      <c r="M3" s="1" t="s">
        <v>64</v>
      </c>
      <c r="N3" s="1" t="s">
        <v>315</v>
      </c>
      <c r="O3" s="18">
        <v>4</v>
      </c>
    </row>
    <row r="4" spans="1:18" x14ac:dyDescent="0.25">
      <c r="A4" s="20">
        <v>44964</v>
      </c>
      <c r="B4" s="20">
        <v>44978</v>
      </c>
      <c r="C4" s="20" t="s">
        <v>565</v>
      </c>
      <c r="D4" s="1" t="s">
        <v>145</v>
      </c>
      <c r="E4" s="1" t="s">
        <v>305</v>
      </c>
      <c r="F4" s="1" t="s">
        <v>121</v>
      </c>
      <c r="G4" s="1" t="s">
        <v>322</v>
      </c>
      <c r="H4" s="22">
        <v>7</v>
      </c>
      <c r="I4" s="22">
        <v>8</v>
      </c>
      <c r="J4" s="1" t="s">
        <v>225</v>
      </c>
      <c r="K4" s="1" t="s">
        <v>312</v>
      </c>
      <c r="L4" s="22">
        <v>9</v>
      </c>
      <c r="M4" s="1" t="s">
        <v>64</v>
      </c>
      <c r="N4" s="1" t="s">
        <v>315</v>
      </c>
      <c r="O4" s="22">
        <v>10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election activeCell="A2" sqref="A2"/>
    </sheetView>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3" t="str">
        <f>"État des menus midi retraite du mois de janvier "&amp;$A$1&amp;"."</f>
        <v>État des menus midi retraite du mois de janvier 2023.</v>
      </c>
      <c r="B3" s="23"/>
      <c r="C3" s="23"/>
      <c r="D3" s="23"/>
      <c r="E3" s="23"/>
      <c r="F3" s="23"/>
      <c r="G3" s="23"/>
      <c r="H3" s="23"/>
    </row>
    <row r="4" spans="1:8" x14ac:dyDescent="0.25">
      <c r="A4" s="1" t="s">
        <v>508</v>
      </c>
      <c r="B4" s="1" t="s">
        <v>526</v>
      </c>
      <c r="C4" s="1" t="s">
        <v>527</v>
      </c>
      <c r="D4" s="1" t="s">
        <v>528</v>
      </c>
      <c r="E4" s="1" t="s">
        <v>529</v>
      </c>
      <c r="F4" s="1" t="s">
        <v>530</v>
      </c>
      <c r="G4" s="1" t="s">
        <v>523</v>
      </c>
      <c r="H4" s="1" t="s">
        <v>531</v>
      </c>
    </row>
    <row r="6" spans="1:8" x14ac:dyDescent="0.25">
      <c r="A6" s="23"/>
      <c r="B6" s="23"/>
      <c r="C6" s="23"/>
      <c r="D6" s="23"/>
      <c r="E6" s="23"/>
      <c r="F6" s="23"/>
      <c r="G6" s="23"/>
      <c r="H6" s="23"/>
    </row>
    <row r="7" spans="1:8" x14ac:dyDescent="0.25">
      <c r="A7" s="23" t="str">
        <f>"État des menus midi retraite du mois de février "&amp;$A$1&amp;"."</f>
        <v>État des menus midi retraite du mois de février 2023.</v>
      </c>
      <c r="B7" s="23"/>
      <c r="C7" s="23"/>
      <c r="D7" s="23"/>
      <c r="E7" s="23"/>
      <c r="F7" s="23"/>
      <c r="G7" s="23"/>
      <c r="H7" s="23"/>
    </row>
    <row r="8" spans="1:8" x14ac:dyDescent="0.25">
      <c r="A8" s="1" t="s">
        <v>508</v>
      </c>
      <c r="B8" s="1" t="s">
        <v>526</v>
      </c>
      <c r="C8" s="1" t="s">
        <v>527</v>
      </c>
      <c r="D8" s="1" t="s">
        <v>528</v>
      </c>
      <c r="E8" s="1" t="s">
        <v>529</v>
      </c>
      <c r="F8" s="1" t="s">
        <v>530</v>
      </c>
      <c r="G8" s="1" t="s">
        <v>523</v>
      </c>
      <c r="H8" s="1" t="s">
        <v>531</v>
      </c>
    </row>
    <row r="10" spans="1:8" x14ac:dyDescent="0.25">
      <c r="A10" s="23" t="str">
        <f ca="1">"Imprimé à Limeil-Brévannes, le "&amp;TEXT(TODAY(),"jjjj j mmmm aaaa")&amp;"."</f>
        <v>Imprimé à Limeil-Brévannes, le mercredi 22 février 2023.</v>
      </c>
      <c r="B10" s="23"/>
      <c r="C10" s="23"/>
      <c r="D10" s="23"/>
      <c r="E10" s="23"/>
      <c r="F10" s="23"/>
      <c r="G10" s="23"/>
      <c r="H10" s="23"/>
    </row>
    <row r="11" spans="1:8" x14ac:dyDescent="0.25">
      <c r="A11" s="23" t="str">
        <f>"État des menus midi retraite du mois de mars "&amp;$A$1&amp;"."</f>
        <v>État des menus midi retraite du mois de mars 2023.</v>
      </c>
      <c r="B11" s="23"/>
      <c r="C11" s="23"/>
      <c r="D11" s="23"/>
      <c r="E11" s="23"/>
      <c r="F11" s="23"/>
      <c r="G11" s="23"/>
      <c r="H11" s="23"/>
    </row>
    <row r="12" spans="1:8" x14ac:dyDescent="0.25">
      <c r="A12" s="1" t="s">
        <v>508</v>
      </c>
      <c r="B12" s="1" t="s">
        <v>526</v>
      </c>
      <c r="C12" s="1" t="s">
        <v>527</v>
      </c>
      <c r="D12" s="1" t="s">
        <v>528</v>
      </c>
      <c r="E12" s="1" t="s">
        <v>529</v>
      </c>
      <c r="F12" s="1" t="s">
        <v>530</v>
      </c>
      <c r="G12" s="1" t="s">
        <v>523</v>
      </c>
      <c r="H12" s="1" t="s">
        <v>531</v>
      </c>
    </row>
    <row r="14" spans="1:8" x14ac:dyDescent="0.25">
      <c r="A14" s="23" t="str">
        <f ca="1">"Imprimé à Limeil-Brévannes, le "&amp;TEXT(TODAY(),"jjjj j mmmm aaaa")&amp;"."</f>
        <v>Imprimé à Limeil-Brévannes, le mercredi 22 février 2023.</v>
      </c>
      <c r="B14" s="23"/>
      <c r="C14" s="23"/>
      <c r="D14" s="23"/>
      <c r="E14" s="23"/>
      <c r="F14" s="23"/>
      <c r="G14" s="23"/>
      <c r="H14" s="23"/>
    </row>
    <row r="15" spans="1:8" x14ac:dyDescent="0.25">
      <c r="A15" s="23" t="str">
        <f>"État des menus midi retraite du mois d'avril "&amp;$A$1&amp;"."</f>
        <v>État des menus midi retraite du mois d'avril 2023.</v>
      </c>
      <c r="B15" s="23"/>
      <c r="C15" s="23"/>
      <c r="D15" s="23"/>
      <c r="E15" s="23"/>
      <c r="F15" s="23"/>
      <c r="G15" s="23"/>
      <c r="H15" s="23"/>
    </row>
    <row r="16" spans="1:8" x14ac:dyDescent="0.25">
      <c r="A16" s="1" t="s">
        <v>508</v>
      </c>
      <c r="B16" s="1" t="s">
        <v>526</v>
      </c>
      <c r="C16" s="1" t="s">
        <v>527</v>
      </c>
      <c r="D16" s="1" t="s">
        <v>528</v>
      </c>
      <c r="E16" s="1" t="s">
        <v>529</v>
      </c>
      <c r="F16" s="1" t="s">
        <v>530</v>
      </c>
      <c r="G16" s="1" t="s">
        <v>523</v>
      </c>
      <c r="H16" s="1" t="s">
        <v>531</v>
      </c>
    </row>
    <row r="18" spans="1:8" x14ac:dyDescent="0.25">
      <c r="A18" s="23" t="str">
        <f ca="1">"Imprimé à Limeil-Brévannes, le "&amp;TEXT(TODAY(),"jjjj j mmmm aaaa")&amp;"."</f>
        <v>Imprimé à Limeil-Brévannes, le mercredi 22 février 2023.</v>
      </c>
      <c r="B18" s="23"/>
      <c r="C18" s="23"/>
      <c r="D18" s="23"/>
      <c r="E18" s="23"/>
      <c r="F18" s="23"/>
      <c r="G18" s="23"/>
      <c r="H18" s="23"/>
    </row>
    <row r="19" spans="1:8" x14ac:dyDescent="0.25">
      <c r="A19" s="23" t="str">
        <f>"État des menus midi retraite du mois de mai "&amp;$A$1&amp;"."</f>
        <v>État des menus midi retraite du mois de mai 2023.</v>
      </c>
      <c r="B19" s="23"/>
      <c r="C19" s="23"/>
      <c r="D19" s="23"/>
      <c r="E19" s="23"/>
      <c r="F19" s="23"/>
      <c r="G19" s="23"/>
      <c r="H19" s="23"/>
    </row>
    <row r="20" spans="1:8" x14ac:dyDescent="0.25">
      <c r="A20" s="1" t="s">
        <v>508</v>
      </c>
      <c r="B20" s="1" t="s">
        <v>526</v>
      </c>
      <c r="C20" s="1" t="s">
        <v>527</v>
      </c>
      <c r="D20" s="1" t="s">
        <v>528</v>
      </c>
      <c r="E20" s="1" t="s">
        <v>529</v>
      </c>
      <c r="F20" s="1" t="s">
        <v>530</v>
      </c>
      <c r="G20" s="1" t="s">
        <v>523</v>
      </c>
      <c r="H20" s="1" t="s">
        <v>531</v>
      </c>
    </row>
    <row r="22" spans="1:8" x14ac:dyDescent="0.25">
      <c r="A22" s="23" t="str">
        <f ca="1">"Imprimé à Limeil-Brévannes, le "&amp;TEXT(TODAY(),"jjjj j mmmm aaaa")&amp;"."</f>
        <v>Imprimé à Limeil-Brévannes, le mercredi 22 février 2023.</v>
      </c>
      <c r="B22" s="23"/>
      <c r="C22" s="23"/>
      <c r="D22" s="23"/>
      <c r="E22" s="23"/>
      <c r="F22" s="23"/>
      <c r="G22" s="23"/>
      <c r="H22" s="23"/>
    </row>
    <row r="23" spans="1:8" x14ac:dyDescent="0.25">
      <c r="A23" s="23" t="str">
        <f>"État des menus midi retraite du mois de juin "&amp;$A$1&amp;"."</f>
        <v>État des menus midi retraite du mois de juin 2023.</v>
      </c>
      <c r="B23" s="23"/>
      <c r="C23" s="23"/>
      <c r="D23" s="23"/>
      <c r="E23" s="23"/>
      <c r="F23" s="23"/>
      <c r="G23" s="23"/>
      <c r="H23" s="23"/>
    </row>
    <row r="24" spans="1:8" x14ac:dyDescent="0.25">
      <c r="A24" s="1" t="s">
        <v>508</v>
      </c>
      <c r="B24" s="1" t="s">
        <v>526</v>
      </c>
      <c r="C24" s="1" t="s">
        <v>527</v>
      </c>
      <c r="D24" s="1" t="s">
        <v>528</v>
      </c>
      <c r="E24" s="1" t="s">
        <v>529</v>
      </c>
      <c r="F24" s="1" t="s">
        <v>530</v>
      </c>
      <c r="G24" s="1" t="s">
        <v>523</v>
      </c>
      <c r="H24" s="1" t="s">
        <v>531</v>
      </c>
    </row>
    <row r="26" spans="1:8" x14ac:dyDescent="0.25">
      <c r="A26" s="23" t="str">
        <f ca="1">"Imprimé à Limeil-Brévannes, le "&amp;TEXT(TODAY(),"jjjj j mmmm aaaa")&amp;"."</f>
        <v>Imprimé à Limeil-Brévannes, le mercredi 22 février 2023.</v>
      </c>
      <c r="B26" s="23"/>
      <c r="C26" s="23"/>
      <c r="D26" s="23"/>
      <c r="E26" s="23"/>
      <c r="F26" s="23"/>
      <c r="G26" s="23"/>
      <c r="H26" s="23"/>
    </row>
    <row r="27" spans="1:8" x14ac:dyDescent="0.25">
      <c r="A27" s="23" t="str">
        <f>"État des menus midi retraite du mois de juillet "&amp;$A$1&amp;"."</f>
        <v>État des menus midi retraite du mois de juillet 2023.</v>
      </c>
      <c r="B27" s="23"/>
      <c r="C27" s="23"/>
      <c r="D27" s="23"/>
      <c r="E27" s="23"/>
      <c r="F27" s="23"/>
      <c r="G27" s="23"/>
      <c r="H27" s="23"/>
    </row>
    <row r="28" spans="1:8" x14ac:dyDescent="0.25">
      <c r="A28" s="1" t="s">
        <v>508</v>
      </c>
      <c r="B28" s="1" t="s">
        <v>526</v>
      </c>
      <c r="C28" s="1" t="s">
        <v>527</v>
      </c>
      <c r="D28" s="1" t="s">
        <v>528</v>
      </c>
      <c r="E28" s="1" t="s">
        <v>529</v>
      </c>
      <c r="F28" s="1" t="s">
        <v>530</v>
      </c>
      <c r="G28" s="1" t="s">
        <v>523</v>
      </c>
      <c r="H28" s="1" t="s">
        <v>531</v>
      </c>
    </row>
    <row r="30" spans="1:8" x14ac:dyDescent="0.25">
      <c r="A30" s="23" t="str">
        <f ca="1">"Imprimé à Limeil-Brévannes, le "&amp;TEXT(TODAY(),"jjjj j mmmm aaaa")&amp;"."</f>
        <v>Imprimé à Limeil-Brévannes, le mercredi 22 février 2023.</v>
      </c>
      <c r="B30" s="23"/>
      <c r="C30" s="23"/>
      <c r="D30" s="23"/>
      <c r="E30" s="23"/>
      <c r="F30" s="23"/>
      <c r="G30" s="23"/>
      <c r="H30" s="23"/>
    </row>
    <row r="31" spans="1:8" x14ac:dyDescent="0.25">
      <c r="A31" s="23" t="str">
        <f>"État des menus midi retraite du mois d'août "&amp;$A$1&amp;"."</f>
        <v>État des menus midi retraite du mois d'août 2023.</v>
      </c>
      <c r="B31" s="23"/>
      <c r="C31" s="23"/>
      <c r="D31" s="23"/>
      <c r="E31" s="23"/>
      <c r="F31" s="23"/>
      <c r="G31" s="23"/>
      <c r="H31" s="23"/>
    </row>
    <row r="32" spans="1:8" x14ac:dyDescent="0.25">
      <c r="A32" s="1" t="s">
        <v>508</v>
      </c>
      <c r="B32" s="1" t="s">
        <v>526</v>
      </c>
      <c r="C32" s="1" t="s">
        <v>527</v>
      </c>
      <c r="D32" s="1" t="s">
        <v>528</v>
      </c>
      <c r="E32" s="1" t="s">
        <v>529</v>
      </c>
      <c r="F32" s="1" t="s">
        <v>530</v>
      </c>
      <c r="G32" s="1" t="s">
        <v>523</v>
      </c>
      <c r="H32" s="1" t="s">
        <v>531</v>
      </c>
    </row>
    <row r="34" spans="1:8" x14ac:dyDescent="0.25">
      <c r="A34" s="23" t="str">
        <f ca="1">"Imprimé à Limeil-Brévannes, le "&amp;TEXT(TODAY(),"jjjj j mmmm aaaa")&amp;"."</f>
        <v>Imprimé à Limeil-Brévannes, le mercredi 22 février 2023.</v>
      </c>
      <c r="B34" s="23"/>
      <c r="C34" s="23"/>
      <c r="D34" s="23"/>
      <c r="E34" s="23"/>
      <c r="F34" s="23"/>
      <c r="G34" s="23"/>
      <c r="H34" s="23"/>
    </row>
    <row r="35" spans="1:8" x14ac:dyDescent="0.25">
      <c r="A35" s="23" t="str">
        <f>"État des menus midi retraite du mois de septembre "&amp;$A$1&amp;"."</f>
        <v>État des menus midi retraite du mois de septembre 2023.</v>
      </c>
      <c r="B35" s="23"/>
      <c r="C35" s="23"/>
      <c r="D35" s="23"/>
      <c r="E35" s="23"/>
      <c r="F35" s="23"/>
      <c r="G35" s="23"/>
      <c r="H35" s="23"/>
    </row>
    <row r="36" spans="1:8" x14ac:dyDescent="0.25">
      <c r="A36" s="1" t="s">
        <v>508</v>
      </c>
      <c r="B36" s="1" t="s">
        <v>526</v>
      </c>
      <c r="C36" s="1" t="s">
        <v>527</v>
      </c>
      <c r="D36" s="1" t="s">
        <v>528</v>
      </c>
      <c r="E36" s="1" t="s">
        <v>529</v>
      </c>
      <c r="F36" s="1" t="s">
        <v>530</v>
      </c>
      <c r="G36" s="1" t="s">
        <v>523</v>
      </c>
      <c r="H36" s="1" t="s">
        <v>531</v>
      </c>
    </row>
    <row r="38" spans="1:8" x14ac:dyDescent="0.25">
      <c r="A38" s="23" t="str">
        <f ca="1">"Imprimé à Limeil-Brévannes, le "&amp;TEXT(TODAY(),"jjjj j mmmm aaaa")&amp;"."</f>
        <v>Imprimé à Limeil-Brévannes, le mercredi 22 février 2023.</v>
      </c>
      <c r="B38" s="23"/>
      <c r="C38" s="23"/>
      <c r="D38" s="23"/>
      <c r="E38" s="23"/>
      <c r="F38" s="23"/>
      <c r="G38" s="23"/>
      <c r="H38" s="23"/>
    </row>
    <row r="39" spans="1:8" x14ac:dyDescent="0.25">
      <c r="A39" s="23" t="str">
        <f>"État des menus midi retraite du mois d'octobre "&amp;$A$1&amp;"."</f>
        <v>État des menus midi retraite du mois d'octobre 2023.</v>
      </c>
      <c r="B39" s="23"/>
      <c r="C39" s="23"/>
      <c r="D39" s="23"/>
      <c r="E39" s="23"/>
      <c r="F39" s="23"/>
      <c r="G39" s="23"/>
      <c r="H39" s="23"/>
    </row>
    <row r="40" spans="1:8" x14ac:dyDescent="0.25">
      <c r="A40" s="1" t="s">
        <v>508</v>
      </c>
      <c r="B40" s="1" t="s">
        <v>526</v>
      </c>
      <c r="C40" s="1" t="s">
        <v>527</v>
      </c>
      <c r="D40" s="1" t="s">
        <v>528</v>
      </c>
      <c r="E40" s="1" t="s">
        <v>529</v>
      </c>
      <c r="F40" s="1" t="s">
        <v>530</v>
      </c>
      <c r="G40" s="1" t="s">
        <v>523</v>
      </c>
      <c r="H40" s="1" t="s">
        <v>531</v>
      </c>
    </row>
    <row r="42" spans="1:8" x14ac:dyDescent="0.25">
      <c r="A42" s="23" t="str">
        <f ca="1">"Imprimé à Limeil-Brévannes, le "&amp;TEXT(TODAY(),"jjjj j mmmm aaaa")&amp;"."</f>
        <v>Imprimé à Limeil-Brévannes, le mercredi 22 février 2023.</v>
      </c>
      <c r="B42" s="23"/>
      <c r="C42" s="23"/>
      <c r="D42" s="23"/>
      <c r="E42" s="23"/>
      <c r="F42" s="23"/>
      <c r="G42" s="23"/>
      <c r="H42" s="23"/>
    </row>
    <row r="43" spans="1:8" x14ac:dyDescent="0.25">
      <c r="A43" s="23" t="str">
        <f>"État des menus midi retraite du mois de novembre "&amp;$A$1&amp;"."</f>
        <v>État des menus midi retraite du mois de novembre 2023.</v>
      </c>
      <c r="B43" s="23"/>
      <c r="C43" s="23"/>
      <c r="D43" s="23"/>
      <c r="E43" s="23"/>
      <c r="F43" s="23"/>
      <c r="G43" s="23"/>
      <c r="H43" s="23"/>
    </row>
    <row r="44" spans="1:8" x14ac:dyDescent="0.25">
      <c r="A44" s="1" t="s">
        <v>508</v>
      </c>
      <c r="B44" s="1" t="s">
        <v>526</v>
      </c>
      <c r="C44" s="1" t="s">
        <v>527</v>
      </c>
      <c r="D44" s="1" t="s">
        <v>528</v>
      </c>
      <c r="E44" s="1" t="s">
        <v>529</v>
      </c>
      <c r="F44" s="1" t="s">
        <v>530</v>
      </c>
      <c r="G44" s="1" t="s">
        <v>523</v>
      </c>
      <c r="H44" s="1" t="s">
        <v>531</v>
      </c>
    </row>
    <row r="46" spans="1:8" x14ac:dyDescent="0.25">
      <c r="A46" s="23" t="str">
        <f ca="1">"Imprimé à Limeil-Brévannes, le "&amp;TEXT(TODAY(),"jjjj j mmmm aaaa")&amp;"."</f>
        <v>Imprimé à Limeil-Brévannes, le mercredi 22 février 2023.</v>
      </c>
      <c r="B46" s="23"/>
      <c r="C46" s="23"/>
      <c r="D46" s="23"/>
      <c r="E46" s="23"/>
      <c r="F46" s="23"/>
      <c r="G46" s="23"/>
      <c r="H46" s="23"/>
    </row>
    <row r="47" spans="1:8" x14ac:dyDescent="0.25">
      <c r="A47" s="23" t="str">
        <f>"État des menus midi retraite du mois de décembre "&amp;$A$1&amp;"."</f>
        <v>État des menus midi retraite du mois de décembre 2023.</v>
      </c>
      <c r="B47" s="23"/>
      <c r="C47" s="23"/>
      <c r="D47" s="23"/>
      <c r="E47" s="23"/>
      <c r="F47" s="23"/>
      <c r="G47" s="23"/>
      <c r="H47" s="23"/>
    </row>
    <row r="48" spans="1:8" x14ac:dyDescent="0.25">
      <c r="A48" s="1" t="s">
        <v>508</v>
      </c>
      <c r="B48" s="1" t="s">
        <v>526</v>
      </c>
      <c r="C48" s="1" t="s">
        <v>527</v>
      </c>
      <c r="D48" s="1" t="s">
        <v>528</v>
      </c>
      <c r="E48" s="1" t="s">
        <v>529</v>
      </c>
      <c r="F48" s="1" t="s">
        <v>530</v>
      </c>
      <c r="G48" s="1" t="s">
        <v>523</v>
      </c>
      <c r="H48" s="1" t="s">
        <v>531</v>
      </c>
    </row>
    <row r="50" spans="1:8" x14ac:dyDescent="0.25">
      <c r="A50" s="23" t="str">
        <f ca="1">"Imprimé à Limeil-Brévannes, le "&amp;TEXT(TODAY(),"jjjj j mmmm aaaa")&amp;"."</f>
        <v>Imprimé à Limeil-Brévannes, le mercredi 22 février 2023.</v>
      </c>
      <c r="B50" s="23"/>
      <c r="C50" s="23"/>
      <c r="D50" s="23"/>
      <c r="E50" s="23"/>
      <c r="F50" s="23"/>
      <c r="G50" s="23"/>
      <c r="H50" s="23"/>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2" sqref="A2"/>
    </sheetView>
  </sheetViews>
  <sheetFormatPr baseColWidth="10" defaultRowHeight="13.2" x14ac:dyDescent="0.25"/>
  <cols>
    <col min="1" max="1" width="12.5546875" style="12" bestFit="1" customWidth="1"/>
    <col min="2" max="2" width="10.109375" style="12" customWidth="1"/>
    <col min="3" max="3" width="14.88671875" style="12" bestFit="1" customWidth="1"/>
    <col min="4" max="4" width="9.109375" style="12" customWidth="1"/>
    <col min="5" max="5" width="10" style="12" customWidth="1"/>
    <col min="6" max="6" width="11.5546875" style="12"/>
    <col min="7" max="7" width="13.109375" style="12" bestFit="1" customWidth="1"/>
    <col min="8" max="8" width="23.21875" style="12" bestFit="1" customWidth="1"/>
    <col min="9" max="9" width="10.21875" style="12" customWidth="1"/>
    <col min="10" max="16384" width="11.5546875" style="12"/>
  </cols>
  <sheetData>
    <row r="1" spans="1:9" x14ac:dyDescent="0.25">
      <c r="A1" s="12">
        <f>'Accueil création'!$F$1</f>
        <v>2023</v>
      </c>
    </row>
    <row r="3" spans="1:9" x14ac:dyDescent="0.25">
      <c r="A3" s="24" t="str">
        <f>"État des menus journaliers du mois de janvier "&amp;$A$1&amp;"."</f>
        <v>État des menus journaliers du mois de janvier 2023.</v>
      </c>
      <c r="B3" s="24"/>
      <c r="C3" s="24"/>
      <c r="D3" s="24"/>
      <c r="E3" s="24"/>
      <c r="F3" s="24"/>
      <c r="G3" s="24"/>
      <c r="H3" s="24"/>
      <c r="I3" s="24"/>
    </row>
    <row r="4" spans="1:9" x14ac:dyDescent="0.25">
      <c r="A4" s="1" t="s">
        <v>508</v>
      </c>
      <c r="B4" s="1" t="s">
        <v>526</v>
      </c>
      <c r="C4" s="14" t="s">
        <v>532</v>
      </c>
      <c r="D4" s="14" t="s">
        <v>527</v>
      </c>
      <c r="E4" s="14" t="s">
        <v>528</v>
      </c>
      <c r="F4" s="14" t="s">
        <v>529</v>
      </c>
      <c r="G4" s="14" t="s">
        <v>530</v>
      </c>
      <c r="H4" s="14" t="s">
        <v>523</v>
      </c>
      <c r="I4" s="14" t="s">
        <v>531</v>
      </c>
    </row>
    <row r="6" spans="1:9" x14ac:dyDescent="0.25">
      <c r="A6" s="24" t="str">
        <f ca="1">"Imprimé à Limeil-Brévannes, le "&amp;TEXT(TODAY(),"jjjj j mmmm aaaa")&amp;"."</f>
        <v>Imprimé à Limeil-Brévannes, le mercredi 22 février 2023.</v>
      </c>
      <c r="B6" s="24"/>
      <c r="C6" s="24"/>
      <c r="D6" s="24"/>
      <c r="E6" s="24"/>
      <c r="F6" s="24"/>
      <c r="G6" s="24"/>
      <c r="H6" s="24"/>
      <c r="I6" s="24"/>
    </row>
    <row r="7" spans="1:9" x14ac:dyDescent="0.25">
      <c r="A7" s="24" t="str">
        <f>"État des menus journaliers du mois de février "&amp;$A$1&amp;"."</f>
        <v>État des menus journaliers du mois de février 2023.</v>
      </c>
      <c r="B7" s="24"/>
      <c r="C7" s="24"/>
      <c r="D7" s="24"/>
      <c r="E7" s="24"/>
      <c r="F7" s="24"/>
      <c r="G7" s="24"/>
      <c r="H7" s="24"/>
      <c r="I7" s="24"/>
    </row>
    <row r="8" spans="1:9" x14ac:dyDescent="0.25">
      <c r="A8" s="1" t="s">
        <v>508</v>
      </c>
      <c r="B8" s="1" t="s">
        <v>526</v>
      </c>
      <c r="C8" s="14" t="s">
        <v>532</v>
      </c>
      <c r="D8" s="14" t="s">
        <v>527</v>
      </c>
      <c r="E8" s="14" t="s">
        <v>528</v>
      </c>
      <c r="F8" s="14" t="s">
        <v>529</v>
      </c>
      <c r="G8" s="14" t="s">
        <v>530</v>
      </c>
      <c r="H8" s="14" t="s">
        <v>523</v>
      </c>
      <c r="I8" s="14" t="s">
        <v>531</v>
      </c>
    </row>
    <row r="10" spans="1:9" x14ac:dyDescent="0.25">
      <c r="A10" s="24" t="str">
        <f ca="1">"Imprimé à Limeil-Brévannes, le "&amp;TEXT(TODAY(),"jjjj j mmmm aaaa")&amp;"."</f>
        <v>Imprimé à Limeil-Brévannes, le mercredi 22 février 2023.</v>
      </c>
      <c r="B10" s="24"/>
      <c r="C10" s="24"/>
      <c r="D10" s="24"/>
      <c r="E10" s="24"/>
      <c r="F10" s="24"/>
      <c r="G10" s="24"/>
      <c r="H10" s="24"/>
      <c r="I10" s="24"/>
    </row>
    <row r="11" spans="1:9" x14ac:dyDescent="0.25">
      <c r="A11" s="24" t="str">
        <f>"État des menus journaliers du mois de mars "&amp;$A$1&amp;"."</f>
        <v>État des menus journaliers du mois de mars 2023.</v>
      </c>
      <c r="B11" s="24"/>
      <c r="C11" s="24"/>
      <c r="D11" s="24"/>
      <c r="E11" s="24"/>
      <c r="F11" s="24"/>
      <c r="G11" s="24"/>
      <c r="H11" s="24"/>
      <c r="I11" s="24"/>
    </row>
    <row r="12" spans="1:9" x14ac:dyDescent="0.25">
      <c r="A12" s="1" t="s">
        <v>508</v>
      </c>
      <c r="B12" s="1" t="s">
        <v>526</v>
      </c>
      <c r="C12" s="14" t="s">
        <v>532</v>
      </c>
      <c r="D12" s="14" t="s">
        <v>527</v>
      </c>
      <c r="E12" s="14" t="s">
        <v>528</v>
      </c>
      <c r="F12" s="14" t="s">
        <v>529</v>
      </c>
      <c r="G12" s="14" t="s">
        <v>530</v>
      </c>
      <c r="H12" s="14" t="s">
        <v>523</v>
      </c>
      <c r="I12" s="14" t="s">
        <v>531</v>
      </c>
    </row>
    <row r="14" spans="1:9" x14ac:dyDescent="0.25">
      <c r="A14" s="24" t="str">
        <f ca="1">"Imprimé à Limeil-Brévannes, le "&amp;TEXT(TODAY(),"jjjj j mmmm aaaa")&amp;"."</f>
        <v>Imprimé à Limeil-Brévannes, le mercredi 22 février 2023.</v>
      </c>
      <c r="B14" s="24"/>
      <c r="C14" s="24"/>
      <c r="D14" s="24"/>
      <c r="E14" s="24"/>
      <c r="F14" s="24"/>
      <c r="G14" s="24"/>
      <c r="H14" s="24"/>
      <c r="I14" s="24"/>
    </row>
    <row r="15" spans="1:9" x14ac:dyDescent="0.25">
      <c r="A15" s="24" t="str">
        <f>"État des menus journaliers du mois d'avril "&amp;$A$1&amp;"."</f>
        <v>État des menus journaliers du mois d'avril 2023.</v>
      </c>
      <c r="B15" s="24"/>
      <c r="C15" s="24"/>
      <c r="D15" s="24"/>
      <c r="E15" s="24"/>
      <c r="F15" s="24"/>
      <c r="G15" s="24"/>
      <c r="H15" s="24"/>
      <c r="I15" s="24"/>
    </row>
    <row r="16" spans="1:9" x14ac:dyDescent="0.25">
      <c r="A16" s="1" t="s">
        <v>508</v>
      </c>
      <c r="B16" s="1" t="s">
        <v>526</v>
      </c>
      <c r="C16" s="14" t="s">
        <v>532</v>
      </c>
      <c r="D16" s="14" t="s">
        <v>527</v>
      </c>
      <c r="E16" s="14" t="s">
        <v>528</v>
      </c>
      <c r="F16" s="14" t="s">
        <v>529</v>
      </c>
      <c r="G16" s="14" t="s">
        <v>530</v>
      </c>
      <c r="H16" s="14" t="s">
        <v>523</v>
      </c>
      <c r="I16" s="14" t="s">
        <v>531</v>
      </c>
    </row>
    <row r="18" spans="1:9" x14ac:dyDescent="0.25">
      <c r="A18" s="24" t="str">
        <f ca="1">"Imprimé à Limeil-Brévannes, le "&amp;TEXT(TODAY(),"jjjj j mmmm aaaa")&amp;"."</f>
        <v>Imprimé à Limeil-Brévannes, le mercredi 22 février 2023.</v>
      </c>
      <c r="B18" s="24"/>
      <c r="C18" s="24"/>
      <c r="D18" s="24"/>
      <c r="E18" s="24"/>
      <c r="F18" s="24"/>
      <c r="G18" s="24"/>
      <c r="H18" s="24"/>
      <c r="I18" s="24"/>
    </row>
    <row r="19" spans="1:9" x14ac:dyDescent="0.25">
      <c r="A19" s="24" t="str">
        <f>"État des menus journaliers du mois de mai "&amp;$A$1&amp;"."</f>
        <v>État des menus journaliers du mois de mai 2023.</v>
      </c>
      <c r="B19" s="24"/>
      <c r="C19" s="24"/>
      <c r="D19" s="24"/>
      <c r="E19" s="24"/>
      <c r="F19" s="24"/>
      <c r="G19" s="24"/>
      <c r="H19" s="24"/>
      <c r="I19" s="24"/>
    </row>
    <row r="20" spans="1:9" x14ac:dyDescent="0.25">
      <c r="A20" s="1" t="s">
        <v>508</v>
      </c>
      <c r="B20" s="1" t="s">
        <v>526</v>
      </c>
      <c r="C20" s="14" t="s">
        <v>532</v>
      </c>
      <c r="D20" s="14" t="s">
        <v>527</v>
      </c>
      <c r="E20" s="14" t="s">
        <v>528</v>
      </c>
      <c r="F20" s="14" t="s">
        <v>529</v>
      </c>
      <c r="G20" s="14" t="s">
        <v>530</v>
      </c>
      <c r="H20" s="14" t="s">
        <v>523</v>
      </c>
      <c r="I20" s="14" t="s">
        <v>531</v>
      </c>
    </row>
    <row r="22" spans="1:9" x14ac:dyDescent="0.25">
      <c r="A22" s="24" t="str">
        <f ca="1">"Imprimé à Limeil-Brévannes, le "&amp;TEXT(TODAY(),"jjjj j mmmm aaaa")&amp;"."</f>
        <v>Imprimé à Limeil-Brévannes, le mercredi 22 février 2023.</v>
      </c>
      <c r="B22" s="24"/>
      <c r="C22" s="24"/>
      <c r="D22" s="24"/>
      <c r="E22" s="24"/>
      <c r="F22" s="24"/>
      <c r="G22" s="24"/>
      <c r="H22" s="24"/>
      <c r="I22" s="24"/>
    </row>
    <row r="23" spans="1:9" x14ac:dyDescent="0.25">
      <c r="A23" s="24" t="str">
        <f>"État des menus journaliers du mois de juin "&amp;$A$1&amp;"."</f>
        <v>État des menus journaliers du mois de juin 2023.</v>
      </c>
      <c r="B23" s="24"/>
      <c r="C23" s="24"/>
      <c r="D23" s="24"/>
      <c r="E23" s="24"/>
      <c r="F23" s="24"/>
      <c r="G23" s="24"/>
      <c r="H23" s="24"/>
      <c r="I23" s="24"/>
    </row>
    <row r="24" spans="1:9" x14ac:dyDescent="0.25">
      <c r="A24" s="1" t="s">
        <v>508</v>
      </c>
      <c r="B24" s="1" t="s">
        <v>526</v>
      </c>
      <c r="C24" s="14" t="s">
        <v>532</v>
      </c>
      <c r="D24" s="14" t="s">
        <v>527</v>
      </c>
      <c r="E24" s="14" t="s">
        <v>528</v>
      </c>
      <c r="F24" s="14" t="s">
        <v>529</v>
      </c>
      <c r="G24" s="14" t="s">
        <v>530</v>
      </c>
      <c r="H24" s="14" t="s">
        <v>523</v>
      </c>
      <c r="I24" s="14" t="s">
        <v>531</v>
      </c>
    </row>
    <row r="26" spans="1:9" x14ac:dyDescent="0.25">
      <c r="A26" s="24" t="str">
        <f ca="1">"Imprimé à Limeil-Brévannes, le "&amp;TEXT(TODAY(),"jjjj j mmmm aaaa")&amp;"."</f>
        <v>Imprimé à Limeil-Brévannes, le mercredi 22 février 2023.</v>
      </c>
      <c r="B26" s="24"/>
      <c r="C26" s="24"/>
      <c r="D26" s="24"/>
      <c r="E26" s="24"/>
      <c r="F26" s="24"/>
      <c r="G26" s="24"/>
      <c r="H26" s="24"/>
      <c r="I26" s="24"/>
    </row>
    <row r="27" spans="1:9" x14ac:dyDescent="0.25">
      <c r="A27" s="24" t="str">
        <f>"État des menus journaliers du mois de juillet "&amp;$A$1&amp;"."</f>
        <v>État des menus journaliers du mois de juillet 2023.</v>
      </c>
      <c r="B27" s="24"/>
      <c r="C27" s="24"/>
      <c r="D27" s="24"/>
      <c r="E27" s="24"/>
      <c r="F27" s="24"/>
      <c r="G27" s="24"/>
      <c r="H27" s="24"/>
      <c r="I27" s="24"/>
    </row>
    <row r="28" spans="1:9" x14ac:dyDescent="0.25">
      <c r="A28" s="1" t="s">
        <v>508</v>
      </c>
      <c r="B28" s="1" t="s">
        <v>526</v>
      </c>
      <c r="C28" s="14" t="s">
        <v>532</v>
      </c>
      <c r="D28" s="14" t="s">
        <v>527</v>
      </c>
      <c r="E28" s="14" t="s">
        <v>528</v>
      </c>
      <c r="F28" s="14" t="s">
        <v>529</v>
      </c>
      <c r="G28" s="14" t="s">
        <v>530</v>
      </c>
      <c r="H28" s="14" t="s">
        <v>523</v>
      </c>
      <c r="I28" s="14" t="s">
        <v>531</v>
      </c>
    </row>
    <row r="30" spans="1:9" x14ac:dyDescent="0.25">
      <c r="A30" s="24" t="str">
        <f ca="1">"Imprimé à Limeil-Brévannes, le "&amp;TEXT(TODAY(),"jjjj j mmmm aaaa")&amp;"."</f>
        <v>Imprimé à Limeil-Brévannes, le mercredi 22 février 2023.</v>
      </c>
      <c r="B30" s="24"/>
      <c r="C30" s="24"/>
      <c r="D30" s="24"/>
      <c r="E30" s="24"/>
      <c r="F30" s="24"/>
      <c r="G30" s="24"/>
      <c r="H30" s="24"/>
      <c r="I30" s="24"/>
    </row>
    <row r="31" spans="1:9" x14ac:dyDescent="0.25">
      <c r="A31" s="24" t="str">
        <f>"État des menus journaliers du mois d'août "&amp;$A$1&amp;"."</f>
        <v>État des menus journaliers du mois d'août 2023.</v>
      </c>
      <c r="B31" s="24"/>
      <c r="C31" s="24"/>
      <c r="D31" s="24"/>
      <c r="E31" s="24"/>
      <c r="F31" s="24"/>
      <c r="G31" s="24"/>
      <c r="H31" s="24"/>
      <c r="I31" s="24"/>
    </row>
    <row r="32" spans="1:9" x14ac:dyDescent="0.25">
      <c r="A32" s="1" t="s">
        <v>508</v>
      </c>
      <c r="B32" s="1" t="s">
        <v>526</v>
      </c>
      <c r="C32" s="14" t="s">
        <v>532</v>
      </c>
      <c r="D32" s="14" t="s">
        <v>527</v>
      </c>
      <c r="E32" s="14" t="s">
        <v>528</v>
      </c>
      <c r="F32" s="14" t="s">
        <v>529</v>
      </c>
      <c r="G32" s="14" t="s">
        <v>530</v>
      </c>
      <c r="H32" s="14" t="s">
        <v>523</v>
      </c>
      <c r="I32" s="14" t="s">
        <v>531</v>
      </c>
    </row>
    <row r="34" spans="1:9" x14ac:dyDescent="0.25">
      <c r="A34" s="24" t="str">
        <f ca="1">"Imprimé à Limeil-Brévannes, le "&amp;TEXT(TODAY(),"jjjj j mmmm aaaa")&amp;"."</f>
        <v>Imprimé à Limeil-Brévannes, le mercredi 22 février 2023.</v>
      </c>
      <c r="B34" s="24"/>
      <c r="C34" s="24"/>
      <c r="D34" s="24"/>
      <c r="E34" s="24"/>
      <c r="F34" s="24"/>
      <c r="G34" s="24"/>
      <c r="H34" s="24"/>
      <c r="I34" s="24"/>
    </row>
    <row r="35" spans="1:9" x14ac:dyDescent="0.25">
      <c r="A35" s="24" t="str">
        <f>"État des menus journaliers du mois de septembre "&amp;$A$1&amp;"."</f>
        <v>État des menus journaliers du mois de septembre 2023.</v>
      </c>
      <c r="B35" s="24"/>
      <c r="C35" s="24"/>
      <c r="D35" s="24"/>
      <c r="E35" s="24"/>
      <c r="F35" s="24"/>
      <c r="G35" s="24"/>
      <c r="H35" s="24"/>
      <c r="I35" s="24"/>
    </row>
    <row r="36" spans="1:9" x14ac:dyDescent="0.25">
      <c r="A36" s="1" t="s">
        <v>508</v>
      </c>
      <c r="B36" s="1" t="s">
        <v>526</v>
      </c>
      <c r="C36" s="14" t="s">
        <v>532</v>
      </c>
      <c r="D36" s="14" t="s">
        <v>527</v>
      </c>
      <c r="E36" s="14" t="s">
        <v>528</v>
      </c>
      <c r="F36" s="14" t="s">
        <v>529</v>
      </c>
      <c r="G36" s="14" t="s">
        <v>530</v>
      </c>
      <c r="H36" s="14" t="s">
        <v>523</v>
      </c>
      <c r="I36" s="14" t="s">
        <v>531</v>
      </c>
    </row>
    <row r="38" spans="1:9" x14ac:dyDescent="0.25">
      <c r="A38" s="24" t="str">
        <f ca="1">"Imprimé à Limeil-Brévannes, le "&amp;TEXT(TODAY(),"jjjj j mmmm aaaa")&amp;"."</f>
        <v>Imprimé à Limeil-Brévannes, le mercredi 22 février 2023.</v>
      </c>
      <c r="B38" s="24"/>
      <c r="C38" s="24"/>
      <c r="D38" s="24"/>
      <c r="E38" s="24"/>
      <c r="F38" s="24"/>
      <c r="G38" s="24"/>
      <c r="H38" s="24"/>
      <c r="I38" s="24"/>
    </row>
    <row r="39" spans="1:9" x14ac:dyDescent="0.25">
      <c r="A39" s="24" t="str">
        <f>"État des menus journaliers du mois d'octobre "&amp;$A$1&amp;"."</f>
        <v>État des menus journaliers du mois d'octobre 2023.</v>
      </c>
      <c r="B39" s="24"/>
      <c r="C39" s="24"/>
      <c r="D39" s="24"/>
      <c r="E39" s="24"/>
      <c r="F39" s="24"/>
      <c r="G39" s="24"/>
      <c r="H39" s="24"/>
      <c r="I39" s="24"/>
    </row>
    <row r="40" spans="1:9" x14ac:dyDescent="0.25">
      <c r="A40" s="1" t="s">
        <v>508</v>
      </c>
      <c r="B40" s="1" t="s">
        <v>526</v>
      </c>
      <c r="C40" s="14" t="s">
        <v>532</v>
      </c>
      <c r="D40" s="14" t="s">
        <v>527</v>
      </c>
      <c r="E40" s="14" t="s">
        <v>528</v>
      </c>
      <c r="F40" s="14" t="s">
        <v>529</v>
      </c>
      <c r="G40" s="14" t="s">
        <v>530</v>
      </c>
      <c r="H40" s="14" t="s">
        <v>523</v>
      </c>
      <c r="I40" s="14" t="s">
        <v>531</v>
      </c>
    </row>
    <row r="42" spans="1:9" x14ac:dyDescent="0.25">
      <c r="A42" s="24" t="str">
        <f ca="1">"Imprimé à Limeil-Brévannes, le "&amp;TEXT(TODAY(),"jjjj j mmmm aaaa")&amp;"."</f>
        <v>Imprimé à Limeil-Brévannes, le mercredi 22 février 2023.</v>
      </c>
      <c r="B42" s="24"/>
      <c r="C42" s="24"/>
      <c r="D42" s="24"/>
      <c r="E42" s="24"/>
      <c r="F42" s="24"/>
      <c r="G42" s="24"/>
      <c r="H42" s="24"/>
      <c r="I42" s="24"/>
    </row>
    <row r="43" spans="1:9" x14ac:dyDescent="0.25">
      <c r="A43" s="24" t="str">
        <f>"État des menus journaliers du mois de novembre "&amp;$A$1&amp;"."</f>
        <v>État des menus journaliers du mois de novembre 2023.</v>
      </c>
      <c r="B43" s="24"/>
      <c r="C43" s="24"/>
      <c r="D43" s="24"/>
      <c r="E43" s="24"/>
      <c r="F43" s="24"/>
      <c r="G43" s="24"/>
      <c r="H43" s="24"/>
      <c r="I43" s="24"/>
    </row>
    <row r="44" spans="1:9" x14ac:dyDescent="0.25">
      <c r="A44" s="1" t="s">
        <v>508</v>
      </c>
      <c r="B44" s="1" t="s">
        <v>526</v>
      </c>
      <c r="C44" s="14" t="s">
        <v>532</v>
      </c>
      <c r="D44" s="14" t="s">
        <v>527</v>
      </c>
      <c r="E44" s="14" t="s">
        <v>528</v>
      </c>
      <c r="F44" s="14" t="s">
        <v>529</v>
      </c>
      <c r="G44" s="14" t="s">
        <v>530</v>
      </c>
      <c r="H44" s="14" t="s">
        <v>523</v>
      </c>
      <c r="I44" s="14" t="s">
        <v>531</v>
      </c>
    </row>
    <row r="46" spans="1:9" x14ac:dyDescent="0.25">
      <c r="A46" s="24" t="str">
        <f ca="1">"Imprimé à Limeil-Brévannes, le "&amp;TEXT(TODAY(),"jjjj j mmmm aaaa")&amp;"."</f>
        <v>Imprimé à Limeil-Brévannes, le mercredi 22 février 2023.</v>
      </c>
      <c r="B46" s="24"/>
      <c r="C46" s="24"/>
      <c r="D46" s="24"/>
      <c r="E46" s="24"/>
      <c r="F46" s="24"/>
      <c r="G46" s="24"/>
      <c r="H46" s="24"/>
      <c r="I46" s="24"/>
    </row>
    <row r="47" spans="1:9" x14ac:dyDescent="0.25">
      <c r="A47" s="24" t="str">
        <f>"État des menus journaliers du mois de décembre "&amp;$A$1&amp;"."</f>
        <v>État des menus journaliers du mois de décembre 2023.</v>
      </c>
      <c r="B47" s="24"/>
      <c r="C47" s="24"/>
      <c r="D47" s="24"/>
      <c r="E47" s="24"/>
      <c r="F47" s="24"/>
      <c r="G47" s="24"/>
      <c r="H47" s="24"/>
      <c r="I47" s="24"/>
    </row>
    <row r="48" spans="1:9" x14ac:dyDescent="0.25">
      <c r="A48" s="1" t="s">
        <v>508</v>
      </c>
      <c r="B48" s="1" t="s">
        <v>526</v>
      </c>
      <c r="C48" s="14" t="s">
        <v>532</v>
      </c>
      <c r="D48" s="14" t="s">
        <v>527</v>
      </c>
      <c r="E48" s="14" t="s">
        <v>528</v>
      </c>
      <c r="F48" s="14" t="s">
        <v>529</v>
      </c>
      <c r="G48" s="14" t="s">
        <v>530</v>
      </c>
      <c r="H48" s="14" t="s">
        <v>523</v>
      </c>
      <c r="I48" s="14" t="s">
        <v>531</v>
      </c>
    </row>
    <row r="50" spans="1:9" x14ac:dyDescent="0.25">
      <c r="A50" s="24" t="str">
        <f ca="1">"Imprimé à Limeil-Brévannes, le "&amp;TEXT(TODAY(),"jjjj j mmmm aaaa")&amp;"."</f>
        <v>Imprimé à Limeil-Brévannes, le mercredi 22 février 2023.</v>
      </c>
      <c r="B50" s="24"/>
      <c r="C50" s="24"/>
      <c r="D50" s="24"/>
      <c r="E50" s="24"/>
      <c r="F50" s="24"/>
      <c r="G50" s="24"/>
      <c r="H50" s="24"/>
      <c r="I50" s="24"/>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election activeCell="I23" sqref="I23"/>
    </sheetView>
  </sheetViews>
  <sheetFormatPr baseColWidth="10" defaultRowHeight="13.2" x14ac:dyDescent="0.25"/>
  <cols>
    <col min="1" max="1" width="12.5546875" style="12" customWidth="1"/>
    <col min="2" max="2" width="9.109375" style="12" customWidth="1"/>
    <col min="3" max="3" width="11.5546875" style="12"/>
    <col min="4" max="4" width="13.109375" style="12" bestFit="1" customWidth="1"/>
    <col min="5" max="5" width="17.77734375" style="12" bestFit="1" customWidth="1"/>
    <col min="6" max="6" width="38.77734375" style="12" bestFit="1" customWidth="1"/>
    <col min="7" max="7" width="7.21875" style="12" customWidth="1"/>
    <col min="8" max="16384" width="11.5546875" style="12"/>
  </cols>
  <sheetData>
    <row r="1" spans="1:7" x14ac:dyDescent="0.25">
      <c r="A1" s="12">
        <f>'Accueil création'!$F$1</f>
        <v>2023</v>
      </c>
    </row>
    <row r="3" spans="1:7" x14ac:dyDescent="0.25">
      <c r="A3" s="24" t="str">
        <f>"État des menus viande midi weekend du mois de janvier "&amp;$A$1&amp;"."</f>
        <v>État des menus viande midi weekend du mois de janvier 2023.</v>
      </c>
      <c r="B3" s="24"/>
      <c r="C3" s="24"/>
      <c r="D3" s="24"/>
      <c r="E3" s="24"/>
      <c r="F3" s="24"/>
      <c r="G3" s="24"/>
    </row>
    <row r="4" spans="1:7" x14ac:dyDescent="0.25">
      <c r="A4" s="14" t="s">
        <v>508</v>
      </c>
      <c r="B4" s="14" t="s">
        <v>527</v>
      </c>
      <c r="C4" s="14" t="s">
        <v>529</v>
      </c>
      <c r="D4" s="14" t="s">
        <v>530</v>
      </c>
      <c r="E4" s="14" t="s">
        <v>533</v>
      </c>
      <c r="F4" s="14" t="s">
        <v>518</v>
      </c>
      <c r="G4" s="14" t="s">
        <v>531</v>
      </c>
    </row>
    <row r="6" spans="1:7" x14ac:dyDescent="0.25">
      <c r="A6" s="24" t="str">
        <f ca="1">"Imprimé à Limeil-Brévannes, le "&amp;TEXT(TODAY(),"jjjj j mmmm aaaa")&amp;"."</f>
        <v>Imprimé à Limeil-Brévannes, le mercredi 22 février 2023.</v>
      </c>
      <c r="B6" s="24"/>
      <c r="C6" s="24"/>
      <c r="D6" s="24"/>
      <c r="E6" s="24"/>
      <c r="F6" s="24"/>
      <c r="G6" s="24"/>
    </row>
    <row r="7" spans="1:7" x14ac:dyDescent="0.25">
      <c r="A7" s="24" t="str">
        <f>"État des menus viande midi weekend du mois de février "&amp;$A$1&amp;"."</f>
        <v>État des menus viande midi weekend du mois de février 2023.</v>
      </c>
      <c r="B7" s="24"/>
      <c r="C7" s="24"/>
      <c r="D7" s="24"/>
      <c r="E7" s="24"/>
      <c r="F7" s="24"/>
      <c r="G7" s="24"/>
    </row>
    <row r="8" spans="1:7" x14ac:dyDescent="0.25">
      <c r="A8" s="14" t="s">
        <v>508</v>
      </c>
      <c r="B8" s="14" t="s">
        <v>527</v>
      </c>
      <c r="C8" s="14" t="s">
        <v>529</v>
      </c>
      <c r="D8" s="14" t="s">
        <v>530</v>
      </c>
      <c r="E8" s="14" t="s">
        <v>533</v>
      </c>
      <c r="F8" s="14" t="s">
        <v>518</v>
      </c>
      <c r="G8" s="14" t="s">
        <v>531</v>
      </c>
    </row>
    <row r="10" spans="1:7" x14ac:dyDescent="0.25">
      <c r="A10" s="24" t="str">
        <f ca="1">"Imprimé à Limeil-Brévannes, le "&amp;TEXT(TODAY(),"jjjj j mmmm aaaa")&amp;"."</f>
        <v>Imprimé à Limeil-Brévannes, le mercredi 22 février 2023.</v>
      </c>
      <c r="B10" s="24"/>
      <c r="C10" s="24"/>
      <c r="D10" s="24"/>
      <c r="E10" s="24"/>
      <c r="F10" s="24"/>
      <c r="G10" s="24"/>
    </row>
    <row r="11" spans="1:7" x14ac:dyDescent="0.25">
      <c r="A11" s="24" t="str">
        <f>"État des menus viande midi weekend du mois de mars "&amp;$A$1&amp;"."</f>
        <v>État des menus viande midi weekend du mois de mars 2023.</v>
      </c>
      <c r="B11" s="24"/>
      <c r="C11" s="24"/>
      <c r="D11" s="24"/>
      <c r="E11" s="24"/>
      <c r="F11" s="24"/>
      <c r="G11" s="24"/>
    </row>
    <row r="12" spans="1:7" x14ac:dyDescent="0.25">
      <c r="A12" s="14" t="s">
        <v>508</v>
      </c>
      <c r="B12" s="14" t="s">
        <v>527</v>
      </c>
      <c r="C12" s="14" t="s">
        <v>529</v>
      </c>
      <c r="D12" s="14" t="s">
        <v>530</v>
      </c>
      <c r="E12" s="14" t="s">
        <v>533</v>
      </c>
      <c r="F12" s="14" t="s">
        <v>518</v>
      </c>
      <c r="G12" s="14" t="s">
        <v>531</v>
      </c>
    </row>
    <row r="14" spans="1:7" x14ac:dyDescent="0.25">
      <c r="A14" s="24" t="str">
        <f ca="1">"Imprimé à Limeil-Brévannes, le "&amp;TEXT(TODAY(),"jjjj j mmmm aaaa")&amp;"."</f>
        <v>Imprimé à Limeil-Brévannes, le mercredi 22 février 2023.</v>
      </c>
      <c r="B14" s="24"/>
      <c r="C14" s="24"/>
      <c r="D14" s="24"/>
      <c r="E14" s="24"/>
      <c r="F14" s="24"/>
      <c r="G14" s="24"/>
    </row>
    <row r="15" spans="1:7" x14ac:dyDescent="0.25">
      <c r="A15" s="24" t="str">
        <f>"État des menus viande midi weekend du mois d'avril "&amp;$A$1&amp;"."</f>
        <v>État des menus viande midi weekend du mois d'avril 2023.</v>
      </c>
      <c r="B15" s="24"/>
      <c r="C15" s="24"/>
      <c r="D15" s="24"/>
      <c r="E15" s="24"/>
      <c r="F15" s="24"/>
      <c r="G15" s="24"/>
    </row>
    <row r="16" spans="1:7" x14ac:dyDescent="0.25">
      <c r="A16" s="14" t="s">
        <v>508</v>
      </c>
      <c r="B16" s="14" t="s">
        <v>527</v>
      </c>
      <c r="C16" s="14" t="s">
        <v>529</v>
      </c>
      <c r="D16" s="14" t="s">
        <v>530</v>
      </c>
      <c r="E16" s="14" t="s">
        <v>533</v>
      </c>
      <c r="F16" s="14" t="s">
        <v>518</v>
      </c>
      <c r="G16" s="14" t="s">
        <v>531</v>
      </c>
    </row>
    <row r="18" spans="1:7" x14ac:dyDescent="0.25">
      <c r="A18" s="24" t="str">
        <f ca="1">"Imprimé à Limeil-Brévannes, le "&amp;TEXT(TODAY(),"jjjj j mmmm aaaa")&amp;"."</f>
        <v>Imprimé à Limeil-Brévannes, le mercredi 22 février 2023.</v>
      </c>
      <c r="B18" s="24"/>
      <c r="C18" s="24"/>
      <c r="D18" s="24"/>
      <c r="E18" s="24"/>
      <c r="F18" s="24"/>
      <c r="G18" s="24"/>
    </row>
    <row r="19" spans="1:7" x14ac:dyDescent="0.25">
      <c r="A19" s="24" t="str">
        <f>"État des menus viande midi weekend du mois de mai "&amp;$A$1&amp;"."</f>
        <v>État des menus viande midi weekend du mois de mai 2023.</v>
      </c>
      <c r="B19" s="24"/>
      <c r="C19" s="24"/>
      <c r="D19" s="24"/>
      <c r="E19" s="24"/>
      <c r="F19" s="24"/>
      <c r="G19" s="24"/>
    </row>
    <row r="20" spans="1:7" x14ac:dyDescent="0.25">
      <c r="A20" s="14" t="s">
        <v>508</v>
      </c>
      <c r="B20" s="14" t="s">
        <v>527</v>
      </c>
      <c r="C20" s="14" t="s">
        <v>529</v>
      </c>
      <c r="D20" s="14" t="s">
        <v>530</v>
      </c>
      <c r="E20" s="14" t="s">
        <v>533</v>
      </c>
      <c r="F20" s="14" t="s">
        <v>518</v>
      </c>
      <c r="G20" s="14" t="s">
        <v>531</v>
      </c>
    </row>
    <row r="22" spans="1:7" x14ac:dyDescent="0.25">
      <c r="A22" s="24" t="str">
        <f ca="1">"Imprimé à Limeil-Brévannes, le "&amp;TEXT(TODAY(),"jjjj j mmmm aaaa")&amp;"."</f>
        <v>Imprimé à Limeil-Brévannes, le mercredi 22 février 2023.</v>
      </c>
      <c r="B22" s="24"/>
      <c r="C22" s="24"/>
      <c r="D22" s="24"/>
      <c r="E22" s="24"/>
      <c r="F22" s="24"/>
      <c r="G22" s="24"/>
    </row>
    <row r="23" spans="1:7" x14ac:dyDescent="0.25">
      <c r="A23" s="24" t="str">
        <f>"État des menus viande midi weekend du mois de juin "&amp;$A$1&amp;"."</f>
        <v>État des menus viande midi weekend du mois de juin 2023.</v>
      </c>
      <c r="B23" s="24"/>
      <c r="C23" s="24"/>
      <c r="D23" s="24"/>
      <c r="E23" s="24"/>
      <c r="F23" s="24"/>
      <c r="G23" s="24"/>
    </row>
    <row r="24" spans="1:7" x14ac:dyDescent="0.25">
      <c r="A24" s="14" t="s">
        <v>508</v>
      </c>
      <c r="B24" s="14" t="s">
        <v>527</v>
      </c>
      <c r="C24" s="14" t="s">
        <v>529</v>
      </c>
      <c r="D24" s="14" t="s">
        <v>530</v>
      </c>
      <c r="E24" s="14" t="s">
        <v>533</v>
      </c>
      <c r="F24" s="14" t="s">
        <v>518</v>
      </c>
      <c r="G24" s="14" t="s">
        <v>531</v>
      </c>
    </row>
    <row r="26" spans="1:7" x14ac:dyDescent="0.25">
      <c r="A26" s="24" t="str">
        <f ca="1">"Imprimé à Limeil-Brévannes, le "&amp;TEXT(TODAY(),"jjjj j mmmm aaaa")&amp;"."</f>
        <v>Imprimé à Limeil-Brévannes, le mercredi 22 février 2023.</v>
      </c>
      <c r="B26" s="24"/>
      <c r="C26" s="24"/>
      <c r="D26" s="24"/>
      <c r="E26" s="24"/>
      <c r="F26" s="24"/>
      <c r="G26" s="24"/>
    </row>
    <row r="27" spans="1:7" x14ac:dyDescent="0.25">
      <c r="A27" s="24" t="str">
        <f>"État des menus viande midi weekend du mois de juillet "&amp;$A$1&amp;"."</f>
        <v>État des menus viande midi weekend du mois de juillet 2023.</v>
      </c>
      <c r="B27" s="24"/>
      <c r="C27" s="24"/>
      <c r="D27" s="24"/>
      <c r="E27" s="24"/>
      <c r="F27" s="24"/>
      <c r="G27" s="24"/>
    </row>
    <row r="28" spans="1:7" x14ac:dyDescent="0.25">
      <c r="A28" s="14" t="s">
        <v>508</v>
      </c>
      <c r="B28" s="14" t="s">
        <v>527</v>
      </c>
      <c r="C28" s="14" t="s">
        <v>529</v>
      </c>
      <c r="D28" s="14" t="s">
        <v>530</v>
      </c>
      <c r="E28" s="14" t="s">
        <v>533</v>
      </c>
      <c r="F28" s="14" t="s">
        <v>518</v>
      </c>
      <c r="G28" s="14" t="s">
        <v>531</v>
      </c>
    </row>
    <row r="30" spans="1:7" x14ac:dyDescent="0.25">
      <c r="A30" s="24" t="str">
        <f ca="1">"Imprimé à Limeil-Brévannes, le "&amp;TEXT(TODAY(),"jjjj j mmmm aaaa")&amp;"."</f>
        <v>Imprimé à Limeil-Brévannes, le mercredi 22 février 2023.</v>
      </c>
      <c r="B30" s="24"/>
      <c r="C30" s="24"/>
      <c r="D30" s="24"/>
      <c r="E30" s="24"/>
      <c r="F30" s="24"/>
      <c r="G30" s="24"/>
    </row>
    <row r="31" spans="1:7" x14ac:dyDescent="0.25">
      <c r="A31" s="24" t="str">
        <f>"État des menus viande midi weekend du mois d'août "&amp;$A$1&amp;"."</f>
        <v>État des menus viande midi weekend du mois d'août 2023.</v>
      </c>
      <c r="B31" s="24"/>
      <c r="C31" s="24"/>
      <c r="D31" s="24"/>
      <c r="E31" s="24"/>
      <c r="F31" s="24"/>
      <c r="G31" s="24"/>
    </row>
    <row r="32" spans="1:7" x14ac:dyDescent="0.25">
      <c r="A32" s="14" t="s">
        <v>508</v>
      </c>
      <c r="B32" s="14" t="s">
        <v>527</v>
      </c>
      <c r="C32" s="14" t="s">
        <v>529</v>
      </c>
      <c r="D32" s="14" t="s">
        <v>530</v>
      </c>
      <c r="E32" s="14" t="s">
        <v>533</v>
      </c>
      <c r="F32" s="14" t="s">
        <v>518</v>
      </c>
      <c r="G32" s="14" t="s">
        <v>531</v>
      </c>
    </row>
    <row r="34" spans="1:7" x14ac:dyDescent="0.25">
      <c r="A34" s="24" t="str">
        <f ca="1">"Imprimé à Limeil-Brévannes, le "&amp;TEXT(TODAY(),"jjjj j mmmm aaaa")&amp;"."</f>
        <v>Imprimé à Limeil-Brévannes, le mercredi 22 février 2023.</v>
      </c>
      <c r="B34" s="24"/>
      <c r="C34" s="24"/>
      <c r="D34" s="24"/>
      <c r="E34" s="24"/>
      <c r="F34" s="24"/>
      <c r="G34" s="24"/>
    </row>
    <row r="35" spans="1:7" x14ac:dyDescent="0.25">
      <c r="A35" s="24" t="str">
        <f>"État des menus viande midi weekend du mois de septembre "&amp;$A$1&amp;"."</f>
        <v>État des menus viande midi weekend du mois de septembre 2023.</v>
      </c>
      <c r="B35" s="24"/>
      <c r="C35" s="24"/>
      <c r="D35" s="24"/>
      <c r="E35" s="24"/>
      <c r="F35" s="24"/>
      <c r="G35" s="24"/>
    </row>
    <row r="36" spans="1:7" x14ac:dyDescent="0.25">
      <c r="A36" s="14" t="s">
        <v>508</v>
      </c>
      <c r="B36" s="14" t="s">
        <v>527</v>
      </c>
      <c r="C36" s="14" t="s">
        <v>529</v>
      </c>
      <c r="D36" s="14" t="s">
        <v>530</v>
      </c>
      <c r="E36" s="14" t="s">
        <v>533</v>
      </c>
      <c r="F36" s="14" t="s">
        <v>518</v>
      </c>
      <c r="G36" s="14" t="s">
        <v>531</v>
      </c>
    </row>
    <row r="38" spans="1:7" x14ac:dyDescent="0.25">
      <c r="A38" s="24" t="str">
        <f ca="1">"Imprimé à Limeil-Brévannes, le "&amp;TEXT(TODAY(),"jjjj j mmmm aaaa")&amp;"."</f>
        <v>Imprimé à Limeil-Brévannes, le mercredi 22 février 2023.</v>
      </c>
      <c r="B38" s="24"/>
      <c r="C38" s="24"/>
      <c r="D38" s="24"/>
      <c r="E38" s="24"/>
      <c r="F38" s="24"/>
      <c r="G38" s="24"/>
    </row>
    <row r="39" spans="1:7" x14ac:dyDescent="0.25">
      <c r="A39" s="24" t="str">
        <f>"État des menus viande midi weekend du mois d'octobre "&amp;$A$1&amp;"."</f>
        <v>État des menus viande midi weekend du mois d'octobre 2023.</v>
      </c>
      <c r="B39" s="24"/>
      <c r="C39" s="24"/>
      <c r="D39" s="24"/>
      <c r="E39" s="24"/>
      <c r="F39" s="24"/>
      <c r="G39" s="24"/>
    </row>
    <row r="40" spans="1:7" x14ac:dyDescent="0.25">
      <c r="A40" s="14" t="s">
        <v>508</v>
      </c>
      <c r="B40" s="14" t="s">
        <v>527</v>
      </c>
      <c r="C40" s="14" t="s">
        <v>529</v>
      </c>
      <c r="D40" s="14" t="s">
        <v>530</v>
      </c>
      <c r="E40" s="14" t="s">
        <v>533</v>
      </c>
      <c r="F40" s="14" t="s">
        <v>518</v>
      </c>
      <c r="G40" s="14" t="s">
        <v>531</v>
      </c>
    </row>
    <row r="42" spans="1:7" x14ac:dyDescent="0.25">
      <c r="A42" s="24" t="str">
        <f ca="1">"Imprimé à Limeil-Brévannes, le "&amp;TEXT(TODAY(),"jjjj j mmmm aaaa")&amp;"."</f>
        <v>Imprimé à Limeil-Brévannes, le mercredi 22 février 2023.</v>
      </c>
      <c r="B42" s="24"/>
      <c r="C42" s="24"/>
      <c r="D42" s="24"/>
      <c r="E42" s="24"/>
      <c r="F42" s="24"/>
      <c r="G42" s="24"/>
    </row>
    <row r="43" spans="1:7" x14ac:dyDescent="0.25">
      <c r="A43" s="24" t="str">
        <f>"État des menus viande midi weekend du mois de novembre "&amp;$A$1&amp;"."</f>
        <v>État des menus viande midi weekend du mois de novembre 2023.</v>
      </c>
      <c r="B43" s="24"/>
      <c r="C43" s="24"/>
      <c r="D43" s="24"/>
      <c r="E43" s="24"/>
      <c r="F43" s="24"/>
      <c r="G43" s="24"/>
    </row>
    <row r="44" spans="1:7" x14ac:dyDescent="0.25">
      <c r="A44" s="14" t="s">
        <v>508</v>
      </c>
      <c r="B44" s="14" t="s">
        <v>527</v>
      </c>
      <c r="C44" s="14" t="s">
        <v>529</v>
      </c>
      <c r="D44" s="14" t="s">
        <v>530</v>
      </c>
      <c r="E44" s="14" t="s">
        <v>533</v>
      </c>
      <c r="F44" s="14" t="s">
        <v>518</v>
      </c>
      <c r="G44" s="14" t="s">
        <v>531</v>
      </c>
    </row>
    <row r="46" spans="1:7" x14ac:dyDescent="0.25">
      <c r="A46" s="24" t="str">
        <f ca="1">"Imprimé à Limeil-Brévannes, le "&amp;TEXT(TODAY(),"jjjj j mmmm aaaa")&amp;"."</f>
        <v>Imprimé à Limeil-Brévannes, le mercredi 22 février 2023.</v>
      </c>
      <c r="B46" s="24"/>
      <c r="C46" s="24"/>
      <c r="D46" s="24"/>
      <c r="E46" s="24"/>
      <c r="F46" s="24"/>
      <c r="G46" s="24"/>
    </row>
    <row r="47" spans="1:7" x14ac:dyDescent="0.25">
      <c r="A47" s="24" t="str">
        <f>"État des menus viande midi weekend du mois de décembre "&amp;$A$1&amp;"."</f>
        <v>État des menus viande midi weekend du mois de décembre 2023.</v>
      </c>
      <c r="B47" s="24"/>
      <c r="C47" s="24"/>
      <c r="D47" s="24"/>
      <c r="E47" s="24"/>
      <c r="F47" s="24"/>
      <c r="G47" s="24"/>
    </row>
    <row r="48" spans="1:7" x14ac:dyDescent="0.25">
      <c r="A48" s="14" t="s">
        <v>508</v>
      </c>
      <c r="B48" s="14" t="s">
        <v>527</v>
      </c>
      <c r="C48" s="14" t="s">
        <v>529</v>
      </c>
      <c r="D48" s="14" t="s">
        <v>530</v>
      </c>
      <c r="E48" s="14" t="s">
        <v>533</v>
      </c>
      <c r="F48" s="14" t="s">
        <v>518</v>
      </c>
      <c r="G48" s="14" t="s">
        <v>531</v>
      </c>
    </row>
    <row r="50" spans="1:7" x14ac:dyDescent="0.25">
      <c r="A50" s="24" t="str">
        <f ca="1">"Imprimé à Limeil-Brévannes, le "&amp;TEXT(TODAY(),"jjjj j mmmm aaaa")&amp;"."</f>
        <v>Imprimé à Limeil-Brévannes, le mercredi 22 février 2023.</v>
      </c>
      <c r="B50" s="24"/>
      <c r="C50" s="24"/>
      <c r="D50" s="24"/>
      <c r="E50" s="24"/>
      <c r="F50" s="24"/>
      <c r="G50" s="24"/>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2023-02-22T05:30:47Z</dcterms:modified>
</cp:coreProperties>
</file>