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D083CD2-1C69-46A5-BCB3-E9EE5A701BC5}" xr6:coauthVersionLast="36" xr6:coauthVersionMax="47" xr10:uidLastSave="{00000000-0000-0000-0000-000000000000}"/>
  <bookViews>
    <workbookView xWindow="-96" yWindow="-96" windowWidth="23232" windowHeight="13872" tabRatio="826" xr2:uid="{00000000-000D-0000-FFFF-FFFF00000000}"/>
  </bookViews>
  <sheets>
    <sheet name="Base des Index" sheetId="131" r:id="rId1"/>
    <sheet name="Onglet de référence" sheetId="149" r:id="rId2"/>
  </sheets>
  <externalReferences>
    <externalReference r:id="rId3"/>
  </externalReferences>
  <definedNames>
    <definedName name="clients">[1]!Tableau1[clients]</definedName>
    <definedName name="var_an">'Base des Index'!$A$1</definedName>
    <definedName name="_xlnm.Print_Area" localSheetId="1">'Onglet de référence'!$A$1:$AI$47</definedName>
  </definedNames>
  <calcPr calcId="191029" concurrentCalc="0"/>
</workbook>
</file>

<file path=xl/calcChain.xml><?xml version="1.0" encoding="utf-8"?>
<calcChain xmlns="http://schemas.openxmlformats.org/spreadsheetml/2006/main">
  <c r="C2" i="149" l="1"/>
  <c r="B2" i="131"/>
  <c r="C2" i="131"/>
  <c r="D2" i="131"/>
  <c r="E2" i="131"/>
  <c r="F2" i="131"/>
  <c r="G2" i="131"/>
  <c r="H2" i="131"/>
  <c r="B3" i="131"/>
  <c r="C3" i="131"/>
  <c r="D3" i="131"/>
  <c r="E3" i="131"/>
  <c r="F3" i="131"/>
  <c r="G3" i="131"/>
  <c r="H3" i="131"/>
  <c r="B4" i="131"/>
  <c r="C4" i="131"/>
  <c r="D4" i="131"/>
  <c r="E4" i="131"/>
  <c r="F4" i="131"/>
  <c r="G4" i="131"/>
  <c r="H4" i="131"/>
  <c r="B5" i="131"/>
  <c r="C5" i="131"/>
  <c r="D5" i="131"/>
  <c r="E5" i="131"/>
  <c r="F5" i="131"/>
  <c r="G5" i="131"/>
  <c r="H5" i="131"/>
  <c r="B6" i="131"/>
  <c r="C6" i="131"/>
  <c r="D6" i="131"/>
  <c r="E6" i="131"/>
  <c r="F6" i="131"/>
  <c r="G6" i="131"/>
  <c r="H6" i="131"/>
  <c r="B7" i="131"/>
  <c r="C7" i="131"/>
  <c r="D7" i="131"/>
  <c r="E7" i="131"/>
  <c r="F7" i="131"/>
  <c r="G7" i="131"/>
  <c r="H7" i="131"/>
  <c r="B8" i="131"/>
  <c r="C8" i="131"/>
  <c r="D8" i="131"/>
  <c r="E8" i="131"/>
  <c r="F8" i="131"/>
  <c r="G8" i="131"/>
  <c r="H8" i="131"/>
  <c r="B9" i="131"/>
  <c r="C9" i="131"/>
  <c r="D9" i="131"/>
  <c r="E9" i="131"/>
  <c r="F9" i="131"/>
  <c r="G9" i="131"/>
  <c r="H9" i="131"/>
  <c r="B10" i="131"/>
  <c r="C10" i="131"/>
  <c r="D10" i="131"/>
  <c r="E10" i="131"/>
  <c r="F10" i="131"/>
  <c r="G10" i="131"/>
  <c r="H10" i="131"/>
  <c r="B11" i="131"/>
  <c r="C11" i="131"/>
  <c r="D11" i="131"/>
  <c r="E11" i="131"/>
  <c r="F11" i="131"/>
  <c r="G11" i="131"/>
  <c r="H11" i="131"/>
  <c r="B12" i="131"/>
  <c r="C12" i="131"/>
  <c r="D12" i="131"/>
  <c r="E12" i="131"/>
  <c r="F12" i="131"/>
  <c r="G12" i="131"/>
  <c r="H12" i="131"/>
  <c r="B13" i="131"/>
  <c r="C13" i="131"/>
  <c r="D13" i="131"/>
  <c r="E13" i="131"/>
  <c r="F13" i="131"/>
  <c r="G13" i="131"/>
  <c r="H13" i="131"/>
  <c r="B14" i="131"/>
  <c r="C14" i="131"/>
  <c r="D14" i="131"/>
  <c r="E14" i="131"/>
  <c r="F14" i="131"/>
  <c r="G14" i="131"/>
  <c r="H14" i="131"/>
  <c r="B15" i="131"/>
  <c r="C15" i="131"/>
  <c r="D15" i="131"/>
  <c r="E15" i="131"/>
  <c r="F15" i="131"/>
  <c r="G15" i="131"/>
  <c r="H15" i="131"/>
  <c r="B16" i="131"/>
  <c r="C16" i="131"/>
  <c r="D16" i="131"/>
  <c r="E16" i="131"/>
  <c r="F16" i="131"/>
  <c r="G16" i="131"/>
  <c r="H16" i="131"/>
  <c r="B17" i="131"/>
  <c r="C17" i="131"/>
  <c r="D17" i="131"/>
  <c r="E17" i="131"/>
  <c r="F17" i="131"/>
  <c r="G17" i="131"/>
  <c r="H17" i="131"/>
  <c r="B18" i="131"/>
  <c r="C18" i="131"/>
  <c r="D18" i="131"/>
  <c r="E18" i="131"/>
  <c r="F18" i="131"/>
  <c r="G18" i="131"/>
  <c r="H18" i="131"/>
  <c r="B19" i="131"/>
  <c r="C19" i="131"/>
  <c r="D19" i="131"/>
  <c r="E19" i="131"/>
  <c r="F19" i="131"/>
  <c r="G19" i="131"/>
  <c r="H19" i="131"/>
  <c r="B20" i="131"/>
  <c r="C20" i="131"/>
  <c r="D20" i="131"/>
  <c r="E20" i="131"/>
  <c r="F20" i="131"/>
  <c r="G20" i="131"/>
  <c r="H20" i="131"/>
  <c r="B21" i="131"/>
  <c r="C21" i="131"/>
  <c r="D21" i="131"/>
  <c r="E21" i="131"/>
  <c r="F21" i="131"/>
  <c r="G21" i="131"/>
  <c r="H21" i="131"/>
  <c r="B22" i="131"/>
  <c r="C22" i="131"/>
  <c r="D22" i="131"/>
  <c r="E22" i="131"/>
  <c r="F22" i="131"/>
  <c r="G22" i="131"/>
  <c r="H22" i="131"/>
  <c r="B23" i="131"/>
  <c r="C23" i="131"/>
  <c r="D23" i="131"/>
  <c r="E23" i="131"/>
  <c r="F23" i="131"/>
  <c r="G23" i="131"/>
  <c r="H23" i="131"/>
  <c r="B24" i="131"/>
  <c r="C24" i="131"/>
  <c r="D24" i="131"/>
  <c r="E24" i="131"/>
  <c r="F24" i="131"/>
  <c r="G24" i="131"/>
  <c r="H24" i="131"/>
  <c r="B25" i="131"/>
  <c r="C25" i="131"/>
  <c r="D25" i="131"/>
  <c r="E25" i="131"/>
  <c r="F25" i="131"/>
  <c r="G25" i="131"/>
  <c r="H25" i="131"/>
  <c r="B26" i="131"/>
  <c r="C26" i="131"/>
  <c r="D26" i="131"/>
  <c r="E26" i="131"/>
  <c r="F26" i="131"/>
  <c r="G26" i="131"/>
  <c r="H26" i="131"/>
  <c r="B27" i="131"/>
  <c r="C27" i="131"/>
  <c r="D27" i="131"/>
  <c r="E27" i="131"/>
  <c r="F27" i="131"/>
  <c r="G27" i="131"/>
  <c r="H27" i="131"/>
  <c r="B28" i="131"/>
  <c r="C28" i="131"/>
  <c r="D28" i="131"/>
  <c r="E28" i="131"/>
  <c r="F28" i="131"/>
  <c r="G28" i="131"/>
  <c r="H28" i="131"/>
  <c r="B29" i="131"/>
  <c r="C29" i="131"/>
  <c r="D29" i="131"/>
  <c r="E29" i="131"/>
  <c r="F29" i="131"/>
  <c r="G29" i="131"/>
  <c r="H29" i="131"/>
  <c r="B30" i="131"/>
  <c r="C30" i="131"/>
  <c r="D30" i="131"/>
  <c r="E30" i="131"/>
  <c r="F30" i="131"/>
  <c r="G30" i="131"/>
  <c r="H30" i="131"/>
  <c r="B31" i="131"/>
  <c r="C31" i="131"/>
  <c r="D31" i="131"/>
  <c r="E31" i="131"/>
  <c r="F31" i="131"/>
  <c r="G31" i="131"/>
  <c r="H31" i="131"/>
  <c r="B32" i="131"/>
  <c r="C32" i="131"/>
  <c r="D32" i="131"/>
  <c r="E32" i="131"/>
  <c r="F32" i="131"/>
  <c r="G32" i="131"/>
  <c r="H32" i="131"/>
  <c r="B33" i="131"/>
  <c r="C33" i="131"/>
  <c r="D33" i="131"/>
  <c r="E33" i="131"/>
  <c r="F33" i="131"/>
  <c r="G33" i="131"/>
  <c r="H33" i="131"/>
  <c r="B34" i="131"/>
  <c r="C34" i="131"/>
  <c r="D34" i="131"/>
  <c r="E34" i="131"/>
  <c r="F34" i="131"/>
  <c r="G34" i="131"/>
  <c r="H34" i="131"/>
  <c r="B35" i="131"/>
  <c r="C35" i="131"/>
  <c r="D35" i="131"/>
  <c r="E35" i="131"/>
  <c r="F35" i="131"/>
  <c r="G35" i="131"/>
  <c r="H35" i="131"/>
  <c r="B36" i="131"/>
  <c r="C36" i="131"/>
  <c r="D36" i="131"/>
  <c r="E36" i="131"/>
  <c r="F36" i="131"/>
  <c r="G36" i="131"/>
  <c r="H36" i="131"/>
  <c r="B37" i="131"/>
  <c r="C37" i="131"/>
  <c r="D37" i="131"/>
  <c r="E37" i="131"/>
  <c r="F37" i="131"/>
  <c r="G37" i="131"/>
  <c r="H37" i="131"/>
  <c r="B38" i="131"/>
  <c r="C38" i="131"/>
  <c r="D38" i="131"/>
  <c r="E38" i="131"/>
  <c r="F38" i="131"/>
  <c r="G38" i="131"/>
  <c r="H38" i="131"/>
  <c r="B39" i="131"/>
  <c r="C39" i="131"/>
  <c r="D39" i="131"/>
  <c r="E39" i="131"/>
  <c r="F39" i="131"/>
  <c r="G39" i="131"/>
  <c r="H39" i="131"/>
  <c r="B40" i="131"/>
  <c r="C40" i="131"/>
  <c r="D40" i="131"/>
  <c r="E40" i="131"/>
  <c r="F40" i="131"/>
  <c r="G40" i="131"/>
  <c r="H40" i="131"/>
  <c r="B41" i="131"/>
  <c r="C41" i="131"/>
  <c r="D41" i="131"/>
  <c r="E41" i="131"/>
  <c r="F41" i="131"/>
  <c r="G41" i="131"/>
  <c r="H41" i="131"/>
  <c r="B42" i="131"/>
  <c r="C42" i="131"/>
  <c r="D42" i="131"/>
  <c r="E42" i="131"/>
  <c r="F42" i="131"/>
  <c r="G42" i="131"/>
  <c r="H42" i="131"/>
  <c r="B43" i="131"/>
  <c r="C43" i="131"/>
  <c r="D43" i="131"/>
  <c r="E43" i="131"/>
  <c r="F43" i="131"/>
  <c r="G43" i="131"/>
  <c r="H43" i="131"/>
  <c r="B44" i="131"/>
  <c r="C44" i="131"/>
  <c r="D44" i="131"/>
  <c r="E44" i="131"/>
  <c r="F44" i="131"/>
  <c r="G44" i="131"/>
  <c r="H44" i="131"/>
  <c r="B45" i="131"/>
  <c r="C45" i="131"/>
  <c r="D45" i="131"/>
  <c r="E45" i="131"/>
  <c r="F45" i="131"/>
  <c r="G45" i="131"/>
  <c r="H45" i="131"/>
  <c r="B46" i="131"/>
  <c r="C46" i="131"/>
  <c r="D46" i="131"/>
  <c r="E46" i="131"/>
  <c r="F46" i="131"/>
  <c r="G46" i="131"/>
  <c r="H46" i="131"/>
  <c r="B47" i="131"/>
  <c r="C47" i="131"/>
  <c r="D47" i="131"/>
  <c r="E47" i="131"/>
  <c r="F47" i="131"/>
  <c r="G47" i="131"/>
  <c r="H47" i="131"/>
  <c r="B48" i="131"/>
  <c r="C48" i="131"/>
  <c r="D48" i="131"/>
  <c r="E48" i="131"/>
  <c r="F48" i="131"/>
  <c r="G48" i="131"/>
  <c r="H48" i="131"/>
  <c r="B49" i="131"/>
  <c r="C49" i="131"/>
  <c r="D49" i="131"/>
  <c r="E49" i="131"/>
  <c r="F49" i="131"/>
  <c r="G49" i="131"/>
  <c r="H49" i="131"/>
  <c r="B50" i="131"/>
  <c r="C50" i="131"/>
  <c r="D50" i="131"/>
  <c r="E50" i="131"/>
  <c r="F50" i="131"/>
  <c r="G50" i="131"/>
  <c r="H50" i="131"/>
  <c r="B51" i="131"/>
  <c r="C51" i="131"/>
  <c r="D51" i="131"/>
  <c r="E51" i="131"/>
  <c r="F51" i="131"/>
  <c r="G51" i="131"/>
  <c r="H51" i="131"/>
  <c r="B52" i="131"/>
  <c r="C52" i="131"/>
  <c r="D52" i="131"/>
  <c r="E52" i="131"/>
  <c r="F52" i="131"/>
  <c r="G52" i="131"/>
  <c r="H52" i="131"/>
  <c r="B53" i="131"/>
  <c r="C53" i="131"/>
  <c r="D53" i="131"/>
  <c r="E53" i="131"/>
  <c r="F53" i="131"/>
  <c r="G53" i="131"/>
  <c r="H53" i="131"/>
  <c r="B54" i="131"/>
  <c r="C54" i="131"/>
  <c r="D54" i="131"/>
  <c r="E54" i="131"/>
  <c r="F54" i="131"/>
  <c r="G54" i="131"/>
  <c r="H54" i="131"/>
  <c r="Y26" i="149"/>
  <c r="Y36" i="149"/>
  <c r="Y46" i="149"/>
  <c r="D10" i="149"/>
  <c r="Y16" i="149"/>
  <c r="AE46" i="149"/>
  <c r="AB46" i="149"/>
  <c r="V46" i="149"/>
  <c r="S46" i="149"/>
  <c r="AF45" i="149"/>
  <c r="AC45" i="149"/>
  <c r="Z45" i="149"/>
  <c r="W45" i="149"/>
  <c r="T45" i="149"/>
  <c r="P45" i="149"/>
  <c r="Q45" i="149"/>
  <c r="K45" i="149"/>
  <c r="L45" i="149"/>
  <c r="J45" i="149"/>
  <c r="D45" i="149"/>
  <c r="AF44" i="149"/>
  <c r="AC44" i="149"/>
  <c r="Z44" i="149"/>
  <c r="Z39" i="149"/>
  <c r="Z40" i="149"/>
  <c r="Z41" i="149"/>
  <c r="Z42" i="149"/>
  <c r="Z43" i="149"/>
  <c r="Z46" i="149"/>
  <c r="W44" i="149"/>
  <c r="T44" i="149"/>
  <c r="P44" i="149"/>
  <c r="Q44" i="149"/>
  <c r="K44" i="149"/>
  <c r="L44" i="149"/>
  <c r="J44" i="149"/>
  <c r="D44" i="149"/>
  <c r="AF43" i="149"/>
  <c r="AC43" i="149"/>
  <c r="W43" i="149"/>
  <c r="T43" i="149"/>
  <c r="P43" i="149"/>
  <c r="Q43" i="149"/>
  <c r="K43" i="149"/>
  <c r="L43" i="149"/>
  <c r="J43" i="149"/>
  <c r="D43" i="149"/>
  <c r="AF42" i="149"/>
  <c r="AC42" i="149"/>
  <c r="W42" i="149"/>
  <c r="T42" i="149"/>
  <c r="P42" i="149"/>
  <c r="Q42" i="149"/>
  <c r="K42" i="149"/>
  <c r="L42" i="149"/>
  <c r="J42" i="149"/>
  <c r="D42" i="149"/>
  <c r="AF41" i="149"/>
  <c r="AC41" i="149"/>
  <c r="W41" i="149"/>
  <c r="T41" i="149"/>
  <c r="P41" i="149"/>
  <c r="Q41" i="149"/>
  <c r="K41" i="149"/>
  <c r="L41" i="149"/>
  <c r="J41" i="149"/>
  <c r="D41" i="149"/>
  <c r="AF40" i="149"/>
  <c r="AC40" i="149"/>
  <c r="W40" i="149"/>
  <c r="T40" i="149"/>
  <c r="P40" i="149"/>
  <c r="Q40" i="149"/>
  <c r="K40" i="149"/>
  <c r="L40" i="149"/>
  <c r="J40" i="149"/>
  <c r="D40" i="149"/>
  <c r="AF39" i="149"/>
  <c r="AF46" i="149"/>
  <c r="AC39" i="149"/>
  <c r="AC46" i="149"/>
  <c r="W39" i="149"/>
  <c r="W46" i="149"/>
  <c r="T39" i="149"/>
  <c r="T46" i="149"/>
  <c r="P39" i="149"/>
  <c r="Q39" i="149"/>
  <c r="Q46" i="149"/>
  <c r="K39" i="149"/>
  <c r="K46" i="149"/>
  <c r="J39" i="149"/>
  <c r="J46" i="149"/>
  <c r="D39" i="149"/>
  <c r="AE36" i="149"/>
  <c r="AB36" i="149"/>
  <c r="V36" i="149"/>
  <c r="S36" i="149"/>
  <c r="AF35" i="149"/>
  <c r="AC35" i="149"/>
  <c r="Z35" i="149"/>
  <c r="W35" i="149"/>
  <c r="T35" i="149"/>
  <c r="P35" i="149"/>
  <c r="Q35" i="149"/>
  <c r="K35" i="149"/>
  <c r="L35" i="149"/>
  <c r="J35" i="149"/>
  <c r="D35" i="149"/>
  <c r="AF34" i="149"/>
  <c r="AC34" i="149"/>
  <c r="Z34" i="149"/>
  <c r="W34" i="149"/>
  <c r="T34" i="149"/>
  <c r="P34" i="149"/>
  <c r="Q34" i="149"/>
  <c r="K34" i="149"/>
  <c r="L34" i="149"/>
  <c r="J34" i="149"/>
  <c r="D34" i="149"/>
  <c r="AF33" i="149"/>
  <c r="AC33" i="149"/>
  <c r="Z33" i="149"/>
  <c r="W33" i="149"/>
  <c r="T33" i="149"/>
  <c r="P33" i="149"/>
  <c r="Q33" i="149"/>
  <c r="K33" i="149"/>
  <c r="L33" i="149"/>
  <c r="J33" i="149"/>
  <c r="D33" i="149"/>
  <c r="AF32" i="149"/>
  <c r="AF29" i="149"/>
  <c r="AF30" i="149"/>
  <c r="AF31" i="149"/>
  <c r="AF36" i="149"/>
  <c r="AC32" i="149"/>
  <c r="Z32" i="149"/>
  <c r="W32" i="149"/>
  <c r="T32" i="149"/>
  <c r="P32" i="149"/>
  <c r="Q32" i="149"/>
  <c r="K32" i="149"/>
  <c r="L32" i="149"/>
  <c r="K29" i="149"/>
  <c r="K30" i="149"/>
  <c r="K31" i="149"/>
  <c r="K36" i="149"/>
  <c r="J32" i="149"/>
  <c r="D32" i="149"/>
  <c r="AC31" i="149"/>
  <c r="Z31" i="149"/>
  <c r="W31" i="149"/>
  <c r="T31" i="149"/>
  <c r="P31" i="149"/>
  <c r="Q31" i="149"/>
  <c r="L31" i="149"/>
  <c r="J31" i="149"/>
  <c r="D31" i="149"/>
  <c r="AC30" i="149"/>
  <c r="Z30" i="149"/>
  <c r="Z29" i="149"/>
  <c r="Z36" i="149"/>
  <c r="W30" i="149"/>
  <c r="T30" i="149"/>
  <c r="P30" i="149"/>
  <c r="Q30" i="149"/>
  <c r="L30" i="149"/>
  <c r="J30" i="149"/>
  <c r="D30" i="149"/>
  <c r="AC29" i="149"/>
  <c r="AC36" i="149"/>
  <c r="W29" i="149"/>
  <c r="W36" i="149"/>
  <c r="T29" i="149"/>
  <c r="T36" i="149"/>
  <c r="P29" i="149"/>
  <c r="P36" i="149"/>
  <c r="L29" i="149"/>
  <c r="J29" i="149"/>
  <c r="J36" i="149"/>
  <c r="D29" i="149"/>
  <c r="AE26" i="149"/>
  <c r="AB26" i="149"/>
  <c r="V26" i="149"/>
  <c r="S26" i="149"/>
  <c r="AF25" i="149"/>
  <c r="AC25" i="149"/>
  <c r="Z25" i="149"/>
  <c r="W25" i="149"/>
  <c r="T25" i="149"/>
  <c r="P25" i="149"/>
  <c r="Q25" i="149"/>
  <c r="K25" i="149"/>
  <c r="L25" i="149"/>
  <c r="J25" i="149"/>
  <c r="D25" i="149"/>
  <c r="AF24" i="149"/>
  <c r="AC24" i="149"/>
  <c r="Z24" i="149"/>
  <c r="W24" i="149"/>
  <c r="T24" i="149"/>
  <c r="P24" i="149"/>
  <c r="Q24" i="149"/>
  <c r="K24" i="149"/>
  <c r="L24" i="149"/>
  <c r="J24" i="149"/>
  <c r="D24" i="149"/>
  <c r="AF23" i="149"/>
  <c r="AC23" i="149"/>
  <c r="Z23" i="149"/>
  <c r="W23" i="149"/>
  <c r="T23" i="149"/>
  <c r="P23" i="149"/>
  <c r="Q23" i="149"/>
  <c r="K23" i="149"/>
  <c r="L23" i="149"/>
  <c r="J23" i="149"/>
  <c r="D23" i="149"/>
  <c r="AF22" i="149"/>
  <c r="AC22" i="149"/>
  <c r="Z22" i="149"/>
  <c r="W22" i="149"/>
  <c r="T22" i="149"/>
  <c r="P22" i="149"/>
  <c r="Q22" i="149"/>
  <c r="K22" i="149"/>
  <c r="L22" i="149"/>
  <c r="J22" i="149"/>
  <c r="D22" i="149"/>
  <c r="AF21" i="149"/>
  <c r="AF19" i="149"/>
  <c r="AF20" i="149"/>
  <c r="AF26" i="149"/>
  <c r="AC21" i="149"/>
  <c r="Z21" i="149"/>
  <c r="W21" i="149"/>
  <c r="T21" i="149"/>
  <c r="P21" i="149"/>
  <c r="Q21" i="149"/>
  <c r="K21" i="149"/>
  <c r="L21" i="149"/>
  <c r="K19" i="149"/>
  <c r="K20" i="149"/>
  <c r="K26" i="149"/>
  <c r="J21" i="149"/>
  <c r="D21" i="149"/>
  <c r="AC20" i="149"/>
  <c r="Z20" i="149"/>
  <c r="W20" i="149"/>
  <c r="T20" i="149"/>
  <c r="P20" i="149"/>
  <c r="Q20" i="149"/>
  <c r="L20" i="149"/>
  <c r="J20" i="149"/>
  <c r="D20" i="149"/>
  <c r="AC19" i="149"/>
  <c r="AC26" i="149"/>
  <c r="Z19" i="149"/>
  <c r="Z26" i="149"/>
  <c r="W19" i="149"/>
  <c r="W26" i="149"/>
  <c r="T19" i="149"/>
  <c r="T26" i="149"/>
  <c r="P19" i="149"/>
  <c r="P26" i="149"/>
  <c r="L19" i="149"/>
  <c r="J19" i="149"/>
  <c r="J26" i="149"/>
  <c r="D19" i="149"/>
  <c r="AB16" i="149"/>
  <c r="V16" i="149"/>
  <c r="S16" i="149"/>
  <c r="AF15" i="149"/>
  <c r="AC15" i="149"/>
  <c r="Z15" i="149"/>
  <c r="W15" i="149"/>
  <c r="T15" i="149"/>
  <c r="P15" i="149"/>
  <c r="Q15" i="149"/>
  <c r="K15" i="149"/>
  <c r="L15" i="149"/>
  <c r="J15" i="149"/>
  <c r="D15" i="149"/>
  <c r="AF14" i="149"/>
  <c r="AC14" i="149"/>
  <c r="Z14" i="149"/>
  <c r="W14" i="149"/>
  <c r="T14" i="149"/>
  <c r="P14" i="149"/>
  <c r="Q14" i="149"/>
  <c r="K14" i="149"/>
  <c r="L14" i="149"/>
  <c r="J14" i="149"/>
  <c r="D14" i="149"/>
  <c r="AF13" i="149"/>
  <c r="AC13" i="149"/>
  <c r="Z13" i="149"/>
  <c r="W13" i="149"/>
  <c r="T13" i="149"/>
  <c r="P13" i="149"/>
  <c r="Q13" i="149"/>
  <c r="K13" i="149"/>
  <c r="L13" i="149"/>
  <c r="J13" i="149"/>
  <c r="D13" i="149"/>
  <c r="AF12" i="149"/>
  <c r="AC12" i="149"/>
  <c r="Z12" i="149"/>
  <c r="W12" i="149"/>
  <c r="T12" i="149"/>
  <c r="P12" i="149"/>
  <c r="Q12" i="149"/>
  <c r="K12" i="149"/>
  <c r="L12" i="149"/>
  <c r="J12" i="149"/>
  <c r="D12" i="149"/>
  <c r="AF11" i="149"/>
  <c r="AC11" i="149"/>
  <c r="Z11" i="149"/>
  <c r="W11" i="149"/>
  <c r="W9" i="149"/>
  <c r="W10" i="149"/>
  <c r="W16" i="149"/>
  <c r="T11" i="149"/>
  <c r="P11" i="149"/>
  <c r="Q11" i="149"/>
  <c r="K11" i="149"/>
  <c r="L11" i="149"/>
  <c r="J11" i="149"/>
  <c r="D11" i="149"/>
  <c r="AF10" i="149"/>
  <c r="AC10" i="149"/>
  <c r="Z10" i="149"/>
  <c r="T10" i="149"/>
  <c r="P10" i="149"/>
  <c r="Q10" i="149"/>
  <c r="K10" i="149"/>
  <c r="L10" i="149"/>
  <c r="J10" i="149"/>
  <c r="AF9" i="149"/>
  <c r="AF16" i="149"/>
  <c r="AC9" i="149"/>
  <c r="Z9" i="149"/>
  <c r="T9" i="149"/>
  <c r="P9" i="149"/>
  <c r="Q9" i="149"/>
  <c r="Q16" i="149"/>
  <c r="P16" i="149"/>
  <c r="K9" i="149"/>
  <c r="L9" i="149"/>
  <c r="J9" i="149"/>
  <c r="D9" i="149"/>
  <c r="H4" i="149"/>
  <c r="T16" i="149"/>
  <c r="Z16" i="149"/>
  <c r="AC16" i="149"/>
  <c r="J16" i="149"/>
  <c r="L16" i="149"/>
  <c r="AH16" i="149"/>
  <c r="AB2" i="149"/>
  <c r="L36" i="149"/>
  <c r="L26" i="149"/>
  <c r="Q19" i="149"/>
  <c r="Q26" i="149"/>
  <c r="AH26" i="149"/>
  <c r="AH2" i="149"/>
  <c r="J48" i="149"/>
  <c r="K16" i="149"/>
  <c r="K48" i="149"/>
  <c r="Q29" i="149"/>
  <c r="Q36" i="149"/>
  <c r="P46" i="149"/>
  <c r="L39" i="149"/>
  <c r="L46" i="149"/>
  <c r="AH46" i="149"/>
  <c r="AH4" i="149"/>
  <c r="AH36" i="149"/>
  <c r="AB4" i="149"/>
  <c r="AH6" i="149"/>
  <c r="X3" i="131"/>
</calcChain>
</file>

<file path=xl/sharedStrings.xml><?xml version="1.0" encoding="utf-8"?>
<sst xmlns="http://schemas.openxmlformats.org/spreadsheetml/2006/main" count="162" uniqueCount="67">
  <si>
    <t>Total HT</t>
  </si>
  <si>
    <t>Matin</t>
  </si>
  <si>
    <t>Après-Midi</t>
  </si>
  <si>
    <t>Total semaine</t>
  </si>
  <si>
    <t>Coût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</si>
  <si>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</si>
  <si>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</si>
  <si>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</si>
  <si>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</si>
  <si>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</si>
  <si>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</si>
  <si>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</si>
  <si>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</si>
  <si>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</si>
  <si>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</si>
  <si>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</si>
  <si>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</si>
  <si>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</si>
  <si>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</si>
  <si>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</si>
  <si>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</si>
  <si>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</si>
  <si>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</si>
  <si>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</si>
  <si>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Lundi </t>
  </si>
  <si>
    <t>Autres: Parking, Achat fournitures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</si>
  <si>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</si>
  <si>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</si>
  <si>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</si>
  <si>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</si>
  <si>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</si>
  <si>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</si>
  <si>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semaine</t>
  </si>
  <si>
    <t>samedi</t>
  </si>
  <si>
    <t>dimanche</t>
  </si>
  <si>
    <t>A FACTURER</t>
  </si>
  <si>
    <t>Nuit</t>
  </si>
  <si>
    <t>Nuit weekend</t>
  </si>
  <si>
    <t>N° de Techniciens</t>
  </si>
  <si>
    <t>S4</t>
  </si>
  <si>
    <t>S3</t>
  </si>
  <si>
    <t>S2</t>
  </si>
  <si>
    <t>S1</t>
  </si>
  <si>
    <t>Total</t>
  </si>
  <si>
    <t>Clients/Fournisseurs</t>
  </si>
  <si>
    <t>Heures travaillées seul</t>
  </si>
  <si>
    <t>Heures totales</t>
  </si>
  <si>
    <t>Attention aux espaces malencontreux dans les noms de feuilles ou de tableau</t>
  </si>
  <si>
    <t>Attention à ce que les adresses des cellules soient conformes (voir Fedex rétrofit et Fedex Toulouse)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</si>
  <si>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</si>
  <si>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</si>
  <si>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</si>
  <si>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</si>
  <si>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</si>
  <si>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</si>
  <si>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</si>
  <si>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</si>
  <si>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</si>
  <si>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</si>
  <si>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</si>
  <si>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</si>
  <si>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SOSO</t>
  </si>
  <si>
    <t>AVON</t>
  </si>
  <si>
    <t>HR</t>
  </si>
  <si>
    <t>VIT</t>
  </si>
  <si>
    <t>ALS</t>
  </si>
  <si>
    <t>CIP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</si>
</sst>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h:mm;@"/>
    <numFmt numFmtId="166" formatCode="[hh]:mm"/>
    <numFmt numFmtId="167" formatCode="#,##0.00\ _€"/>
    <numFmt numFmtId="168" formatCode="0.00;;"/>
    <numFmt numFmtId="170" formatCode="dd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2" fillId="3" borderId="1" xfId="0" applyNumberFormat="1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 vertical="center"/>
    </xf>
    <xf numFmtId="165" fontId="5" fillId="0" borderId="17" xfId="0" applyNumberFormat="1" applyFont="1" applyBorder="1" applyAlignment="1">
      <alignment horizontal="center" vertical="center"/>
    </xf>
    <xf numFmtId="165" fontId="5" fillId="0" borderId="18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8" fontId="3" fillId="3" borderId="7" xfId="0" applyNumberFormat="1" applyFont="1" applyFill="1" applyBorder="1" applyAlignment="1">
      <alignment horizontal="center" vertical="center"/>
    </xf>
    <xf numFmtId="168" fontId="3" fillId="3" borderId="8" xfId="0" applyNumberFormat="1" applyFont="1" applyFill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68" fontId="3" fillId="5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4" fillId="8" borderId="25" xfId="0" applyFont="1" applyFill="1" applyBorder="1" applyAlignment="1">
      <alignment horizontal="center" vertical="center" wrapText="1"/>
    </xf>
    <xf numFmtId="0" fontId="14" fillId="8" borderId="7" xfId="0" applyFont="1" applyFill="1" applyBorder="1" applyAlignment="1">
      <alignment horizontal="center" vertical="center" wrapText="1"/>
    </xf>
    <xf numFmtId="0" fontId="14" fillId="8" borderId="8" xfId="0" applyFont="1" applyFill="1" applyBorder="1" applyAlignment="1">
      <alignment horizontal="center" vertical="center" wrapText="1"/>
    </xf>
    <xf numFmtId="168" fontId="3" fillId="0" borderId="10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0" fontId="9" fillId="4" borderId="0" xfId="0" applyFont="1" applyFill="1" applyAlignment="1">
      <alignment vertical="center"/>
    </xf>
    <xf numFmtId="165" fontId="11" fillId="0" borderId="0" xfId="0" applyNumberFormat="1" applyFont="1" applyAlignment="1">
      <alignment vertical="center"/>
    </xf>
    <xf numFmtId="0" fontId="0" fillId="10" borderId="0" xfId="0" applyFill="1" applyAlignment="1">
      <alignment vertical="center"/>
    </xf>
    <xf numFmtId="0" fontId="0" fillId="0" borderId="29" xfId="0" applyBorder="1" applyAlignment="1">
      <alignment vertical="center"/>
    </xf>
    <xf numFmtId="0" fontId="0" fillId="0" borderId="32" xfId="0" applyBorder="1" applyAlignment="1">
      <alignment vertical="center"/>
    </xf>
    <xf numFmtId="0" fontId="15" fillId="14" borderId="13" xfId="0" applyFont="1" applyFill="1" applyBorder="1" applyAlignment="1">
      <alignment vertical="center"/>
    </xf>
    <xf numFmtId="0" fontId="15" fillId="14" borderId="22" xfId="0" applyFont="1" applyFill="1" applyBorder="1" applyAlignment="1">
      <alignment vertical="center"/>
    </xf>
    <xf numFmtId="0" fontId="15" fillId="14" borderId="14" xfId="0" applyFont="1" applyFill="1" applyBorder="1" applyAlignment="1">
      <alignment vertical="center"/>
    </xf>
    <xf numFmtId="0" fontId="15" fillId="14" borderId="26" xfId="0" applyFont="1" applyFill="1" applyBorder="1" applyAlignment="1">
      <alignment vertical="center"/>
    </xf>
    <xf numFmtId="0" fontId="0" fillId="14" borderId="29" xfId="0" applyFill="1" applyBorder="1" applyAlignment="1">
      <alignment vertical="center"/>
    </xf>
    <xf numFmtId="0" fontId="0" fillId="14" borderId="33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12" borderId="15" xfId="0" applyFill="1" applyBorder="1" applyAlignment="1">
      <alignment vertical="center"/>
    </xf>
    <xf numFmtId="0" fontId="0" fillId="12" borderId="30" xfId="0" applyFill="1" applyBorder="1" applyAlignment="1">
      <alignment vertical="center"/>
    </xf>
    <xf numFmtId="0" fontId="0" fillId="12" borderId="33" xfId="0" applyFill="1" applyBorder="1" applyAlignment="1">
      <alignment vertical="center"/>
    </xf>
    <xf numFmtId="0" fontId="0" fillId="13" borderId="15" xfId="0" applyFill="1" applyBorder="1" applyAlignment="1">
      <alignment vertical="center"/>
    </xf>
    <xf numFmtId="0" fontId="0" fillId="13" borderId="33" xfId="0" applyFill="1" applyBorder="1" applyAlignment="1">
      <alignment vertical="center"/>
    </xf>
    <xf numFmtId="0" fontId="0" fillId="15" borderId="15" xfId="0" applyFill="1" applyBorder="1" applyAlignment="1">
      <alignment vertical="center"/>
    </xf>
    <xf numFmtId="0" fontId="0" fillId="15" borderId="23" xfId="0" applyFill="1" applyBorder="1" applyAlignment="1">
      <alignment vertical="center"/>
    </xf>
    <xf numFmtId="0" fontId="0" fillId="15" borderId="16" xfId="0" applyFill="1" applyBorder="1" applyAlignment="1">
      <alignment vertical="center"/>
    </xf>
    <xf numFmtId="0" fontId="0" fillId="15" borderId="27" xfId="0" applyFill="1" applyBorder="1" applyAlignment="1">
      <alignment vertical="center"/>
    </xf>
    <xf numFmtId="0" fontId="0" fillId="15" borderId="30" xfId="0" applyFill="1" applyBorder="1" applyAlignment="1">
      <alignment vertical="center"/>
    </xf>
    <xf numFmtId="0" fontId="0" fillId="15" borderId="33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15" fillId="9" borderId="24" xfId="0" applyFont="1" applyFill="1" applyBorder="1" applyAlignment="1">
      <alignment vertical="center"/>
    </xf>
    <xf numFmtId="0" fontId="15" fillId="9" borderId="28" xfId="0" applyFont="1" applyFill="1" applyBorder="1" applyAlignment="1">
      <alignment vertical="center"/>
    </xf>
    <xf numFmtId="0" fontId="15" fillId="9" borderId="31" xfId="0" applyFont="1" applyFill="1" applyBorder="1" applyAlignment="1">
      <alignment vertical="center"/>
    </xf>
    <xf numFmtId="0" fontId="15" fillId="9" borderId="34" xfId="0" applyFont="1" applyFill="1" applyBorder="1" applyAlignment="1">
      <alignment vertical="center"/>
    </xf>
    <xf numFmtId="0" fontId="0" fillId="16" borderId="0" xfId="0" applyFill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0" fillId="13" borderId="0" xfId="0" applyFill="1" applyBorder="1" applyAlignment="1">
      <alignment vertical="center"/>
    </xf>
    <xf numFmtId="0" fontId="0" fillId="12" borderId="35" xfId="0" applyFill="1" applyBorder="1" applyAlignment="1">
      <alignment vertical="center"/>
    </xf>
    <xf numFmtId="0" fontId="0" fillId="12" borderId="36" xfId="0" applyFill="1" applyBorder="1" applyAlignment="1">
      <alignment vertical="center"/>
    </xf>
    <xf numFmtId="0" fontId="0" fillId="12" borderId="37" xfId="0" applyFill="1" applyBorder="1" applyAlignment="1">
      <alignment vertical="center"/>
    </xf>
    <xf numFmtId="0" fontId="15" fillId="13" borderId="23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5" borderId="27" xfId="0" applyFill="1" applyBorder="1" applyAlignment="1">
      <alignment vertical="center"/>
    </xf>
    <xf numFmtId="0" fontId="0" fillId="5" borderId="30" xfId="0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70" fontId="3" fillId="3" borderId="11" xfId="0" applyNumberFormat="1" applyFont="1" applyFill="1" applyBorder="1" applyAlignment="1">
      <alignment horizontal="center" vertical="center"/>
    </xf>
    <xf numFmtId="170" fontId="3" fillId="3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6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alignment vertical="center" textRotation="0" wrapText="0" indent="0" justifyLastLine="0" shrinkToFit="0" readingOrder="0"/>
      <border diagonalUp="0" diagonalDown="0" outline="0">
        <left style="thick">
          <color rgb="FF00B050"/>
        </left>
        <right style="thick">
          <color rgb="FF00B050"/>
        </right>
        <top/>
        <bottom/>
      </border>
    </dxf>
    <dxf>
      <alignment vertical="center" textRotation="0" wrapText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9</xdr:row>
          <xdr:rowOff>160020</xdr:rowOff>
        </xdr:from>
        <xdr:to>
          <xdr:col>15</xdr:col>
          <xdr:colOff>114300</xdr:colOff>
          <xdr:row>11</xdr:row>
          <xdr:rowOff>144780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CABILIS/COMPTABILITE/FACTURATION%20INTERVENTIONS%20SICK/2021/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L1:S7" totalsRowShown="0" headerRowDxfId="65" dataDxfId="64">
  <autoFilter ref="L1:S7" xr:uid="{00000000-0009-0000-0100-000002000000}"/>
  <tableColumns count="8">
    <tableColumn id="1" xr3:uid="{00000000-0010-0000-0000-000001000000}" name="Clients/Fournisseurs" dataDxfId="63"/>
    <tableColumn id="2" xr3:uid="{00000000-0010-0000-0000-000002000000}" name="semaine" dataDxfId="62"/>
    <tableColumn id="3" xr3:uid="{00000000-0010-0000-0000-000003000000}" name="samedi" dataDxfId="61"/>
    <tableColumn id="4" xr3:uid="{00000000-0010-0000-0000-000004000000}" name="dimanche" dataDxfId="60"/>
    <tableColumn id="5" xr3:uid="{00000000-0010-0000-0000-000005000000}" name="Nuit" dataDxfId="59"/>
    <tableColumn id="6" xr3:uid="{00000000-0010-0000-0000-000006000000}" name="Nuit weekend" dataDxfId="58"/>
    <tableColumn id="7" xr3:uid="{00000000-0010-0000-0000-000007000000}" name="Heures travaillées seul" dataDxfId="57"/>
    <tableColumn id="8" xr3:uid="{00000000-0010-0000-0000-000008000000}" name="Heures totales" dataDxfId="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X54"/>
  <sheetViews>
    <sheetView tabSelected="1" zoomScaleNormal="100" workbookViewId="0"/>
  </sheetViews>
  <sheetFormatPr baseColWidth="10" defaultColWidth="11.44140625" defaultRowHeight="15.6" x14ac:dyDescent="0.3"/>
  <cols>
    <col min="1" max="1" width="8.109375" style="11" bestFit="1" customWidth="1"/>
    <col min="2" max="8" width="10.5546875" style="11" customWidth="1"/>
    <col min="9" max="9" width="0.77734375" style="11" customWidth="1"/>
    <col min="10" max="10" width="6.44140625" style="54" customWidth="1"/>
    <col min="11" max="11" width="0.77734375" style="11" customWidth="1"/>
    <col min="12" max="12" width="19.44140625" style="11" bestFit="1" customWidth="1"/>
    <col min="13" max="16" width="11.44140625" style="11"/>
    <col min="17" max="17" width="14.21875" style="11" bestFit="1" customWidth="1"/>
    <col min="18" max="18" width="17.44140625" style="11" bestFit="1" customWidth="1"/>
    <col min="19" max="19" width="17.44140625" style="11" customWidth="1"/>
    <col min="20" max="16384" width="11.44140625" style="11"/>
  </cols>
  <sheetData>
    <row r="1" spans="1:24" ht="16.8" thickTop="1" thickBot="1" x14ac:dyDescent="0.35">
      <c r="A1" s="11">
        <v>2023</v>
      </c>
      <c r="B1" s="53" t="s">
        <v>17</v>
      </c>
      <c r="C1" s="53" t="s">
        <v>18</v>
      </c>
      <c r="D1" s="53" t="s">
        <v>19</v>
      </c>
      <c r="E1" s="53" t="s">
        <v>20</v>
      </c>
      <c r="F1" s="53" t="s">
        <v>21</v>
      </c>
      <c r="G1" s="53" t="s">
        <v>22</v>
      </c>
      <c r="H1" s="53" t="s">
        <v>23</v>
      </c>
      <c r="J1" s="54">
        <v>0.25</v>
      </c>
      <c r="L1" s="55" t="s">
        <v>44</v>
      </c>
      <c r="M1" s="55" t="s">
        <v>32</v>
      </c>
      <c r="N1" s="11" t="s">
        <v>33</v>
      </c>
      <c r="O1" s="11" t="s">
        <v>34</v>
      </c>
      <c r="P1" s="55" t="s">
        <v>36</v>
      </c>
      <c r="Q1" s="55" t="s">
        <v>37</v>
      </c>
      <c r="R1" s="56" t="s">
        <v>45</v>
      </c>
      <c r="S1" s="57" t="s">
        <v>46</v>
      </c>
      <c r="T1" s="11">
        <v>1</v>
      </c>
    </row>
    <row r="2" spans="1:24" ht="16.2" thickTop="1" x14ac:dyDescent="0.3">
      <c r="A2" s="1"/>
      <c r="B2" s="120" t="str">
        <f>IF(WEEKDAY(DATE(A1,1,1),2)=1,DATE(A1,1,1),"")</f>
        <v/>
      </c>
      <c r="C2" s="120" t="str">
        <f>IF(B2&lt;&gt;"",B2+1,IF(WEEKDAY(DATE($A$1,1,1),2)=2,DATE($A$1,1,1),""))</f>
        <v/>
      </c>
      <c r="D2" s="120" t="str">
        <f>IF(C2&lt;&gt;"",C2+1,IF(WEEKDAY(DATE($A$1,1,1),2)=3,DATE($A$1,1,1),""))</f>
        <v/>
      </c>
      <c r="E2" s="120" t="str">
        <f>IF(D2&lt;&gt;"",D2+1,IF(WEEKDAY(DATE($A$1,1,1),2)=4,DATE($A$1,1,1),""))</f>
        <v/>
      </c>
      <c r="F2" s="120" t="str">
        <f>IF(E2&lt;&gt;"",E2+1,IF(WEEKDAY(DATE($A$1,1,1),2)=5,DATE($A$1,1,1),""))</f>
        <v/>
      </c>
      <c r="G2" s="120" t="str">
        <f>IF(F2&lt;&gt;"",F2+1,IF(WEEKDAY(DATE($A$1,1,1),2)=6,DATE($A$1,1,1),""))</f>
        <v/>
      </c>
      <c r="H2" s="120">
        <f>IF(G2&lt;&gt;"",G2+1,IF(WEEKDAY(DATE($A$1,1,1),2)=7,DATE($A$1,1,1),""))</f>
        <v>44927</v>
      </c>
      <c r="I2" s="1"/>
      <c r="J2" s="54">
        <v>0.27083333333333331</v>
      </c>
      <c r="K2" s="1"/>
      <c r="L2" s="58" t="s">
        <v>61</v>
      </c>
      <c r="M2" s="59">
        <v>55</v>
      </c>
      <c r="N2" s="59">
        <v>75</v>
      </c>
      <c r="O2" s="60">
        <v>110</v>
      </c>
      <c r="P2" s="59">
        <v>75</v>
      </c>
      <c r="Q2" s="61">
        <v>110</v>
      </c>
      <c r="R2" s="62">
        <v>0</v>
      </c>
      <c r="S2" s="63">
        <v>0</v>
      </c>
      <c r="T2" s="11">
        <v>2</v>
      </c>
    </row>
    <row r="3" spans="1:24" x14ac:dyDescent="0.3">
      <c r="A3" s="38">
        <v>1</v>
      </c>
      <c r="B3" s="120">
        <f>H2+1</f>
        <v>44928</v>
      </c>
      <c r="C3" s="120">
        <f>B3+1</f>
        <v>44929</v>
      </c>
      <c r="D3" s="120">
        <f t="shared" ref="D3:H8" si="0">C3+1</f>
        <v>44930</v>
      </c>
      <c r="E3" s="120">
        <f t="shared" si="0"/>
        <v>44931</v>
      </c>
      <c r="F3" s="120">
        <f t="shared" si="0"/>
        <v>44932</v>
      </c>
      <c r="G3" s="120">
        <f t="shared" si="0"/>
        <v>44933</v>
      </c>
      <c r="H3" s="120">
        <f t="shared" si="0"/>
        <v>44934</v>
      </c>
      <c r="I3" s="1"/>
      <c r="J3" s="54">
        <v>0.29166666666666669</v>
      </c>
      <c r="K3" s="1"/>
      <c r="L3" s="64" t="s">
        <v>62</v>
      </c>
      <c r="M3" s="65">
        <v>90</v>
      </c>
      <c r="N3" s="65">
        <v>110</v>
      </c>
      <c r="O3" s="66">
        <v>130</v>
      </c>
      <c r="P3" s="65">
        <v>110</v>
      </c>
      <c r="Q3" s="67">
        <v>130</v>
      </c>
      <c r="R3" s="68">
        <v>0</v>
      </c>
      <c r="S3" s="69">
        <v>0</v>
      </c>
      <c r="T3" s="11">
        <v>3</v>
      </c>
      <c r="V3" s="70"/>
      <c r="X3" s="11">
        <f>(V3)/35</f>
        <v>0</v>
      </c>
    </row>
    <row r="4" spans="1:24" x14ac:dyDescent="0.3">
      <c r="A4" s="38">
        <v>2</v>
      </c>
      <c r="B4" s="120">
        <f>H3+1</f>
        <v>44935</v>
      </c>
      <c r="C4" s="120">
        <f>B4+1</f>
        <v>44936</v>
      </c>
      <c r="D4" s="120">
        <f t="shared" si="0"/>
        <v>44937</v>
      </c>
      <c r="E4" s="120">
        <f t="shared" si="0"/>
        <v>44938</v>
      </c>
      <c r="F4" s="120">
        <f t="shared" si="0"/>
        <v>44939</v>
      </c>
      <c r="G4" s="120">
        <f t="shared" si="0"/>
        <v>44940</v>
      </c>
      <c r="H4" s="120">
        <f t="shared" si="0"/>
        <v>44941</v>
      </c>
      <c r="I4" s="1"/>
      <c r="J4" s="54">
        <v>0.3125</v>
      </c>
      <c r="K4" s="1"/>
      <c r="L4" s="71" t="s">
        <v>63</v>
      </c>
      <c r="M4" s="90">
        <v>30</v>
      </c>
      <c r="N4" s="90">
        <v>45</v>
      </c>
      <c r="O4" s="91">
        <v>60</v>
      </c>
      <c r="P4" s="90">
        <v>45</v>
      </c>
      <c r="Q4" s="92">
        <v>60</v>
      </c>
      <c r="R4" s="72">
        <v>0</v>
      </c>
      <c r="S4" s="73">
        <v>0</v>
      </c>
      <c r="T4" s="11">
        <v>4</v>
      </c>
    </row>
    <row r="5" spans="1:24" x14ac:dyDescent="0.3">
      <c r="A5" s="38">
        <v>3</v>
      </c>
      <c r="B5" s="120">
        <f>H4+1</f>
        <v>44942</v>
      </c>
      <c r="C5" s="120">
        <f>B5+1</f>
        <v>44943</v>
      </c>
      <c r="D5" s="120">
        <f t="shared" si="0"/>
        <v>44944</v>
      </c>
      <c r="E5" s="120">
        <f t="shared" si="0"/>
        <v>44945</v>
      </c>
      <c r="F5" s="120">
        <f t="shared" si="0"/>
        <v>44946</v>
      </c>
      <c r="G5" s="120">
        <f t="shared" si="0"/>
        <v>44947</v>
      </c>
      <c r="H5" s="120">
        <f t="shared" si="0"/>
        <v>44948</v>
      </c>
      <c r="I5" s="1"/>
      <c r="J5" s="54">
        <v>0.33333333333333298</v>
      </c>
      <c r="K5" s="1"/>
      <c r="L5" s="74" t="s">
        <v>64</v>
      </c>
      <c r="M5" s="93">
        <v>55</v>
      </c>
      <c r="N5" s="93">
        <v>75</v>
      </c>
      <c r="O5" s="93">
        <v>110</v>
      </c>
      <c r="P5" s="93">
        <v>75</v>
      </c>
      <c r="Q5" s="93">
        <v>110</v>
      </c>
      <c r="R5" s="89">
        <v>0</v>
      </c>
      <c r="S5" s="75">
        <v>0</v>
      </c>
      <c r="T5" s="11">
        <v>5</v>
      </c>
    </row>
    <row r="6" spans="1:24" x14ac:dyDescent="0.3">
      <c r="A6" s="38">
        <v>4</v>
      </c>
      <c r="B6" s="120">
        <f>H5+1</f>
        <v>44949</v>
      </c>
      <c r="C6" s="120">
        <f>B6+1</f>
        <v>44950</v>
      </c>
      <c r="D6" s="120">
        <f t="shared" si="0"/>
        <v>44951</v>
      </c>
      <c r="E6" s="120">
        <f t="shared" si="0"/>
        <v>44952</v>
      </c>
      <c r="F6" s="120">
        <f t="shared" si="0"/>
        <v>44953</v>
      </c>
      <c r="G6" s="120">
        <f t="shared" si="0"/>
        <v>44954</v>
      </c>
      <c r="H6" s="120">
        <f t="shared" si="0"/>
        <v>44955</v>
      </c>
      <c r="I6" s="1"/>
      <c r="J6" s="54">
        <v>0.35416666666666702</v>
      </c>
      <c r="K6" s="1"/>
      <c r="L6" s="76" t="s">
        <v>65</v>
      </c>
      <c r="M6" s="77">
        <v>60</v>
      </c>
      <c r="N6" s="77">
        <v>80</v>
      </c>
      <c r="O6" s="78">
        <v>120</v>
      </c>
      <c r="P6" s="77">
        <v>80</v>
      </c>
      <c r="Q6" s="79">
        <v>120</v>
      </c>
      <c r="R6" s="80">
        <v>0</v>
      </c>
      <c r="S6" s="81">
        <v>0</v>
      </c>
    </row>
    <row r="7" spans="1:24" x14ac:dyDescent="0.3">
      <c r="A7" s="38">
        <v>5</v>
      </c>
      <c r="B7" s="120">
        <f>H6+1</f>
        <v>44956</v>
      </c>
      <c r="C7" s="120">
        <f>B7+1</f>
        <v>44957</v>
      </c>
      <c r="D7" s="120">
        <f t="shared" si="0"/>
        <v>44958</v>
      </c>
      <c r="E7" s="120">
        <f t="shared" si="0"/>
        <v>44959</v>
      </c>
      <c r="F7" s="120">
        <f t="shared" si="0"/>
        <v>44960</v>
      </c>
      <c r="G7" s="120">
        <f t="shared" si="0"/>
        <v>44961</v>
      </c>
      <c r="H7" s="120">
        <f t="shared" si="0"/>
        <v>44962</v>
      </c>
      <c r="I7" s="1"/>
      <c r="J7" s="54">
        <v>0.375</v>
      </c>
      <c r="K7" s="1"/>
      <c r="L7" s="94" t="s">
        <v>66</v>
      </c>
      <c r="M7" s="95">
        <v>60</v>
      </c>
      <c r="N7" s="95">
        <v>80</v>
      </c>
      <c r="O7" s="96">
        <v>120</v>
      </c>
      <c r="P7" s="95">
        <v>80</v>
      </c>
      <c r="Q7" s="97">
        <v>120</v>
      </c>
      <c r="R7" s="98">
        <v>0</v>
      </c>
      <c r="S7" s="82">
        <v>0</v>
      </c>
    </row>
    <row r="8" spans="1:24" ht="16.2" thickBot="1" x14ac:dyDescent="0.35">
      <c r="A8" s="38">
        <v>6</v>
      </c>
      <c r="B8" s="120">
        <f>H7+1</f>
        <v>44963</v>
      </c>
      <c r="C8" s="120">
        <f>B8+1</f>
        <v>44964</v>
      </c>
      <c r="D8" s="120">
        <f t="shared" si="0"/>
        <v>44965</v>
      </c>
      <c r="E8" s="120">
        <f t="shared" si="0"/>
        <v>44966</v>
      </c>
      <c r="F8" s="120">
        <f t="shared" si="0"/>
        <v>44967</v>
      </c>
      <c r="G8" s="120">
        <f t="shared" si="0"/>
        <v>44968</v>
      </c>
      <c r="H8" s="120">
        <f t="shared" si="0"/>
        <v>44969</v>
      </c>
      <c r="I8" s="1"/>
      <c r="J8" s="54">
        <v>0.39583333333333298</v>
      </c>
      <c r="K8" s="1"/>
      <c r="L8" s="83"/>
      <c r="M8" s="83"/>
      <c r="N8" s="83"/>
      <c r="O8" s="83"/>
      <c r="P8" s="83"/>
      <c r="Q8" s="84"/>
      <c r="R8" s="85"/>
      <c r="S8" s="86"/>
    </row>
    <row r="9" spans="1:24" x14ac:dyDescent="0.3">
      <c r="A9" s="38">
        <v>7</v>
      </c>
      <c r="B9" s="120">
        <f t="shared" ref="B9:B54" si="1">H8+1</f>
        <v>44970</v>
      </c>
      <c r="C9" s="120">
        <f t="shared" ref="C9:H9" si="2">B9+1</f>
        <v>44971</v>
      </c>
      <c r="D9" s="120">
        <f t="shared" si="2"/>
        <v>44972</v>
      </c>
      <c r="E9" s="120">
        <f t="shared" si="2"/>
        <v>44973</v>
      </c>
      <c r="F9" s="120">
        <f t="shared" si="2"/>
        <v>44974</v>
      </c>
      <c r="G9" s="120">
        <f t="shared" si="2"/>
        <v>44975</v>
      </c>
      <c r="H9" s="120">
        <f t="shared" si="2"/>
        <v>44976</v>
      </c>
      <c r="I9" s="1"/>
      <c r="J9" s="54">
        <v>0.41666666666666702</v>
      </c>
      <c r="K9" s="1"/>
    </row>
    <row r="10" spans="1:24" x14ac:dyDescent="0.3">
      <c r="A10" s="38">
        <v>8</v>
      </c>
      <c r="B10" s="120">
        <f t="shared" si="1"/>
        <v>44977</v>
      </c>
      <c r="C10" s="120">
        <f t="shared" ref="C10:H10" si="3">B10+1</f>
        <v>44978</v>
      </c>
      <c r="D10" s="120">
        <f t="shared" si="3"/>
        <v>44979</v>
      </c>
      <c r="E10" s="120">
        <f t="shared" si="3"/>
        <v>44980</v>
      </c>
      <c r="F10" s="120">
        <f t="shared" si="3"/>
        <v>44981</v>
      </c>
      <c r="G10" s="120">
        <f t="shared" si="3"/>
        <v>44982</v>
      </c>
      <c r="H10" s="120">
        <f t="shared" si="3"/>
        <v>44983</v>
      </c>
      <c r="I10" s="1"/>
      <c r="J10" s="54">
        <v>0.4375</v>
      </c>
      <c r="K10" s="1"/>
      <c r="L10" s="11" t="s">
        <v>26</v>
      </c>
    </row>
    <row r="11" spans="1:24" x14ac:dyDescent="0.3">
      <c r="A11" s="38">
        <v>9</v>
      </c>
      <c r="B11" s="120">
        <f t="shared" si="1"/>
        <v>44984</v>
      </c>
      <c r="C11" s="120">
        <f t="shared" ref="C11:H11" si="4">B11+1</f>
        <v>44985</v>
      </c>
      <c r="D11" s="120">
        <f t="shared" si="4"/>
        <v>44986</v>
      </c>
      <c r="E11" s="120">
        <f t="shared" si="4"/>
        <v>44987</v>
      </c>
      <c r="F11" s="120">
        <f t="shared" si="4"/>
        <v>44988</v>
      </c>
      <c r="G11" s="120">
        <f t="shared" si="4"/>
        <v>44989</v>
      </c>
      <c r="H11" s="120">
        <f t="shared" si="4"/>
        <v>44990</v>
      </c>
      <c r="I11" s="1"/>
      <c r="J11" s="54">
        <v>0.45833333333333298</v>
      </c>
      <c r="K11" s="1"/>
      <c r="L11" s="11" t="s">
        <v>35</v>
      </c>
    </row>
    <row r="12" spans="1:24" x14ac:dyDescent="0.3">
      <c r="A12" s="38">
        <v>10</v>
      </c>
      <c r="B12" s="120">
        <f t="shared" si="1"/>
        <v>44991</v>
      </c>
      <c r="C12" s="120">
        <f t="shared" ref="C12:H12" si="5">B12+1</f>
        <v>44992</v>
      </c>
      <c r="D12" s="120">
        <f t="shared" si="5"/>
        <v>44993</v>
      </c>
      <c r="E12" s="120">
        <f t="shared" si="5"/>
        <v>44994</v>
      </c>
      <c r="F12" s="120">
        <f t="shared" si="5"/>
        <v>44995</v>
      </c>
      <c r="G12" s="120">
        <f t="shared" si="5"/>
        <v>44996</v>
      </c>
      <c r="H12" s="120">
        <f t="shared" si="5"/>
        <v>44997</v>
      </c>
      <c r="I12" s="1"/>
      <c r="J12" s="54">
        <v>0.47916666666666602</v>
      </c>
      <c r="K12" s="1"/>
    </row>
    <row r="13" spans="1:24" x14ac:dyDescent="0.3">
      <c r="A13" s="38">
        <v>11</v>
      </c>
      <c r="B13" s="120">
        <f t="shared" si="1"/>
        <v>44998</v>
      </c>
      <c r="C13" s="120">
        <f t="shared" ref="C13:H13" si="6">B13+1</f>
        <v>44999</v>
      </c>
      <c r="D13" s="120">
        <f t="shared" si="6"/>
        <v>45000</v>
      </c>
      <c r="E13" s="120">
        <f t="shared" si="6"/>
        <v>45001</v>
      </c>
      <c r="F13" s="120">
        <f t="shared" si="6"/>
        <v>45002</v>
      </c>
      <c r="G13" s="120">
        <f t="shared" si="6"/>
        <v>45003</v>
      </c>
      <c r="H13" s="120">
        <f t="shared" si="6"/>
        <v>45004</v>
      </c>
      <c r="I13" s="1"/>
      <c r="J13" s="54">
        <v>0.5</v>
      </c>
      <c r="K13" s="1"/>
    </row>
    <row r="14" spans="1:24" x14ac:dyDescent="0.3">
      <c r="A14" s="38">
        <v>12</v>
      </c>
      <c r="B14" s="120">
        <f t="shared" si="1"/>
        <v>45005</v>
      </c>
      <c r="C14" s="120">
        <f t="shared" ref="C14:H14" si="7">B14+1</f>
        <v>45006</v>
      </c>
      <c r="D14" s="120">
        <f t="shared" si="7"/>
        <v>45007</v>
      </c>
      <c r="E14" s="120">
        <f t="shared" si="7"/>
        <v>45008</v>
      </c>
      <c r="F14" s="120">
        <f t="shared" si="7"/>
        <v>45009</v>
      </c>
      <c r="G14" s="120">
        <f t="shared" si="7"/>
        <v>45010</v>
      </c>
      <c r="H14" s="120">
        <f t="shared" si="7"/>
        <v>45011</v>
      </c>
      <c r="I14" s="1"/>
      <c r="J14" s="54">
        <v>0.52083333333333304</v>
      </c>
      <c r="K14" s="1"/>
      <c r="L14" s="11">
        <v>2023</v>
      </c>
      <c r="M14" s="11" t="s">
        <v>49</v>
      </c>
      <c r="N14" s="87" t="s">
        <v>47</v>
      </c>
    </row>
    <row r="15" spans="1:24" x14ac:dyDescent="0.3">
      <c r="A15" s="38">
        <v>13</v>
      </c>
      <c r="B15" s="120">
        <f t="shared" si="1"/>
        <v>45012</v>
      </c>
      <c r="C15" s="120">
        <f t="shared" ref="C15:H15" si="8">B15+1</f>
        <v>45013</v>
      </c>
      <c r="D15" s="120">
        <f t="shared" si="8"/>
        <v>45014</v>
      </c>
      <c r="E15" s="120">
        <f t="shared" si="8"/>
        <v>45015</v>
      </c>
      <c r="F15" s="120">
        <f t="shared" si="8"/>
        <v>45016</v>
      </c>
      <c r="G15" s="120">
        <f t="shared" si="8"/>
        <v>45017</v>
      </c>
      <c r="H15" s="120">
        <f t="shared" si="8"/>
        <v>45018</v>
      </c>
      <c r="I15" s="1"/>
      <c r="J15" s="54">
        <v>0.54166666666666596</v>
      </c>
      <c r="K15" s="1"/>
      <c r="L15" s="11">
        <v>2024</v>
      </c>
      <c r="M15" s="11" t="s">
        <v>50</v>
      </c>
      <c r="N15" s="87" t="s">
        <v>48</v>
      </c>
    </row>
    <row r="16" spans="1:24" x14ac:dyDescent="0.3">
      <c r="A16" s="38">
        <v>14</v>
      </c>
      <c r="B16" s="120">
        <f t="shared" si="1"/>
        <v>45019</v>
      </c>
      <c r="C16" s="120">
        <f t="shared" ref="C16:H16" si="9">B16+1</f>
        <v>45020</v>
      </c>
      <c r="D16" s="120">
        <f t="shared" si="9"/>
        <v>45021</v>
      </c>
      <c r="E16" s="120">
        <f t="shared" si="9"/>
        <v>45022</v>
      </c>
      <c r="F16" s="120">
        <f t="shared" si="9"/>
        <v>45023</v>
      </c>
      <c r="G16" s="120">
        <f t="shared" si="9"/>
        <v>45024</v>
      </c>
      <c r="H16" s="120">
        <f t="shared" si="9"/>
        <v>45025</v>
      </c>
      <c r="I16" s="1"/>
      <c r="J16" s="54">
        <v>0.5625</v>
      </c>
      <c r="K16" s="1"/>
      <c r="L16" s="11">
        <v>2025</v>
      </c>
      <c r="M16" s="11" t="s">
        <v>51</v>
      </c>
    </row>
    <row r="17" spans="1:13" x14ac:dyDescent="0.3">
      <c r="A17" s="38">
        <v>15</v>
      </c>
      <c r="B17" s="120">
        <f t="shared" si="1"/>
        <v>45026</v>
      </c>
      <c r="C17" s="120">
        <f t="shared" ref="C17:H17" si="10">B17+1</f>
        <v>45027</v>
      </c>
      <c r="D17" s="120">
        <f t="shared" si="10"/>
        <v>45028</v>
      </c>
      <c r="E17" s="120">
        <f t="shared" si="10"/>
        <v>45029</v>
      </c>
      <c r="F17" s="120">
        <f t="shared" si="10"/>
        <v>45030</v>
      </c>
      <c r="G17" s="120">
        <f t="shared" si="10"/>
        <v>45031</v>
      </c>
      <c r="H17" s="120">
        <f t="shared" si="10"/>
        <v>45032</v>
      </c>
      <c r="I17" s="1"/>
      <c r="J17" s="54">
        <v>0.58333333333333304</v>
      </c>
      <c r="K17" s="1"/>
      <c r="L17" s="11">
        <v>2026</v>
      </c>
      <c r="M17" s="11" t="s">
        <v>52</v>
      </c>
    </row>
    <row r="18" spans="1:13" x14ac:dyDescent="0.3">
      <c r="A18" s="38">
        <v>16</v>
      </c>
      <c r="B18" s="120">
        <f t="shared" si="1"/>
        <v>45033</v>
      </c>
      <c r="C18" s="120">
        <f t="shared" ref="C18:H18" si="11">B18+1</f>
        <v>45034</v>
      </c>
      <c r="D18" s="120">
        <f t="shared" si="11"/>
        <v>45035</v>
      </c>
      <c r="E18" s="120">
        <f t="shared" si="11"/>
        <v>45036</v>
      </c>
      <c r="F18" s="120">
        <f t="shared" si="11"/>
        <v>45037</v>
      </c>
      <c r="G18" s="120">
        <f t="shared" si="11"/>
        <v>45038</v>
      </c>
      <c r="H18" s="120">
        <f t="shared" si="11"/>
        <v>45039</v>
      </c>
      <c r="I18" s="1"/>
      <c r="J18" s="54">
        <v>0.60416666666666596</v>
      </c>
      <c r="K18" s="1"/>
      <c r="L18" s="11">
        <v>2027</v>
      </c>
      <c r="M18" s="11" t="s">
        <v>53</v>
      </c>
    </row>
    <row r="19" spans="1:13" x14ac:dyDescent="0.3">
      <c r="A19" s="38">
        <v>17</v>
      </c>
      <c r="B19" s="120">
        <f t="shared" si="1"/>
        <v>45040</v>
      </c>
      <c r="C19" s="120">
        <f t="shared" ref="C19:H19" si="12">B19+1</f>
        <v>45041</v>
      </c>
      <c r="D19" s="120">
        <f t="shared" si="12"/>
        <v>45042</v>
      </c>
      <c r="E19" s="120">
        <f t="shared" si="12"/>
        <v>45043</v>
      </c>
      <c r="F19" s="120">
        <f t="shared" si="12"/>
        <v>45044</v>
      </c>
      <c r="G19" s="120">
        <f t="shared" si="12"/>
        <v>45045</v>
      </c>
      <c r="H19" s="120">
        <f t="shared" si="12"/>
        <v>45046</v>
      </c>
      <c r="I19" s="1"/>
      <c r="J19" s="54">
        <v>0.625</v>
      </c>
      <c r="K19" s="1"/>
      <c r="L19" s="11">
        <v>2028</v>
      </c>
      <c r="M19" s="11" t="s">
        <v>54</v>
      </c>
    </row>
    <row r="20" spans="1:13" x14ac:dyDescent="0.3">
      <c r="A20" s="38">
        <v>18</v>
      </c>
      <c r="B20" s="120">
        <f t="shared" si="1"/>
        <v>45047</v>
      </c>
      <c r="C20" s="120">
        <f t="shared" ref="C20:H20" si="13">B20+1</f>
        <v>45048</v>
      </c>
      <c r="D20" s="120">
        <f t="shared" si="13"/>
        <v>45049</v>
      </c>
      <c r="E20" s="120">
        <f t="shared" si="13"/>
        <v>45050</v>
      </c>
      <c r="F20" s="120">
        <f t="shared" si="13"/>
        <v>45051</v>
      </c>
      <c r="G20" s="120">
        <f t="shared" si="13"/>
        <v>45052</v>
      </c>
      <c r="H20" s="120">
        <f t="shared" si="13"/>
        <v>45053</v>
      </c>
      <c r="I20" s="1"/>
      <c r="J20" s="54">
        <v>0.64583333333333304</v>
      </c>
      <c r="K20" s="1"/>
      <c r="L20" s="11">
        <v>2029</v>
      </c>
      <c r="M20" s="11" t="s">
        <v>55</v>
      </c>
    </row>
    <row r="21" spans="1:13" x14ac:dyDescent="0.3">
      <c r="A21" s="38">
        <v>19</v>
      </c>
      <c r="B21" s="120">
        <f t="shared" si="1"/>
        <v>45054</v>
      </c>
      <c r="C21" s="120">
        <f t="shared" ref="C21:H21" si="14">B21+1</f>
        <v>45055</v>
      </c>
      <c r="D21" s="120">
        <f t="shared" si="14"/>
        <v>45056</v>
      </c>
      <c r="E21" s="120">
        <f t="shared" si="14"/>
        <v>45057</v>
      </c>
      <c r="F21" s="120">
        <f t="shared" si="14"/>
        <v>45058</v>
      </c>
      <c r="G21" s="120">
        <f t="shared" si="14"/>
        <v>45059</v>
      </c>
      <c r="H21" s="120">
        <f t="shared" si="14"/>
        <v>45060</v>
      </c>
      <c r="I21" s="1"/>
      <c r="J21" s="54">
        <v>0.66666666666666596</v>
      </c>
      <c r="K21" s="1"/>
      <c r="L21" s="11">
        <v>2030</v>
      </c>
      <c r="M21" s="11" t="s">
        <v>56</v>
      </c>
    </row>
    <row r="22" spans="1:13" x14ac:dyDescent="0.3">
      <c r="A22" s="38">
        <v>20</v>
      </c>
      <c r="B22" s="120">
        <f t="shared" si="1"/>
        <v>45061</v>
      </c>
      <c r="C22" s="120">
        <f t="shared" ref="C22:H22" si="15">B22+1</f>
        <v>45062</v>
      </c>
      <c r="D22" s="120">
        <f t="shared" si="15"/>
        <v>45063</v>
      </c>
      <c r="E22" s="120">
        <f t="shared" si="15"/>
        <v>45064</v>
      </c>
      <c r="F22" s="120">
        <f t="shared" si="15"/>
        <v>45065</v>
      </c>
      <c r="G22" s="120">
        <f t="shared" si="15"/>
        <v>45066</v>
      </c>
      <c r="H22" s="120">
        <f t="shared" si="15"/>
        <v>45067</v>
      </c>
      <c r="I22" s="1"/>
      <c r="J22" s="54">
        <v>0.6875</v>
      </c>
      <c r="K22" s="1"/>
      <c r="L22" s="11">
        <v>2031</v>
      </c>
      <c r="M22" s="11" t="s">
        <v>57</v>
      </c>
    </row>
    <row r="23" spans="1:13" x14ac:dyDescent="0.3">
      <c r="A23" s="38">
        <v>21</v>
      </c>
      <c r="B23" s="120">
        <f t="shared" si="1"/>
        <v>45068</v>
      </c>
      <c r="C23" s="120">
        <f t="shared" ref="C23:H23" si="16">B23+1</f>
        <v>45069</v>
      </c>
      <c r="D23" s="120">
        <f t="shared" si="16"/>
        <v>45070</v>
      </c>
      <c r="E23" s="120">
        <f t="shared" si="16"/>
        <v>45071</v>
      </c>
      <c r="F23" s="120">
        <f t="shared" si="16"/>
        <v>45072</v>
      </c>
      <c r="G23" s="120">
        <f t="shared" si="16"/>
        <v>45073</v>
      </c>
      <c r="H23" s="120">
        <f t="shared" si="16"/>
        <v>45074</v>
      </c>
      <c r="I23" s="1"/>
      <c r="J23" s="54">
        <v>0.70833333333333304</v>
      </c>
      <c r="K23" s="1"/>
      <c r="L23" s="11">
        <v>2032</v>
      </c>
      <c r="M23" s="11" t="s">
        <v>58</v>
      </c>
    </row>
    <row r="24" spans="1:13" x14ac:dyDescent="0.3">
      <c r="A24" s="38">
        <v>22</v>
      </c>
      <c r="B24" s="120">
        <f t="shared" si="1"/>
        <v>45075</v>
      </c>
      <c r="C24" s="120">
        <f t="shared" ref="C24:H24" si="17">B24+1</f>
        <v>45076</v>
      </c>
      <c r="D24" s="120">
        <f t="shared" si="17"/>
        <v>45077</v>
      </c>
      <c r="E24" s="120">
        <f t="shared" si="17"/>
        <v>45078</v>
      </c>
      <c r="F24" s="120">
        <f t="shared" si="17"/>
        <v>45079</v>
      </c>
      <c r="G24" s="120">
        <f t="shared" si="17"/>
        <v>45080</v>
      </c>
      <c r="H24" s="120">
        <f t="shared" si="17"/>
        <v>45081</v>
      </c>
      <c r="I24" s="1"/>
      <c r="J24" s="54">
        <v>0.72916666666666596</v>
      </c>
      <c r="K24" s="1"/>
      <c r="L24" s="11">
        <v>2033</v>
      </c>
      <c r="M24" s="11" t="s">
        <v>59</v>
      </c>
    </row>
    <row r="25" spans="1:13" x14ac:dyDescent="0.3">
      <c r="A25" s="38">
        <v>23</v>
      </c>
      <c r="B25" s="120">
        <f t="shared" si="1"/>
        <v>45082</v>
      </c>
      <c r="C25" s="120">
        <f t="shared" ref="C25:H25" si="18">B25+1</f>
        <v>45083</v>
      </c>
      <c r="D25" s="120">
        <f t="shared" si="18"/>
        <v>45084</v>
      </c>
      <c r="E25" s="120">
        <f t="shared" si="18"/>
        <v>45085</v>
      </c>
      <c r="F25" s="120">
        <f t="shared" si="18"/>
        <v>45086</v>
      </c>
      <c r="G25" s="120">
        <f t="shared" si="18"/>
        <v>45087</v>
      </c>
      <c r="H25" s="120">
        <f t="shared" si="18"/>
        <v>45088</v>
      </c>
      <c r="I25" s="1"/>
      <c r="J25" s="54">
        <v>0.75</v>
      </c>
      <c r="K25" s="1"/>
      <c r="L25" s="11">
        <v>2034</v>
      </c>
      <c r="M25" s="11" t="s">
        <v>60</v>
      </c>
    </row>
    <row r="26" spans="1:13" x14ac:dyDescent="0.3">
      <c r="A26" s="38">
        <v>24</v>
      </c>
      <c r="B26" s="120">
        <f t="shared" si="1"/>
        <v>45089</v>
      </c>
      <c r="C26" s="120">
        <f t="shared" ref="C26:H26" si="19">B26+1</f>
        <v>45090</v>
      </c>
      <c r="D26" s="120">
        <f t="shared" si="19"/>
        <v>45091</v>
      </c>
      <c r="E26" s="120">
        <f t="shared" si="19"/>
        <v>45092</v>
      </c>
      <c r="F26" s="120">
        <f t="shared" si="19"/>
        <v>45093</v>
      </c>
      <c r="G26" s="120">
        <f t="shared" si="19"/>
        <v>45094</v>
      </c>
      <c r="H26" s="120">
        <f t="shared" si="19"/>
        <v>45095</v>
      </c>
      <c r="I26" s="1"/>
      <c r="J26" s="54">
        <v>0.77083333333333304</v>
      </c>
      <c r="K26" s="1"/>
      <c r="L26" s="11">
        <v>2035</v>
      </c>
    </row>
    <row r="27" spans="1:13" x14ac:dyDescent="0.3">
      <c r="A27" s="38">
        <v>25</v>
      </c>
      <c r="B27" s="120">
        <f t="shared" si="1"/>
        <v>45096</v>
      </c>
      <c r="C27" s="120">
        <f t="shared" ref="C27:H27" si="20">B27+1</f>
        <v>45097</v>
      </c>
      <c r="D27" s="120">
        <f t="shared" si="20"/>
        <v>45098</v>
      </c>
      <c r="E27" s="120">
        <f t="shared" si="20"/>
        <v>45099</v>
      </c>
      <c r="F27" s="120">
        <f t="shared" si="20"/>
        <v>45100</v>
      </c>
      <c r="G27" s="120">
        <f t="shared" si="20"/>
        <v>45101</v>
      </c>
      <c r="H27" s="120">
        <f t="shared" si="20"/>
        <v>45102</v>
      </c>
      <c r="I27" s="1"/>
      <c r="J27" s="54">
        <v>0.79166666666666596</v>
      </c>
      <c r="K27" s="1"/>
      <c r="L27" s="11">
        <v>2036</v>
      </c>
    </row>
    <row r="28" spans="1:13" x14ac:dyDescent="0.3">
      <c r="A28" s="38">
        <v>26</v>
      </c>
      <c r="B28" s="120">
        <f t="shared" si="1"/>
        <v>45103</v>
      </c>
      <c r="C28" s="120">
        <f t="shared" ref="C28:H28" si="21">B28+1</f>
        <v>45104</v>
      </c>
      <c r="D28" s="120">
        <f t="shared" si="21"/>
        <v>45105</v>
      </c>
      <c r="E28" s="120">
        <f t="shared" si="21"/>
        <v>45106</v>
      </c>
      <c r="F28" s="120">
        <f t="shared" si="21"/>
        <v>45107</v>
      </c>
      <c r="G28" s="120">
        <f t="shared" si="21"/>
        <v>45108</v>
      </c>
      <c r="H28" s="120">
        <f t="shared" si="21"/>
        <v>45109</v>
      </c>
      <c r="I28" s="1"/>
      <c r="J28" s="54">
        <v>0.8125</v>
      </c>
      <c r="K28" s="1"/>
      <c r="L28" s="11">
        <v>2037</v>
      </c>
    </row>
    <row r="29" spans="1:13" x14ac:dyDescent="0.3">
      <c r="A29" s="38">
        <v>27</v>
      </c>
      <c r="B29" s="120">
        <f t="shared" si="1"/>
        <v>45110</v>
      </c>
      <c r="C29" s="120">
        <f t="shared" ref="C29:H29" si="22">B29+1</f>
        <v>45111</v>
      </c>
      <c r="D29" s="120">
        <f t="shared" si="22"/>
        <v>45112</v>
      </c>
      <c r="E29" s="120">
        <f t="shared" si="22"/>
        <v>45113</v>
      </c>
      <c r="F29" s="120">
        <f t="shared" si="22"/>
        <v>45114</v>
      </c>
      <c r="G29" s="120">
        <f t="shared" si="22"/>
        <v>45115</v>
      </c>
      <c r="H29" s="120">
        <f t="shared" si="22"/>
        <v>45116</v>
      </c>
      <c r="I29" s="1"/>
      <c r="J29" s="54">
        <v>0.83333333333333304</v>
      </c>
      <c r="K29" s="1"/>
      <c r="L29" s="11">
        <v>2038</v>
      </c>
    </row>
    <row r="30" spans="1:13" x14ac:dyDescent="0.3">
      <c r="A30" s="38">
        <v>28</v>
      </c>
      <c r="B30" s="120">
        <f t="shared" si="1"/>
        <v>45117</v>
      </c>
      <c r="C30" s="120">
        <f t="shared" ref="C30:H30" si="23">B30+1</f>
        <v>45118</v>
      </c>
      <c r="D30" s="120">
        <f t="shared" si="23"/>
        <v>45119</v>
      </c>
      <c r="E30" s="120">
        <f t="shared" si="23"/>
        <v>45120</v>
      </c>
      <c r="F30" s="120">
        <f t="shared" si="23"/>
        <v>45121</v>
      </c>
      <c r="G30" s="120">
        <f t="shared" si="23"/>
        <v>45122</v>
      </c>
      <c r="H30" s="120">
        <f t="shared" si="23"/>
        <v>45123</v>
      </c>
      <c r="I30" s="1"/>
      <c r="J30" s="54">
        <v>0.85416666666666596</v>
      </c>
      <c r="K30" s="1"/>
      <c r="L30" s="11">
        <v>2039</v>
      </c>
    </row>
    <row r="31" spans="1:13" x14ac:dyDescent="0.3">
      <c r="A31" s="38">
        <v>29</v>
      </c>
      <c r="B31" s="120">
        <f t="shared" si="1"/>
        <v>45124</v>
      </c>
      <c r="C31" s="120">
        <f t="shared" ref="C31:H31" si="24">B31+1</f>
        <v>45125</v>
      </c>
      <c r="D31" s="120">
        <f t="shared" si="24"/>
        <v>45126</v>
      </c>
      <c r="E31" s="120">
        <f t="shared" si="24"/>
        <v>45127</v>
      </c>
      <c r="F31" s="120">
        <f t="shared" si="24"/>
        <v>45128</v>
      </c>
      <c r="G31" s="120">
        <f t="shared" si="24"/>
        <v>45129</v>
      </c>
      <c r="H31" s="120">
        <f t="shared" si="24"/>
        <v>45130</v>
      </c>
      <c r="I31" s="1"/>
      <c r="J31" s="54">
        <v>0.874999999999999</v>
      </c>
      <c r="K31" s="1"/>
      <c r="L31" s="11">
        <v>2040</v>
      </c>
    </row>
    <row r="32" spans="1:13" x14ac:dyDescent="0.3">
      <c r="A32" s="38">
        <v>30</v>
      </c>
      <c r="B32" s="120">
        <f t="shared" si="1"/>
        <v>45131</v>
      </c>
      <c r="C32" s="120">
        <f t="shared" ref="C32:H32" si="25">B32+1</f>
        <v>45132</v>
      </c>
      <c r="D32" s="120">
        <f t="shared" si="25"/>
        <v>45133</v>
      </c>
      <c r="E32" s="120">
        <f t="shared" si="25"/>
        <v>45134</v>
      </c>
      <c r="F32" s="120">
        <f t="shared" si="25"/>
        <v>45135</v>
      </c>
      <c r="G32" s="120">
        <f t="shared" si="25"/>
        <v>45136</v>
      </c>
      <c r="H32" s="120">
        <f t="shared" si="25"/>
        <v>45137</v>
      </c>
      <c r="I32" s="1"/>
      <c r="J32" s="54">
        <v>0.89583333333333304</v>
      </c>
      <c r="K32" s="1"/>
      <c r="L32" s="11">
        <v>2041</v>
      </c>
    </row>
    <row r="33" spans="1:12" x14ac:dyDescent="0.3">
      <c r="A33" s="38">
        <v>31</v>
      </c>
      <c r="B33" s="120">
        <f t="shared" si="1"/>
        <v>45138</v>
      </c>
      <c r="C33" s="120">
        <f t="shared" ref="C33:H33" si="26">B33+1</f>
        <v>45139</v>
      </c>
      <c r="D33" s="120">
        <f t="shared" si="26"/>
        <v>45140</v>
      </c>
      <c r="E33" s="120">
        <f t="shared" si="26"/>
        <v>45141</v>
      </c>
      <c r="F33" s="120">
        <f t="shared" si="26"/>
        <v>45142</v>
      </c>
      <c r="G33" s="120">
        <f t="shared" si="26"/>
        <v>45143</v>
      </c>
      <c r="H33" s="120">
        <f t="shared" si="26"/>
        <v>45144</v>
      </c>
      <c r="I33" s="1"/>
      <c r="J33" s="54">
        <v>0.91666666666666596</v>
      </c>
      <c r="K33" s="1"/>
      <c r="L33" s="11">
        <v>2042</v>
      </c>
    </row>
    <row r="34" spans="1:12" x14ac:dyDescent="0.3">
      <c r="A34" s="38">
        <v>32</v>
      </c>
      <c r="B34" s="120">
        <f t="shared" si="1"/>
        <v>45145</v>
      </c>
      <c r="C34" s="120">
        <f t="shared" ref="C34:H34" si="27">B34+1</f>
        <v>45146</v>
      </c>
      <c r="D34" s="120">
        <f t="shared" si="27"/>
        <v>45147</v>
      </c>
      <c r="E34" s="120">
        <f t="shared" si="27"/>
        <v>45148</v>
      </c>
      <c r="F34" s="120">
        <f t="shared" si="27"/>
        <v>45149</v>
      </c>
      <c r="G34" s="120">
        <f t="shared" si="27"/>
        <v>45150</v>
      </c>
      <c r="H34" s="120">
        <f t="shared" si="27"/>
        <v>45151</v>
      </c>
      <c r="I34" s="1"/>
      <c r="J34" s="54">
        <v>0.937499999999999</v>
      </c>
      <c r="K34" s="1"/>
      <c r="L34" s="11">
        <v>2043</v>
      </c>
    </row>
    <row r="35" spans="1:12" x14ac:dyDescent="0.3">
      <c r="A35" s="38">
        <v>33</v>
      </c>
      <c r="B35" s="120">
        <f t="shared" si="1"/>
        <v>45152</v>
      </c>
      <c r="C35" s="120">
        <f t="shared" ref="C35:H35" si="28">B35+1</f>
        <v>45153</v>
      </c>
      <c r="D35" s="120">
        <f t="shared" si="28"/>
        <v>45154</v>
      </c>
      <c r="E35" s="120">
        <f t="shared" si="28"/>
        <v>45155</v>
      </c>
      <c r="F35" s="120">
        <f t="shared" si="28"/>
        <v>45156</v>
      </c>
      <c r="G35" s="120">
        <f t="shared" si="28"/>
        <v>45157</v>
      </c>
      <c r="H35" s="120">
        <f t="shared" si="28"/>
        <v>45158</v>
      </c>
      <c r="I35" s="1"/>
      <c r="J35" s="54">
        <v>0.95833333333333304</v>
      </c>
      <c r="K35" s="1"/>
      <c r="L35" s="11">
        <v>2044</v>
      </c>
    </row>
    <row r="36" spans="1:12" x14ac:dyDescent="0.3">
      <c r="A36" s="38">
        <v>34</v>
      </c>
      <c r="B36" s="120">
        <f t="shared" si="1"/>
        <v>45159</v>
      </c>
      <c r="C36" s="120">
        <f t="shared" ref="C36:H36" si="29">B36+1</f>
        <v>45160</v>
      </c>
      <c r="D36" s="120">
        <f t="shared" si="29"/>
        <v>45161</v>
      </c>
      <c r="E36" s="120">
        <f t="shared" si="29"/>
        <v>45162</v>
      </c>
      <c r="F36" s="120">
        <f t="shared" si="29"/>
        <v>45163</v>
      </c>
      <c r="G36" s="120">
        <f t="shared" si="29"/>
        <v>45164</v>
      </c>
      <c r="H36" s="120">
        <f t="shared" si="29"/>
        <v>45165</v>
      </c>
      <c r="I36" s="1"/>
      <c r="J36" s="54">
        <v>0.97916666666666596</v>
      </c>
      <c r="K36" s="1"/>
      <c r="L36" s="11">
        <v>2045</v>
      </c>
    </row>
    <row r="37" spans="1:12" x14ac:dyDescent="0.3">
      <c r="A37" s="38">
        <v>35</v>
      </c>
      <c r="B37" s="120">
        <f t="shared" si="1"/>
        <v>45166</v>
      </c>
      <c r="C37" s="120">
        <f t="shared" ref="C37:H37" si="30">B37+1</f>
        <v>45167</v>
      </c>
      <c r="D37" s="120">
        <f t="shared" si="30"/>
        <v>45168</v>
      </c>
      <c r="E37" s="120">
        <f t="shared" si="30"/>
        <v>45169</v>
      </c>
      <c r="F37" s="120">
        <f t="shared" si="30"/>
        <v>45170</v>
      </c>
      <c r="G37" s="120">
        <f t="shared" si="30"/>
        <v>45171</v>
      </c>
      <c r="H37" s="120">
        <f t="shared" si="30"/>
        <v>45172</v>
      </c>
      <c r="I37" s="1"/>
      <c r="J37" s="54">
        <v>0.999999999999999</v>
      </c>
      <c r="K37" s="1"/>
      <c r="L37" s="11">
        <v>2046</v>
      </c>
    </row>
    <row r="38" spans="1:12" x14ac:dyDescent="0.3">
      <c r="A38" s="38">
        <v>36</v>
      </c>
      <c r="B38" s="120">
        <f t="shared" si="1"/>
        <v>45173</v>
      </c>
      <c r="C38" s="120">
        <f t="shared" ref="C38:H38" si="31">B38+1</f>
        <v>45174</v>
      </c>
      <c r="D38" s="120">
        <f t="shared" si="31"/>
        <v>45175</v>
      </c>
      <c r="E38" s="120">
        <f t="shared" si="31"/>
        <v>45176</v>
      </c>
      <c r="F38" s="120">
        <f t="shared" si="31"/>
        <v>45177</v>
      </c>
      <c r="G38" s="120">
        <f t="shared" si="31"/>
        <v>45178</v>
      </c>
      <c r="H38" s="120">
        <f t="shared" si="31"/>
        <v>45179</v>
      </c>
      <c r="I38" s="1"/>
      <c r="J38" s="54">
        <v>1.0208333333333299</v>
      </c>
      <c r="K38" s="1"/>
      <c r="L38" s="11">
        <v>2047</v>
      </c>
    </row>
    <row r="39" spans="1:12" x14ac:dyDescent="0.3">
      <c r="A39" s="38">
        <v>37</v>
      </c>
      <c r="B39" s="120">
        <f t="shared" si="1"/>
        <v>45180</v>
      </c>
      <c r="C39" s="120">
        <f t="shared" ref="C39:H39" si="32">B39+1</f>
        <v>45181</v>
      </c>
      <c r="D39" s="120">
        <f t="shared" si="32"/>
        <v>45182</v>
      </c>
      <c r="E39" s="120">
        <f t="shared" si="32"/>
        <v>45183</v>
      </c>
      <c r="F39" s="120">
        <f t="shared" si="32"/>
        <v>45184</v>
      </c>
      <c r="G39" s="120">
        <f t="shared" si="32"/>
        <v>45185</v>
      </c>
      <c r="H39" s="120">
        <f t="shared" si="32"/>
        <v>45186</v>
      </c>
      <c r="I39" s="1"/>
      <c r="J39" s="54">
        <v>1.0416666666666601</v>
      </c>
      <c r="K39" s="1"/>
      <c r="L39" s="11">
        <v>2048</v>
      </c>
    </row>
    <row r="40" spans="1:12" x14ac:dyDescent="0.3">
      <c r="A40" s="38">
        <v>38</v>
      </c>
      <c r="B40" s="120">
        <f t="shared" si="1"/>
        <v>45187</v>
      </c>
      <c r="C40" s="120">
        <f t="shared" ref="C40:H40" si="33">B40+1</f>
        <v>45188</v>
      </c>
      <c r="D40" s="120">
        <f t="shared" si="33"/>
        <v>45189</v>
      </c>
      <c r="E40" s="120">
        <f t="shared" si="33"/>
        <v>45190</v>
      </c>
      <c r="F40" s="120">
        <f t="shared" si="33"/>
        <v>45191</v>
      </c>
      <c r="G40" s="120">
        <f t="shared" si="33"/>
        <v>45192</v>
      </c>
      <c r="H40" s="120">
        <f t="shared" si="33"/>
        <v>45193</v>
      </c>
      <c r="I40" s="1"/>
      <c r="J40" s="54">
        <v>1.0625</v>
      </c>
      <c r="K40" s="1"/>
      <c r="L40" s="11">
        <v>2049</v>
      </c>
    </row>
    <row r="41" spans="1:12" x14ac:dyDescent="0.3">
      <c r="A41" s="38">
        <v>39</v>
      </c>
      <c r="B41" s="120">
        <f t="shared" si="1"/>
        <v>45194</v>
      </c>
      <c r="C41" s="120">
        <f t="shared" ref="C41:H41" si="34">B41+1</f>
        <v>45195</v>
      </c>
      <c r="D41" s="120">
        <f t="shared" si="34"/>
        <v>45196</v>
      </c>
      <c r="E41" s="120">
        <f t="shared" si="34"/>
        <v>45197</v>
      </c>
      <c r="F41" s="120">
        <f t="shared" si="34"/>
        <v>45198</v>
      </c>
      <c r="G41" s="120">
        <f t="shared" si="34"/>
        <v>45199</v>
      </c>
      <c r="H41" s="120">
        <f t="shared" si="34"/>
        <v>45200</v>
      </c>
      <c r="I41" s="1"/>
      <c r="J41" s="54">
        <v>1.0833333333333299</v>
      </c>
      <c r="K41" s="1"/>
      <c r="L41" s="11">
        <v>2050</v>
      </c>
    </row>
    <row r="42" spans="1:12" x14ac:dyDescent="0.3">
      <c r="A42" s="38">
        <v>40</v>
      </c>
      <c r="B42" s="120">
        <f t="shared" si="1"/>
        <v>45201</v>
      </c>
      <c r="C42" s="120">
        <f t="shared" ref="C42:H42" si="35">B42+1</f>
        <v>45202</v>
      </c>
      <c r="D42" s="120">
        <f t="shared" si="35"/>
        <v>45203</v>
      </c>
      <c r="E42" s="120">
        <f t="shared" si="35"/>
        <v>45204</v>
      </c>
      <c r="F42" s="120">
        <f t="shared" si="35"/>
        <v>45205</v>
      </c>
      <c r="G42" s="120">
        <f t="shared" si="35"/>
        <v>45206</v>
      </c>
      <c r="H42" s="120">
        <f t="shared" si="35"/>
        <v>45207</v>
      </c>
      <c r="I42" s="1"/>
      <c r="J42" s="54">
        <v>1.1041666666666601</v>
      </c>
      <c r="K42" s="1"/>
    </row>
    <row r="43" spans="1:12" x14ac:dyDescent="0.3">
      <c r="A43" s="38">
        <v>41</v>
      </c>
      <c r="B43" s="120">
        <f t="shared" si="1"/>
        <v>45208</v>
      </c>
      <c r="C43" s="120">
        <f t="shared" ref="C43:H43" si="36">B43+1</f>
        <v>45209</v>
      </c>
      <c r="D43" s="120">
        <f t="shared" si="36"/>
        <v>45210</v>
      </c>
      <c r="E43" s="120">
        <f t="shared" si="36"/>
        <v>45211</v>
      </c>
      <c r="F43" s="120">
        <f t="shared" si="36"/>
        <v>45212</v>
      </c>
      <c r="G43" s="120">
        <f t="shared" si="36"/>
        <v>45213</v>
      </c>
      <c r="H43" s="120">
        <f t="shared" si="36"/>
        <v>45214</v>
      </c>
      <c r="I43" s="1"/>
      <c r="J43" s="54">
        <v>1.12499999999999</v>
      </c>
      <c r="K43" s="1"/>
    </row>
    <row r="44" spans="1:12" x14ac:dyDescent="0.3">
      <c r="A44" s="38">
        <v>42</v>
      </c>
      <c r="B44" s="120">
        <f t="shared" si="1"/>
        <v>45215</v>
      </c>
      <c r="C44" s="120">
        <f t="shared" ref="C44:H44" si="37">B44+1</f>
        <v>45216</v>
      </c>
      <c r="D44" s="120">
        <f t="shared" si="37"/>
        <v>45217</v>
      </c>
      <c r="E44" s="120">
        <f t="shared" si="37"/>
        <v>45218</v>
      </c>
      <c r="F44" s="120">
        <f t="shared" si="37"/>
        <v>45219</v>
      </c>
      <c r="G44" s="120">
        <f t="shared" si="37"/>
        <v>45220</v>
      </c>
      <c r="H44" s="120">
        <f t="shared" si="37"/>
        <v>45221</v>
      </c>
      <c r="I44" s="1"/>
      <c r="J44" s="54">
        <v>1.1458333333333299</v>
      </c>
      <c r="K44" s="1"/>
    </row>
    <row r="45" spans="1:12" x14ac:dyDescent="0.3">
      <c r="A45" s="38">
        <v>43</v>
      </c>
      <c r="B45" s="120">
        <f t="shared" si="1"/>
        <v>45222</v>
      </c>
      <c r="C45" s="120">
        <f t="shared" ref="C45:H45" si="38">B45+1</f>
        <v>45223</v>
      </c>
      <c r="D45" s="120">
        <f t="shared" si="38"/>
        <v>45224</v>
      </c>
      <c r="E45" s="120">
        <f t="shared" si="38"/>
        <v>45225</v>
      </c>
      <c r="F45" s="120">
        <f t="shared" si="38"/>
        <v>45226</v>
      </c>
      <c r="G45" s="120">
        <f t="shared" si="38"/>
        <v>45227</v>
      </c>
      <c r="H45" s="120">
        <f t="shared" si="38"/>
        <v>45228</v>
      </c>
      <c r="I45" s="1"/>
      <c r="J45" s="54">
        <v>1.1666666666666601</v>
      </c>
      <c r="K45" s="1"/>
    </row>
    <row r="46" spans="1:12" x14ac:dyDescent="0.3">
      <c r="A46" s="38">
        <v>44</v>
      </c>
      <c r="B46" s="120">
        <f t="shared" si="1"/>
        <v>45229</v>
      </c>
      <c r="C46" s="120">
        <f t="shared" ref="C46:H46" si="39">B46+1</f>
        <v>45230</v>
      </c>
      <c r="D46" s="120">
        <f t="shared" si="39"/>
        <v>45231</v>
      </c>
      <c r="E46" s="120">
        <f t="shared" si="39"/>
        <v>45232</v>
      </c>
      <c r="F46" s="120">
        <f t="shared" si="39"/>
        <v>45233</v>
      </c>
      <c r="G46" s="120">
        <f t="shared" si="39"/>
        <v>45234</v>
      </c>
      <c r="H46" s="120">
        <f t="shared" si="39"/>
        <v>45235</v>
      </c>
      <c r="I46" s="1"/>
      <c r="J46" s="54">
        <v>1.18749999999999</v>
      </c>
      <c r="K46" s="1"/>
    </row>
    <row r="47" spans="1:12" x14ac:dyDescent="0.3">
      <c r="A47" s="38">
        <v>45</v>
      </c>
      <c r="B47" s="120">
        <f t="shared" si="1"/>
        <v>45236</v>
      </c>
      <c r="C47" s="120">
        <f t="shared" ref="C47:H47" si="40">B47+1</f>
        <v>45237</v>
      </c>
      <c r="D47" s="120">
        <f t="shared" si="40"/>
        <v>45238</v>
      </c>
      <c r="E47" s="120">
        <f t="shared" si="40"/>
        <v>45239</v>
      </c>
      <c r="F47" s="120">
        <f t="shared" si="40"/>
        <v>45240</v>
      </c>
      <c r="G47" s="120">
        <f t="shared" si="40"/>
        <v>45241</v>
      </c>
      <c r="H47" s="120">
        <f t="shared" si="40"/>
        <v>45242</v>
      </c>
      <c r="I47" s="1"/>
      <c r="J47" s="54">
        <v>1.2083333333333299</v>
      </c>
      <c r="K47" s="1"/>
    </row>
    <row r="48" spans="1:12" x14ac:dyDescent="0.3">
      <c r="A48" s="38">
        <v>46</v>
      </c>
      <c r="B48" s="120">
        <f t="shared" si="1"/>
        <v>45243</v>
      </c>
      <c r="C48" s="120">
        <f t="shared" ref="C48:H48" si="41">B48+1</f>
        <v>45244</v>
      </c>
      <c r="D48" s="120">
        <f t="shared" si="41"/>
        <v>45245</v>
      </c>
      <c r="E48" s="120">
        <f t="shared" si="41"/>
        <v>45246</v>
      </c>
      <c r="F48" s="120">
        <f t="shared" si="41"/>
        <v>45247</v>
      </c>
      <c r="G48" s="120">
        <f t="shared" si="41"/>
        <v>45248</v>
      </c>
      <c r="H48" s="120">
        <f t="shared" si="41"/>
        <v>45249</v>
      </c>
      <c r="I48" s="1"/>
      <c r="J48" s="54">
        <v>1.2291666666666601</v>
      </c>
      <c r="K48" s="1"/>
    </row>
    <row r="49" spans="1:11" x14ac:dyDescent="0.3">
      <c r="A49" s="38">
        <v>47</v>
      </c>
      <c r="B49" s="120">
        <f t="shared" si="1"/>
        <v>45250</v>
      </c>
      <c r="C49" s="120">
        <f t="shared" ref="C49:H49" si="42">B49+1</f>
        <v>45251</v>
      </c>
      <c r="D49" s="120">
        <f t="shared" si="42"/>
        <v>45252</v>
      </c>
      <c r="E49" s="120">
        <f t="shared" si="42"/>
        <v>45253</v>
      </c>
      <c r="F49" s="120">
        <f t="shared" si="42"/>
        <v>45254</v>
      </c>
      <c r="G49" s="120">
        <f t="shared" si="42"/>
        <v>45255</v>
      </c>
      <c r="H49" s="120">
        <f t="shared" si="42"/>
        <v>45256</v>
      </c>
      <c r="I49" s="1"/>
      <c r="J49" s="54">
        <v>1.24999999999999</v>
      </c>
      <c r="K49" s="1"/>
    </row>
    <row r="50" spans="1:11" x14ac:dyDescent="0.3">
      <c r="A50" s="38">
        <v>48</v>
      </c>
      <c r="B50" s="120">
        <f t="shared" si="1"/>
        <v>45257</v>
      </c>
      <c r="C50" s="120">
        <f t="shared" ref="C50:H50" si="43">B50+1</f>
        <v>45258</v>
      </c>
      <c r="D50" s="120">
        <f t="shared" si="43"/>
        <v>45259</v>
      </c>
      <c r="E50" s="120">
        <f t="shared" si="43"/>
        <v>45260</v>
      </c>
      <c r="F50" s="120">
        <f t="shared" si="43"/>
        <v>45261</v>
      </c>
      <c r="G50" s="120">
        <f t="shared" si="43"/>
        <v>45262</v>
      </c>
      <c r="H50" s="120">
        <f t="shared" si="43"/>
        <v>45263</v>
      </c>
      <c r="I50" s="1"/>
      <c r="K50" s="1"/>
    </row>
    <row r="51" spans="1:11" x14ac:dyDescent="0.3">
      <c r="A51" s="38">
        <v>49</v>
      </c>
      <c r="B51" s="120">
        <f t="shared" si="1"/>
        <v>45264</v>
      </c>
      <c r="C51" s="120">
        <f t="shared" ref="C51:H51" si="44">B51+1</f>
        <v>45265</v>
      </c>
      <c r="D51" s="120">
        <f t="shared" si="44"/>
        <v>45266</v>
      </c>
      <c r="E51" s="120">
        <f t="shared" si="44"/>
        <v>45267</v>
      </c>
      <c r="F51" s="120">
        <f t="shared" si="44"/>
        <v>45268</v>
      </c>
      <c r="G51" s="120">
        <f t="shared" si="44"/>
        <v>45269</v>
      </c>
      <c r="H51" s="120">
        <f t="shared" si="44"/>
        <v>45270</v>
      </c>
      <c r="I51" s="1"/>
      <c r="K51" s="1"/>
    </row>
    <row r="52" spans="1:11" x14ac:dyDescent="0.3">
      <c r="A52" s="38">
        <v>50</v>
      </c>
      <c r="B52" s="120">
        <f t="shared" si="1"/>
        <v>45271</v>
      </c>
      <c r="C52" s="120">
        <f t="shared" ref="C52:H52" si="45">B52+1</f>
        <v>45272</v>
      </c>
      <c r="D52" s="120">
        <f t="shared" si="45"/>
        <v>45273</v>
      </c>
      <c r="E52" s="120">
        <f t="shared" si="45"/>
        <v>45274</v>
      </c>
      <c r="F52" s="120">
        <f t="shared" si="45"/>
        <v>45275</v>
      </c>
      <c r="G52" s="120">
        <f t="shared" si="45"/>
        <v>45276</v>
      </c>
      <c r="H52" s="120">
        <f t="shared" si="45"/>
        <v>45277</v>
      </c>
      <c r="I52" s="1"/>
      <c r="K52" s="1"/>
    </row>
    <row r="53" spans="1:11" x14ac:dyDescent="0.3">
      <c r="A53" s="38">
        <v>51</v>
      </c>
      <c r="B53" s="120">
        <f t="shared" si="1"/>
        <v>45278</v>
      </c>
      <c r="C53" s="120">
        <f t="shared" ref="C53:H53" si="46">B53+1</f>
        <v>45279</v>
      </c>
      <c r="D53" s="120">
        <f t="shared" si="46"/>
        <v>45280</v>
      </c>
      <c r="E53" s="120">
        <f t="shared" si="46"/>
        <v>45281</v>
      </c>
      <c r="F53" s="120">
        <f t="shared" si="46"/>
        <v>45282</v>
      </c>
      <c r="G53" s="120">
        <f t="shared" si="46"/>
        <v>45283</v>
      </c>
      <c r="H53" s="120">
        <f t="shared" si="46"/>
        <v>45284</v>
      </c>
      <c r="I53" s="1"/>
      <c r="K53" s="1"/>
    </row>
    <row r="54" spans="1:11" x14ac:dyDescent="0.3">
      <c r="A54" s="38">
        <v>52</v>
      </c>
      <c r="B54" s="120">
        <f t="shared" si="1"/>
        <v>45285</v>
      </c>
      <c r="C54" s="120">
        <f t="shared" ref="C54:H54" si="47">B54+1</f>
        <v>45286</v>
      </c>
      <c r="D54" s="120">
        <f t="shared" si="47"/>
        <v>45287</v>
      </c>
      <c r="E54" s="120">
        <f t="shared" si="47"/>
        <v>45288</v>
      </c>
      <c r="F54" s="120">
        <f t="shared" si="47"/>
        <v>45289</v>
      </c>
      <c r="G54" s="120">
        <f t="shared" si="47"/>
        <v>45290</v>
      </c>
      <c r="H54" s="120">
        <f t="shared" si="47"/>
        <v>45291</v>
      </c>
    </row>
  </sheetData>
  <phoneticPr fontId="8" type="noConversion"/>
  <dataValidations count="1">
    <dataValidation type="list" allowBlank="1" showInputMessage="1" showErrorMessage="1" sqref="A1" xr:uid="{C13C7811-80D4-4C9B-AB51-FF52791A3D05}">
      <formula1>$L$14:$L$41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otaux">
                <anchor moveWithCells="1" sizeWithCells="1">
                  <from>
                    <xdr:col>13</xdr:col>
                    <xdr:colOff>0</xdr:colOff>
                    <xdr:row>9</xdr:row>
                    <xdr:rowOff>160020</xdr:rowOff>
                  </from>
                  <to>
                    <xdr:col>15</xdr:col>
                    <xdr:colOff>114300</xdr:colOff>
                    <xdr:row>11</xdr:row>
                    <xdr:rowOff>144780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B7AE-3C8B-4DDD-AD57-ECB8CEA369A4}">
  <sheetPr codeName="Feuil11">
    <pageSetUpPr fitToPage="1"/>
  </sheetPr>
  <dimension ref="A1:AI48"/>
  <sheetViews>
    <sheetView zoomScale="85" zoomScaleNormal="85" workbookViewId="0">
      <selection activeCell="C9" sqref="C9"/>
    </sheetView>
  </sheetViews>
  <sheetFormatPr baseColWidth="10" defaultColWidth="11.44140625" defaultRowHeight="14.4" x14ac:dyDescent="0.3"/>
  <cols>
    <col min="1" max="1" width="1.44140625" customWidth="1"/>
    <col min="2" max="2" width="10.109375" customWidth="1"/>
    <col min="3" max="3" width="12" customWidth="1"/>
    <col min="4" max="4" width="6" customWidth="1"/>
    <col min="5" max="5" width="1" customWidth="1"/>
    <col min="6" max="9" width="8.44140625" customWidth="1"/>
    <col min="10" max="10" width="10.109375" customWidth="1"/>
    <col min="11" max="11" width="8.44140625" customWidth="1"/>
    <col min="12" max="12" width="10.5546875" customWidth="1"/>
    <col min="13" max="13" width="1" customWidth="1"/>
    <col min="14" max="16" width="8.44140625" customWidth="1"/>
    <col min="17" max="17" width="9.5546875" customWidth="1"/>
    <col min="18" max="18" width="1" customWidth="1"/>
    <col min="19" max="19" width="9" customWidth="1"/>
    <col min="20" max="20" width="10.5546875" customWidth="1"/>
    <col min="21" max="21" width="1" customWidth="1"/>
    <col min="22" max="22" width="11.88671875" customWidth="1"/>
    <col min="23" max="23" width="10.5546875" customWidth="1"/>
    <col min="24" max="24" width="1" customWidth="1"/>
    <col min="25" max="25" width="11.88671875" customWidth="1"/>
    <col min="26" max="26" width="10.5546875" customWidth="1"/>
    <col min="27" max="27" width="1" customWidth="1"/>
    <col min="28" max="28" width="8.21875" customWidth="1"/>
    <col min="29" max="29" width="10.5546875" customWidth="1"/>
    <col min="30" max="30" width="1" customWidth="1"/>
    <col min="31" max="31" width="11.88671875" customWidth="1"/>
    <col min="32" max="32" width="10.5546875" customWidth="1"/>
    <col min="33" max="33" width="1" customWidth="1"/>
    <col min="34" max="34" width="20.109375" customWidth="1"/>
    <col min="35" max="35" width="1.5546875" customWidth="1"/>
  </cols>
  <sheetData>
    <row r="1" spans="1:35" ht="8.6999999999999993" customHeight="1" thickBot="1" x14ac:dyDescent="0.35"/>
    <row r="2" spans="1:35" ht="21" customHeight="1" thickTop="1" thickBot="1" x14ac:dyDescent="0.35">
      <c r="B2" s="22"/>
      <c r="C2" s="22">
        <f>var_an</f>
        <v>2023</v>
      </c>
      <c r="F2" s="112" t="s">
        <v>26</v>
      </c>
      <c r="G2" s="113"/>
      <c r="H2" s="114"/>
      <c r="Z2" s="43" t="s">
        <v>42</v>
      </c>
      <c r="AB2" s="115">
        <f>AH16</f>
        <v>0</v>
      </c>
      <c r="AC2" s="116"/>
      <c r="AF2" s="43" t="s">
        <v>41</v>
      </c>
      <c r="AH2" s="44">
        <f>AH26</f>
        <v>0</v>
      </c>
    </row>
    <row r="3" spans="1:35" ht="7.95" customHeight="1" thickTop="1" thickBot="1" x14ac:dyDescent="0.35">
      <c r="AF3" s="42"/>
    </row>
    <row r="4" spans="1:35" ht="21" customHeight="1" thickBot="1" x14ac:dyDescent="0.35">
      <c r="C4" s="108" t="s">
        <v>27</v>
      </c>
      <c r="D4" s="117"/>
      <c r="E4" s="117"/>
      <c r="F4" s="117"/>
      <c r="G4" s="109"/>
      <c r="H4" s="118" t="str">
        <f ca="1">MID(CELL("nomfichier",$H$4),FIND("]",CELL("nomfichier",$H$4))+1,32)</f>
        <v>Onglet de référence</v>
      </c>
      <c r="I4" s="118"/>
      <c r="J4" s="118"/>
      <c r="K4" s="118"/>
      <c r="L4" s="119"/>
      <c r="Z4" s="43" t="s">
        <v>40</v>
      </c>
      <c r="AB4" s="115">
        <f>AH36</f>
        <v>0</v>
      </c>
      <c r="AC4" s="116"/>
      <c r="AF4" s="43" t="s">
        <v>39</v>
      </c>
      <c r="AH4" s="44">
        <f>AH46</f>
        <v>0</v>
      </c>
    </row>
    <row r="5" spans="1:35" ht="7.95" customHeight="1" thickBot="1" x14ac:dyDescent="0.35">
      <c r="AF5" s="42"/>
    </row>
    <row r="6" spans="1:35" ht="21" customHeight="1" thickTop="1" thickBot="1" x14ac:dyDescent="0.35">
      <c r="B6" s="106" t="s">
        <v>61</v>
      </c>
      <c r="C6" s="107"/>
      <c r="F6" s="108" t="s">
        <v>11</v>
      </c>
      <c r="G6" s="109"/>
      <c r="H6" s="110"/>
      <c r="I6" s="110"/>
      <c r="J6" s="110"/>
      <c r="K6" s="110"/>
      <c r="L6" s="111"/>
      <c r="AF6" s="43" t="s">
        <v>43</v>
      </c>
      <c r="AH6" s="88">
        <f>AB2+AH2+AB4+AH4</f>
        <v>0</v>
      </c>
    </row>
    <row r="7" spans="1:35" ht="7.95" customHeight="1" thickTop="1" thickBot="1" x14ac:dyDescent="0.35"/>
    <row r="8" spans="1:35" ht="52.5" customHeight="1" thickBot="1" x14ac:dyDescent="0.35">
      <c r="A8" s="2"/>
      <c r="B8" s="5" t="s">
        <v>38</v>
      </c>
      <c r="C8" s="39" t="s">
        <v>6</v>
      </c>
      <c r="D8" s="40">
        <v>13</v>
      </c>
      <c r="E8" s="2"/>
      <c r="F8" s="99" t="s">
        <v>1</v>
      </c>
      <c r="G8" s="100"/>
      <c r="H8" s="99" t="s">
        <v>2</v>
      </c>
      <c r="I8" s="100"/>
      <c r="J8" s="23" t="s">
        <v>31</v>
      </c>
      <c r="K8" s="23" t="s">
        <v>5</v>
      </c>
      <c r="L8" s="3" t="s">
        <v>4</v>
      </c>
      <c r="M8" s="2"/>
      <c r="N8" s="99" t="s">
        <v>9</v>
      </c>
      <c r="O8" s="100"/>
      <c r="P8" s="5" t="s">
        <v>10</v>
      </c>
      <c r="Q8" s="3" t="s">
        <v>4</v>
      </c>
      <c r="R8" s="2"/>
      <c r="S8" s="5" t="s">
        <v>28</v>
      </c>
      <c r="T8" s="3" t="s">
        <v>4</v>
      </c>
      <c r="U8" s="2"/>
      <c r="V8" s="6" t="s">
        <v>8</v>
      </c>
      <c r="W8" s="3" t="s">
        <v>4</v>
      </c>
      <c r="X8" s="2"/>
      <c r="Y8" s="6" t="s">
        <v>30</v>
      </c>
      <c r="Z8" s="3" t="s">
        <v>4</v>
      </c>
      <c r="AA8" s="2"/>
      <c r="AB8" s="6" t="s">
        <v>29</v>
      </c>
      <c r="AC8" s="3" t="s">
        <v>4</v>
      </c>
      <c r="AD8" s="2"/>
      <c r="AE8" s="6" t="s">
        <v>25</v>
      </c>
      <c r="AF8" s="3" t="s">
        <v>4</v>
      </c>
      <c r="AG8" s="2"/>
      <c r="AH8" s="4" t="s">
        <v>0</v>
      </c>
      <c r="AI8" s="2"/>
    </row>
    <row r="9" spans="1:35" s="11" customFormat="1" ht="21" customHeight="1" x14ac:dyDescent="0.3">
      <c r="A9" s="7"/>
      <c r="B9" s="45"/>
      <c r="C9" s="12" t="s">
        <v>24</v>
      </c>
      <c r="D9" s="121">
        <f>VLOOKUP($D$8,'Base des Index'!A:H,2,0)</f>
        <v>45012</v>
      </c>
      <c r="E9" s="7"/>
      <c r="F9" s="26"/>
      <c r="G9" s="27"/>
      <c r="H9" s="26"/>
      <c r="I9" s="27"/>
      <c r="J9" s="35">
        <f t="shared" ref="J9:J15" si="0">((MOD(G9-F9,1)+MOD(I9-H9,1))*24)</f>
        <v>0</v>
      </c>
      <c r="K9" s="33">
        <f t="shared" ref="K9" si="1">((MOD(G9-F9,1)+MOD(I9-H9,1))*$B$9)*24</f>
        <v>0</v>
      </c>
      <c r="L9" s="48">
        <f>IF(ISERROR($K$9)*VLOOKUP($B$6,'Base des Index'!$L$1:$Q$6,CHOOSE(ROWS($1:1),2,2,2,2,2,3,4),FALSE),"",($K$9)*VLOOKUP($B$6,'Base des Index'!$L$1:$Q$6,CHOOSE(ROWS($1:1),2,2,2,2,2,3,4),FALSE))</f>
        <v>0</v>
      </c>
      <c r="M9" s="7"/>
      <c r="N9" s="24"/>
      <c r="O9" s="25"/>
      <c r="P9" s="34">
        <f>MOD(O9-N9,1)</f>
        <v>0</v>
      </c>
      <c r="Q9" s="41">
        <f>IF(ISERROR(P9*24)*75,"",(P9*24)*75)</f>
        <v>0</v>
      </c>
      <c r="R9" s="7"/>
      <c r="S9" s="8"/>
      <c r="T9" s="31">
        <f>((S9*$B$9)*20)</f>
        <v>0</v>
      </c>
      <c r="U9" s="7"/>
      <c r="V9" s="8"/>
      <c r="W9" s="31">
        <f t="shared" ref="W9:W15" si="2">SUM(V9*0.6)</f>
        <v>0</v>
      </c>
      <c r="X9" s="7"/>
      <c r="Y9" s="8"/>
      <c r="Z9" s="31">
        <f>SUM(Y9*$B$9)*25</f>
        <v>0</v>
      </c>
      <c r="AA9" s="7"/>
      <c r="AB9" s="8"/>
      <c r="AC9" s="31">
        <f>SUM(AB9*$B$9)*110</f>
        <v>0</v>
      </c>
      <c r="AD9" s="7"/>
      <c r="AE9" s="8"/>
      <c r="AF9" s="31">
        <f>AE9</f>
        <v>0</v>
      </c>
      <c r="AG9" s="7"/>
      <c r="AH9" s="10"/>
      <c r="AI9" s="7"/>
    </row>
    <row r="10" spans="1:35" s="11" customFormat="1" ht="21" customHeight="1" x14ac:dyDescent="0.3">
      <c r="A10" s="7"/>
      <c r="B10" s="46"/>
      <c r="C10" s="13" t="s">
        <v>13</v>
      </c>
      <c r="D10" s="121">
        <f>VLOOKUP($D$8,'Base des Index'!A:H,3,0)</f>
        <v>45013</v>
      </c>
      <c r="E10" s="7"/>
      <c r="F10" s="26"/>
      <c r="G10" s="27"/>
      <c r="H10" s="26"/>
      <c r="I10" s="27"/>
      <c r="J10" s="35">
        <f t="shared" si="0"/>
        <v>0</v>
      </c>
      <c r="K10" s="33">
        <f>((MOD(G10-F10,1)+MOD(I10-H10,1))*$B$10)*24</f>
        <v>0</v>
      </c>
      <c r="L10" s="48">
        <f>IF(ISERROR($K$10)*VLOOKUP($B$6,'Base des Index'!$L$1:$Q$6,CHOOSE(ROWS($1:2),2,2,2,2,2,3,4),FALSE),"",($K$10)*VLOOKUP($B$6,'Base des Index'!$L$1:$Q$6,CHOOSE(ROWS($1:2),2,2,2,2,2,3,4),FALSE))</f>
        <v>0</v>
      </c>
      <c r="M10" s="7"/>
      <c r="N10" s="26"/>
      <c r="O10" s="27"/>
      <c r="P10" s="34">
        <f t="shared" ref="P10:P15" si="3">MOD(O10-N10,1)</f>
        <v>0</v>
      </c>
      <c r="Q10" s="41">
        <f t="shared" ref="Q10:Q13" si="4">IF(ISERROR(P10*24)*75,"",(P10*24)*75)</f>
        <v>0</v>
      </c>
      <c r="R10" s="7"/>
      <c r="S10" s="8"/>
      <c r="T10" s="31">
        <f>((S10*$B$10*20))</f>
        <v>0</v>
      </c>
      <c r="U10" s="7"/>
      <c r="V10" s="8"/>
      <c r="W10" s="31">
        <f t="shared" si="2"/>
        <v>0</v>
      </c>
      <c r="X10" s="7"/>
      <c r="Y10" s="8"/>
      <c r="Z10" s="31">
        <f>SUM(Y10*$B$10)*25</f>
        <v>0</v>
      </c>
      <c r="AA10" s="7"/>
      <c r="AB10" s="8"/>
      <c r="AC10" s="31">
        <f>SUM(AB10*$B$10)*110</f>
        <v>0</v>
      </c>
      <c r="AD10" s="7"/>
      <c r="AE10" s="8"/>
      <c r="AF10" s="31">
        <f t="shared" ref="AF10:AF15" si="5">AE10</f>
        <v>0</v>
      </c>
      <c r="AG10" s="7"/>
      <c r="AH10" s="10"/>
      <c r="AI10" s="7"/>
    </row>
    <row r="11" spans="1:35" s="11" customFormat="1" ht="21" customHeight="1" x14ac:dyDescent="0.3">
      <c r="A11" s="7"/>
      <c r="B11" s="46"/>
      <c r="C11" s="13" t="s">
        <v>14</v>
      </c>
      <c r="D11" s="121">
        <f>VLOOKUP($D$8,'Base des Index'!A:H,4,0)</f>
        <v>45014</v>
      </c>
      <c r="E11" s="7"/>
      <c r="F11" s="26"/>
      <c r="G11" s="27"/>
      <c r="H11" s="26"/>
      <c r="I11" s="27"/>
      <c r="J11" s="35">
        <f t="shared" si="0"/>
        <v>0</v>
      </c>
      <c r="K11" s="33">
        <f>((MOD(G11-F11,1)+MOD(I11-H11,1))*$B$11)*24</f>
        <v>0</v>
      </c>
      <c r="L11" s="48">
        <f>IF(ISERROR($K$11)*VLOOKUP($B$6,'Base des Index'!$L$1:$Q$6,CHOOSE(ROWS($1:3),2,2,2,2,2,3,4),FALSE),"",($K$11)*VLOOKUP($B$6,'Base des Index'!$L$1:$Q$6,CHOOSE(ROWS($1:3),2,2,2,2,2,3,4),FALSE))</f>
        <v>0</v>
      </c>
      <c r="M11" s="7"/>
      <c r="N11" s="26"/>
      <c r="O11" s="27"/>
      <c r="P11" s="34">
        <f t="shared" si="3"/>
        <v>0</v>
      </c>
      <c r="Q11" s="41">
        <f t="shared" si="4"/>
        <v>0</v>
      </c>
      <c r="R11" s="7"/>
      <c r="S11" s="8"/>
      <c r="T11" s="31">
        <f>((S11*$B$11)*20)</f>
        <v>0</v>
      </c>
      <c r="U11" s="7"/>
      <c r="V11" s="8"/>
      <c r="W11" s="31">
        <f t="shared" si="2"/>
        <v>0</v>
      </c>
      <c r="X11" s="7"/>
      <c r="Y11" s="8"/>
      <c r="Z11" s="31">
        <f>SUM(Y11*$B$11)*25</f>
        <v>0</v>
      </c>
      <c r="AA11" s="7"/>
      <c r="AB11" s="8"/>
      <c r="AC11" s="31">
        <f>SUM(AB11*$B$11)*110</f>
        <v>0</v>
      </c>
      <c r="AD11" s="7"/>
      <c r="AE11" s="8"/>
      <c r="AF11" s="31">
        <f t="shared" si="5"/>
        <v>0</v>
      </c>
      <c r="AG11" s="7"/>
      <c r="AH11" s="10"/>
      <c r="AI11" s="7"/>
    </row>
    <row r="12" spans="1:35" s="11" customFormat="1" ht="21" customHeight="1" x14ac:dyDescent="0.3">
      <c r="A12" s="7"/>
      <c r="B12" s="46"/>
      <c r="C12" s="13" t="s">
        <v>7</v>
      </c>
      <c r="D12" s="121">
        <f>VLOOKUP($D$8,'Base des Index'!A:H,5,0)</f>
        <v>45015</v>
      </c>
      <c r="E12" s="7"/>
      <c r="F12" s="26"/>
      <c r="G12" s="27"/>
      <c r="H12" s="26"/>
      <c r="I12" s="27"/>
      <c r="J12" s="35">
        <f t="shared" si="0"/>
        <v>0</v>
      </c>
      <c r="K12" s="33">
        <f>((MOD(G12-F12,1)+MOD(I12-H12,1))*$B$12)*24</f>
        <v>0</v>
      </c>
      <c r="L12" s="48">
        <f>IF(ISERROR($K$12)*VLOOKUP($B$6,'Base des Index'!$L$1:$Q$6,CHOOSE(ROWS($1:4),2,2,2,2,2,3,4),FALSE),"",($K$12)*VLOOKUP($B$6,'Base des Index'!$L$1:$Q$6,CHOOSE(ROWS($1:4),2,2,2,2,2,3,4),FALSE))</f>
        <v>0</v>
      </c>
      <c r="M12" s="7"/>
      <c r="N12" s="26"/>
      <c r="O12" s="27"/>
      <c r="P12" s="34">
        <f t="shared" si="3"/>
        <v>0</v>
      </c>
      <c r="Q12" s="41">
        <f t="shared" si="4"/>
        <v>0</v>
      </c>
      <c r="R12" s="7"/>
      <c r="S12" s="8"/>
      <c r="T12" s="31">
        <f>((S12*$B$12)*20)</f>
        <v>0</v>
      </c>
      <c r="U12" s="7"/>
      <c r="V12" s="8"/>
      <c r="W12" s="31">
        <f t="shared" si="2"/>
        <v>0</v>
      </c>
      <c r="X12" s="7"/>
      <c r="Y12" s="8"/>
      <c r="Z12" s="31">
        <f>SUM(Y12*$B$12)*25</f>
        <v>0</v>
      </c>
      <c r="AA12" s="7"/>
      <c r="AB12" s="8"/>
      <c r="AC12" s="31">
        <f>SUM(AB12*$B$12)*110</f>
        <v>0</v>
      </c>
      <c r="AD12" s="7"/>
      <c r="AE12" s="8"/>
      <c r="AF12" s="31">
        <f t="shared" si="5"/>
        <v>0</v>
      </c>
      <c r="AG12" s="7"/>
      <c r="AH12" s="10"/>
      <c r="AI12" s="7"/>
    </row>
    <row r="13" spans="1:35" s="11" customFormat="1" ht="21" customHeight="1" x14ac:dyDescent="0.3">
      <c r="A13" s="7"/>
      <c r="B13" s="46"/>
      <c r="C13" s="13" t="s">
        <v>15</v>
      </c>
      <c r="D13" s="121">
        <f>VLOOKUP($D$8,'Base des Index'!A:H,6,0)</f>
        <v>45016</v>
      </c>
      <c r="E13" s="7"/>
      <c r="F13" s="26"/>
      <c r="G13" s="27"/>
      <c r="H13" s="26"/>
      <c r="I13" s="27"/>
      <c r="J13" s="35">
        <f t="shared" si="0"/>
        <v>0</v>
      </c>
      <c r="K13" s="33">
        <f>((MOD(G13-F13,1)+MOD(I13-H13,1))*$B$13)*24</f>
        <v>0</v>
      </c>
      <c r="L13" s="48">
        <f>IF(ISERROR($K$13)*VLOOKUP($B$6,'Base des Index'!$L$1:$Q$6,CHOOSE(ROWS($1:5),2,2,2,2,2,3,4),FALSE),"",($K$13)*VLOOKUP($B$6,'Base des Index'!$L$1:$Q$6,CHOOSE(ROWS($1:5),2,2,2,2,2,3,4),FALSE))</f>
        <v>0</v>
      </c>
      <c r="M13" s="7"/>
      <c r="N13" s="26"/>
      <c r="O13" s="27"/>
      <c r="P13" s="34">
        <f t="shared" si="3"/>
        <v>0</v>
      </c>
      <c r="Q13" s="41">
        <f t="shared" si="4"/>
        <v>0</v>
      </c>
      <c r="R13" s="7"/>
      <c r="S13" s="8"/>
      <c r="T13" s="31">
        <f>((S13*$B$13)*20)</f>
        <v>0</v>
      </c>
      <c r="U13" s="7"/>
      <c r="V13" s="8"/>
      <c r="W13" s="31">
        <f t="shared" si="2"/>
        <v>0</v>
      </c>
      <c r="X13" s="7"/>
      <c r="Y13" s="8"/>
      <c r="Z13" s="31">
        <f>SUM(Y13*$B$13)*25</f>
        <v>0</v>
      </c>
      <c r="AA13" s="7"/>
      <c r="AB13" s="8"/>
      <c r="AC13" s="31">
        <f>SUM(AB13*$B$13)*110</f>
        <v>0</v>
      </c>
      <c r="AD13" s="7"/>
      <c r="AE13" s="8"/>
      <c r="AF13" s="31">
        <f t="shared" si="5"/>
        <v>0</v>
      </c>
      <c r="AG13" s="7"/>
      <c r="AH13" s="10"/>
      <c r="AI13" s="7"/>
    </row>
    <row r="14" spans="1:35" s="11" customFormat="1" ht="21" customHeight="1" x14ac:dyDescent="0.3">
      <c r="A14" s="7"/>
      <c r="B14" s="46"/>
      <c r="C14" s="13" t="s">
        <v>16</v>
      </c>
      <c r="D14" s="121">
        <f>VLOOKUP($D$8,'Base des Index'!A:H,7,0)</f>
        <v>45017</v>
      </c>
      <c r="E14" s="7"/>
      <c r="F14" s="26"/>
      <c r="G14" s="27"/>
      <c r="H14" s="26"/>
      <c r="I14" s="27"/>
      <c r="J14" s="35">
        <f t="shared" si="0"/>
        <v>0</v>
      </c>
      <c r="K14" s="33">
        <f>((MOD(G14-F14,1)+MOD(I14-H14,1))*$B$14)*24</f>
        <v>0</v>
      </c>
      <c r="L14" s="48">
        <f>IF(ISERROR($K$14)*VLOOKUP($B$6,'Base des Index'!$L$1:$Q$6,CHOOSE(ROWS($1:6),2,2,2,2,2,3,4),FALSE),"",($K$14)*VLOOKUP($B$6,'Base des Index'!$L$1:$Q$6,CHOOSE(ROWS($1:6),2,2,2,2,2,3,4),FALSE))</f>
        <v>0</v>
      </c>
      <c r="M14" s="7"/>
      <c r="N14" s="26"/>
      <c r="O14" s="27"/>
      <c r="P14" s="34">
        <f t="shared" si="3"/>
        <v>0</v>
      </c>
      <c r="Q14" s="41">
        <f>IF(ISERROR(P14*24)*110,"",(P14*24)*110)</f>
        <v>0</v>
      </c>
      <c r="R14" s="7"/>
      <c r="S14" s="8"/>
      <c r="T14" s="31">
        <f>((S14*$B$14)*20)</f>
        <v>0</v>
      </c>
      <c r="U14" s="7"/>
      <c r="V14" s="8"/>
      <c r="W14" s="31">
        <f t="shared" si="2"/>
        <v>0</v>
      </c>
      <c r="X14" s="7"/>
      <c r="Y14" s="8"/>
      <c r="Z14" s="31">
        <f>SUM(Y14*$B$14)*30</f>
        <v>0</v>
      </c>
      <c r="AA14" s="7"/>
      <c r="AB14" s="9"/>
      <c r="AC14" s="31">
        <f>SUM(AB14*$B$14)*110</f>
        <v>0</v>
      </c>
      <c r="AD14" s="7"/>
      <c r="AE14" s="9"/>
      <c r="AF14" s="31">
        <f t="shared" si="5"/>
        <v>0</v>
      </c>
      <c r="AG14" s="7"/>
      <c r="AH14" s="10"/>
      <c r="AI14" s="7"/>
    </row>
    <row r="15" spans="1:35" s="11" customFormat="1" ht="21" customHeight="1" thickBot="1" x14ac:dyDescent="0.35">
      <c r="B15" s="47"/>
      <c r="C15" s="14" t="s">
        <v>12</v>
      </c>
      <c r="D15" s="122">
        <f>VLOOKUP($D$8,'Base des Index'!A:H,8,0)</f>
        <v>45018</v>
      </c>
      <c r="F15" s="26"/>
      <c r="G15" s="27"/>
      <c r="H15" s="26"/>
      <c r="I15" s="27"/>
      <c r="J15" s="35">
        <f t="shared" si="0"/>
        <v>0</v>
      </c>
      <c r="K15" s="33">
        <f>((MOD(G15-F15,1)+MOD(I15-H15,1))*$B$15)*24</f>
        <v>0</v>
      </c>
      <c r="L15" s="48">
        <f>IF(ISERROR($K$15)*VLOOKUP($B$6,'Base des Index'!$L$1:$Q$6,CHOOSE(ROWS($1:7),2,2,2,2,2,3,4),FALSE),"",($K$15)*VLOOKUP($B$6,'Base des Index'!$L$1:$Q$6,CHOOSE(ROWS($1:7),2,2,2,2,2,3,4),FALSE))</f>
        <v>0</v>
      </c>
      <c r="N15" s="28"/>
      <c r="O15" s="29"/>
      <c r="P15" s="34">
        <f t="shared" si="3"/>
        <v>0</v>
      </c>
      <c r="Q15" s="41">
        <f>IF(ISERROR(P15*24)*110,"",(P15*24)*110)</f>
        <v>0</v>
      </c>
      <c r="S15" s="15"/>
      <c r="T15" s="31">
        <f>((S15*$B$15)*20)</f>
        <v>0</v>
      </c>
      <c r="V15" s="8"/>
      <c r="W15" s="32">
        <f t="shared" si="2"/>
        <v>0</v>
      </c>
      <c r="Y15" s="8"/>
      <c r="Z15" s="31">
        <f>SUM(Y15*$B$15)*30</f>
        <v>0</v>
      </c>
      <c r="AB15" s="16"/>
      <c r="AC15" s="31">
        <f>SUM(AB15*$B$15)*110</f>
        <v>0</v>
      </c>
      <c r="AE15" s="16"/>
      <c r="AF15" s="32">
        <f t="shared" si="5"/>
        <v>0</v>
      </c>
      <c r="AH15" s="17"/>
      <c r="AI15" s="7"/>
    </row>
    <row r="16" spans="1:35" s="18" customFormat="1" ht="21" customHeight="1" thickBot="1" x14ac:dyDescent="0.35">
      <c r="C16" s="101" t="s">
        <v>3</v>
      </c>
      <c r="D16" s="102"/>
      <c r="F16" s="103"/>
      <c r="G16" s="104"/>
      <c r="H16" s="104"/>
      <c r="I16" s="105"/>
      <c r="J16" s="37">
        <f>SUM(J9:J15)</f>
        <v>0</v>
      </c>
      <c r="K16" s="36">
        <f>SUM(K9:K15)</f>
        <v>0</v>
      </c>
      <c r="L16" s="20">
        <f>SUM(L9:L15)</f>
        <v>0</v>
      </c>
      <c r="N16" s="103"/>
      <c r="O16" s="105"/>
      <c r="P16" s="19">
        <f>SUM(P9:P15)</f>
        <v>0</v>
      </c>
      <c r="Q16" s="20">
        <f>SUM(Q9:Q15)</f>
        <v>0</v>
      </c>
      <c r="S16" s="50">
        <f>SUM(S9:S15)</f>
        <v>0</v>
      </c>
      <c r="T16" s="20">
        <f>SUM(T9:T15)</f>
        <v>0</v>
      </c>
      <c r="V16" s="49">
        <f>SUM(V9:V15)</f>
        <v>0</v>
      </c>
      <c r="W16" s="20">
        <f>SUM(W9:W15)</f>
        <v>0</v>
      </c>
      <c r="Y16" s="49">
        <f>SUM(Y9:Y15)</f>
        <v>0</v>
      </c>
      <c r="Z16" s="20">
        <f>SUM(Z9:Z15)</f>
        <v>0</v>
      </c>
      <c r="AB16" s="49">
        <f>SUM(AB9:AB15)</f>
        <v>0</v>
      </c>
      <c r="AC16" s="20">
        <f>SUM(AC9:AC15)</f>
        <v>0</v>
      </c>
      <c r="AE16" s="49"/>
      <c r="AF16" s="20">
        <f>SUM(AF9:AF15)</f>
        <v>0</v>
      </c>
      <c r="AH16" s="30">
        <f>SUM(L16+T16+Z16+W16+Q16+AF16+AC16)</f>
        <v>0</v>
      </c>
      <c r="AI16" s="21"/>
    </row>
    <row r="17" spans="1:35" ht="7.95" customHeight="1" thickBot="1" x14ac:dyDescent="0.35"/>
    <row r="18" spans="1:35" ht="52.5" customHeight="1" thickBot="1" x14ac:dyDescent="0.35">
      <c r="A18" s="2"/>
      <c r="B18" s="5" t="s">
        <v>38</v>
      </c>
      <c r="C18" s="39" t="s">
        <v>6</v>
      </c>
      <c r="D18" s="40">
        <v>14</v>
      </c>
      <c r="E18" s="2"/>
      <c r="F18" s="99" t="s">
        <v>1</v>
      </c>
      <c r="G18" s="100"/>
      <c r="H18" s="99" t="s">
        <v>2</v>
      </c>
      <c r="I18" s="100"/>
      <c r="J18" s="23" t="s">
        <v>31</v>
      </c>
      <c r="K18" s="23" t="s">
        <v>5</v>
      </c>
      <c r="L18" s="3" t="s">
        <v>4</v>
      </c>
      <c r="M18" s="2"/>
      <c r="N18" s="99" t="s">
        <v>9</v>
      </c>
      <c r="O18" s="100"/>
      <c r="P18" s="5" t="s">
        <v>10</v>
      </c>
      <c r="Q18" s="3" t="s">
        <v>4</v>
      </c>
      <c r="R18" s="2"/>
      <c r="S18" s="5" t="s">
        <v>28</v>
      </c>
      <c r="T18" s="3" t="s">
        <v>4</v>
      </c>
      <c r="U18" s="2"/>
      <c r="V18" s="6" t="s">
        <v>8</v>
      </c>
      <c r="W18" s="3" t="s">
        <v>4</v>
      </c>
      <c r="X18" s="2"/>
      <c r="Y18" s="6" t="s">
        <v>30</v>
      </c>
      <c r="Z18" s="3" t="s">
        <v>4</v>
      </c>
      <c r="AA18" s="2"/>
      <c r="AB18" s="6" t="s">
        <v>29</v>
      </c>
      <c r="AC18" s="3" t="s">
        <v>4</v>
      </c>
      <c r="AD18" s="2"/>
      <c r="AE18" s="6" t="s">
        <v>25</v>
      </c>
      <c r="AF18" s="3" t="s">
        <v>4</v>
      </c>
      <c r="AG18" s="2"/>
      <c r="AH18" s="4" t="s">
        <v>0</v>
      </c>
      <c r="AI18" s="2"/>
    </row>
    <row r="19" spans="1:35" s="11" customFormat="1" ht="21" customHeight="1" x14ac:dyDescent="0.3">
      <c r="A19" s="7"/>
      <c r="B19" s="45"/>
      <c r="C19" s="12" t="s">
        <v>24</v>
      </c>
      <c r="D19" s="121">
        <f>VLOOKUP($D$18,'Base des Index'!A:H,2,0)</f>
        <v>45019</v>
      </c>
      <c r="E19" s="7"/>
      <c r="F19" s="26"/>
      <c r="G19" s="27"/>
      <c r="H19" s="26"/>
      <c r="I19" s="27"/>
      <c r="J19" s="35">
        <f t="shared" ref="J19:J25" si="6">((MOD(G19-F19,1)+MOD(I19-H19,1))*24)</f>
        <v>0</v>
      </c>
      <c r="K19" s="33">
        <f>((MOD(G19-F19,1)+MOD(I19-H19,1))*$B$19)*24</f>
        <v>0</v>
      </c>
      <c r="L19" s="48">
        <f>IF(ISERROR($K$19)*VLOOKUP($B$6,'Base des Index'!$L$1:$Q$6,CHOOSE(ROWS($1:1),2,2,2,2,2,3,4),FALSE),"",($K$19)*VLOOKUP($B$6,'Base des Index'!$L$1:$Q$6,CHOOSE(ROWS($1:1),2,2,2,2,2,3,4),FALSE))</f>
        <v>0</v>
      </c>
      <c r="M19" s="7"/>
      <c r="N19" s="24"/>
      <c r="O19" s="25"/>
      <c r="P19" s="34">
        <f>MOD(O19-N19,1)</f>
        <v>0</v>
      </c>
      <c r="Q19" s="41">
        <f>IF(ISERROR(P19*24)*75,"",(P19*24)*75)</f>
        <v>0</v>
      </c>
      <c r="R19" s="7"/>
      <c r="S19" s="8"/>
      <c r="T19" s="31">
        <f>((S19*$B$19)*20)</f>
        <v>0</v>
      </c>
      <c r="U19" s="7"/>
      <c r="V19" s="8"/>
      <c r="W19" s="31">
        <f t="shared" ref="W19:W25" si="7">SUM(V19*0.6)</f>
        <v>0</v>
      </c>
      <c r="X19" s="7"/>
      <c r="Y19" s="8"/>
      <c r="Z19" s="31">
        <f>SUM(Y19*$B$19)*25</f>
        <v>0</v>
      </c>
      <c r="AA19" s="7"/>
      <c r="AB19" s="8"/>
      <c r="AC19" s="31">
        <f>SUM(AB19*$B$19)*110</f>
        <v>0</v>
      </c>
      <c r="AD19" s="7"/>
      <c r="AE19" s="8"/>
      <c r="AF19" s="31">
        <f>AE19</f>
        <v>0</v>
      </c>
      <c r="AG19" s="7"/>
      <c r="AH19" s="10"/>
      <c r="AI19" s="7"/>
    </row>
    <row r="20" spans="1:35" s="11" customFormat="1" ht="21" customHeight="1" x14ac:dyDescent="0.3">
      <c r="A20" s="7"/>
      <c r="B20" s="46"/>
      <c r="C20" s="13" t="s">
        <v>13</v>
      </c>
      <c r="D20" s="121">
        <f>VLOOKUP($D$18,'Base des Index'!A:H,3,0)</f>
        <v>45020</v>
      </c>
      <c r="E20" s="7"/>
      <c r="F20" s="26"/>
      <c r="G20" s="27"/>
      <c r="H20" s="26"/>
      <c r="I20" s="27"/>
      <c r="J20" s="35">
        <f t="shared" si="6"/>
        <v>0</v>
      </c>
      <c r="K20" s="33">
        <f>((MOD(G20-F20,1)+MOD(I20-H20,1))*$B$20)*24</f>
        <v>0</v>
      </c>
      <c r="L20" s="48">
        <f>IF(ISERROR($K$20)*VLOOKUP($B$6,'Base des Index'!$L$1:$Q$6,CHOOSE(ROWS($1:1),2,2,2,2,2,3,4),FALSE),"",($K$20)*VLOOKUP($B$6,'Base des Index'!$L$1:$Q$6,CHOOSE(ROWS($1:1),2,2,2,2,2,3,4),FALSE))</f>
        <v>0</v>
      </c>
      <c r="M20" s="7"/>
      <c r="N20" s="26"/>
      <c r="O20" s="27"/>
      <c r="P20" s="34">
        <f t="shared" ref="P20:P25" si="8">MOD(O20-N20,1)</f>
        <v>0</v>
      </c>
      <c r="Q20" s="41">
        <f t="shared" ref="Q20:Q23" si="9">IF(ISERROR(P20*24)*75,"",(P20*24)*75)</f>
        <v>0</v>
      </c>
      <c r="R20" s="7"/>
      <c r="S20" s="8"/>
      <c r="T20" s="31">
        <f>((S20*$B$20*20))</f>
        <v>0</v>
      </c>
      <c r="U20" s="7"/>
      <c r="V20" s="8"/>
      <c r="W20" s="31">
        <f t="shared" si="7"/>
        <v>0</v>
      </c>
      <c r="X20" s="7"/>
      <c r="Y20" s="8"/>
      <c r="Z20" s="31">
        <f>SUM(Y20*$B$20)*25</f>
        <v>0</v>
      </c>
      <c r="AA20" s="7"/>
      <c r="AB20" s="8"/>
      <c r="AC20" s="31">
        <f>SUM(AB20*$B$20)*110</f>
        <v>0</v>
      </c>
      <c r="AD20" s="7"/>
      <c r="AE20" s="8"/>
      <c r="AF20" s="31">
        <f t="shared" ref="AF20:AF25" si="10">AE20</f>
        <v>0</v>
      </c>
      <c r="AG20" s="7"/>
      <c r="AH20" s="10"/>
      <c r="AI20" s="7"/>
    </row>
    <row r="21" spans="1:35" s="11" customFormat="1" ht="21" customHeight="1" x14ac:dyDescent="0.3">
      <c r="A21" s="7"/>
      <c r="B21" s="46"/>
      <c r="C21" s="13" t="s">
        <v>14</v>
      </c>
      <c r="D21" s="121">
        <f>VLOOKUP($D$18,'Base des Index'!A:H,4,0)</f>
        <v>45021</v>
      </c>
      <c r="E21" s="7"/>
      <c r="F21" s="26"/>
      <c r="G21" s="27"/>
      <c r="H21" s="26"/>
      <c r="I21" s="27"/>
      <c r="J21" s="35">
        <f t="shared" si="6"/>
        <v>0</v>
      </c>
      <c r="K21" s="33">
        <f>((MOD(G21-F21,1)+MOD(I21-H21,1))*$B$21)*24</f>
        <v>0</v>
      </c>
      <c r="L21" s="48">
        <f>IF(ISERROR($K$21)*VLOOKUP($B$6,'Base des Index'!$L$1:$Q$6,CHOOSE(ROWS($1:1),2,2,2,2,2,3,4),FALSE),"",($K$21)*VLOOKUP($B$6,'Base des Index'!$L$1:$Q$6,CHOOSE(ROWS($1:1),2,2,2,2,2,3,4),FALSE))</f>
        <v>0</v>
      </c>
      <c r="M21" s="7"/>
      <c r="N21" s="26"/>
      <c r="O21" s="27"/>
      <c r="P21" s="34">
        <f t="shared" si="8"/>
        <v>0</v>
      </c>
      <c r="Q21" s="41">
        <f t="shared" si="9"/>
        <v>0</v>
      </c>
      <c r="R21" s="7"/>
      <c r="S21" s="8"/>
      <c r="T21" s="31">
        <f>((S21*$B$21)*20)</f>
        <v>0</v>
      </c>
      <c r="U21" s="7"/>
      <c r="V21" s="8"/>
      <c r="W21" s="31">
        <f t="shared" si="7"/>
        <v>0</v>
      </c>
      <c r="X21" s="7"/>
      <c r="Y21" s="8"/>
      <c r="Z21" s="31">
        <f>SUM(Y21*$B$21)*25</f>
        <v>0</v>
      </c>
      <c r="AA21" s="7"/>
      <c r="AB21" s="8"/>
      <c r="AC21" s="31">
        <f>SUM(AB21*$B$21)*110</f>
        <v>0</v>
      </c>
      <c r="AD21" s="7"/>
      <c r="AE21" s="8"/>
      <c r="AF21" s="31">
        <f t="shared" si="10"/>
        <v>0</v>
      </c>
      <c r="AG21" s="7"/>
      <c r="AH21" s="10"/>
      <c r="AI21" s="7"/>
    </row>
    <row r="22" spans="1:35" s="11" customFormat="1" ht="21" customHeight="1" x14ac:dyDescent="0.3">
      <c r="A22" s="7"/>
      <c r="B22" s="46"/>
      <c r="C22" s="13" t="s">
        <v>7</v>
      </c>
      <c r="D22" s="121">
        <f>VLOOKUP($D$18,'Base des Index'!A:H,5,0)</f>
        <v>45022</v>
      </c>
      <c r="E22" s="7"/>
      <c r="F22" s="26"/>
      <c r="G22" s="27"/>
      <c r="H22" s="26"/>
      <c r="I22" s="27"/>
      <c r="J22" s="35">
        <f t="shared" si="6"/>
        <v>0</v>
      </c>
      <c r="K22" s="33">
        <f>((MOD(G22-F22,1)+MOD(I22-H22,1))*$B$22)*24</f>
        <v>0</v>
      </c>
      <c r="L22" s="48">
        <f>IF(ISERROR($K$22)*VLOOKUP($B$6,'Base des Index'!$L$1:$Q$6,CHOOSE(ROWS($1:1),2,2,2,2,2,3,4),FALSE),"",($K$22)*VLOOKUP($B$6,'Base des Index'!$L$1:$Q$6,CHOOSE(ROWS($1:1),2,2,2,2,2,3,4),FALSE))</f>
        <v>0</v>
      </c>
      <c r="M22" s="7"/>
      <c r="N22" s="26"/>
      <c r="O22" s="27"/>
      <c r="P22" s="34">
        <f t="shared" si="8"/>
        <v>0</v>
      </c>
      <c r="Q22" s="41">
        <f t="shared" si="9"/>
        <v>0</v>
      </c>
      <c r="R22" s="7"/>
      <c r="S22" s="8"/>
      <c r="T22" s="31">
        <f>((S22*$B$22)*20)</f>
        <v>0</v>
      </c>
      <c r="U22" s="7"/>
      <c r="V22" s="8"/>
      <c r="W22" s="31">
        <f t="shared" si="7"/>
        <v>0</v>
      </c>
      <c r="X22" s="7"/>
      <c r="Y22" s="8"/>
      <c r="Z22" s="31">
        <f>SUM(Y22*$B$22)*25</f>
        <v>0</v>
      </c>
      <c r="AA22" s="7"/>
      <c r="AB22" s="8"/>
      <c r="AC22" s="31">
        <f>SUM(AB22*$B$22)*110</f>
        <v>0</v>
      </c>
      <c r="AD22" s="7"/>
      <c r="AE22" s="8"/>
      <c r="AF22" s="31">
        <f t="shared" si="10"/>
        <v>0</v>
      </c>
      <c r="AG22" s="7"/>
      <c r="AH22" s="10"/>
      <c r="AI22" s="7"/>
    </row>
    <row r="23" spans="1:35" s="11" customFormat="1" ht="21" customHeight="1" x14ac:dyDescent="0.3">
      <c r="A23" s="7"/>
      <c r="B23" s="46"/>
      <c r="C23" s="13" t="s">
        <v>15</v>
      </c>
      <c r="D23" s="121">
        <f>VLOOKUP($D$18,'Base des Index'!A:H,6,0)</f>
        <v>45023</v>
      </c>
      <c r="E23" s="7"/>
      <c r="F23" s="26"/>
      <c r="G23" s="27"/>
      <c r="H23" s="26"/>
      <c r="I23" s="27"/>
      <c r="J23" s="35">
        <f t="shared" si="6"/>
        <v>0</v>
      </c>
      <c r="K23" s="33">
        <f>((MOD(G23-F23,1)+MOD(I23-H23,1))*$B$23)*24</f>
        <v>0</v>
      </c>
      <c r="L23" s="48">
        <f>IF(ISERROR($K$23)*VLOOKUP($B$6,'Base des Index'!$L$1:$Q$6,CHOOSE(ROWS($1:1),2,2,2,2,2,3,4),FALSE),"",($K$23)*VLOOKUP($B$6,'Base des Index'!$L$1:$Q$6,CHOOSE(ROWS($1:1),2,2,2,2,2,3,4),FALSE))</f>
        <v>0</v>
      </c>
      <c r="M23" s="7"/>
      <c r="N23" s="26"/>
      <c r="O23" s="27"/>
      <c r="P23" s="34">
        <f t="shared" si="8"/>
        <v>0</v>
      </c>
      <c r="Q23" s="41">
        <f t="shared" si="9"/>
        <v>0</v>
      </c>
      <c r="R23" s="7"/>
      <c r="S23" s="8"/>
      <c r="T23" s="31">
        <f>((S23*$B$23)*20)</f>
        <v>0</v>
      </c>
      <c r="U23" s="7"/>
      <c r="V23" s="8"/>
      <c r="W23" s="31">
        <f t="shared" si="7"/>
        <v>0</v>
      </c>
      <c r="X23" s="7"/>
      <c r="Y23" s="8"/>
      <c r="Z23" s="31">
        <f>SUM(Y23*$B$23)*25</f>
        <v>0</v>
      </c>
      <c r="AA23" s="7"/>
      <c r="AB23" s="8"/>
      <c r="AC23" s="31">
        <f>SUM(AB23*$B$23)*110</f>
        <v>0</v>
      </c>
      <c r="AD23" s="7"/>
      <c r="AE23" s="8"/>
      <c r="AF23" s="31">
        <f t="shared" si="10"/>
        <v>0</v>
      </c>
      <c r="AG23" s="7"/>
      <c r="AH23" s="10"/>
      <c r="AI23" s="7"/>
    </row>
    <row r="24" spans="1:35" s="11" customFormat="1" ht="21" customHeight="1" x14ac:dyDescent="0.3">
      <c r="A24" s="7"/>
      <c r="B24" s="46"/>
      <c r="C24" s="13" t="s">
        <v>16</v>
      </c>
      <c r="D24" s="121">
        <f>VLOOKUP($D$18,'Base des Index'!A:H,7,0)</f>
        <v>45024</v>
      </c>
      <c r="E24" s="7"/>
      <c r="F24" s="26"/>
      <c r="G24" s="27"/>
      <c r="H24" s="26"/>
      <c r="I24" s="27"/>
      <c r="J24" s="35">
        <f t="shared" si="6"/>
        <v>0</v>
      </c>
      <c r="K24" s="33">
        <f>((MOD(G24-F24,1)+MOD(I24-H24,1))*$B$24)*24</f>
        <v>0</v>
      </c>
      <c r="L24" s="48">
        <f>IF(ISERROR($K$24)*VLOOKUP($B$6,'Base des Index'!$L$1:$Q$6,CHOOSE(ROWS($1:6),2,2,2,2,2,3,4),FALSE),"",($K$24)*VLOOKUP($B$6,'Base des Index'!$L$1:$Q$6,CHOOSE(ROWS($1:6),2,2,2,2,2,3,4),FALSE))</f>
        <v>0</v>
      </c>
      <c r="M24" s="7"/>
      <c r="N24" s="26"/>
      <c r="O24" s="27"/>
      <c r="P24" s="34">
        <f t="shared" si="8"/>
        <v>0</v>
      </c>
      <c r="Q24" s="41">
        <f>IF(ISERROR(P24*24)*110,"",(P24*24)*110)</f>
        <v>0</v>
      </c>
      <c r="R24" s="7"/>
      <c r="S24" s="8"/>
      <c r="T24" s="31">
        <f>((S24*$B$24)*20)</f>
        <v>0</v>
      </c>
      <c r="U24" s="7"/>
      <c r="V24" s="8"/>
      <c r="W24" s="31">
        <f t="shared" si="7"/>
        <v>0</v>
      </c>
      <c r="X24" s="7"/>
      <c r="Y24" s="8"/>
      <c r="Z24" s="31">
        <f>SUM(Y24*$B$24)*30</f>
        <v>0</v>
      </c>
      <c r="AA24" s="7"/>
      <c r="AB24" s="9"/>
      <c r="AC24" s="31">
        <f>SUM(AB24*$B$24)*110</f>
        <v>0</v>
      </c>
      <c r="AD24" s="7"/>
      <c r="AE24" s="9"/>
      <c r="AF24" s="31">
        <f t="shared" si="10"/>
        <v>0</v>
      </c>
      <c r="AG24" s="7"/>
      <c r="AH24" s="10"/>
      <c r="AI24" s="7"/>
    </row>
    <row r="25" spans="1:35" s="11" customFormat="1" ht="21" customHeight="1" thickBot="1" x14ac:dyDescent="0.35">
      <c r="B25" s="47"/>
      <c r="C25" s="14" t="s">
        <v>12</v>
      </c>
      <c r="D25" s="122">
        <f>VLOOKUP($D$18,'Base des Index'!A:H,8,0)</f>
        <v>45025</v>
      </c>
      <c r="F25" s="26"/>
      <c r="G25" s="27"/>
      <c r="H25" s="26"/>
      <c r="I25" s="27"/>
      <c r="J25" s="35">
        <f t="shared" si="6"/>
        <v>0</v>
      </c>
      <c r="K25" s="33">
        <f>((MOD(G25-F25,1)+MOD(I25-H25,1))*$B$25)*24</f>
        <v>0</v>
      </c>
      <c r="L25" s="48">
        <f>IF(ISERROR($K$25)*VLOOKUP($B$6,'Base des Index'!$L$1:$Q$6,CHOOSE(ROWS($1:7),2,2,2,2,2,3,4),FALSE),"",($K$25))*VLOOKUP($B$6,'Base des Index'!$L$1:$Q$6,CHOOSE(ROWS($1:7),2,2,2,2,2,3,4),FALSE)</f>
        <v>0</v>
      </c>
      <c r="N25" s="28"/>
      <c r="O25" s="29"/>
      <c r="P25" s="34">
        <f t="shared" si="8"/>
        <v>0</v>
      </c>
      <c r="Q25" s="41">
        <f>IF(ISERROR(P25*24)*110,"",(P25*24)*110)</f>
        <v>0</v>
      </c>
      <c r="S25" s="15"/>
      <c r="T25" s="31">
        <f>((S25*$B$25)*20)</f>
        <v>0</v>
      </c>
      <c r="V25" s="8"/>
      <c r="W25" s="32">
        <f t="shared" si="7"/>
        <v>0</v>
      </c>
      <c r="Y25" s="8"/>
      <c r="Z25" s="31">
        <f>SUM(Y25*$B$25)*30</f>
        <v>0</v>
      </c>
      <c r="AB25" s="16"/>
      <c r="AC25" s="31">
        <f>SUM(AB25*$B$25)*110</f>
        <v>0</v>
      </c>
      <c r="AE25" s="16"/>
      <c r="AF25" s="32">
        <f t="shared" si="10"/>
        <v>0</v>
      </c>
      <c r="AH25" s="17"/>
      <c r="AI25" s="7"/>
    </row>
    <row r="26" spans="1:35" s="18" customFormat="1" ht="21" customHeight="1" thickBot="1" x14ac:dyDescent="0.35">
      <c r="C26" s="101" t="s">
        <v>3</v>
      </c>
      <c r="D26" s="102"/>
      <c r="F26" s="103"/>
      <c r="G26" s="104"/>
      <c r="H26" s="104"/>
      <c r="I26" s="105"/>
      <c r="J26" s="37">
        <f>SUM(J19:J25)</f>
        <v>0</v>
      </c>
      <c r="K26" s="36">
        <f>SUM(K19:K25)</f>
        <v>0</v>
      </c>
      <c r="L26" s="20">
        <f>SUM(L19:L25)</f>
        <v>0</v>
      </c>
      <c r="N26" s="103"/>
      <c r="O26" s="105"/>
      <c r="P26" s="19">
        <f>SUM(P19:P25)</f>
        <v>0</v>
      </c>
      <c r="Q26" s="20">
        <f>SUM(Q19:Q25)</f>
        <v>0</v>
      </c>
      <c r="S26" s="50">
        <f>SUM(S19:S25)</f>
        <v>0</v>
      </c>
      <c r="T26" s="20">
        <f>SUM(T19:T25)</f>
        <v>0</v>
      </c>
      <c r="V26" s="49">
        <f>SUM(V19:V25)</f>
        <v>0</v>
      </c>
      <c r="W26" s="20">
        <f>SUM(W19:W25)</f>
        <v>0</v>
      </c>
      <c r="Y26" s="49">
        <f>SUM(Y20:Y25)</f>
        <v>0</v>
      </c>
      <c r="Z26" s="20">
        <f>SUM(Z19:Z25)</f>
        <v>0</v>
      </c>
      <c r="AB26" s="49">
        <f>SUM(AB19:AB25)</f>
        <v>0</v>
      </c>
      <c r="AC26" s="20">
        <f>SUM(AC19:AC25)</f>
        <v>0</v>
      </c>
      <c r="AE26" s="49">
        <f>SUM(AE19:AE25)</f>
        <v>0</v>
      </c>
      <c r="AF26" s="20">
        <f>SUM(AF19:AF25)</f>
        <v>0</v>
      </c>
      <c r="AH26" s="30">
        <f>SUM(L26+T26+Z26+W26+Q26+AF26+AC26)</f>
        <v>0</v>
      </c>
      <c r="AI26" s="21"/>
    </row>
    <row r="27" spans="1:35" ht="7.95" customHeight="1" thickBot="1" x14ac:dyDescent="0.35"/>
    <row r="28" spans="1:35" ht="52.5" customHeight="1" thickBot="1" x14ac:dyDescent="0.35">
      <c r="A28" s="2"/>
      <c r="B28" s="5" t="s">
        <v>38</v>
      </c>
      <c r="C28" s="39" t="s">
        <v>6</v>
      </c>
      <c r="D28" s="40">
        <v>15</v>
      </c>
      <c r="E28" s="2"/>
      <c r="F28" s="99" t="s">
        <v>1</v>
      </c>
      <c r="G28" s="100"/>
      <c r="H28" s="99" t="s">
        <v>2</v>
      </c>
      <c r="I28" s="100"/>
      <c r="J28" s="51" t="s">
        <v>31</v>
      </c>
      <c r="K28" s="23" t="s">
        <v>5</v>
      </c>
      <c r="L28" s="3" t="s">
        <v>4</v>
      </c>
      <c r="M28" s="2"/>
      <c r="N28" s="99" t="s">
        <v>9</v>
      </c>
      <c r="O28" s="100"/>
      <c r="P28" s="5" t="s">
        <v>10</v>
      </c>
      <c r="Q28" s="3" t="s">
        <v>4</v>
      </c>
      <c r="R28" s="2"/>
      <c r="S28" s="5" t="s">
        <v>28</v>
      </c>
      <c r="T28" s="3" t="s">
        <v>4</v>
      </c>
      <c r="U28" s="2"/>
      <c r="V28" s="6" t="s">
        <v>8</v>
      </c>
      <c r="W28" s="3" t="s">
        <v>4</v>
      </c>
      <c r="X28" s="2"/>
      <c r="Y28" s="6" t="s">
        <v>30</v>
      </c>
      <c r="Z28" s="3" t="s">
        <v>4</v>
      </c>
      <c r="AA28" s="2"/>
      <c r="AB28" s="6" t="s">
        <v>29</v>
      </c>
      <c r="AC28" s="3" t="s">
        <v>4</v>
      </c>
      <c r="AD28" s="2"/>
      <c r="AE28" s="6" t="s">
        <v>25</v>
      </c>
      <c r="AF28" s="3" t="s">
        <v>4</v>
      </c>
      <c r="AG28" s="2"/>
      <c r="AH28" s="4" t="s">
        <v>0</v>
      </c>
      <c r="AI28" s="2"/>
    </row>
    <row r="29" spans="1:35" s="11" customFormat="1" ht="21" customHeight="1" x14ac:dyDescent="0.3">
      <c r="A29" s="7"/>
      <c r="B29" s="45"/>
      <c r="C29" s="12" t="s">
        <v>24</v>
      </c>
      <c r="D29" s="121">
        <f>VLOOKUP($D$28,'Base des Index'!A:H,2,0)</f>
        <v>45026</v>
      </c>
      <c r="E29" s="7"/>
      <c r="F29" s="26"/>
      <c r="G29" s="27"/>
      <c r="H29" s="26"/>
      <c r="I29" s="27"/>
      <c r="J29" s="35">
        <f t="shared" ref="J29:J35" si="11">((MOD(G29-F29,1)+MOD(I29-H29,1))*24)</f>
        <v>0</v>
      </c>
      <c r="K29" s="33">
        <f>((MOD(G29-F29,1)+MOD(I29-H29,1))*$B$29)*24</f>
        <v>0</v>
      </c>
      <c r="L29" s="48">
        <f>IF(ISERROR($K$29)*VLOOKUP($B$6,'Base des Index'!$L$1:$Q$6,CHOOSE(ROWS($1:1),2,2,2,2,2,3,4),FALSE),"",($K$29)*VLOOKUP($B$6,'Base des Index'!$L$1:$Q$6,CHOOSE(ROWS($1:1),2,2,2,2,2,3,4),FALSE))</f>
        <v>0</v>
      </c>
      <c r="M29" s="7"/>
      <c r="N29" s="24"/>
      <c r="O29" s="25"/>
      <c r="P29" s="34">
        <f>MOD(O29-N29,1)</f>
        <v>0</v>
      </c>
      <c r="Q29" s="41">
        <f>IF(ISERROR(P29*24)*75,"",(P29*24)*75)</f>
        <v>0</v>
      </c>
      <c r="R29" s="7"/>
      <c r="S29" s="8"/>
      <c r="T29" s="31">
        <f>((S29*$B$29)*20)</f>
        <v>0</v>
      </c>
      <c r="U29" s="7"/>
      <c r="V29" s="8"/>
      <c r="W29" s="31">
        <f t="shared" ref="W29:W35" si="12">SUM(V29*0.6)</f>
        <v>0</v>
      </c>
      <c r="X29" s="7"/>
      <c r="Y29" s="8"/>
      <c r="Z29" s="31">
        <f>SUM(Y29*$B$29)*25</f>
        <v>0</v>
      </c>
      <c r="AA29" s="7"/>
      <c r="AB29" s="8"/>
      <c r="AC29" s="31">
        <f>SUM(AB29*$B$29)*110</f>
        <v>0</v>
      </c>
      <c r="AD29" s="7"/>
      <c r="AE29" s="8"/>
      <c r="AF29" s="31">
        <f>AE29</f>
        <v>0</v>
      </c>
      <c r="AG29" s="7"/>
      <c r="AH29" s="10"/>
      <c r="AI29" s="7"/>
    </row>
    <row r="30" spans="1:35" s="11" customFormat="1" ht="21" customHeight="1" x14ac:dyDescent="0.3">
      <c r="A30" s="7"/>
      <c r="B30" s="46"/>
      <c r="C30" s="13" t="s">
        <v>13</v>
      </c>
      <c r="D30" s="121">
        <f>VLOOKUP($D$28,'Base des Index'!A:H,3,0)</f>
        <v>45027</v>
      </c>
      <c r="E30" s="7"/>
      <c r="F30" s="26"/>
      <c r="G30" s="27"/>
      <c r="H30" s="26"/>
      <c r="I30" s="27"/>
      <c r="J30" s="35">
        <f t="shared" si="11"/>
        <v>0</v>
      </c>
      <c r="K30" s="33">
        <f>((MOD(G30-F30,1)+MOD(I30-H30,1))*$B$30)*24</f>
        <v>0</v>
      </c>
      <c r="L30" s="48">
        <f>IF(ISERROR($K$30)*VLOOKUP($B$6,'Base des Index'!$L$1:$Q$6,CHOOSE(ROWS($1:1),2,2,2,2,2,3,4),FALSE),"",($K$30)*VLOOKUP($B$6,'Base des Index'!$L$1:$Q$6,CHOOSE(ROWS($1:1),2,2,2,2,2,3,4),FALSE))</f>
        <v>0</v>
      </c>
      <c r="M30" s="7"/>
      <c r="N30" s="26"/>
      <c r="O30" s="27"/>
      <c r="P30" s="34">
        <f t="shared" ref="P30:P35" si="13">MOD(O30-N30,1)</f>
        <v>0</v>
      </c>
      <c r="Q30" s="41">
        <f t="shared" ref="Q30:Q33" si="14">IF(ISERROR(P30*24)*75,"",(P30*24)*75)</f>
        <v>0</v>
      </c>
      <c r="R30" s="7"/>
      <c r="S30" s="8"/>
      <c r="T30" s="31">
        <f>((S30*$B$30*20))</f>
        <v>0</v>
      </c>
      <c r="U30" s="7"/>
      <c r="V30" s="8"/>
      <c r="W30" s="31">
        <f t="shared" si="12"/>
        <v>0</v>
      </c>
      <c r="X30" s="7"/>
      <c r="Y30" s="8"/>
      <c r="Z30" s="31">
        <f>SUM(Y30*$B$30)*25</f>
        <v>0</v>
      </c>
      <c r="AA30" s="7"/>
      <c r="AB30" s="8"/>
      <c r="AC30" s="31">
        <f>SUM(AB30*$B$30)*110</f>
        <v>0</v>
      </c>
      <c r="AD30" s="7"/>
      <c r="AE30" s="8"/>
      <c r="AF30" s="31">
        <f t="shared" ref="AF30:AF35" si="15">AE30</f>
        <v>0</v>
      </c>
      <c r="AG30" s="7"/>
      <c r="AH30" s="10"/>
      <c r="AI30" s="7"/>
    </row>
    <row r="31" spans="1:35" s="11" customFormat="1" ht="21" customHeight="1" x14ac:dyDescent="0.3">
      <c r="A31" s="7"/>
      <c r="B31" s="46"/>
      <c r="C31" s="13" t="s">
        <v>14</v>
      </c>
      <c r="D31" s="121">
        <f>VLOOKUP($D$28,'Base des Index'!A:H,4,0)</f>
        <v>45028</v>
      </c>
      <c r="E31" s="7"/>
      <c r="F31" s="26"/>
      <c r="G31" s="27"/>
      <c r="H31" s="26"/>
      <c r="I31" s="27"/>
      <c r="J31" s="35">
        <f t="shared" si="11"/>
        <v>0</v>
      </c>
      <c r="K31" s="33">
        <f>((MOD(G31-F31,1)+MOD(I31-H31,1))*$B$31)*24</f>
        <v>0</v>
      </c>
      <c r="L31" s="48">
        <f>IF(ISERROR($K$31)*VLOOKUP($B$6,'Base des Index'!$L$1:$Q$6,CHOOSE(ROWS($1:1),2,2,2,2,2,3,4),FALSE),"",($K$31)*VLOOKUP($B$6,'Base des Index'!$L$1:$Q$6,CHOOSE(ROWS($1:1),2,2,2,2,2,3,4),FALSE))</f>
        <v>0</v>
      </c>
      <c r="M31" s="7"/>
      <c r="N31" s="26"/>
      <c r="O31" s="27"/>
      <c r="P31" s="34">
        <f t="shared" si="13"/>
        <v>0</v>
      </c>
      <c r="Q31" s="41">
        <f t="shared" si="14"/>
        <v>0</v>
      </c>
      <c r="R31" s="7"/>
      <c r="S31" s="8"/>
      <c r="T31" s="31">
        <f>((S31*$B$31)*20)</f>
        <v>0</v>
      </c>
      <c r="U31" s="7"/>
      <c r="V31" s="8"/>
      <c r="W31" s="31">
        <f t="shared" si="12"/>
        <v>0</v>
      </c>
      <c r="X31" s="7"/>
      <c r="Y31" s="8"/>
      <c r="Z31" s="31">
        <f>SUM(Y31*$B$31)*25</f>
        <v>0</v>
      </c>
      <c r="AA31" s="7"/>
      <c r="AB31" s="8"/>
      <c r="AC31" s="31">
        <f>SUM(AB31*$B$31)*110</f>
        <v>0</v>
      </c>
      <c r="AD31" s="7"/>
      <c r="AE31" s="8"/>
      <c r="AF31" s="31">
        <f t="shared" si="15"/>
        <v>0</v>
      </c>
      <c r="AG31" s="7"/>
      <c r="AH31" s="10"/>
      <c r="AI31" s="7"/>
    </row>
    <row r="32" spans="1:35" s="11" customFormat="1" ht="21" customHeight="1" x14ac:dyDescent="0.3">
      <c r="A32" s="7"/>
      <c r="B32" s="46"/>
      <c r="C32" s="13" t="s">
        <v>7</v>
      </c>
      <c r="D32" s="121">
        <f>VLOOKUP($D$28,'Base des Index'!A:H,5,0)</f>
        <v>45029</v>
      </c>
      <c r="E32" s="7"/>
      <c r="F32" s="26"/>
      <c r="G32" s="27"/>
      <c r="H32" s="26"/>
      <c r="I32" s="27"/>
      <c r="J32" s="35">
        <f t="shared" si="11"/>
        <v>0</v>
      </c>
      <c r="K32" s="33">
        <f>((MOD(G32-F32,1)+MOD(I32-H32,1))*$B$32)*24</f>
        <v>0</v>
      </c>
      <c r="L32" s="48">
        <f>IF(ISERROR($K$32)*VLOOKUP($B$6,'Base des Index'!$L$1:$Q$6,CHOOSE(ROWS($1:1),2,2,2,2,2,3,4),FALSE),"",($K$32)*VLOOKUP($B$6,'Base des Index'!$L$1:$Q$6,CHOOSE(ROWS($1:1),2,2,2,2,2,3,4),FALSE))</f>
        <v>0</v>
      </c>
      <c r="M32" s="7"/>
      <c r="N32" s="26"/>
      <c r="O32" s="27"/>
      <c r="P32" s="34">
        <f t="shared" si="13"/>
        <v>0</v>
      </c>
      <c r="Q32" s="41">
        <f t="shared" si="14"/>
        <v>0</v>
      </c>
      <c r="R32" s="7"/>
      <c r="S32" s="8"/>
      <c r="T32" s="31">
        <f>((S32*$B$32)*20)</f>
        <v>0</v>
      </c>
      <c r="U32" s="7"/>
      <c r="V32" s="8"/>
      <c r="W32" s="31">
        <f t="shared" si="12"/>
        <v>0</v>
      </c>
      <c r="X32" s="7"/>
      <c r="Y32" s="8"/>
      <c r="Z32" s="31">
        <f>SUM(Y32*$B$32)*25</f>
        <v>0</v>
      </c>
      <c r="AA32" s="7"/>
      <c r="AB32" s="8"/>
      <c r="AC32" s="31">
        <f>SUM(AB32*$B$32)*110</f>
        <v>0</v>
      </c>
      <c r="AD32" s="7"/>
      <c r="AE32" s="8"/>
      <c r="AF32" s="31">
        <f t="shared" si="15"/>
        <v>0</v>
      </c>
      <c r="AG32" s="7"/>
      <c r="AH32" s="10"/>
      <c r="AI32" s="7"/>
    </row>
    <row r="33" spans="1:35" s="11" customFormat="1" ht="21" customHeight="1" x14ac:dyDescent="0.3">
      <c r="A33" s="7"/>
      <c r="B33" s="46"/>
      <c r="C33" s="13" t="s">
        <v>15</v>
      </c>
      <c r="D33" s="121">
        <f>VLOOKUP($D$28,'Base des Index'!A:H,6,0)</f>
        <v>45030</v>
      </c>
      <c r="E33" s="7"/>
      <c r="F33" s="26"/>
      <c r="G33" s="27"/>
      <c r="H33" s="26"/>
      <c r="I33" s="27"/>
      <c r="J33" s="35">
        <f t="shared" si="11"/>
        <v>0</v>
      </c>
      <c r="K33" s="33">
        <f>((MOD(G33-F33,1)+MOD(I33-H33,1))*$B$33)*24</f>
        <v>0</v>
      </c>
      <c r="L33" s="48">
        <f>IF(ISERROR($K$33)*VLOOKUP($B$6,'Base des Index'!$L$1:$Q$6,CHOOSE(ROWS($1:1),2,2,2,2,2,3,4),FALSE),"",($K$33)*VLOOKUP($B$6,'Base des Index'!$L$1:$Q$6,CHOOSE(ROWS($1:1),2,2,2,2,2,3,4),FALSE))</f>
        <v>0</v>
      </c>
      <c r="M33" s="7"/>
      <c r="N33" s="26"/>
      <c r="O33" s="27"/>
      <c r="P33" s="34">
        <f t="shared" si="13"/>
        <v>0</v>
      </c>
      <c r="Q33" s="41">
        <f t="shared" si="14"/>
        <v>0</v>
      </c>
      <c r="R33" s="7"/>
      <c r="S33" s="8"/>
      <c r="T33" s="31">
        <f>((S33*$B$33)*20)</f>
        <v>0</v>
      </c>
      <c r="U33" s="7"/>
      <c r="V33" s="8"/>
      <c r="W33" s="31">
        <f t="shared" si="12"/>
        <v>0</v>
      </c>
      <c r="X33" s="7"/>
      <c r="Y33" s="8"/>
      <c r="Z33" s="31">
        <f>SUM(Y33*$B$33)*25</f>
        <v>0</v>
      </c>
      <c r="AA33" s="7"/>
      <c r="AB33" s="8"/>
      <c r="AC33" s="31">
        <f>SUM(AB33*$B$33)*110</f>
        <v>0</v>
      </c>
      <c r="AD33" s="7"/>
      <c r="AE33" s="8"/>
      <c r="AF33" s="31">
        <f t="shared" si="15"/>
        <v>0</v>
      </c>
      <c r="AG33" s="7"/>
      <c r="AH33" s="10"/>
      <c r="AI33" s="7"/>
    </row>
    <row r="34" spans="1:35" s="11" customFormat="1" ht="21" customHeight="1" x14ac:dyDescent="0.3">
      <c r="A34" s="7"/>
      <c r="B34" s="46"/>
      <c r="C34" s="13" t="s">
        <v>16</v>
      </c>
      <c r="D34" s="121">
        <f>VLOOKUP($D$28,'Base des Index'!A:H,7,0)</f>
        <v>45031</v>
      </c>
      <c r="E34" s="7"/>
      <c r="F34" s="26"/>
      <c r="G34" s="27"/>
      <c r="H34" s="26"/>
      <c r="I34" s="27"/>
      <c r="J34" s="35">
        <f t="shared" si="11"/>
        <v>0</v>
      </c>
      <c r="K34" s="33">
        <f>((MOD(G34-F34,1)+MOD(I34-H34,1))*$B$34)*24</f>
        <v>0</v>
      </c>
      <c r="L34" s="48">
        <f>IF(ISERROR($K$34)*VLOOKUP($B$6,'Base des Index'!$L$1:$Q$6,CHOOSE(ROWS($1:6),2,2,2,2,2,3,4),FALSE),"",($K$34)*VLOOKUP($B$6,'Base des Index'!$L$1:$Q$6,CHOOSE(ROWS($1:6),2,2,2,2,2,3,4),FALSE))</f>
        <v>0</v>
      </c>
      <c r="M34" s="7"/>
      <c r="N34" s="26"/>
      <c r="O34" s="27"/>
      <c r="P34" s="34">
        <f t="shared" si="13"/>
        <v>0</v>
      </c>
      <c r="Q34" s="41">
        <f>IF(ISERROR(P34*24)*110,"",(P34*24)*110)</f>
        <v>0</v>
      </c>
      <c r="R34" s="7"/>
      <c r="S34" s="8"/>
      <c r="T34" s="31">
        <f>((S34*$B$34)*20)</f>
        <v>0</v>
      </c>
      <c r="U34" s="7"/>
      <c r="V34" s="8"/>
      <c r="W34" s="31">
        <f t="shared" si="12"/>
        <v>0</v>
      </c>
      <c r="X34" s="7"/>
      <c r="Y34" s="8"/>
      <c r="Z34" s="31">
        <f>SUM(Y34*$B$34)*30</f>
        <v>0</v>
      </c>
      <c r="AA34" s="7"/>
      <c r="AB34" s="9"/>
      <c r="AC34" s="31">
        <f>SUM(AB34*$B$34)*110</f>
        <v>0</v>
      </c>
      <c r="AD34" s="7"/>
      <c r="AE34" s="9"/>
      <c r="AF34" s="31">
        <f t="shared" si="15"/>
        <v>0</v>
      </c>
      <c r="AG34" s="7"/>
      <c r="AH34" s="10"/>
      <c r="AI34" s="7"/>
    </row>
    <row r="35" spans="1:35" s="11" customFormat="1" ht="21" customHeight="1" thickBot="1" x14ac:dyDescent="0.35">
      <c r="B35" s="47"/>
      <c r="C35" s="14" t="s">
        <v>12</v>
      </c>
      <c r="D35" s="122">
        <f>VLOOKUP($D$28,'Base des Index'!A:H,8,0)</f>
        <v>45032</v>
      </c>
      <c r="F35" s="26"/>
      <c r="G35" s="27"/>
      <c r="H35" s="26"/>
      <c r="I35" s="27"/>
      <c r="J35" s="35">
        <f t="shared" si="11"/>
        <v>0</v>
      </c>
      <c r="K35" s="33">
        <f>((MOD(G35-F35,1)+MOD(I35-H35,1))*$B$35)*24</f>
        <v>0</v>
      </c>
      <c r="L35" s="48">
        <f>IF(ISERROR($K$35)*VLOOKUP($B$6,'Base des Index'!$L$1:$Q$6,CHOOSE(ROWS($1:7),2,2,2,2,2,3,4),FALSE),"",($K$35)*VLOOKUP($B$6,'Base des Index'!$L$1:$Q$6,CHOOSE(ROWS($1:7),2,2,2,2,2,3,4),FALSE))</f>
        <v>0</v>
      </c>
      <c r="N35" s="28"/>
      <c r="O35" s="29"/>
      <c r="P35" s="34">
        <f t="shared" si="13"/>
        <v>0</v>
      </c>
      <c r="Q35" s="41">
        <f>IF(ISERROR(P35*24)*110,"",(P35*24)*110)</f>
        <v>0</v>
      </c>
      <c r="S35" s="15"/>
      <c r="T35" s="31">
        <f>((S35*$B$35)*20)</f>
        <v>0</v>
      </c>
      <c r="V35" s="8"/>
      <c r="W35" s="32">
        <f t="shared" si="12"/>
        <v>0</v>
      </c>
      <c r="Y35" s="8"/>
      <c r="Z35" s="31">
        <f>SUM(Y35*$B$35)*30</f>
        <v>0</v>
      </c>
      <c r="AB35" s="16"/>
      <c r="AC35" s="31">
        <f>SUM(AB35*$B$35)*110</f>
        <v>0</v>
      </c>
      <c r="AE35" s="16"/>
      <c r="AF35" s="32">
        <f t="shared" si="15"/>
        <v>0</v>
      </c>
      <c r="AH35" s="17"/>
      <c r="AI35" s="7"/>
    </row>
    <row r="36" spans="1:35" s="18" customFormat="1" ht="21" customHeight="1" thickBot="1" x14ac:dyDescent="0.35">
      <c r="C36" s="101" t="s">
        <v>3</v>
      </c>
      <c r="D36" s="102"/>
      <c r="F36" s="103"/>
      <c r="G36" s="104"/>
      <c r="H36" s="104"/>
      <c r="I36" s="105"/>
      <c r="J36" s="37">
        <f>SUM(J29:J35)</f>
        <v>0</v>
      </c>
      <c r="K36" s="36">
        <f>SUM(K29:K35)</f>
        <v>0</v>
      </c>
      <c r="L36" s="20">
        <f>SUM(L29:L35)</f>
        <v>0</v>
      </c>
      <c r="N36" s="103"/>
      <c r="O36" s="105"/>
      <c r="P36" s="19">
        <f>SUM(P29:P35)</f>
        <v>0</v>
      </c>
      <c r="Q36" s="20">
        <f>SUM(Q29:Q35)</f>
        <v>0</v>
      </c>
      <c r="S36" s="50">
        <f>SUM(S29:S35)</f>
        <v>0</v>
      </c>
      <c r="T36" s="20">
        <f>SUM(T29:T35)</f>
        <v>0</v>
      </c>
      <c r="V36" s="49">
        <f>SUM(V29:V35)</f>
        <v>0</v>
      </c>
      <c r="W36" s="20">
        <f>SUM(W29:W35)</f>
        <v>0</v>
      </c>
      <c r="Y36" s="49">
        <f>SUM(Y30:Y35)</f>
        <v>0</v>
      </c>
      <c r="Z36" s="20">
        <f>SUM(Z29:Z35)</f>
        <v>0</v>
      </c>
      <c r="AB36" s="49">
        <f>SUM(AB29:AB35)</f>
        <v>0</v>
      </c>
      <c r="AC36" s="20">
        <f>SUM(AC29:AC35)</f>
        <v>0</v>
      </c>
      <c r="AE36" s="49">
        <f>SUM(AE29:AE35)</f>
        <v>0</v>
      </c>
      <c r="AF36" s="20">
        <f>SUM(AF29:AF35)</f>
        <v>0</v>
      </c>
      <c r="AH36" s="30">
        <f>SUM(L36+T36+Z36+W36+Q36+AF36+AC36)</f>
        <v>0</v>
      </c>
      <c r="AI36" s="21"/>
    </row>
    <row r="37" spans="1:35" ht="7.95" customHeight="1" thickBot="1" x14ac:dyDescent="0.35"/>
    <row r="38" spans="1:35" ht="52.5" customHeight="1" thickBot="1" x14ac:dyDescent="0.35">
      <c r="A38" s="2"/>
      <c r="B38" s="5" t="s">
        <v>38</v>
      </c>
      <c r="C38" s="39" t="s">
        <v>6</v>
      </c>
      <c r="D38" s="40">
        <v>15</v>
      </c>
      <c r="E38" s="2"/>
      <c r="F38" s="99" t="s">
        <v>1</v>
      </c>
      <c r="G38" s="100"/>
      <c r="H38" s="99" t="s">
        <v>2</v>
      </c>
      <c r="I38" s="100"/>
      <c r="J38" s="51" t="s">
        <v>31</v>
      </c>
      <c r="K38" s="23" t="s">
        <v>5</v>
      </c>
      <c r="L38" s="3" t="s">
        <v>4</v>
      </c>
      <c r="M38" s="2"/>
      <c r="N38" s="99" t="s">
        <v>9</v>
      </c>
      <c r="O38" s="100"/>
      <c r="P38" s="5" t="s">
        <v>10</v>
      </c>
      <c r="Q38" s="3" t="s">
        <v>4</v>
      </c>
      <c r="R38" s="2"/>
      <c r="S38" s="5" t="s">
        <v>28</v>
      </c>
      <c r="T38" s="3" t="s">
        <v>4</v>
      </c>
      <c r="U38" s="2"/>
      <c r="V38" s="6" t="s">
        <v>8</v>
      </c>
      <c r="W38" s="3" t="s">
        <v>4</v>
      </c>
      <c r="X38" s="2"/>
      <c r="Y38" s="6" t="s">
        <v>30</v>
      </c>
      <c r="Z38" s="3" t="s">
        <v>4</v>
      </c>
      <c r="AA38" s="2"/>
      <c r="AB38" s="6" t="s">
        <v>29</v>
      </c>
      <c r="AC38" s="3" t="s">
        <v>4</v>
      </c>
      <c r="AD38" s="2"/>
      <c r="AE38" s="6" t="s">
        <v>25</v>
      </c>
      <c r="AF38" s="3" t="s">
        <v>4</v>
      </c>
      <c r="AG38" s="2"/>
      <c r="AH38" s="4" t="s">
        <v>0</v>
      </c>
      <c r="AI38" s="2"/>
    </row>
    <row r="39" spans="1:35" s="11" customFormat="1" ht="21" customHeight="1" x14ac:dyDescent="0.3">
      <c r="A39" s="7"/>
      <c r="B39" s="45"/>
      <c r="C39" s="12" t="s">
        <v>24</v>
      </c>
      <c r="D39" s="121">
        <f>VLOOKUP($D$28,'Base des Index'!A:H,2,0)</f>
        <v>45026</v>
      </c>
      <c r="E39" s="7"/>
      <c r="F39" s="26"/>
      <c r="G39" s="27"/>
      <c r="H39" s="26"/>
      <c r="I39" s="27"/>
      <c r="J39" s="35">
        <f t="shared" ref="J39:J45" si="16">((MOD(G39-F39,1)+MOD(I39-H39,1))*24)</f>
        <v>0</v>
      </c>
      <c r="K39" s="33">
        <f>((MOD(G39-F39,1)+MOD(I39-H39,1))*$B$29)*24</f>
        <v>0</v>
      </c>
      <c r="L39" s="48">
        <f>IF(ISERROR($K$39)*VLOOKUP($B$6,'Base des Index'!$L$1:$Q$6,CHOOSE(ROWS($K$39),2,2,2,2,2,3,4),FALSE),"",($K$39)*VLOOKUP($B$6,'Base des Index'!$L$1:$Q$6,CHOOSE(ROWS($K$39),2,2,2,2,2,3,4),FALSE))</f>
        <v>0</v>
      </c>
      <c r="M39" s="7"/>
      <c r="N39" s="24"/>
      <c r="O39" s="25"/>
      <c r="P39" s="34">
        <f>MOD(O39-N39,1)</f>
        <v>0</v>
      </c>
      <c r="Q39" s="41">
        <f>IF(ISERROR(P39*24)*75,"",(P39*24)*75)</f>
        <v>0</v>
      </c>
      <c r="R39" s="7"/>
      <c r="S39" s="8"/>
      <c r="T39" s="31">
        <f>((S39*$B$39)*20)</f>
        <v>0</v>
      </c>
      <c r="U39" s="7"/>
      <c r="V39" s="8"/>
      <c r="W39" s="31">
        <f t="shared" ref="W39:W45" si="17">SUM(V39*0.6)</f>
        <v>0</v>
      </c>
      <c r="X39" s="7"/>
      <c r="Y39" s="8"/>
      <c r="Z39" s="31">
        <f>SUM(Y39*$B$39)*25</f>
        <v>0</v>
      </c>
      <c r="AA39" s="7"/>
      <c r="AB39" s="8"/>
      <c r="AC39" s="31">
        <f>SUM(AB39*$B$39)*110</f>
        <v>0</v>
      </c>
      <c r="AD39" s="7"/>
      <c r="AE39" s="8"/>
      <c r="AF39" s="31">
        <f>AE39</f>
        <v>0</v>
      </c>
      <c r="AG39" s="7"/>
      <c r="AH39" s="10"/>
      <c r="AI39" s="7"/>
    </row>
    <row r="40" spans="1:35" s="11" customFormat="1" ht="21" customHeight="1" x14ac:dyDescent="0.3">
      <c r="A40" s="7"/>
      <c r="B40" s="46"/>
      <c r="C40" s="13" t="s">
        <v>13</v>
      </c>
      <c r="D40" s="121">
        <f>VLOOKUP($D$28,'Base des Index'!A:H,3,0)</f>
        <v>45027</v>
      </c>
      <c r="E40" s="7"/>
      <c r="F40" s="26"/>
      <c r="G40" s="27"/>
      <c r="H40" s="26"/>
      <c r="I40" s="27"/>
      <c r="J40" s="35">
        <f t="shared" si="16"/>
        <v>0</v>
      </c>
      <c r="K40" s="33">
        <f>((MOD(G40-F40,1)+MOD(I40-H40,1))*$B$40)*24</f>
        <v>0</v>
      </c>
      <c r="L40" s="48">
        <f>IF(ISERROR($K$40)*VLOOKUP($B$6,'Base des Index'!$L$1:$Q$6,CHOOSE(ROWS($K$40),2,2,2,2,2,3,4),FALSE),"",($K$40)*VLOOKUP($B$6,'Base des Index'!$L$1:$Q$6,CHOOSE(ROWS($K$40),2,2,2,2,2,3,4),FALSE))</f>
        <v>0</v>
      </c>
      <c r="M40" s="7"/>
      <c r="N40" s="26"/>
      <c r="O40" s="27"/>
      <c r="P40" s="34">
        <f t="shared" ref="P40:P45" si="18">MOD(O40-N40,1)</f>
        <v>0</v>
      </c>
      <c r="Q40" s="41">
        <f t="shared" ref="Q40:Q43" si="19">IF(ISERROR(P40*24)*75,"",(P40*24)*75)</f>
        <v>0</v>
      </c>
      <c r="R40" s="7"/>
      <c r="S40" s="8"/>
      <c r="T40" s="31">
        <f>((S40*$B$40*20))</f>
        <v>0</v>
      </c>
      <c r="U40" s="7"/>
      <c r="V40" s="8"/>
      <c r="W40" s="31">
        <f t="shared" si="17"/>
        <v>0</v>
      </c>
      <c r="X40" s="7"/>
      <c r="Y40" s="8"/>
      <c r="Z40" s="31">
        <f>SUM(Y40*$B$40)*25</f>
        <v>0</v>
      </c>
      <c r="AA40" s="7"/>
      <c r="AB40" s="8"/>
      <c r="AC40" s="31">
        <f>SUM(AB40*$B$40)*110</f>
        <v>0</v>
      </c>
      <c r="AD40" s="7"/>
      <c r="AE40" s="8"/>
      <c r="AF40" s="31">
        <f t="shared" ref="AF40:AF45" si="20">AE40</f>
        <v>0</v>
      </c>
      <c r="AG40" s="7"/>
      <c r="AH40" s="10"/>
      <c r="AI40" s="7"/>
    </row>
    <row r="41" spans="1:35" s="11" customFormat="1" ht="21" customHeight="1" x14ac:dyDescent="0.3">
      <c r="A41" s="7"/>
      <c r="B41" s="46"/>
      <c r="C41" s="13" t="s">
        <v>14</v>
      </c>
      <c r="D41" s="121">
        <f>VLOOKUP($D$28,'Base des Index'!A:H,4,0)</f>
        <v>45028</v>
      </c>
      <c r="E41" s="7"/>
      <c r="F41" s="26"/>
      <c r="G41" s="27"/>
      <c r="H41" s="26"/>
      <c r="I41" s="27"/>
      <c r="J41" s="35">
        <f t="shared" si="16"/>
        <v>0</v>
      </c>
      <c r="K41" s="33">
        <f>((MOD(G41-F41,1)+MOD(I41-H41,1))*$B$31)*24</f>
        <v>0</v>
      </c>
      <c r="L41" s="48">
        <f>IF(ISERROR($K$41)*VLOOKUP($B$6,'Base des Index'!$L$1:$Q$6,CHOOSE(ROWS($K$41),2,2,2,2,2,3,4),FALSE),"",($K$41)*VLOOKUP($B$6,'Base des Index'!$L$1:$Q$6,CHOOSE(ROWS($K$41),2,2,2,2,2,3,4),FALSE))</f>
        <v>0</v>
      </c>
      <c r="M41" s="7"/>
      <c r="N41" s="26"/>
      <c r="O41" s="27"/>
      <c r="P41" s="34">
        <f t="shared" si="18"/>
        <v>0</v>
      </c>
      <c r="Q41" s="41">
        <f t="shared" si="19"/>
        <v>0</v>
      </c>
      <c r="R41" s="7"/>
      <c r="S41" s="8"/>
      <c r="T41" s="31">
        <f>((S41*$B$41)*20)</f>
        <v>0</v>
      </c>
      <c r="U41" s="7"/>
      <c r="V41" s="8"/>
      <c r="W41" s="31">
        <f t="shared" si="17"/>
        <v>0</v>
      </c>
      <c r="X41" s="7"/>
      <c r="Y41" s="8"/>
      <c r="Z41" s="31">
        <f>SUM(Y41*$B$41)*25</f>
        <v>0</v>
      </c>
      <c r="AA41" s="7"/>
      <c r="AB41" s="8"/>
      <c r="AC41" s="31">
        <f>SUM(AB41*$B$41)*110</f>
        <v>0</v>
      </c>
      <c r="AD41" s="7"/>
      <c r="AE41" s="8"/>
      <c r="AF41" s="31">
        <f t="shared" si="20"/>
        <v>0</v>
      </c>
      <c r="AG41" s="7"/>
      <c r="AH41" s="10"/>
      <c r="AI41" s="7"/>
    </row>
    <row r="42" spans="1:35" s="11" customFormat="1" ht="21" customHeight="1" x14ac:dyDescent="0.3">
      <c r="A42" s="7"/>
      <c r="B42" s="46"/>
      <c r="C42" s="13" t="s">
        <v>7</v>
      </c>
      <c r="D42" s="121">
        <f>VLOOKUP($D$28,'Base des Index'!A:H,5,0)</f>
        <v>45029</v>
      </c>
      <c r="E42" s="7"/>
      <c r="F42" s="26"/>
      <c r="G42" s="27"/>
      <c r="H42" s="26"/>
      <c r="I42" s="27"/>
      <c r="J42" s="35">
        <f t="shared" si="16"/>
        <v>0</v>
      </c>
      <c r="K42" s="33">
        <f>((MOD(G42-F42,1)+MOD(I42-H42,1))*$B$32)*24</f>
        <v>0</v>
      </c>
      <c r="L42" s="48">
        <f>IF(ISERROR($K$42)*VLOOKUP($B$6,'Base des Index'!$L$1:$Q$6,CHOOSE(ROWS($K$42),2,2,2,2,2,3,4),FALSE),"",($K$42)*VLOOKUP($B$6,'Base des Index'!$L$1:$Q$6,CHOOSE(ROWS($K$42),2,2,2,2,2,3,4),FALSE))</f>
        <v>0</v>
      </c>
      <c r="M42" s="7"/>
      <c r="N42" s="26"/>
      <c r="O42" s="27"/>
      <c r="P42" s="34">
        <f t="shared" si="18"/>
        <v>0</v>
      </c>
      <c r="Q42" s="41">
        <f t="shared" si="19"/>
        <v>0</v>
      </c>
      <c r="R42" s="7"/>
      <c r="S42" s="8"/>
      <c r="T42" s="31">
        <f>((S42*$B$42)*20)</f>
        <v>0</v>
      </c>
      <c r="U42" s="7"/>
      <c r="V42" s="8"/>
      <c r="W42" s="31">
        <f t="shared" si="17"/>
        <v>0</v>
      </c>
      <c r="X42" s="7"/>
      <c r="Y42" s="8"/>
      <c r="Z42" s="31">
        <f>SUM(Y42*$B$42)*25</f>
        <v>0</v>
      </c>
      <c r="AA42" s="7"/>
      <c r="AB42" s="8"/>
      <c r="AC42" s="31">
        <f>SUM(AB42*$B$42)*110</f>
        <v>0</v>
      </c>
      <c r="AD42" s="7"/>
      <c r="AE42" s="8"/>
      <c r="AF42" s="31">
        <f t="shared" si="20"/>
        <v>0</v>
      </c>
      <c r="AG42" s="7"/>
      <c r="AH42" s="10"/>
      <c r="AI42" s="7"/>
    </row>
    <row r="43" spans="1:35" s="11" customFormat="1" ht="21" customHeight="1" x14ac:dyDescent="0.3">
      <c r="A43" s="7"/>
      <c r="B43" s="46"/>
      <c r="C43" s="13" t="s">
        <v>15</v>
      </c>
      <c r="D43" s="121">
        <f>VLOOKUP($D$28,'Base des Index'!A:H,6,0)</f>
        <v>45030</v>
      </c>
      <c r="E43" s="7"/>
      <c r="F43" s="26"/>
      <c r="G43" s="27"/>
      <c r="H43" s="26"/>
      <c r="I43" s="27"/>
      <c r="J43" s="35">
        <f t="shared" si="16"/>
        <v>0</v>
      </c>
      <c r="K43" s="33">
        <f>((MOD(G43-F43,1)+MOD(I43-H43,1))*$B$33)*24</f>
        <v>0</v>
      </c>
      <c r="L43" s="48">
        <f>IF(ISERROR($K$43)*VLOOKUP($B$6,'Base des Index'!$L$1:$Q$6,CHOOSE(ROWS($K$43),2,2,2,2,2,3,4),FALSE),"",($K$43)*VLOOKUP($B$6,'Base des Index'!$L$1:$Q$6,CHOOSE(ROWS($K$43),2,2,2,2,2,3,4),FALSE))</f>
        <v>0</v>
      </c>
      <c r="M43" s="7"/>
      <c r="N43" s="26"/>
      <c r="O43" s="27"/>
      <c r="P43" s="34">
        <f t="shared" si="18"/>
        <v>0</v>
      </c>
      <c r="Q43" s="41">
        <f t="shared" si="19"/>
        <v>0</v>
      </c>
      <c r="R43" s="7"/>
      <c r="S43" s="8"/>
      <c r="T43" s="31">
        <f>((S43*$B$43)*20)</f>
        <v>0</v>
      </c>
      <c r="U43" s="7"/>
      <c r="V43" s="8"/>
      <c r="W43" s="31">
        <f t="shared" si="17"/>
        <v>0</v>
      </c>
      <c r="X43" s="7"/>
      <c r="Y43" s="8"/>
      <c r="Z43" s="31">
        <f>SUM(Y43*$B$43)*25</f>
        <v>0</v>
      </c>
      <c r="AA43" s="7"/>
      <c r="AB43" s="8"/>
      <c r="AC43" s="31">
        <f>SUM(AB43*$B$43)*110</f>
        <v>0</v>
      </c>
      <c r="AD43" s="7"/>
      <c r="AE43" s="8"/>
      <c r="AF43" s="31">
        <f t="shared" si="20"/>
        <v>0</v>
      </c>
      <c r="AG43" s="7"/>
      <c r="AH43" s="10"/>
      <c r="AI43" s="7"/>
    </row>
    <row r="44" spans="1:35" s="11" customFormat="1" ht="21" customHeight="1" x14ac:dyDescent="0.3">
      <c r="A44" s="7"/>
      <c r="B44" s="46"/>
      <c r="C44" s="13" t="s">
        <v>16</v>
      </c>
      <c r="D44" s="121">
        <f>VLOOKUP($D$28,'Base des Index'!A:H,7,0)</f>
        <v>45031</v>
      </c>
      <c r="E44" s="7"/>
      <c r="F44" s="26"/>
      <c r="G44" s="27"/>
      <c r="H44" s="26"/>
      <c r="I44" s="27"/>
      <c r="J44" s="35">
        <f t="shared" si="16"/>
        <v>0</v>
      </c>
      <c r="K44" s="33">
        <f>((MOD(G44-F44,1)+MOD(I44-H44,1))*$B$34)*24</f>
        <v>0</v>
      </c>
      <c r="L44" s="48">
        <f>IF(ISERROR($K$44)*VLOOKUP($B$6,'Base des Index'!$L$1:$Q$6,CHOOSE(ROWS($K$44),2,2,2,2,2,3,4),FALSE),"",($K$44)*VLOOKUP($B$6,'Base des Index'!$L$1:$Q$6,CHOOSE(ROWS($K$44),2,2,2,2,2,3,4),FALSE))</f>
        <v>0</v>
      </c>
      <c r="M44" s="7"/>
      <c r="N44" s="26"/>
      <c r="O44" s="27"/>
      <c r="P44" s="34">
        <f t="shared" si="18"/>
        <v>0</v>
      </c>
      <c r="Q44" s="41">
        <f>IF(ISERROR(P44*24)*110,"",(P44*24)*110)</f>
        <v>0</v>
      </c>
      <c r="R44" s="7"/>
      <c r="S44" s="8"/>
      <c r="T44" s="31">
        <f>((S44*$B$44)*20)</f>
        <v>0</v>
      </c>
      <c r="U44" s="7"/>
      <c r="V44" s="8"/>
      <c r="W44" s="31">
        <f t="shared" si="17"/>
        <v>0</v>
      </c>
      <c r="X44" s="7"/>
      <c r="Y44" s="8"/>
      <c r="Z44" s="31">
        <f>SUM(Y44*$B$44)*30</f>
        <v>0</v>
      </c>
      <c r="AA44" s="7"/>
      <c r="AB44" s="9"/>
      <c r="AC44" s="31">
        <f>SUM(AB44*$B$44)*110</f>
        <v>0</v>
      </c>
      <c r="AD44" s="7"/>
      <c r="AE44" s="9"/>
      <c r="AF44" s="31">
        <f t="shared" si="20"/>
        <v>0</v>
      </c>
      <c r="AG44" s="7"/>
      <c r="AH44" s="10"/>
      <c r="AI44" s="7"/>
    </row>
    <row r="45" spans="1:35" s="11" customFormat="1" ht="21" customHeight="1" thickBot="1" x14ac:dyDescent="0.35">
      <c r="B45" s="47"/>
      <c r="C45" s="14" t="s">
        <v>12</v>
      </c>
      <c r="D45" s="122">
        <f>VLOOKUP($D$28,'Base des Index'!A:H,8,0)</f>
        <v>45032</v>
      </c>
      <c r="F45" s="26"/>
      <c r="G45" s="27"/>
      <c r="H45" s="26"/>
      <c r="I45" s="27"/>
      <c r="J45" s="35">
        <f t="shared" si="16"/>
        <v>0</v>
      </c>
      <c r="K45" s="33">
        <f>((MOD(G45-F45,1)+MOD(I45-H45,1))*$B$35)*24</f>
        <v>0</v>
      </c>
      <c r="L45" s="48">
        <f>IF(ISERROR($K$45)*VLOOKUP($B$6,'Base des Index'!$L$1:$Q$6,CHOOSE(ROWS($K$45),2,2,2,2,2,3,4),FALSE),"",($K$45)*VLOOKUP($B$6,'Base des Index'!$L$1:$Q$6,CHOOSE(ROWS($K$45),2,2,2,2,2,3,4),FALSE))</f>
        <v>0</v>
      </c>
      <c r="N45" s="28"/>
      <c r="O45" s="29"/>
      <c r="P45" s="34">
        <f t="shared" si="18"/>
        <v>0</v>
      </c>
      <c r="Q45" s="41">
        <f>IF(ISERROR(P45*24)*110,"",(P45*24)*110)</f>
        <v>0</v>
      </c>
      <c r="S45" s="15"/>
      <c r="T45" s="31">
        <f>((S45*$B$45)*20)</f>
        <v>0</v>
      </c>
      <c r="V45" s="8"/>
      <c r="W45" s="32">
        <f t="shared" si="17"/>
        <v>0</v>
      </c>
      <c r="Y45" s="8"/>
      <c r="Z45" s="31">
        <f>SUM(Y45*$B$45)*30</f>
        <v>0</v>
      </c>
      <c r="AB45" s="16"/>
      <c r="AC45" s="31">
        <f>SUM(AB45*$B$45)*110</f>
        <v>0</v>
      </c>
      <c r="AE45" s="16"/>
      <c r="AF45" s="32">
        <f t="shared" si="20"/>
        <v>0</v>
      </c>
      <c r="AH45" s="17"/>
      <c r="AI45" s="7"/>
    </row>
    <row r="46" spans="1:35" s="18" customFormat="1" ht="21" customHeight="1" thickBot="1" x14ac:dyDescent="0.35">
      <c r="C46" s="101" t="s">
        <v>3</v>
      </c>
      <c r="D46" s="102"/>
      <c r="F46" s="103"/>
      <c r="G46" s="104"/>
      <c r="H46" s="104"/>
      <c r="I46" s="105"/>
      <c r="J46" s="37">
        <f>SUM(J39:J45)</f>
        <v>0</v>
      </c>
      <c r="K46" s="36">
        <f>SUM(K39:K45)</f>
        <v>0</v>
      </c>
      <c r="L46" s="20">
        <f>SUM(L39:L45)</f>
        <v>0</v>
      </c>
      <c r="N46" s="103"/>
      <c r="O46" s="105"/>
      <c r="P46" s="19">
        <f>SUM(P39:P45)</f>
        <v>0</v>
      </c>
      <c r="Q46" s="20">
        <f>SUM(Q39:Q45)</f>
        <v>0</v>
      </c>
      <c r="S46" s="50">
        <f>SUM(S39:S45)</f>
        <v>0</v>
      </c>
      <c r="T46" s="20">
        <f>SUM(T39:T45)</f>
        <v>0</v>
      </c>
      <c r="V46" s="49">
        <f>SUM(V39:V45)</f>
        <v>0</v>
      </c>
      <c r="W46" s="20">
        <f>SUM(W39:W45)</f>
        <v>0</v>
      </c>
      <c r="Y46" s="49">
        <f>SUM(Y40:Y45)</f>
        <v>0</v>
      </c>
      <c r="Z46" s="20">
        <f>SUM(Z39:Z45)</f>
        <v>0</v>
      </c>
      <c r="AB46" s="49">
        <f>SUM(AB39:AB45)</f>
        <v>0</v>
      </c>
      <c r="AC46" s="20">
        <f>SUM(AC39:AC45)</f>
        <v>0</v>
      </c>
      <c r="AE46" s="49">
        <f>SUM(AE39:AE45)</f>
        <v>0</v>
      </c>
      <c r="AF46" s="20">
        <f>SUM(AF39:AF45)</f>
        <v>0</v>
      </c>
      <c r="AH46" s="30">
        <f>SUM(L46+T46+Z46+W46+Q46+AF46+AC46)</f>
        <v>0</v>
      </c>
      <c r="AI46" s="21"/>
    </row>
    <row r="48" spans="1:35" x14ac:dyDescent="0.3">
      <c r="J48" s="52">
        <f>J16+J26+J36+J46</f>
        <v>0</v>
      </c>
      <c r="K48" s="52">
        <f>K16+K26+K36+K46</f>
        <v>0</v>
      </c>
    </row>
  </sheetData>
  <mergeCells count="32">
    <mergeCell ref="B6:C6"/>
    <mergeCell ref="F6:G6"/>
    <mergeCell ref="H6:L6"/>
    <mergeCell ref="F2:H2"/>
    <mergeCell ref="AB2:AC2"/>
    <mergeCell ref="C4:G4"/>
    <mergeCell ref="H4:L4"/>
    <mergeCell ref="AB4:AC4"/>
    <mergeCell ref="F8:G8"/>
    <mergeCell ref="H8:I8"/>
    <mergeCell ref="N8:O8"/>
    <mergeCell ref="C16:D16"/>
    <mergeCell ref="F16:I16"/>
    <mergeCell ref="N16:O16"/>
    <mergeCell ref="F18:G18"/>
    <mergeCell ref="H18:I18"/>
    <mergeCell ref="N18:O18"/>
    <mergeCell ref="C26:D26"/>
    <mergeCell ref="F26:I26"/>
    <mergeCell ref="N26:O26"/>
    <mergeCell ref="F28:G28"/>
    <mergeCell ref="H28:I28"/>
    <mergeCell ref="N28:O28"/>
    <mergeCell ref="C36:D36"/>
    <mergeCell ref="F36:I36"/>
    <mergeCell ref="N36:O36"/>
    <mergeCell ref="F38:G38"/>
    <mergeCell ref="H38:I38"/>
    <mergeCell ref="N38:O38"/>
    <mergeCell ref="C46:D46"/>
    <mergeCell ref="F46:I46"/>
    <mergeCell ref="N46:O46"/>
  </mergeCells>
  <conditionalFormatting sqref="P9:P15 K9">
    <cfRule type="containsText" dxfId="55" priority="55" operator="containsText" text="vide">
      <formula>NOT(ISERROR(SEARCH("vide",K9)))</formula>
    </cfRule>
  </conditionalFormatting>
  <conditionalFormatting sqref="K10">
    <cfRule type="containsText" dxfId="54" priority="53" operator="containsText" text="vide">
      <formula>NOT(ISERROR(SEARCH("vide",K10)))</formula>
    </cfRule>
  </conditionalFormatting>
  <conditionalFormatting sqref="K11">
    <cfRule type="containsText" dxfId="53" priority="51" operator="containsText" text="vide">
      <formula>NOT(ISERROR(SEARCH("vide",K11)))</formula>
    </cfRule>
  </conditionalFormatting>
  <conditionalFormatting sqref="K12">
    <cfRule type="containsText" dxfId="52" priority="49" operator="containsText" text="vide">
      <formula>NOT(ISERROR(SEARCH("vide",K12)))</formula>
    </cfRule>
  </conditionalFormatting>
  <conditionalFormatting sqref="K13">
    <cfRule type="containsText" dxfId="51" priority="47" operator="containsText" text="vide">
      <formula>NOT(ISERROR(SEARCH("vide",K13)))</formula>
    </cfRule>
  </conditionalFormatting>
  <conditionalFormatting sqref="K14">
    <cfRule type="containsText" dxfId="50" priority="45" operator="containsText" text="vide">
      <formula>NOT(ISERROR(SEARCH("vide",K14)))</formula>
    </cfRule>
  </conditionalFormatting>
  <conditionalFormatting sqref="K15">
    <cfRule type="containsText" dxfId="49" priority="43" operator="containsText" text="vide">
      <formula>NOT(ISERROR(SEARCH("vide",K15)))</formula>
    </cfRule>
  </conditionalFormatting>
  <conditionalFormatting sqref="P19:P25 K19">
    <cfRule type="containsText" dxfId="48" priority="41" operator="containsText" text="vide">
      <formula>NOT(ISERROR(SEARCH("vide",K19)))</formula>
    </cfRule>
  </conditionalFormatting>
  <conditionalFormatting sqref="K20">
    <cfRule type="containsText" dxfId="47" priority="39" operator="containsText" text="vide">
      <formula>NOT(ISERROR(SEARCH("vide",K20)))</formula>
    </cfRule>
  </conditionalFormatting>
  <conditionalFormatting sqref="K21">
    <cfRule type="containsText" dxfId="46" priority="37" operator="containsText" text="vide">
      <formula>NOT(ISERROR(SEARCH("vide",K21)))</formula>
    </cfRule>
  </conditionalFormatting>
  <conditionalFormatting sqref="K22">
    <cfRule type="containsText" dxfId="45" priority="35" operator="containsText" text="vide">
      <formula>NOT(ISERROR(SEARCH("vide",K22)))</formula>
    </cfRule>
  </conditionalFormatting>
  <conditionalFormatting sqref="K23">
    <cfRule type="containsText" dxfId="44" priority="33" operator="containsText" text="vide">
      <formula>NOT(ISERROR(SEARCH("vide",K23)))</formula>
    </cfRule>
  </conditionalFormatting>
  <conditionalFormatting sqref="K24">
    <cfRule type="containsText" dxfId="43" priority="31" operator="containsText" text="vide">
      <formula>NOT(ISERROR(SEARCH("vide",K24)))</formula>
    </cfRule>
  </conditionalFormatting>
  <conditionalFormatting sqref="K25">
    <cfRule type="containsText" dxfId="42" priority="29" operator="containsText" text="vide">
      <formula>NOT(ISERROR(SEARCH("vide",K25)))</formula>
    </cfRule>
  </conditionalFormatting>
  <conditionalFormatting sqref="P29:P35 K29">
    <cfRule type="containsText" dxfId="41" priority="27" operator="containsText" text="vide">
      <formula>NOT(ISERROR(SEARCH("vide",K29)))</formula>
    </cfRule>
  </conditionalFormatting>
  <conditionalFormatting sqref="K30">
    <cfRule type="containsText" dxfId="40" priority="25" operator="containsText" text="vide">
      <formula>NOT(ISERROR(SEARCH("vide",K30)))</formula>
    </cfRule>
  </conditionalFormatting>
  <conditionalFormatting sqref="K31">
    <cfRule type="containsText" dxfId="39" priority="23" operator="containsText" text="vide">
      <formula>NOT(ISERROR(SEARCH("vide",K31)))</formula>
    </cfRule>
  </conditionalFormatting>
  <conditionalFormatting sqref="K32">
    <cfRule type="containsText" dxfId="38" priority="21" operator="containsText" text="vide">
      <formula>NOT(ISERROR(SEARCH("vide",K32)))</formula>
    </cfRule>
  </conditionalFormatting>
  <conditionalFormatting sqref="K33">
    <cfRule type="containsText" dxfId="37" priority="19" operator="containsText" text="vide">
      <formula>NOT(ISERROR(SEARCH("vide",K33)))</formula>
    </cfRule>
  </conditionalFormatting>
  <conditionalFormatting sqref="K34">
    <cfRule type="containsText" dxfId="36" priority="17" operator="containsText" text="vide">
      <formula>NOT(ISERROR(SEARCH("vide",K34)))</formula>
    </cfRule>
  </conditionalFormatting>
  <conditionalFormatting sqref="K35">
    <cfRule type="containsText" dxfId="35" priority="15" operator="containsText" text="vide">
      <formula>NOT(ISERROR(SEARCH("vide",K35)))</formula>
    </cfRule>
  </conditionalFormatting>
  <conditionalFormatting sqref="P39:P45 K39">
    <cfRule type="containsText" dxfId="34" priority="13" operator="containsText" text="vide">
      <formula>NOT(ISERROR(SEARCH("vide",K39)))</formula>
    </cfRule>
  </conditionalFormatting>
  <conditionalFormatting sqref="K40">
    <cfRule type="containsText" dxfId="33" priority="11" operator="containsText" text="vide">
      <formula>NOT(ISERROR(SEARCH("vide",K40)))</formula>
    </cfRule>
  </conditionalFormatting>
  <conditionalFormatting sqref="K41">
    <cfRule type="containsText" dxfId="32" priority="9" operator="containsText" text="vide">
      <formula>NOT(ISERROR(SEARCH("vide",K41)))</formula>
    </cfRule>
  </conditionalFormatting>
  <conditionalFormatting sqref="K42">
    <cfRule type="containsText" dxfId="31" priority="7" operator="containsText" text="vide">
      <formula>NOT(ISERROR(SEARCH("vide",K42)))</formula>
    </cfRule>
  </conditionalFormatting>
  <conditionalFormatting sqref="K43">
    <cfRule type="containsText" dxfId="30" priority="5" operator="containsText" text="vide">
      <formula>NOT(ISERROR(SEARCH("vide",K43)))</formula>
    </cfRule>
  </conditionalFormatting>
  <conditionalFormatting sqref="K44">
    <cfRule type="containsText" dxfId="29" priority="3" operator="containsText" text="vide">
      <formula>NOT(ISERROR(SEARCH("vide",K44)))</formula>
    </cfRule>
  </conditionalFormatting>
  <conditionalFormatting sqref="K45">
    <cfRule type="containsText" dxfId="28" priority="1" operator="containsText" text="vide">
      <formula>NOT(ISERROR(SEARCH("vide",K45)))</formula>
    </cfRule>
  </conditionalFormatting>
  <printOptions horizontalCentered="1" verticalCentered="1"/>
  <pageMargins left="0" right="0" top="0" bottom="0" header="0.31496062992125984" footer="0.31496062992125984"/>
  <pageSetup paperSize="9" scale="56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820ED132-5DCC-4DE6-8D94-CEE1FB9463DA}">
            <xm:f>NOT(ISERROR(SEARCH(#REF!,K9)))</xm:f>
            <xm:f>#REF!</xm:f>
            <x14:dxf>
              <numFmt numFmtId="169" formatCode="[$-40C]dddd\ d\ mmmm\ yyyy"/>
            </x14:dxf>
          </x14:cfRule>
          <xm:sqref>P9:P15 K9</xm:sqref>
        </x14:conditionalFormatting>
        <x14:conditionalFormatting xmlns:xm="http://schemas.microsoft.com/office/excel/2006/main">
          <x14:cfRule type="containsText" priority="54" operator="containsText" id="{60F00544-33F9-45ED-92DE-7D7C9478633C}">
            <xm:f>NOT(ISERROR(SEARCH(#REF!,K10)))</xm:f>
            <xm:f>#REF!</xm:f>
            <x14:dxf>
              <numFmt numFmtId="169" formatCode="[$-40C]dddd\ d\ mmmm\ yyyy"/>
            </x14:dxf>
          </x14:cfRule>
          <xm:sqref>K10</xm:sqref>
        </x14:conditionalFormatting>
        <x14:conditionalFormatting xmlns:xm="http://schemas.microsoft.com/office/excel/2006/main">
          <x14:cfRule type="containsText" priority="52" operator="containsText" id="{CC49F402-137D-464B-82AF-29599A7EA273}">
            <xm:f>NOT(ISERROR(SEARCH(#REF!,K11)))</xm:f>
            <xm:f>#REF!</xm:f>
            <x14:dxf>
              <numFmt numFmtId="169" formatCode="[$-40C]dddd\ d\ mmmm\ yyyy"/>
            </x14:dxf>
          </x14:cfRule>
          <xm:sqref>K11</xm:sqref>
        </x14:conditionalFormatting>
        <x14:conditionalFormatting xmlns:xm="http://schemas.microsoft.com/office/excel/2006/main">
          <x14:cfRule type="containsText" priority="50" operator="containsText" id="{A9736D6B-8FF5-4448-8FA2-7E89EBCA460F}">
            <xm:f>NOT(ISERROR(SEARCH(#REF!,K12)))</xm:f>
            <xm:f>#REF!</xm:f>
            <x14:dxf>
              <numFmt numFmtId="169" formatCode="[$-40C]dddd\ d\ mmmm\ yyyy"/>
            </x14:dxf>
          </x14:cfRule>
          <xm:sqref>K12</xm:sqref>
        </x14:conditionalFormatting>
        <x14:conditionalFormatting xmlns:xm="http://schemas.microsoft.com/office/excel/2006/main">
          <x14:cfRule type="containsText" priority="48" operator="containsText" id="{CCD22957-D301-4AEF-81B1-F0A2277463CA}">
            <xm:f>NOT(ISERROR(SEARCH(#REF!,K13)))</xm:f>
            <xm:f>#REF!</xm:f>
            <x14:dxf>
              <numFmt numFmtId="169" formatCode="[$-40C]dddd\ d\ mmmm\ yyyy"/>
            </x14:dxf>
          </x14:cfRule>
          <xm:sqref>K13</xm:sqref>
        </x14:conditionalFormatting>
        <x14:conditionalFormatting xmlns:xm="http://schemas.microsoft.com/office/excel/2006/main">
          <x14:cfRule type="containsText" priority="46" operator="containsText" id="{66C231B8-339C-4B54-A5EE-932C718AD6DF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44" operator="containsText" id="{5E50D010-D5EF-425B-91F7-A50972BB63EE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42" operator="containsText" id="{E3AC2AD0-A8BC-41BC-B4A2-7B24901BC9EF}">
            <xm:f>NOT(ISERROR(SEARCH(#REF!,K19)))</xm:f>
            <xm:f>#REF!</xm:f>
            <x14:dxf>
              <numFmt numFmtId="169" formatCode="[$-40C]dddd\ d\ mmmm\ yyyy"/>
            </x14:dxf>
          </x14:cfRule>
          <xm:sqref>P19:P25 K19</xm:sqref>
        </x14:conditionalFormatting>
        <x14:conditionalFormatting xmlns:xm="http://schemas.microsoft.com/office/excel/2006/main">
          <x14:cfRule type="containsText" priority="40" operator="containsText" id="{9C54BF10-2794-4D05-9510-BF731796F10E}">
            <xm:f>NOT(ISERROR(SEARCH(#REF!,K20)))</xm:f>
            <xm:f>#REF!</xm:f>
            <x14:dxf>
              <numFmt numFmtId="169" formatCode="[$-40C]dddd\ d\ mmmm\ yyyy"/>
            </x14:dxf>
          </x14:cfRule>
          <xm:sqref>K20</xm:sqref>
        </x14:conditionalFormatting>
        <x14:conditionalFormatting xmlns:xm="http://schemas.microsoft.com/office/excel/2006/main">
          <x14:cfRule type="containsText" priority="38" operator="containsText" id="{EB04046C-EF8A-4B45-9D1F-33AD0AC1DAC9}">
            <xm:f>NOT(ISERROR(SEARCH(#REF!,K21)))</xm:f>
            <xm:f>#REF!</xm:f>
            <x14:dxf>
              <numFmt numFmtId="169" formatCode="[$-40C]dddd\ d\ mmmm\ yyyy"/>
            </x14:dxf>
          </x14:cfRule>
          <xm:sqref>K21</xm:sqref>
        </x14:conditionalFormatting>
        <x14:conditionalFormatting xmlns:xm="http://schemas.microsoft.com/office/excel/2006/main">
          <x14:cfRule type="containsText" priority="36" operator="containsText" id="{B9A119EB-3D71-447F-8A85-56B33F459120}">
            <xm:f>NOT(ISERROR(SEARCH(#REF!,K22)))</xm:f>
            <xm:f>#REF!</xm:f>
            <x14:dxf>
              <numFmt numFmtId="169" formatCode="[$-40C]dddd\ d\ mmmm\ yyyy"/>
            </x14:dxf>
          </x14:cfRule>
          <xm:sqref>K22</xm:sqref>
        </x14:conditionalFormatting>
        <x14:conditionalFormatting xmlns:xm="http://schemas.microsoft.com/office/excel/2006/main">
          <x14:cfRule type="containsText" priority="34" operator="containsText" id="{88DE6E01-3834-4ACE-8D0C-B77CCD41632A}">
            <xm:f>NOT(ISERROR(SEARCH(#REF!,K23)))</xm:f>
            <xm:f>#REF!</xm:f>
            <x14:dxf>
              <numFmt numFmtId="169" formatCode="[$-40C]dddd\ d\ mmmm\ yyyy"/>
            </x14:dxf>
          </x14:cfRule>
          <xm:sqref>K23</xm:sqref>
        </x14:conditionalFormatting>
        <x14:conditionalFormatting xmlns:xm="http://schemas.microsoft.com/office/excel/2006/main">
          <x14:cfRule type="containsText" priority="32" operator="containsText" id="{1A35CC14-853F-406C-AE0A-C0A0E6C18E42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0" operator="containsText" id="{059194D0-704F-4FCE-B8E5-6F92A42075E8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28" operator="containsText" id="{C0A6566D-F555-4A1A-A804-61BAAF6E66A8}">
            <xm:f>NOT(ISERROR(SEARCH(#REF!,K29)))</xm:f>
            <xm:f>#REF!</xm:f>
            <x14:dxf>
              <numFmt numFmtId="169" formatCode="[$-40C]dddd\ d\ mmmm\ yyyy"/>
            </x14:dxf>
          </x14:cfRule>
          <xm:sqref>P29:P35 K29</xm:sqref>
        </x14:conditionalFormatting>
        <x14:conditionalFormatting xmlns:xm="http://schemas.microsoft.com/office/excel/2006/main">
          <x14:cfRule type="containsText" priority="26" operator="containsText" id="{73745EE1-392D-4BDC-9ECE-59F2931AFA4F}">
            <xm:f>NOT(ISERROR(SEARCH(#REF!,K30)))</xm:f>
            <xm:f>#REF!</xm:f>
            <x14:dxf>
              <numFmt numFmtId="169" formatCode="[$-40C]dddd\ d\ mmmm\ yyyy"/>
            </x14:dxf>
          </x14:cfRule>
          <xm:sqref>K30</xm:sqref>
        </x14:conditionalFormatting>
        <x14:conditionalFormatting xmlns:xm="http://schemas.microsoft.com/office/excel/2006/main">
          <x14:cfRule type="containsText" priority="24" operator="containsText" id="{4132DF18-9B3F-4C2C-8608-7DEED984C744}">
            <xm:f>NOT(ISERROR(SEARCH(#REF!,K31)))</xm:f>
            <xm:f>#REF!</xm:f>
            <x14:dxf>
              <numFmt numFmtId="169" formatCode="[$-40C]dddd\ d\ mmmm\ yyyy"/>
            </x14:dxf>
          </x14:cfRule>
          <xm:sqref>K31</xm:sqref>
        </x14:conditionalFormatting>
        <x14:conditionalFormatting xmlns:xm="http://schemas.microsoft.com/office/excel/2006/main">
          <x14:cfRule type="containsText" priority="22" operator="containsText" id="{D75EC027-FE89-48DB-A7F1-D2DE41BEF42B}">
            <xm:f>NOT(ISERROR(SEARCH(#REF!,K32)))</xm:f>
            <xm:f>#REF!</xm:f>
            <x14:dxf>
              <numFmt numFmtId="169" formatCode="[$-40C]dddd\ d\ mmmm\ yyyy"/>
            </x14:dxf>
          </x14:cfRule>
          <xm:sqref>K32</xm:sqref>
        </x14:conditionalFormatting>
        <x14:conditionalFormatting xmlns:xm="http://schemas.microsoft.com/office/excel/2006/main">
          <x14:cfRule type="containsText" priority="20" operator="containsText" id="{8CAC1173-C185-41B6-8959-700231C59AD1}">
            <xm:f>NOT(ISERROR(SEARCH(#REF!,K33)))</xm:f>
            <xm:f>#REF!</xm:f>
            <x14:dxf>
              <numFmt numFmtId="169" formatCode="[$-40C]dddd\ d\ mmmm\ yyyy"/>
            </x14:dxf>
          </x14:cfRule>
          <xm:sqref>K33</xm:sqref>
        </x14:conditionalFormatting>
        <x14:conditionalFormatting xmlns:xm="http://schemas.microsoft.com/office/excel/2006/main">
          <x14:cfRule type="containsText" priority="18" operator="containsText" id="{E49FB180-67C4-46A0-AE17-4A2488A2D259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16" operator="containsText" id="{091F6AB1-4E05-487A-812B-702D47D47A97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14" operator="containsText" id="{0511DBA2-FD72-47BF-A100-29B6A5EA6764}">
            <xm:f>NOT(ISERROR(SEARCH(#REF!,K39)))</xm:f>
            <xm:f>#REF!</xm:f>
            <x14:dxf>
              <numFmt numFmtId="169" formatCode="[$-40C]dddd\ d\ mmmm\ yyyy"/>
            </x14:dxf>
          </x14:cfRule>
          <xm:sqref>P39:P45 K39</xm:sqref>
        </x14:conditionalFormatting>
        <x14:conditionalFormatting xmlns:xm="http://schemas.microsoft.com/office/excel/2006/main">
          <x14:cfRule type="containsText" priority="12" operator="containsText" id="{FD117423-6509-4371-83D7-6E8CBAB6C118}">
            <xm:f>NOT(ISERROR(SEARCH(#REF!,K40)))</xm:f>
            <xm:f>#REF!</xm:f>
            <x14:dxf>
              <numFmt numFmtId="169" formatCode="[$-40C]dddd\ d\ mmmm\ yyyy"/>
            </x14:dxf>
          </x14:cfRule>
          <xm:sqref>K40</xm:sqref>
        </x14:conditionalFormatting>
        <x14:conditionalFormatting xmlns:xm="http://schemas.microsoft.com/office/excel/2006/main">
          <x14:cfRule type="containsText" priority="10" operator="containsText" id="{EE9CE4B7-1970-4F73-B9B0-501C5D1E92E5}">
            <xm:f>NOT(ISERROR(SEARCH(#REF!,K41)))</xm:f>
            <xm:f>#REF!</xm:f>
            <x14:dxf>
              <numFmt numFmtId="169" formatCode="[$-40C]dddd\ d\ mmmm\ yyyy"/>
            </x14:dxf>
          </x14:cfRule>
          <xm:sqref>K41</xm:sqref>
        </x14:conditionalFormatting>
        <x14:conditionalFormatting xmlns:xm="http://schemas.microsoft.com/office/excel/2006/main">
          <x14:cfRule type="containsText" priority="8" operator="containsText" id="{67032599-38BC-4B92-AD53-64448C554AC4}">
            <xm:f>NOT(ISERROR(SEARCH(#REF!,K42)))</xm:f>
            <xm:f>#REF!</xm:f>
            <x14:dxf>
              <numFmt numFmtId="169" formatCode="[$-40C]dddd\ d\ mmmm\ yyyy"/>
            </x14:dxf>
          </x14:cfRule>
          <xm:sqref>K42</xm:sqref>
        </x14:conditionalFormatting>
        <x14:conditionalFormatting xmlns:xm="http://schemas.microsoft.com/office/excel/2006/main">
          <x14:cfRule type="containsText" priority="6" operator="containsText" id="{9FA98C0B-B1B7-4030-98D0-7A01317FB272}">
            <xm:f>NOT(ISERROR(SEARCH(#REF!,K43)))</xm:f>
            <xm:f>#REF!</xm:f>
            <x14:dxf>
              <numFmt numFmtId="169" formatCode="[$-40C]dddd\ d\ mmmm\ yyyy"/>
            </x14:dxf>
          </x14:cfRule>
          <xm:sqref>K43</xm:sqref>
        </x14:conditionalFormatting>
        <x14:conditionalFormatting xmlns:xm="http://schemas.microsoft.com/office/excel/2006/main">
          <x14:cfRule type="containsText" priority="4" operator="containsText" id="{D293D29A-0F5A-4227-A07C-3A722B758055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2" operator="containsText" id="{E1C97A01-CFA5-4D31-B745-84F1BCFF1895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47E216BE-8785-46D3-9CC3-89ECB9AA1054}">
          <x14:formula1>
            <xm:f>'Base des Index'!$L$10:$L$12</xm:f>
          </x14:formula1>
          <xm:sqref>F2:H2</xm:sqref>
        </x14:dataValidation>
        <x14:dataValidation type="list" allowBlank="1" showInputMessage="1" showErrorMessage="1" xr:uid="{E9C92BE4-400B-4992-AF3B-DE5654F494A0}">
          <x14:formula1>
            <xm:f>'Base des Index'!$J$31:$J$49</xm:f>
          </x14:formula1>
          <xm:sqref>N39:O45 N19:O25 N29:O35 N9:O15</xm:sqref>
        </x14:dataValidation>
        <x14:dataValidation type="list" allowBlank="1" showInputMessage="1" showErrorMessage="1" xr:uid="{2ECCB62A-BAAA-47F9-940B-9E96BE5F0215}">
          <x14:formula1>
            <xm:f>'Base des Index'!$A$2:$A$53</xm:f>
          </x14:formula1>
          <xm:sqref>D8 D18 D28 D38</xm:sqref>
        </x14:dataValidation>
        <x14:dataValidation type="list" allowBlank="1" showInputMessage="1" showErrorMessage="1" xr:uid="{A5E84017-9662-4412-8173-307741305462}">
          <x14:formula1>
            <xm:f>'Base des Index'!$L$1:$L$8</xm:f>
          </x14:formula1>
          <xm:sqref>B6:B7</xm:sqref>
        </x14:dataValidation>
        <x14:dataValidation type="list" allowBlank="1" showInputMessage="1" showErrorMessage="1" xr:uid="{5F766665-EDD6-4E10-8290-9CB861E22B07}">
          <x14:formula1>
            <xm:f>'Base des Index'!$T$1:$T$6</xm:f>
          </x14:formula1>
          <xm:sqref>B9:B15 B39:B45 B29:B35 B19:B25</xm:sqref>
        </x14:dataValidation>
        <x14:dataValidation type="list" allowBlank="1" showInputMessage="1" showErrorMessage="1" xr:uid="{9B853A5D-FC0B-422E-96E4-F7C74877FD48}">
          <x14:formula1>
            <xm:f>'Base des Index'!$J$1:$J$15</xm:f>
          </x14:formula1>
          <xm:sqref>F19:G25 F29:G35 F39:G45 F9:G15</xm:sqref>
        </x14:dataValidation>
        <x14:dataValidation type="list" allowBlank="1" showInputMessage="1" showErrorMessage="1" xr:uid="{4DCFD66C-16D7-43B5-A470-61E58507A89D}">
          <x14:formula1>
            <xm:f>'Base des Index'!$J$13:$J$31</xm:f>
          </x14:formula1>
          <xm:sqref>H9:I15 H19:I25 H29:I35 H39:I45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des Index</vt:lpstr>
      <vt:lpstr>Onglet de référence</vt:lpstr>
      <vt:lpstr>var_an</vt:lpstr>
      <vt:lpstr>'Onglet de référence'!Zone_d_impression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François ROUZE</cp:lastModifiedBy>
  <cp:lastPrinted>2022-12-05T19:28:34Z</cp:lastPrinted>
  <dcterms:created xsi:type="dcterms:W3CDTF">2013-07-23T14:40:08Z</dcterms:created>
  <dcterms:modified xsi:type="dcterms:W3CDTF">2022-12-13T06:12:24Z</dcterms:modified>
</cp:coreProperties>
</file>