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B9A0006-1854-4964-85C9-2AFB3C6457D2}" xr6:coauthVersionLast="36" xr6:coauthVersionMax="47" xr10:uidLastSave="{00000000-0000-0000-0000-000000000000}"/>
  <bookViews>
    <workbookView xWindow="-120" yWindow="-120" windowWidth="29040" windowHeight="15840" tabRatio="755" xr2:uid="{00000000-000D-0000-FFFF-FFFF00000000}"/>
  </bookViews>
  <sheets>
    <sheet name="Activité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definedNames>
    <definedName name="fichierICS">#REF!</definedName>
    <definedName name="masemaine">Hebdomadaire!$B$7:$H$7</definedName>
    <definedName name="rangsemaine">Parametres!$B$1:$G$1</definedName>
    <definedName name="semaine">Hebdomadaire!$C$2</definedName>
  </definedNames>
  <calcPr calcId="191029"/>
</workbook>
</file>

<file path=xl/calcChain.xml><?xml version="1.0" encoding="utf-8"?>
<calcChain xmlns="http://schemas.openxmlformats.org/spreadsheetml/2006/main">
  <c r="I3" i="6" l="1"/>
  <c r="J3" i="6"/>
  <c r="J11" i="6" l="1"/>
  <c r="J10" i="6"/>
  <c r="J9" i="6"/>
  <c r="J8" i="6"/>
  <c r="J7" i="6"/>
  <c r="J6" i="6"/>
  <c r="J5" i="6"/>
  <c r="J4" i="6"/>
  <c r="I5" i="6" l="1"/>
  <c r="I6" i="6"/>
  <c r="I7" i="6"/>
  <c r="I8" i="6"/>
  <c r="I9" i="6"/>
  <c r="I10" i="6"/>
  <c r="I11" i="6"/>
  <c r="I4" i="6"/>
  <c r="H11" i="6"/>
  <c r="H10" i="6"/>
  <c r="H9" i="6"/>
  <c r="H8" i="6"/>
  <c r="H7" i="6"/>
  <c r="H6" i="6"/>
  <c r="H5" i="6"/>
  <c r="H4" i="6"/>
  <c r="G11" i="6"/>
  <c r="G4" i="6"/>
  <c r="F11" i="6"/>
  <c r="F10" i="6"/>
  <c r="F9" i="6"/>
  <c r="F8" i="6"/>
  <c r="F7" i="6"/>
  <c r="F6" i="6"/>
  <c r="F5" i="6"/>
  <c r="F4" i="6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5" i="8"/>
  <c r="C16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5" i="8"/>
  <c r="D16" i="8" s="1"/>
  <c r="C18" i="8"/>
  <c r="C19" i="8" s="1"/>
  <c r="B15" i="8"/>
  <c r="C7" i="7"/>
  <c r="B6" i="7"/>
  <c r="C21" i="8" l="1"/>
  <c r="C22" i="8" s="1"/>
  <c r="D18" i="8"/>
  <c r="D19" i="8" s="1"/>
  <c r="B18" i="8"/>
  <c r="E15" i="8"/>
  <c r="E16" i="8" s="1"/>
  <c r="F12" i="8"/>
  <c r="F13" i="8" s="1"/>
  <c r="G9" i="8"/>
  <c r="G10" i="8" s="1"/>
  <c r="H6" i="8"/>
  <c r="H7" i="8" s="1"/>
  <c r="D7" i="7"/>
  <c r="I6" i="8" l="1"/>
  <c r="I7" i="8" s="1"/>
  <c r="E18" i="8"/>
  <c r="E19" i="8" s="1"/>
  <c r="H9" i="8"/>
  <c r="H10" i="8" s="1"/>
  <c r="G12" i="8"/>
  <c r="G13" i="8" s="1"/>
  <c r="F15" i="8"/>
  <c r="F16" i="8" s="1"/>
  <c r="B21" i="8"/>
  <c r="D21" i="8"/>
  <c r="D22" i="8" s="1"/>
  <c r="E7" i="7"/>
  <c r="G15" i="8" l="1"/>
  <c r="G16" i="8" s="1"/>
  <c r="E21" i="8"/>
  <c r="E22" i="8" s="1"/>
  <c r="H12" i="8"/>
  <c r="H13" i="8" s="1"/>
  <c r="I9" i="8"/>
  <c r="I10" i="8" s="1"/>
  <c r="F18" i="8"/>
  <c r="F19" i="8" s="1"/>
  <c r="F7" i="7"/>
  <c r="H15" i="8" l="1"/>
  <c r="H16" i="8" s="1"/>
  <c r="F21" i="8"/>
  <c r="F22" i="8" s="1"/>
  <c r="G18" i="8"/>
  <c r="G19" i="8" s="1"/>
  <c r="I12" i="8"/>
  <c r="I13" i="8" s="1"/>
  <c r="G7" i="7"/>
  <c r="H18" i="8" l="1"/>
  <c r="H19" i="8" s="1"/>
  <c r="G21" i="8"/>
  <c r="G22" i="8" s="1"/>
  <c r="I15" i="8"/>
  <c r="I16" i="8" s="1"/>
  <c r="H7" i="7"/>
  <c r="I18" i="8" l="1"/>
  <c r="I19" i="8" s="1"/>
  <c r="H21" i="8"/>
  <c r="H22" i="8" s="1"/>
  <c r="H6" i="7"/>
  <c r="I21" i="8" l="1"/>
  <c r="I22" i="8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C18" authorId="0" shapeId="0" xr:uid="{99BE6338-277E-4E65-B9B4-4BA07068B433}">
      <text>
        <r>
          <rPr>
            <sz val="9"/>
            <color indexed="81"/>
            <rFont val="Tahoma"/>
            <family val="2"/>
          </rPr>
          <t>Do - don't - does - doesn't
Revoir les PRONOMS</t>
        </r>
      </text>
    </comment>
    <comment ref="D18" authorId="0" shapeId="0" xr:uid="{83739847-6DCB-4EA9-9D10-B1EDA76EBCB3}">
      <text>
        <r>
          <rPr>
            <sz val="9"/>
            <color indexed="81"/>
            <rFont val="Tahoma"/>
            <family val="2"/>
          </rPr>
          <t>COMMENT POSER DES QUESTIONS et REPONSES COURTES
EXPESSIONS IDIOMATIQUES
PRESENT PERFECT</t>
        </r>
      </text>
    </comment>
    <comment ref="E18" authorId="0" shapeId="0" xr:uid="{7B2DB0EB-98B2-4B76-B72F-CA20E2FFD13E}">
      <text>
        <r>
          <rPr>
            <sz val="9"/>
            <color indexed="81"/>
            <rFont val="Tahoma"/>
            <family val="2"/>
          </rPr>
          <t>Do - don't - does - doesn't
Revoir les PRONOMS
EXPESSIONS IDIOMATIQUES
PRESENT PERFECT
MY FAVORITE SHORT SENTENCES USED FREQUENTLY
QUIZZ - part 3</t>
        </r>
      </text>
    </comment>
    <comment ref="F18" authorId="0" shapeId="0" xr:uid="{C66AE012-A1DC-4FC3-8501-229D3C6780FF}">
      <text>
        <r>
          <rPr>
            <sz val="9"/>
            <color indexed="81"/>
            <rFont val="Tahoma"/>
            <family val="2"/>
          </rPr>
          <t>Do - don't - does - doesn't
EXPESSIONS IDIOMATIQUES
PRESENT PERFECT
MY FAVORITE SHORT SENTENCES USED FREQUENTLY
QUIZZ - part 3
DICTATION N° X</t>
        </r>
      </text>
    </comment>
    <comment ref="G18" authorId="0" shapeId="0" xr:uid="{DCCFFE66-CE6F-4D12-9AB3-34D48E862A48}">
      <text>
        <r>
          <rPr>
            <sz val="9"/>
            <color indexed="81"/>
            <rFont val="Tahoma"/>
            <family val="2"/>
          </rPr>
          <t>MY FAVORITE SHORT SENTENCES USED FREQUENTLY
QUIZZ - part 3</t>
        </r>
      </text>
    </comment>
    <comment ref="H18" authorId="0" shapeId="0" xr:uid="{BC27A34F-8A51-49FF-B526-FC4D1811CE61}">
      <text>
        <r>
          <rPr>
            <sz val="9"/>
            <color indexed="81"/>
            <rFont val="Tahoma"/>
            <family val="2"/>
          </rPr>
          <t>DICTATION N° X</t>
        </r>
      </text>
    </comment>
    <comment ref="C21" authorId="0" shapeId="0" xr:uid="{77740E44-8CC0-4ED1-8FF8-63FA4243D3EE}">
      <text>
        <r>
          <rPr>
            <sz val="9"/>
            <color indexed="81"/>
            <rFont val="Tahoma"/>
            <family val="2"/>
          </rPr>
          <t>Do - don't - does - doesn't
Revoir les PRONOMS</t>
        </r>
      </text>
    </comment>
    <comment ref="D21" authorId="0" shapeId="0" xr:uid="{DCA17F1B-A23F-4FF5-A4DD-877FB304AD2C}">
      <text>
        <r>
          <rPr>
            <sz val="9"/>
            <color indexed="81"/>
            <rFont val="Tahoma"/>
            <family val="2"/>
          </rPr>
          <t>EXPESSIONS IDIOMATIQUES
PRESENT PERFECT</t>
        </r>
      </text>
    </comment>
    <comment ref="E21" authorId="0" shapeId="0" xr:uid="{C6502B41-540D-49D2-A121-BB1BE964DA4E}">
      <text>
        <r>
          <rPr>
            <sz val="9"/>
            <color indexed="81"/>
            <rFont val="Tahoma"/>
            <family val="2"/>
          </rPr>
          <t>MY FAVORITE SHORT SENTENCES USED FREQUENTLY
QUIZZ - part 3</t>
        </r>
      </text>
    </comment>
    <comment ref="F21" authorId="0" shapeId="0" xr:uid="{5334EF17-7854-410C-95E6-DE069893B6C4}">
      <text>
        <r>
          <rPr>
            <sz val="9"/>
            <color indexed="81"/>
            <rFont val="Tahoma"/>
            <family val="2"/>
          </rPr>
          <t>DICTATION N° X</t>
        </r>
      </text>
    </comment>
  </commentList>
</comments>
</file>

<file path=xl/sharedStrings.xml><?xml version="1.0" encoding="utf-8"?>
<sst xmlns="http://schemas.openxmlformats.org/spreadsheetml/2006/main" count="119" uniqueCount="72">
  <si>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</si>
  <si>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</si>
  <si>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</si>
  <si>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</si>
  <si>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</si>
  <si>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</si>
  <si>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</si>
  <si>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</si>
  <si>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</si>
  <si>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</si>
  <si>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</si>
  <si>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</si>
  <si>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</si>
  <si>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</si>
  <si>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</si>
  <si>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</si>
  <si>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</si>
  <si>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</si>
  <si>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</si>
  <si>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</si>
  <si>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</si>
  <si>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</si>
  <si>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</si>
  <si>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</si>
  <si>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</si>
  <si>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</si>
  <si>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</si>
  <si>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</si>
  <si>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</si>
  <si>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</si>
  <si>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</si>
  <si>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</si>
  <si>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</si>
  <si>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</si>
  <si>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</si>
  <si>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Activité</t>
  </si>
  <si>
    <t>Début</t>
  </si>
  <si>
    <t>Nb de jours</t>
  </si>
  <si>
    <t>Do - don't - does - doesn't</t>
  </si>
  <si>
    <t>Revoir les PRONOMS</t>
  </si>
  <si>
    <t>JOUR</t>
  </si>
  <si>
    <t>JOUR2</t>
  </si>
  <si>
    <t>JOUR3</t>
  </si>
  <si>
    <t>JOUR7</t>
  </si>
  <si>
    <t>CALENDRIER COURBE DE L'OUBLI [J] _ [J+1]_[J+3]_ [J+7]_[J+ 3 MOIS]</t>
  </si>
  <si>
    <t>COMMENT POSER DES QUESTIONS et REPONSES COURTES</t>
  </si>
  <si>
    <t>MATIERES</t>
  </si>
  <si>
    <t>GRAMMAIRE</t>
  </si>
  <si>
    <t>DIVERS</t>
  </si>
  <si>
    <t>VOCABULAIRE</t>
  </si>
  <si>
    <t>CONJUGAISON</t>
  </si>
  <si>
    <t>FORMATEURS</t>
  </si>
  <si>
    <t>ANGLAIS FACILE</t>
  </si>
  <si>
    <t>ADRIEN</t>
  </si>
  <si>
    <t>WALL STREET ENGLISH</t>
  </si>
  <si>
    <t>EXPESSIONS IDIOMATIQUES</t>
  </si>
  <si>
    <t>PRESENT PERFECT</t>
  </si>
  <si>
    <t>GYMGLISH</t>
  </si>
  <si>
    <t>ACADEMY</t>
  </si>
  <si>
    <t>BERLITZ</t>
  </si>
  <si>
    <t>NICOLE</t>
  </si>
  <si>
    <t>MY FAVORITE SHORT SENTENCES USED FREQUENTLY</t>
  </si>
  <si>
    <t>QUIZZ - part 3</t>
  </si>
  <si>
    <t>DICTATION N° X</t>
  </si>
  <si>
    <t>DICTATIONS</t>
  </si>
  <si>
    <t>CALENDRIER COURBE DE L'OUBLI [J]  [J+1]  [J+3]  [J+7]  [J+ 3 MOIS]</t>
  </si>
  <si>
    <t xml:space="preserve">    date         + 3 MOIS</t>
  </si>
  <si>
    <t>lui</t>
  </si>
  <si>
    <t>essai</t>
  </si>
  <si>
    <t>NON</t>
  </si>
  <si>
    <t>OUI</t>
  </si>
  <si>
    <t>Terminé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</si>
</sst>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7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  <font>
      <sz val="22"/>
      <color rgb="FFFF0000"/>
      <name val="Cambria"/>
      <family val="2"/>
      <scheme val="minor"/>
    </font>
    <font>
      <b/>
      <sz val="10"/>
      <color theme="1" tint="0.14996795556505021"/>
      <name val="Cambria"/>
      <family val="1"/>
      <scheme val="minor"/>
    </font>
    <font>
      <sz val="28"/>
      <color rgb="FFFF0000"/>
      <name val="Cambria"/>
      <family val="2"/>
      <scheme val="minor"/>
    </font>
    <font>
      <sz val="9"/>
      <color theme="1" tint="0.14996795556505021"/>
      <name val="Cambria"/>
      <family val="2"/>
      <scheme val="minor"/>
    </font>
    <font>
      <b/>
      <sz val="9"/>
      <color theme="1" tint="0.14996795556505021"/>
      <name val="Cambria"/>
      <family val="1"/>
      <scheme val="minor"/>
    </font>
    <font>
      <b/>
      <sz val="8"/>
      <color theme="1" tint="0.14996795556505021"/>
      <name val="Cambria"/>
      <family val="1"/>
      <scheme val="minor"/>
    </font>
    <font>
      <sz val="9"/>
      <color indexed="81"/>
      <name val="Tahoma"/>
      <family val="2"/>
    </font>
  </fonts>
  <fills count="1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7B8D8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EAA2"/>
        <bgColor indexed="64"/>
      </patternFill>
    </fill>
    <fill>
      <patternFill patternType="solid">
        <fgColor rgb="FFFCC2C8"/>
        <bgColor indexed="64"/>
      </patternFill>
    </fill>
    <fill>
      <patternFill patternType="solid">
        <fgColor rgb="FF9ED0F1"/>
        <bgColor indexed="64"/>
      </patternFill>
    </fill>
    <fill>
      <patternFill patternType="solid">
        <fgColor indexed="10"/>
        <bgColor indexed="64"/>
      </patternFill>
    </fill>
  </fills>
  <borders count="1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78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19" fillId="7" borderId="0" xfId="0" applyFont="1" applyFill="1" applyAlignment="1">
      <alignment horizontal="center"/>
    </xf>
    <xf numFmtId="0" fontId="20" fillId="0" borderId="0" xfId="0" applyFont="1" applyAlignment="1">
      <alignment horizontal="center"/>
    </xf>
    <xf numFmtId="0" fontId="21" fillId="7" borderId="0" xfId="0" applyFont="1" applyFill="1" applyAlignment="1">
      <alignment horizontal="center"/>
    </xf>
    <xf numFmtId="167" fontId="20" fillId="0" borderId="0" xfId="0" applyNumberFormat="1" applyFont="1" applyAlignment="1">
      <alignment horizontal="center"/>
    </xf>
    <xf numFmtId="167" fontId="22" fillId="0" borderId="0" xfId="0" applyNumberFormat="1" applyFont="1" applyAlignment="1">
      <alignment horizont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center" vertical="center"/>
    </xf>
    <xf numFmtId="0" fontId="25" fillId="8" borderId="0" xfId="0" applyFont="1" applyFill="1" applyAlignment="1">
      <alignment horizontal="center" vertical="center"/>
    </xf>
    <xf numFmtId="0" fontId="0" fillId="0" borderId="0" xfId="0" applyAlignment="1">
      <alignment vertical="center" wrapText="1"/>
    </xf>
    <xf numFmtId="0" fontId="10" fillId="3" borderId="2" xfId="0" applyFont="1" applyFill="1" applyBorder="1" applyAlignment="1">
      <alignment horizontal="left" vertical="center" wrapText="1"/>
    </xf>
    <xf numFmtId="164" fontId="10" fillId="3" borderId="9" xfId="0" applyNumberFormat="1" applyFont="1" applyFill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vertical="center" wrapText="1"/>
    </xf>
    <xf numFmtId="0" fontId="4" fillId="4" borderId="4" xfId="1" applyFont="1" applyFill="1" applyBorder="1" applyAlignment="1">
      <alignment horizontal="left" vertical="center" wrapText="1"/>
    </xf>
    <xf numFmtId="0" fontId="4" fillId="4" borderId="5" xfId="1" applyFont="1" applyFill="1" applyBorder="1" applyAlignment="1">
      <alignment horizontal="left" vertical="center" wrapText="1"/>
    </xf>
    <xf numFmtId="0" fontId="4" fillId="4" borderId="3" xfId="1" applyFont="1" applyFill="1" applyBorder="1" applyAlignment="1">
      <alignment horizontal="left" vertical="center" wrapText="1"/>
    </xf>
    <xf numFmtId="166" fontId="27" fillId="0" borderId="7" xfId="0" applyNumberFormat="1" applyFont="1" applyBorder="1" applyAlignment="1">
      <alignment vertical="center" wrapText="1"/>
    </xf>
    <xf numFmtId="0" fontId="28" fillId="0" borderId="7" xfId="2" applyFont="1" applyFill="1" applyBorder="1" applyAlignment="1">
      <alignment horizontal="center" vertical="center" wrapText="1"/>
    </xf>
    <xf numFmtId="165" fontId="5" fillId="0" borderId="6" xfId="0" applyNumberFormat="1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168" fontId="14" fillId="0" borderId="0" xfId="0" applyNumberFormat="1" applyFont="1" applyAlignment="1">
      <alignment horizontal="center" vertical="top" textRotation="90" wrapText="1"/>
    </xf>
    <xf numFmtId="0" fontId="24" fillId="0" borderId="0" xfId="0" applyFont="1" applyAlignment="1">
      <alignment vertical="center" wrapText="1"/>
    </xf>
    <xf numFmtId="168" fontId="15" fillId="0" borderId="0" xfId="0" applyNumberFormat="1" applyFont="1" applyAlignment="1">
      <alignment horizontal="center" vertical="top" textRotation="90" wrapText="1"/>
    </xf>
    <xf numFmtId="0" fontId="10" fillId="3" borderId="10" xfId="0" applyFont="1" applyFill="1" applyBorder="1" applyAlignment="1" applyProtection="1">
      <alignment horizontal="left" vertical="center" wrapText="1"/>
      <protection locked="0"/>
    </xf>
    <xf numFmtId="0" fontId="10" fillId="3" borderId="2" xfId="0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vertical="center" wrapText="1"/>
      <protection locked="0"/>
    </xf>
    <xf numFmtId="0" fontId="4" fillId="5" borderId="3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4" fillId="5" borderId="5" xfId="1" applyFont="1" applyFill="1" applyBorder="1" applyAlignment="1">
      <alignment horizontal="left" vertical="center" wrapText="1"/>
    </xf>
    <xf numFmtId="168" fontId="17" fillId="5" borderId="13" xfId="1" applyNumberFormat="1" applyFont="1" applyFill="1" applyBorder="1" applyAlignment="1">
      <alignment horizontal="center" vertical="top" textRotation="90" wrapText="1"/>
    </xf>
    <xf numFmtId="0" fontId="18" fillId="6" borderId="15" xfId="2" applyFont="1" applyFill="1" applyBorder="1" applyAlignment="1">
      <alignment horizontal="center" vertical="center" wrapText="1"/>
    </xf>
    <xf numFmtId="0" fontId="18" fillId="6" borderId="7" xfId="2" applyFont="1" applyFill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26" fillId="0" borderId="0" xfId="0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30" fillId="0" borderId="0" xfId="0" applyFont="1">
      <alignment vertical="center"/>
    </xf>
    <xf numFmtId="0" fontId="33" fillId="0" borderId="0" xfId="0" applyFont="1" applyAlignment="1">
      <alignment horizontal="center" vertical="center" wrapText="1"/>
    </xf>
    <xf numFmtId="1" fontId="30" fillId="0" borderId="0" xfId="0" applyNumberFormat="1" applyFont="1">
      <alignment vertical="center"/>
    </xf>
    <xf numFmtId="1" fontId="0" fillId="0" borderId="0" xfId="0" applyNumberFormat="1">
      <alignment vertical="center"/>
    </xf>
    <xf numFmtId="0" fontId="0" fillId="0" borderId="0" xfId="0" applyFill="1" applyAlignment="1">
      <alignment vertical="center" wrapText="1"/>
    </xf>
    <xf numFmtId="14" fontId="34" fillId="0" borderId="16" xfId="0" applyNumberFormat="1" applyFont="1" applyBorder="1" applyAlignment="1">
      <alignment horizontal="center" vertical="center"/>
    </xf>
    <xf numFmtId="14" fontId="35" fillId="0" borderId="16" xfId="0" applyNumberFormat="1" applyFont="1" applyBorder="1" applyAlignment="1">
      <alignment horizontal="center" vertical="center"/>
    </xf>
    <xf numFmtId="0" fontId="31" fillId="12" borderId="16" xfId="0" applyFont="1" applyFill="1" applyBorder="1" applyAlignment="1">
      <alignment horizontal="left" vertical="center" indent="1"/>
    </xf>
    <xf numFmtId="14" fontId="31" fillId="0" borderId="16" xfId="0" applyNumberFormat="1" applyFont="1" applyBorder="1" applyAlignment="1">
      <alignment horizontal="right" vertical="center" indent="1"/>
    </xf>
    <xf numFmtId="1" fontId="34" fillId="0" borderId="16" xfId="0" applyNumberFormat="1" applyFont="1" applyBorder="1" applyAlignment="1">
      <alignment horizontal="left" vertical="center"/>
    </xf>
    <xf numFmtId="0" fontId="31" fillId="13" borderId="16" xfId="0" applyFont="1" applyFill="1" applyBorder="1" applyAlignment="1">
      <alignment horizontal="left" vertical="center" indent="1"/>
    </xf>
    <xf numFmtId="0" fontId="31" fillId="14" borderId="16" xfId="0" applyFont="1" applyFill="1" applyBorder="1" applyAlignment="1">
      <alignment horizontal="left" vertical="center" indent="1"/>
    </xf>
    <xf numFmtId="14" fontId="35" fillId="0" borderId="16" xfId="0" applyNumberFormat="1" applyFont="1" applyBorder="1" applyAlignment="1">
      <alignment horizontal="center" vertical="center" wrapText="1"/>
    </xf>
    <xf numFmtId="0" fontId="31" fillId="10" borderId="16" xfId="0" applyFont="1" applyFill="1" applyBorder="1" applyAlignment="1">
      <alignment horizontal="left" vertical="center" indent="1"/>
    </xf>
    <xf numFmtId="0" fontId="35" fillId="9" borderId="16" xfId="0" applyFont="1" applyFill="1" applyBorder="1" applyAlignment="1">
      <alignment horizontal="left" vertical="center" wrapText="1" indent="1"/>
    </xf>
    <xf numFmtId="0" fontId="31" fillId="8" borderId="16" xfId="0" applyFont="1" applyFill="1" applyBorder="1" applyAlignment="1">
      <alignment horizontal="left" vertical="center" indent="1"/>
    </xf>
    <xf numFmtId="165" fontId="5" fillId="18" borderId="6" xfId="0" applyNumberFormat="1" applyFont="1" applyFill="1" applyBorder="1" applyAlignment="1">
      <alignment vertical="center" wrapText="1"/>
    </xf>
    <xf numFmtId="165" fontId="5" fillId="0" borderId="14" xfId="0" applyNumberFormat="1" applyFont="1" applyFill="1" applyBorder="1" applyAlignment="1">
      <alignment vertical="center" wrapText="1"/>
    </xf>
    <xf numFmtId="165" fontId="5" fillId="0" borderId="6" xfId="0" applyNumberFormat="1" applyFont="1" applyFill="1" applyBorder="1" applyAlignment="1">
      <alignment vertical="center" wrapText="1"/>
    </xf>
    <xf numFmtId="0" fontId="18" fillId="0" borderId="15" xfId="2" applyFont="1" applyFill="1" applyBorder="1" applyAlignment="1">
      <alignment horizontal="center" vertical="center" wrapText="1"/>
    </xf>
    <xf numFmtId="0" fontId="18" fillId="0" borderId="7" xfId="2" applyFont="1" applyFill="1" applyBorder="1" applyAlignment="1">
      <alignment horizontal="center" vertical="center" wrapText="1"/>
    </xf>
    <xf numFmtId="0" fontId="0" fillId="0" borderId="15" xfId="0" applyFill="1" applyBorder="1" applyAlignment="1" applyProtection="1">
      <alignment vertical="center" wrapText="1"/>
      <protection locked="0"/>
    </xf>
    <xf numFmtId="0" fontId="0" fillId="0" borderId="7" xfId="0" applyFill="1" applyBorder="1" applyAlignment="1" applyProtection="1">
      <alignment vertical="center" wrapText="1"/>
      <protection locked="0"/>
    </xf>
    <xf numFmtId="0" fontId="0" fillId="15" borderId="16" xfId="0" applyFill="1" applyBorder="1" applyAlignment="1">
      <alignment vertical="center" wrapText="1"/>
    </xf>
    <xf numFmtId="0" fontId="0" fillId="17" borderId="16" xfId="0" applyFill="1" applyBorder="1" applyAlignment="1">
      <alignment vertical="center" wrapText="1"/>
    </xf>
    <xf numFmtId="0" fontId="0" fillId="11" borderId="16" xfId="0" applyFill="1" applyBorder="1" applyAlignment="1">
      <alignment vertical="center" wrapText="1"/>
    </xf>
    <xf numFmtId="0" fontId="0" fillId="8" borderId="16" xfId="0" applyFill="1" applyBorder="1" applyAlignment="1">
      <alignment vertical="center" wrapText="1"/>
    </xf>
    <xf numFmtId="0" fontId="0" fillId="16" borderId="16" xfId="0" applyFill="1" applyBorder="1" applyAlignment="1">
      <alignment vertical="center" wrapText="1"/>
    </xf>
    <xf numFmtId="0" fontId="0" fillId="10" borderId="16" xfId="0" applyFill="1" applyBorder="1" applyAlignment="1">
      <alignment vertical="center" wrapText="1"/>
    </xf>
    <xf numFmtId="0" fontId="0" fillId="0" borderId="16" xfId="0" applyFill="1" applyBorder="1" applyAlignment="1">
      <alignment vertical="center" wrapText="1"/>
    </xf>
    <xf numFmtId="1" fontId="34" fillId="0" borderId="16" xfId="0" applyNumberFormat="1" applyFont="1" applyFill="1" applyBorder="1" applyAlignment="1">
      <alignment horizontal="left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1" fontId="14" fillId="0" borderId="0" xfId="0" applyNumberFormat="1" applyFont="1" applyFill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14" fontId="34" fillId="0" borderId="16" xfId="0" applyNumberFormat="1" applyFont="1" applyBorder="1" applyAlignment="1">
      <alignment horizontal="right" vertical="center" indent="1"/>
    </xf>
    <xf numFmtId="14" fontId="34" fillId="0" borderId="17" xfId="0" applyNumberFormat="1" applyFont="1" applyBorder="1" applyAlignment="1">
      <alignment horizontal="right" vertical="center" indent="1"/>
    </xf>
    <xf numFmtId="14" fontId="34" fillId="0" borderId="18" xfId="0" applyNumberFormat="1" applyFont="1" applyBorder="1" applyAlignment="1">
      <alignment horizontal="right" vertical="center" indent="1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scheme val="minor"/>
      </font>
      <numFmt numFmtId="1" formatCode="0"/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family val="1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10"/>
        <color theme="1" tint="0.14996795556505021"/>
        <name val="Cambria"/>
        <family val="1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sz val="9"/>
        <color theme="1" tint="0.14996795556505021"/>
        <name val="Cambria"/>
        <family val="1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ill>
        <patternFill>
          <bgColor theme="4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rgb="FFFF0000"/>
        </patternFill>
      </fill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 xr9:uid="{00000000-0011-0000-FFFF-FFFF00000000}">
      <tableStyleElement type="wholeTable" dxfId="31"/>
      <tableStyleElement type="headerRow" dxfId="30"/>
      <tableStyleElement type="firstRowStripe" dxfId="2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49"/>
</file>

<file path=xl/ctrlProps/ctrlProp2.xml><?xml version="1.0" encoding="utf-8"?>
<formControlPr xmlns="http://schemas.microsoft.com/office/spreadsheetml/2009/9/main" objectType="Spin" dx="16" fmlaLink="$C$2" max="3000" min="1904" page="10" val="2022"/>
</file>

<file path=xl/ctrlProps/ctrlProp3.xml><?xml version="1.0" encoding="utf-8"?>
<formControlPr xmlns="http://schemas.microsoft.com/office/spreadsheetml/2009/9/main" objectType="Spin" dx="16" fmlaLink="$E$2" max="12" min="1" page="10" val="1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463550</xdr:colOff>
      <xdr:row>0</xdr:row>
      <xdr:rowOff>76200</xdr:rowOff>
    </xdr:from>
    <xdr:to>
      <xdr:col>7</xdr:col>
      <xdr:colOff>863600</xdr:colOff>
      <xdr:row>0</xdr:row>
      <xdr:rowOff>323850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921750" y="76200"/>
          <a:ext cx="1270000" cy="2476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 Nouvelle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1242060</xdr:colOff>
          <xdr:row>1</xdr:row>
          <xdr:rowOff>22860</xdr:rowOff>
        </xdr:from>
        <xdr:to>
          <xdr:col>3</xdr:col>
          <xdr:colOff>7620</xdr:colOff>
          <xdr:row>1</xdr:row>
          <xdr:rowOff>327660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7067" y="1337732"/>
          <a:ext cx="395332" cy="40957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1242060</xdr:colOff>
          <xdr:row>1</xdr:row>
          <xdr:rowOff>22860</xdr:rowOff>
        </xdr:from>
        <xdr:to>
          <xdr:col>3</xdr:col>
          <xdr:colOff>7620</xdr:colOff>
          <xdr:row>1</xdr:row>
          <xdr:rowOff>327660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1424940</xdr:colOff>
          <xdr:row>1</xdr:row>
          <xdr:rowOff>22860</xdr:rowOff>
        </xdr:from>
        <xdr:to>
          <xdr:col>4</xdr:col>
          <xdr:colOff>22860</xdr:colOff>
          <xdr:row>2</xdr:row>
          <xdr:rowOff>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35517" y="724958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Devoirs" displayName="Devoirs" ref="A2:K11" totalsRowShown="0" headerRowDxfId="19">
  <autoFilter ref="A2:K11" xr:uid="{00000000-0009-0000-0100-000001000000}"/>
  <tableColumns count="11">
    <tableColumn id="9" xr3:uid="{5F6F891F-97A3-4722-84B6-4F181591EA47}" name="MATIERES" dataDxfId="18"/>
    <tableColumn id="10" xr3:uid="{31ABF3F3-5904-4116-85E5-1C286E59829C}" name="FORMATEURS" dataDxfId="17"/>
    <tableColumn id="11" xr3:uid="{E65DC0B0-09A4-4484-9C13-C298AAECF21F}" name="Activité" dataDxfId="16"/>
    <tableColumn id="2" xr3:uid="{00000000-0010-0000-0000-000002000000}" name="Début" dataDxfId="15"/>
    <tableColumn id="3" xr3:uid="{00000000-0010-0000-0000-000003000000}" name="JOUR" dataDxfId="14"/>
    <tableColumn id="5" xr3:uid="{C8D08C03-D47D-49EE-8FA6-6DB8C007D832}" name="JOUR2" dataDxfId="13"/>
    <tableColumn id="6" xr3:uid="{EE929FEB-FA45-42B5-8C61-7FD88276F6E9}" name="JOUR3" dataDxfId="12"/>
    <tableColumn id="7" xr3:uid="{AE92C901-F1F7-4809-9C04-9BBA9D6CEEFA}" name="JOUR7" dataDxfId="11">
      <calculatedColumnFormula>7+Devoirs[[#This Row],[JOUR]]</calculatedColumnFormula>
    </tableColumn>
    <tableColumn id="8" xr3:uid="{F12A39EE-A302-471B-AD6F-B1E93A7BB9E3}" name="    date         + 3 MOIS" dataDxfId="10">
      <calculatedColumnFormula>EDATE(D3,3)</calculatedColumnFormula>
    </tableColumn>
    <tableColumn id="1" xr3:uid="{9644A435-ADED-48A5-BBD9-2B75D5C1F059}" name="Nb de jours" dataDxfId="9">
      <calculatedColumnFormula>Devoirs[[#This Row],[JOUR]]-Devoirs[[#This Row],[Début]]+1</calculatedColumnFormula>
    </tableColumn>
    <tableColumn id="4" xr3:uid="{1520716C-7E26-4144-8A5A-04384750C9FF}" name="Terminé" dataDxfId="0"/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F_P" displayName="JF_P" ref="B1:C33" totalsRowShown="0" headerRowDxfId="3">
  <autoFilter ref="B1:C33" xr:uid="{00000000-0009-0000-0100-000002000000}"/>
  <tableColumns count="2">
    <tableColumn id="1" xr3:uid="{00000000-0010-0000-0100-000001000000}" name="DATE_JFP" dataDxfId="2"/>
    <tableColumn id="2" xr3:uid="{00000000-0010-0000-0100-000002000000}" name="JF_Ponts" dataDxfId="1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5"/>
    <pageSetUpPr autoPageBreaks="0"/>
  </sheetPr>
  <dimension ref="A1:K12"/>
  <sheetViews>
    <sheetView showGridLines="0" tabSelected="1" topLeftCell="B1" zoomScale="120" zoomScaleNormal="120" workbookViewId="0">
      <selection activeCell="K10" sqref="K10"/>
    </sheetView>
  </sheetViews>
  <sheetFormatPr baseColWidth="10" defaultColWidth="9.109375" defaultRowHeight="18" customHeight="1" x14ac:dyDescent="0.25"/>
  <cols>
    <col min="1" max="1" width="15.5546875" customWidth="1"/>
    <col min="2" max="2" width="12.88671875" customWidth="1"/>
    <col min="3" max="3" width="52.77734375" customWidth="1"/>
    <col min="4" max="4" width="13.5546875" style="68" customWidth="1"/>
    <col min="5" max="5" width="15.21875" bestFit="1" customWidth="1"/>
    <col min="6" max="6" width="13.44140625" bestFit="1" customWidth="1"/>
    <col min="7" max="7" width="12.6640625" customWidth="1"/>
    <col min="8" max="8" width="13.44140625" customWidth="1"/>
    <col min="9" max="9" width="13.88671875" customWidth="1"/>
    <col min="10" max="10" width="9.21875" customWidth="1"/>
    <col min="11" max="11" width="8.33203125" style="40" customWidth="1"/>
  </cols>
  <sheetData>
    <row r="1" spans="1:11" ht="30.75" customHeight="1" x14ac:dyDescent="0.25">
      <c r="A1" s="37" t="s">
        <v>44</v>
      </c>
      <c r="B1" s="37"/>
      <c r="C1" s="37"/>
      <c r="E1" s="37"/>
      <c r="F1" s="37"/>
      <c r="G1" s="37"/>
      <c r="J1" s="39"/>
      <c r="K1"/>
    </row>
    <row r="2" spans="1:11" ht="40.5" customHeight="1" x14ac:dyDescent="0.25">
      <c r="A2" s="1" t="s">
        <v>46</v>
      </c>
      <c r="B2" s="38" t="s">
        <v>51</v>
      </c>
      <c r="C2" s="1" t="s">
        <v>35</v>
      </c>
      <c r="D2" s="69" t="s">
        <v>36</v>
      </c>
      <c r="E2" s="69" t="s">
        <v>40</v>
      </c>
      <c r="F2" s="69" t="s">
        <v>41</v>
      </c>
      <c r="G2" s="69" t="s">
        <v>42</v>
      </c>
      <c r="H2" s="69" t="s">
        <v>43</v>
      </c>
      <c r="I2" s="70" t="s">
        <v>66</v>
      </c>
      <c r="J2" s="70" t="s">
        <v>37</v>
      </c>
      <c r="K2" s="70" t="s">
        <v>71</v>
      </c>
    </row>
    <row r="3" spans="1:11" ht="18" customHeight="1" x14ac:dyDescent="0.25">
      <c r="A3" s="42" t="s">
        <v>48</v>
      </c>
      <c r="B3" s="42" t="s">
        <v>67</v>
      </c>
      <c r="C3" s="42" t="s">
        <v>68</v>
      </c>
      <c r="D3" s="45">
        <v>44844</v>
      </c>
      <c r="E3" s="45">
        <v>44844</v>
      </c>
      <c r="F3" s="45">
        <v>44846</v>
      </c>
      <c r="G3" s="45">
        <v>44847</v>
      </c>
      <c r="H3" s="45">
        <v>44851</v>
      </c>
      <c r="I3" s="45">
        <f>EDATE(D3,3)</f>
        <v>44936</v>
      </c>
      <c r="J3" s="67">
        <f>Devoirs[[#This Row],[JOUR]]-Devoirs[[#This Row],[Début]]+1</f>
        <v>1</v>
      </c>
      <c r="K3" s="76" t="s">
        <v>70</v>
      </c>
    </row>
    <row r="4" spans="1:11" ht="18" customHeight="1" x14ac:dyDescent="0.25">
      <c r="A4" s="42" t="s">
        <v>47</v>
      </c>
      <c r="B4" s="43" t="s">
        <v>52</v>
      </c>
      <c r="C4" s="44" t="s">
        <v>38</v>
      </c>
      <c r="D4" s="45">
        <v>44892</v>
      </c>
      <c r="E4" s="45">
        <v>44893</v>
      </c>
      <c r="F4" s="45">
        <f>2+Devoirs[[#This Row],[JOUR]]</f>
        <v>44895</v>
      </c>
      <c r="G4" s="45">
        <f>3+Devoirs[[#This Row],[JOUR]]</f>
        <v>44896</v>
      </c>
      <c r="H4" s="45">
        <f>7+Devoirs[[#This Row],[JOUR]]</f>
        <v>44900</v>
      </c>
      <c r="I4" s="45">
        <f t="shared" ref="I4:I11" si="0">EDATE(D4,3)</f>
        <v>44984</v>
      </c>
      <c r="J4" s="46">
        <f>Devoirs[[#This Row],[JOUR]]-Devoirs[[#This Row],[Début]]+1</f>
        <v>2</v>
      </c>
      <c r="K4" s="75" t="s">
        <v>70</v>
      </c>
    </row>
    <row r="5" spans="1:11" ht="27" customHeight="1" x14ac:dyDescent="0.25">
      <c r="A5" s="42" t="s">
        <v>47</v>
      </c>
      <c r="B5" s="42" t="s">
        <v>53</v>
      </c>
      <c r="C5" s="47" t="s">
        <v>39</v>
      </c>
      <c r="D5" s="45">
        <v>44892</v>
      </c>
      <c r="E5" s="45">
        <v>44893</v>
      </c>
      <c r="F5" s="45">
        <f>2+Devoirs[[#This Row],[JOUR]]</f>
        <v>44895</v>
      </c>
      <c r="G5" s="45">
        <v>44893</v>
      </c>
      <c r="H5" s="45">
        <f>7+Devoirs[[#This Row],[JOUR]]</f>
        <v>44900</v>
      </c>
      <c r="I5" s="45">
        <f t="shared" si="0"/>
        <v>44984</v>
      </c>
      <c r="J5" s="46">
        <f>Devoirs[[#This Row],[JOUR]]-Devoirs[[#This Row],[Début]]+1</f>
        <v>2</v>
      </c>
      <c r="K5" s="75" t="s">
        <v>69</v>
      </c>
    </row>
    <row r="6" spans="1:11" ht="29.25" customHeight="1" x14ac:dyDescent="0.25">
      <c r="A6" s="42" t="s">
        <v>48</v>
      </c>
      <c r="B6" s="42" t="s">
        <v>53</v>
      </c>
      <c r="C6" s="48" t="s">
        <v>45</v>
      </c>
      <c r="D6" s="45">
        <v>44892</v>
      </c>
      <c r="E6" s="45">
        <v>44892</v>
      </c>
      <c r="F6" s="45">
        <f>2+Devoirs[[#This Row],[JOUR]]</f>
        <v>44894</v>
      </c>
      <c r="G6" s="45">
        <v>44894</v>
      </c>
      <c r="H6" s="45">
        <f>7+Devoirs[[#This Row],[JOUR]]</f>
        <v>44899</v>
      </c>
      <c r="I6" s="45">
        <f t="shared" si="0"/>
        <v>44984</v>
      </c>
      <c r="J6" s="46">
        <f>Devoirs[[#This Row],[JOUR]]-Devoirs[[#This Row],[Début]]+1</f>
        <v>1</v>
      </c>
      <c r="K6" s="75"/>
    </row>
    <row r="7" spans="1:11" ht="18" customHeight="1" x14ac:dyDescent="0.25">
      <c r="A7" s="42" t="s">
        <v>49</v>
      </c>
      <c r="B7" s="49" t="s">
        <v>54</v>
      </c>
      <c r="C7" s="50" t="s">
        <v>55</v>
      </c>
      <c r="D7" s="45">
        <v>44894</v>
      </c>
      <c r="E7" s="45">
        <v>44894</v>
      </c>
      <c r="F7" s="45">
        <f>2+Devoirs[[#This Row],[JOUR]]</f>
        <v>44896</v>
      </c>
      <c r="G7" s="45">
        <v>44895</v>
      </c>
      <c r="H7" s="45">
        <f>7+Devoirs[[#This Row],[JOUR]]</f>
        <v>44901</v>
      </c>
      <c r="I7" s="45">
        <f t="shared" si="0"/>
        <v>44985</v>
      </c>
      <c r="J7" s="46">
        <f>Devoirs[[#This Row],[JOUR]]-Devoirs[[#This Row],[Début]]+1</f>
        <v>1</v>
      </c>
      <c r="K7" s="75"/>
    </row>
    <row r="8" spans="1:11" ht="33" customHeight="1" x14ac:dyDescent="0.25">
      <c r="A8" s="42" t="s">
        <v>50</v>
      </c>
      <c r="B8" s="42" t="s">
        <v>57</v>
      </c>
      <c r="C8" s="50" t="s">
        <v>56</v>
      </c>
      <c r="D8" s="45">
        <v>44894</v>
      </c>
      <c r="E8" s="45">
        <v>44894</v>
      </c>
      <c r="F8" s="45">
        <f>2+Devoirs[[#This Row],[JOUR]]</f>
        <v>44896</v>
      </c>
      <c r="G8" s="45">
        <v>44895</v>
      </c>
      <c r="H8" s="45">
        <f>7+Devoirs[[#This Row],[JOUR]]</f>
        <v>44901</v>
      </c>
      <c r="I8" s="45">
        <f t="shared" si="0"/>
        <v>44985</v>
      </c>
      <c r="J8" s="46">
        <f>Devoirs[[#This Row],[JOUR]]-Devoirs[[#This Row],[Début]]+1</f>
        <v>1</v>
      </c>
      <c r="K8" s="75"/>
    </row>
    <row r="9" spans="1:11" ht="18" customHeight="1" x14ac:dyDescent="0.25">
      <c r="A9" s="42" t="s">
        <v>49</v>
      </c>
      <c r="B9" s="42" t="s">
        <v>58</v>
      </c>
      <c r="C9" s="51" t="s">
        <v>61</v>
      </c>
      <c r="D9" s="45">
        <v>44895</v>
      </c>
      <c r="E9" s="45">
        <v>44895</v>
      </c>
      <c r="F9" s="45">
        <f>2+Devoirs[[#This Row],[JOUR]]</f>
        <v>44897</v>
      </c>
      <c r="G9" s="45">
        <v>44896</v>
      </c>
      <c r="H9" s="45">
        <f>7+Devoirs[[#This Row],[JOUR]]</f>
        <v>44902</v>
      </c>
      <c r="I9" s="45">
        <f t="shared" si="0"/>
        <v>44985</v>
      </c>
      <c r="J9" s="46">
        <f>Devoirs[[#This Row],[JOUR]]-Devoirs[[#This Row],[Début]]+1</f>
        <v>1</v>
      </c>
      <c r="K9" s="75"/>
    </row>
    <row r="10" spans="1:11" ht="18" customHeight="1" x14ac:dyDescent="0.25">
      <c r="A10" s="42" t="s">
        <v>48</v>
      </c>
      <c r="B10" s="42" t="s">
        <v>59</v>
      </c>
      <c r="C10" s="48" t="s">
        <v>62</v>
      </c>
      <c r="D10" s="45">
        <v>44895</v>
      </c>
      <c r="E10" s="45">
        <v>44895</v>
      </c>
      <c r="F10" s="45">
        <f>2+Devoirs[[#This Row],[JOUR]]</f>
        <v>44897</v>
      </c>
      <c r="G10" s="45">
        <v>44896</v>
      </c>
      <c r="H10" s="45">
        <f>7+Devoirs[[#This Row],[JOUR]]</f>
        <v>44902</v>
      </c>
      <c r="I10" s="45">
        <f t="shared" si="0"/>
        <v>44985</v>
      </c>
      <c r="J10" s="46">
        <f>Devoirs[[#This Row],[JOUR]]-Devoirs[[#This Row],[Début]]+1</f>
        <v>1</v>
      </c>
      <c r="K10" s="75" t="s">
        <v>69</v>
      </c>
    </row>
    <row r="11" spans="1:11" ht="18" customHeight="1" x14ac:dyDescent="0.25">
      <c r="A11" s="42" t="s">
        <v>64</v>
      </c>
      <c r="B11" s="42" t="s">
        <v>60</v>
      </c>
      <c r="C11" s="52" t="s">
        <v>63</v>
      </c>
      <c r="D11" s="45">
        <v>44896</v>
      </c>
      <c r="E11" s="45">
        <v>44896</v>
      </c>
      <c r="F11" s="45">
        <f>2+Devoirs[[#This Row],[JOUR]]</f>
        <v>44898</v>
      </c>
      <c r="G11" s="45">
        <f>3+Devoirs[[#This Row],[JOUR]]</f>
        <v>44899</v>
      </c>
      <c r="H11" s="45">
        <f>7+Devoirs[[#This Row],[JOUR]]</f>
        <v>44903</v>
      </c>
      <c r="I11" s="45">
        <f t="shared" si="0"/>
        <v>44986</v>
      </c>
      <c r="J11" s="46">
        <f>Devoirs[[#This Row],[JOUR]]-Devoirs[[#This Row],[Début]]+1</f>
        <v>1</v>
      </c>
      <c r="K11" s="77" t="s">
        <v>69</v>
      </c>
    </row>
    <row r="12" spans="1:11" ht="18" customHeight="1" x14ac:dyDescent="0.25">
      <c r="K12"/>
    </row>
  </sheetData>
  <conditionalFormatting sqref="D4:E11">
    <cfRule type="expression" dxfId="28" priority="11">
      <formula>COUNTIF(D4:I99,D4)&gt;5</formula>
    </cfRule>
    <cfRule type="expression" dxfId="27" priority="12">
      <formula>COUNTIF(D4:I99,D4)&gt;4</formula>
    </cfRule>
    <cfRule type="expression" dxfId="26" priority="13">
      <formula>COUNTIF(D4:I99,D4)&gt;3</formula>
    </cfRule>
  </conditionalFormatting>
  <conditionalFormatting sqref="F4:I11">
    <cfRule type="expression" dxfId="25" priority="38">
      <formula>COUNTIF(F3:K100,F4)&gt;5</formula>
    </cfRule>
    <cfRule type="expression" dxfId="24" priority="39">
      <formula>COUNTIF(F3:K100,F4)&gt;4</formula>
    </cfRule>
    <cfRule type="expression" dxfId="23" priority="40">
      <formula>COUNTIF(F3:K100,F4)&gt;3</formula>
    </cfRule>
  </conditionalFormatting>
  <conditionalFormatting sqref="D3:I3">
    <cfRule type="expression" dxfId="22" priority="1">
      <formula>COUNTIF(D3:I98,D3)&gt;5</formula>
    </cfRule>
    <cfRule type="expression" dxfId="21" priority="2">
      <formula>COUNTIF(D3:I98,D3)&gt;4</formula>
    </cfRule>
    <cfRule type="expression" dxfId="20" priority="3">
      <formula>COUNTIF(D3:I98,D3)&gt;3</formula>
    </cfRule>
  </conditionalFormatting>
  <dataValidations count="1">
    <dataValidation type="list" allowBlank="1" showInputMessage="1" showErrorMessage="1" sqref="K3:K11" xr:uid="{D2BB28EF-8C35-4AAF-881B-BB628B60C02B}">
      <formula1>"OUI,NON"</formula1>
    </dataValidation>
  </dataValidations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92D050"/>
  </sheetPr>
  <dimension ref="A1:M100"/>
  <sheetViews>
    <sheetView zoomScale="90" zoomScaleNormal="90" workbookViewId="0">
      <selection activeCell="F13" sqref="F13"/>
    </sheetView>
  </sheetViews>
  <sheetFormatPr baseColWidth="10" defaultColWidth="9.109375" defaultRowHeight="13.2" x14ac:dyDescent="0.25"/>
  <cols>
    <col min="1" max="1" width="2.33203125" style="33" customWidth="1"/>
    <col min="2" max="8" width="25.88671875" style="10" customWidth="1"/>
    <col min="9" max="9" width="11.44140625" style="10" customWidth="1"/>
    <col min="10" max="16384" width="9.109375" style="10"/>
  </cols>
  <sheetData>
    <row r="1" spans="1:13" ht="61.5" customHeight="1" thickBot="1" x14ac:dyDescent="0.3">
      <c r="A1" s="33" t="s">
        <v>8</v>
      </c>
      <c r="B1" s="72" t="s">
        <v>65</v>
      </c>
      <c r="C1" s="72"/>
      <c r="D1" s="72"/>
      <c r="E1" s="72"/>
      <c r="F1" s="72"/>
      <c r="G1" s="72"/>
      <c r="H1" s="72"/>
    </row>
    <row r="2" spans="1:13" s="13" customFormat="1" ht="24" thickTop="1" thickBot="1" x14ac:dyDescent="0.3">
      <c r="A2" s="34" t="s">
        <v>8</v>
      </c>
      <c r="B2" s="11">
        <v>2022</v>
      </c>
      <c r="C2" s="12">
        <v>49</v>
      </c>
      <c r="D2" s="10"/>
    </row>
    <row r="3" spans="1:13" ht="13.8" thickTop="1" x14ac:dyDescent="0.25">
      <c r="A3" s="33" t="s">
        <v>8</v>
      </c>
    </row>
    <row r="4" spans="1:13" ht="37.799999999999997" thickBot="1" x14ac:dyDescent="0.3">
      <c r="A4" s="33" t="s">
        <v>8</v>
      </c>
      <c r="B4" s="71" t="s">
        <v>7</v>
      </c>
      <c r="C4" s="71"/>
      <c r="D4" s="71"/>
      <c r="E4" s="71"/>
      <c r="F4" s="71"/>
      <c r="G4" s="71"/>
      <c r="H4" s="71"/>
    </row>
    <row r="5" spans="1:13" ht="14.4" thickTop="1" x14ac:dyDescent="0.25">
      <c r="A5" s="33" t="s">
        <v>8</v>
      </c>
      <c r="B5" s="14" t="s">
        <v>1</v>
      </c>
      <c r="C5" s="14" t="s">
        <v>2</v>
      </c>
      <c r="D5" s="14" t="s">
        <v>3</v>
      </c>
      <c r="E5" s="14" t="s">
        <v>4</v>
      </c>
      <c r="F5" s="14" t="s">
        <v>5</v>
      </c>
      <c r="G5" s="15" t="s">
        <v>6</v>
      </c>
      <c r="H5" s="16" t="s">
        <v>0</v>
      </c>
    </row>
    <row r="6" spans="1:13" s="36" customFormat="1" ht="15" x14ac:dyDescent="0.25">
      <c r="A6" s="35" t="s">
        <v>8</v>
      </c>
      <c r="B6" s="17">
        <f>B7</f>
        <v>44900</v>
      </c>
      <c r="C6" s="18"/>
      <c r="D6" s="18"/>
      <c r="E6" s="18"/>
      <c r="F6" s="18"/>
      <c r="G6" s="18"/>
      <c r="H6" s="17">
        <f>H7</f>
        <v>44906</v>
      </c>
    </row>
    <row r="7" spans="1:13" ht="27.6" x14ac:dyDescent="0.25">
      <c r="A7" s="33" t="s">
        <v>8</v>
      </c>
      <c r="B7" s="19">
        <f>(C2-1)*7+IF(WEEKDAY(DATE(B2,1,1),2)&gt;4,7,0)+DATE(B2,1,1)-WEEKDAY(DATE(B2,1,1),2)+1</f>
        <v>44900</v>
      </c>
      <c r="C7" s="19">
        <f>B7+1</f>
        <v>44901</v>
      </c>
      <c r="D7" s="19">
        <f t="shared" ref="D7:H7" si="0">C7+1</f>
        <v>44902</v>
      </c>
      <c r="E7" s="19">
        <f t="shared" si="0"/>
        <v>44903</v>
      </c>
      <c r="F7" s="19">
        <f t="shared" si="0"/>
        <v>44904</v>
      </c>
      <c r="G7" s="19">
        <f t="shared" si="0"/>
        <v>44905</v>
      </c>
      <c r="H7" s="19">
        <f t="shared" si="0"/>
        <v>44906</v>
      </c>
    </row>
    <row r="8" spans="1:13" ht="39.6" x14ac:dyDescent="0.25">
      <c r="A8"/>
      <c r="B8" s="60" t="s">
        <v>38</v>
      </c>
      <c r="C8" s="65" t="s">
        <v>55</v>
      </c>
      <c r="D8" s="62" t="s">
        <v>61</v>
      </c>
      <c r="E8" s="63" t="s">
        <v>63</v>
      </c>
      <c r="F8" s="66"/>
      <c r="G8" s="66"/>
      <c r="H8" s="66"/>
      <c r="I8"/>
      <c r="J8"/>
      <c r="K8"/>
      <c r="L8"/>
      <c r="M8"/>
    </row>
    <row r="9" spans="1:13" x14ac:dyDescent="0.25">
      <c r="A9"/>
      <c r="B9" s="64" t="s">
        <v>39</v>
      </c>
      <c r="C9" s="65" t="s">
        <v>56</v>
      </c>
      <c r="D9" s="61" t="s">
        <v>62</v>
      </c>
      <c r="E9" s="66"/>
      <c r="F9" s="66"/>
      <c r="G9" s="66"/>
      <c r="H9" s="66"/>
      <c r="I9"/>
      <c r="J9"/>
      <c r="K9"/>
      <c r="L9"/>
      <c r="M9"/>
    </row>
    <row r="10" spans="1:13" x14ac:dyDescent="0.25">
      <c r="A10"/>
      <c r="B10" s="66"/>
      <c r="C10" s="66"/>
      <c r="D10" s="66"/>
      <c r="E10" s="66"/>
      <c r="F10" s="66"/>
      <c r="G10" s="66"/>
      <c r="H10" s="66"/>
      <c r="I10"/>
      <c r="J10"/>
      <c r="K10"/>
      <c r="L10"/>
      <c r="M10"/>
    </row>
    <row r="11" spans="1:13" x14ac:dyDescent="0.25">
      <c r="A11"/>
      <c r="B11" s="66"/>
      <c r="C11" s="66"/>
      <c r="D11" s="66"/>
      <c r="E11" s="66"/>
      <c r="F11" s="66"/>
      <c r="G11" s="66"/>
      <c r="H11" s="66"/>
      <c r="I11"/>
      <c r="J11"/>
      <c r="K11"/>
      <c r="L11"/>
      <c r="M11"/>
    </row>
    <row r="12" spans="1:13" x14ac:dyDescent="0.25">
      <c r="A12" s="10"/>
      <c r="B12" s="66"/>
      <c r="C12" s="66"/>
      <c r="D12" s="66"/>
      <c r="E12" s="66"/>
      <c r="F12" s="66"/>
      <c r="G12" s="66"/>
      <c r="H12" s="66"/>
    </row>
    <row r="13" spans="1:13" x14ac:dyDescent="0.25">
      <c r="A13" s="10"/>
      <c r="B13" s="66"/>
      <c r="C13" s="66"/>
      <c r="D13" s="66"/>
      <c r="E13" s="66"/>
      <c r="F13" s="66"/>
      <c r="G13" s="66"/>
      <c r="H13" s="66"/>
    </row>
    <row r="14" spans="1:13" x14ac:dyDescent="0.25">
      <c r="A14" s="10"/>
      <c r="B14" s="66"/>
      <c r="C14" s="66"/>
      <c r="D14" s="66"/>
      <c r="E14" s="66"/>
      <c r="F14" s="66"/>
      <c r="G14" s="66"/>
      <c r="H14" s="66"/>
    </row>
    <row r="15" spans="1:13" x14ac:dyDescent="0.25">
      <c r="A15" s="10"/>
      <c r="B15" s="41"/>
      <c r="C15" s="41"/>
      <c r="D15" s="41"/>
      <c r="E15" s="41"/>
      <c r="F15" s="41"/>
      <c r="G15" s="41"/>
      <c r="H15" s="41"/>
    </row>
    <row r="16" spans="1:13" x14ac:dyDescent="0.25">
      <c r="A16" s="10"/>
      <c r="B16" s="41"/>
      <c r="C16" s="41"/>
      <c r="D16" s="41"/>
      <c r="E16" s="41"/>
      <c r="F16" s="41"/>
      <c r="G16" s="41"/>
      <c r="H16" s="41"/>
    </row>
    <row r="17" spans="1:8" x14ac:dyDescent="0.25">
      <c r="A17" s="10"/>
      <c r="B17" s="41"/>
      <c r="C17" s="41"/>
      <c r="D17" s="41"/>
      <c r="E17" s="41"/>
      <c r="F17" s="41"/>
      <c r="G17" s="41"/>
      <c r="H17" s="41"/>
    </row>
    <row r="18" spans="1:8" x14ac:dyDescent="0.25">
      <c r="B18" s="41"/>
      <c r="C18" s="41"/>
      <c r="D18" s="41"/>
      <c r="E18" s="41"/>
      <c r="F18" s="41"/>
      <c r="G18" s="41"/>
      <c r="H18" s="41"/>
    </row>
    <row r="19" spans="1:8" x14ac:dyDescent="0.25">
      <c r="B19" s="41"/>
      <c r="C19" s="41"/>
      <c r="D19" s="41"/>
      <c r="E19" s="41"/>
      <c r="F19" s="41"/>
      <c r="G19" s="41"/>
      <c r="H19" s="41"/>
    </row>
    <row r="20" spans="1:8" x14ac:dyDescent="0.25">
      <c r="B20" s="41"/>
      <c r="C20" s="41"/>
      <c r="D20" s="41"/>
      <c r="E20" s="41"/>
      <c r="F20" s="41"/>
      <c r="G20" s="41"/>
      <c r="H20" s="41"/>
    </row>
    <row r="21" spans="1:8" x14ac:dyDescent="0.25">
      <c r="B21" s="41"/>
      <c r="C21" s="41"/>
      <c r="D21" s="41"/>
      <c r="E21" s="41"/>
      <c r="F21" s="41"/>
      <c r="G21" s="41"/>
      <c r="H21" s="41"/>
    </row>
    <row r="22" spans="1:8" x14ac:dyDescent="0.25">
      <c r="B22" s="41"/>
      <c r="C22" s="41"/>
      <c r="D22" s="41"/>
      <c r="E22" s="41"/>
      <c r="F22" s="41"/>
      <c r="G22" s="41"/>
      <c r="H22" s="41"/>
    </row>
    <row r="23" spans="1:8" x14ac:dyDescent="0.25">
      <c r="B23" s="41"/>
      <c r="C23" s="41"/>
      <c r="D23" s="41"/>
      <c r="E23" s="41"/>
      <c r="F23" s="41"/>
      <c r="G23" s="41"/>
      <c r="H23" s="41"/>
    </row>
    <row r="24" spans="1:8" x14ac:dyDescent="0.25">
      <c r="B24" s="41"/>
      <c r="C24" s="41"/>
      <c r="D24" s="41"/>
      <c r="E24" s="41"/>
      <c r="F24" s="41"/>
      <c r="G24" s="41"/>
      <c r="H24" s="41"/>
    </row>
    <row r="25" spans="1:8" x14ac:dyDescent="0.25">
      <c r="B25" s="41"/>
      <c r="C25" s="41"/>
      <c r="D25" s="41"/>
      <c r="E25" s="41"/>
      <c r="F25" s="41"/>
      <c r="G25" s="41"/>
      <c r="H25" s="41"/>
    </row>
    <row r="26" spans="1:8" x14ac:dyDescent="0.25">
      <c r="B26" s="41"/>
      <c r="C26" s="41"/>
      <c r="D26" s="41"/>
      <c r="E26" s="41"/>
      <c r="F26" s="41"/>
      <c r="G26" s="41"/>
      <c r="H26" s="41"/>
    </row>
    <row r="27" spans="1:8" x14ac:dyDescent="0.25">
      <c r="B27" s="41"/>
      <c r="C27" s="41"/>
      <c r="D27" s="41"/>
      <c r="E27" s="41"/>
      <c r="F27" s="41"/>
      <c r="G27" s="41"/>
      <c r="H27" s="41"/>
    </row>
    <row r="28" spans="1:8" x14ac:dyDescent="0.25">
      <c r="B28" s="41"/>
      <c r="C28" s="41"/>
      <c r="D28" s="41"/>
      <c r="E28" s="41"/>
      <c r="F28" s="41"/>
      <c r="G28" s="41"/>
      <c r="H28" s="41"/>
    </row>
    <row r="29" spans="1:8" x14ac:dyDescent="0.25">
      <c r="B29" s="41"/>
      <c r="C29" s="41"/>
      <c r="D29" s="41"/>
      <c r="E29" s="41"/>
      <c r="F29" s="41"/>
      <c r="G29" s="41"/>
      <c r="H29" s="41"/>
    </row>
    <row r="30" spans="1:8" x14ac:dyDescent="0.25">
      <c r="B30" s="41"/>
      <c r="C30" s="41"/>
      <c r="D30" s="41"/>
      <c r="E30" s="41"/>
      <c r="F30" s="41"/>
      <c r="G30" s="41"/>
      <c r="H30" s="41"/>
    </row>
    <row r="31" spans="1:8" x14ac:dyDescent="0.25">
      <c r="B31" s="41"/>
      <c r="C31" s="41"/>
      <c r="D31" s="41"/>
      <c r="E31" s="41"/>
      <c r="F31" s="41"/>
      <c r="G31" s="41"/>
      <c r="H31" s="41"/>
    </row>
    <row r="32" spans="1:8" x14ac:dyDescent="0.25">
      <c r="B32" s="41"/>
      <c r="C32" s="41"/>
      <c r="D32" s="41"/>
      <c r="E32" s="41"/>
      <c r="F32" s="41"/>
      <c r="G32" s="41"/>
      <c r="H32" s="41"/>
    </row>
    <row r="33" spans="2:8" x14ac:dyDescent="0.25">
      <c r="B33" s="41"/>
      <c r="C33" s="41"/>
      <c r="D33" s="41"/>
      <c r="E33" s="41"/>
      <c r="F33" s="41"/>
      <c r="G33" s="41"/>
      <c r="H33" s="41"/>
    </row>
    <row r="34" spans="2:8" x14ac:dyDescent="0.25">
      <c r="B34" s="41"/>
      <c r="C34" s="41"/>
      <c r="D34" s="41"/>
      <c r="E34" s="41"/>
      <c r="F34" s="41"/>
      <c r="G34" s="41"/>
      <c r="H34" s="41"/>
    </row>
    <row r="35" spans="2:8" x14ac:dyDescent="0.25">
      <c r="B35" s="41"/>
      <c r="C35" s="41"/>
      <c r="D35" s="41"/>
      <c r="E35" s="41"/>
      <c r="F35" s="41"/>
      <c r="G35" s="41"/>
      <c r="H35" s="41"/>
    </row>
    <row r="36" spans="2:8" x14ac:dyDescent="0.25">
      <c r="B36" s="41"/>
      <c r="C36" s="41"/>
      <c r="D36" s="41"/>
      <c r="E36" s="41"/>
      <c r="F36" s="41"/>
      <c r="G36" s="41"/>
      <c r="H36" s="41"/>
    </row>
    <row r="37" spans="2:8" x14ac:dyDescent="0.25">
      <c r="B37" s="41"/>
      <c r="C37" s="41"/>
      <c r="D37" s="41"/>
      <c r="E37" s="41"/>
      <c r="F37" s="41"/>
      <c r="G37" s="41"/>
      <c r="H37" s="41"/>
    </row>
    <row r="38" spans="2:8" x14ac:dyDescent="0.25">
      <c r="B38" s="41"/>
      <c r="C38" s="41"/>
      <c r="D38" s="41"/>
      <c r="E38" s="41"/>
      <c r="F38" s="41"/>
      <c r="G38" s="41"/>
      <c r="H38" s="41"/>
    </row>
    <row r="39" spans="2:8" x14ac:dyDescent="0.25">
      <c r="B39" s="41"/>
      <c r="C39" s="41"/>
      <c r="D39" s="41"/>
      <c r="E39" s="41"/>
      <c r="F39" s="41"/>
      <c r="G39" s="41"/>
      <c r="H39" s="41"/>
    </row>
    <row r="40" spans="2:8" x14ac:dyDescent="0.25">
      <c r="B40" s="41"/>
      <c r="C40" s="41"/>
      <c r="D40" s="41"/>
      <c r="E40" s="41"/>
      <c r="F40" s="41"/>
      <c r="G40" s="41"/>
      <c r="H40" s="41"/>
    </row>
    <row r="41" spans="2:8" x14ac:dyDescent="0.25">
      <c r="B41" s="41"/>
      <c r="C41" s="41"/>
      <c r="D41" s="41"/>
      <c r="E41" s="41"/>
      <c r="F41" s="41"/>
      <c r="G41" s="41"/>
      <c r="H41" s="41"/>
    </row>
    <row r="42" spans="2:8" x14ac:dyDescent="0.25">
      <c r="B42" s="41"/>
      <c r="C42" s="41"/>
      <c r="D42" s="41"/>
      <c r="E42" s="41"/>
      <c r="F42" s="41"/>
      <c r="G42" s="41"/>
      <c r="H42" s="41"/>
    </row>
    <row r="43" spans="2:8" x14ac:dyDescent="0.25">
      <c r="B43" s="41"/>
      <c r="C43" s="41"/>
      <c r="D43" s="41"/>
      <c r="E43" s="41"/>
      <c r="F43" s="41"/>
      <c r="G43" s="41"/>
      <c r="H43" s="41"/>
    </row>
    <row r="44" spans="2:8" x14ac:dyDescent="0.25">
      <c r="B44" s="41"/>
      <c r="C44" s="41"/>
      <c r="D44" s="41"/>
      <c r="E44" s="41"/>
      <c r="F44" s="41"/>
      <c r="G44" s="41"/>
      <c r="H44" s="41"/>
    </row>
    <row r="45" spans="2:8" x14ac:dyDescent="0.25">
      <c r="B45" s="41"/>
      <c r="C45" s="41"/>
      <c r="D45" s="41"/>
      <c r="E45" s="41"/>
      <c r="F45" s="41"/>
      <c r="G45" s="41"/>
      <c r="H45" s="41"/>
    </row>
    <row r="46" spans="2:8" x14ac:dyDescent="0.25">
      <c r="B46" s="41"/>
      <c r="C46" s="41"/>
      <c r="D46" s="41"/>
      <c r="E46" s="41"/>
      <c r="F46" s="41"/>
      <c r="G46" s="41"/>
      <c r="H46" s="41"/>
    </row>
    <row r="47" spans="2:8" x14ac:dyDescent="0.25">
      <c r="B47" s="41"/>
      <c r="C47" s="41"/>
      <c r="D47" s="41"/>
      <c r="E47" s="41"/>
      <c r="F47" s="41"/>
      <c r="G47" s="41"/>
      <c r="H47" s="41"/>
    </row>
    <row r="48" spans="2:8" x14ac:dyDescent="0.25">
      <c r="B48" s="41"/>
      <c r="C48" s="41"/>
      <c r="D48" s="41"/>
      <c r="E48" s="41"/>
      <c r="F48" s="41"/>
      <c r="G48" s="41"/>
      <c r="H48" s="41"/>
    </row>
    <row r="49" spans="2:8" x14ac:dyDescent="0.25">
      <c r="B49" s="41"/>
      <c r="C49" s="41"/>
      <c r="D49" s="41"/>
      <c r="E49" s="41"/>
      <c r="F49" s="41"/>
      <c r="G49" s="41"/>
      <c r="H49" s="41"/>
    </row>
    <row r="50" spans="2:8" x14ac:dyDescent="0.25">
      <c r="B50" s="41"/>
      <c r="C50" s="41"/>
      <c r="D50" s="41"/>
      <c r="E50" s="41"/>
      <c r="F50" s="41"/>
      <c r="G50" s="41"/>
      <c r="H50" s="41"/>
    </row>
    <row r="51" spans="2:8" x14ac:dyDescent="0.25">
      <c r="B51" s="41"/>
      <c r="C51" s="41"/>
      <c r="D51" s="41"/>
      <c r="E51" s="41"/>
      <c r="F51" s="41"/>
      <c r="G51" s="41"/>
      <c r="H51" s="41"/>
    </row>
    <row r="52" spans="2:8" x14ac:dyDescent="0.25">
      <c r="B52" s="41"/>
      <c r="C52" s="41"/>
      <c r="D52" s="41"/>
      <c r="E52" s="41"/>
      <c r="F52" s="41"/>
      <c r="G52" s="41"/>
      <c r="H52" s="41"/>
    </row>
    <row r="53" spans="2:8" x14ac:dyDescent="0.25">
      <c r="B53" s="41"/>
      <c r="C53" s="41"/>
      <c r="D53" s="41"/>
      <c r="E53" s="41"/>
      <c r="F53" s="41"/>
      <c r="G53" s="41"/>
      <c r="H53" s="41"/>
    </row>
    <row r="54" spans="2:8" x14ac:dyDescent="0.25">
      <c r="B54" s="41"/>
      <c r="C54" s="41"/>
      <c r="D54" s="41"/>
      <c r="E54" s="41"/>
      <c r="F54" s="41"/>
      <c r="G54" s="41"/>
      <c r="H54" s="41"/>
    </row>
    <row r="55" spans="2:8" x14ac:dyDescent="0.25">
      <c r="B55" s="41"/>
      <c r="C55" s="41"/>
      <c r="D55" s="41"/>
      <c r="E55" s="41"/>
      <c r="F55" s="41"/>
      <c r="G55" s="41"/>
      <c r="H55" s="41"/>
    </row>
    <row r="56" spans="2:8" x14ac:dyDescent="0.25">
      <c r="B56" s="41"/>
      <c r="C56" s="41"/>
      <c r="D56" s="41"/>
      <c r="E56" s="41"/>
      <c r="F56" s="41"/>
      <c r="G56" s="41"/>
      <c r="H56" s="41"/>
    </row>
    <row r="57" spans="2:8" x14ac:dyDescent="0.25">
      <c r="B57" s="41"/>
      <c r="C57" s="41"/>
      <c r="D57" s="41"/>
      <c r="E57" s="41"/>
      <c r="F57" s="41"/>
      <c r="G57" s="41"/>
      <c r="H57" s="41"/>
    </row>
    <row r="58" spans="2:8" x14ac:dyDescent="0.25">
      <c r="B58" s="41"/>
      <c r="C58" s="41"/>
      <c r="D58" s="41"/>
      <c r="E58" s="41"/>
      <c r="F58" s="41"/>
      <c r="G58" s="41"/>
      <c r="H58" s="41"/>
    </row>
    <row r="59" spans="2:8" x14ac:dyDescent="0.25">
      <c r="B59" s="41"/>
      <c r="C59" s="41"/>
      <c r="D59" s="41"/>
      <c r="E59" s="41"/>
      <c r="F59" s="41"/>
      <c r="G59" s="41"/>
      <c r="H59" s="41"/>
    </row>
    <row r="60" spans="2:8" x14ac:dyDescent="0.25">
      <c r="B60" s="41"/>
      <c r="C60" s="41"/>
      <c r="D60" s="41"/>
      <c r="E60" s="41"/>
      <c r="F60" s="41"/>
      <c r="G60" s="41"/>
      <c r="H60" s="41"/>
    </row>
    <row r="61" spans="2:8" x14ac:dyDescent="0.25">
      <c r="B61" s="41"/>
      <c r="C61" s="41"/>
      <c r="D61" s="41"/>
      <c r="E61" s="41"/>
      <c r="F61" s="41"/>
      <c r="G61" s="41"/>
      <c r="H61" s="41"/>
    </row>
    <row r="62" spans="2:8" x14ac:dyDescent="0.25">
      <c r="B62" s="41"/>
      <c r="C62" s="41"/>
      <c r="D62" s="41"/>
      <c r="E62" s="41"/>
      <c r="F62" s="41"/>
      <c r="G62" s="41"/>
      <c r="H62" s="41"/>
    </row>
    <row r="63" spans="2:8" x14ac:dyDescent="0.25">
      <c r="B63" s="41"/>
      <c r="C63" s="41"/>
      <c r="D63" s="41"/>
      <c r="E63" s="41"/>
      <c r="F63" s="41"/>
      <c r="G63" s="41"/>
      <c r="H63" s="41"/>
    </row>
    <row r="64" spans="2:8" x14ac:dyDescent="0.25">
      <c r="B64" s="41"/>
      <c r="C64" s="41"/>
      <c r="D64" s="41"/>
      <c r="E64" s="41"/>
      <c r="F64" s="41"/>
      <c r="G64" s="41"/>
      <c r="H64" s="41"/>
    </row>
    <row r="65" spans="2:8" x14ac:dyDescent="0.25">
      <c r="B65" s="41"/>
      <c r="C65" s="41"/>
      <c r="D65" s="41"/>
      <c r="E65" s="41"/>
      <c r="F65" s="41"/>
      <c r="G65" s="41"/>
      <c r="H65" s="41"/>
    </row>
    <row r="66" spans="2:8" x14ac:dyDescent="0.25">
      <c r="B66" s="41"/>
      <c r="C66" s="41"/>
      <c r="D66" s="41"/>
      <c r="E66" s="41"/>
      <c r="F66" s="41"/>
      <c r="G66" s="41"/>
      <c r="H66" s="41"/>
    </row>
    <row r="67" spans="2:8" x14ac:dyDescent="0.25">
      <c r="B67" s="41"/>
      <c r="C67" s="41"/>
      <c r="D67" s="41"/>
      <c r="E67" s="41"/>
      <c r="F67" s="41"/>
      <c r="G67" s="41"/>
      <c r="H67" s="41"/>
    </row>
    <row r="68" spans="2:8" x14ac:dyDescent="0.25">
      <c r="B68" s="41"/>
      <c r="C68" s="41"/>
      <c r="D68" s="41"/>
      <c r="E68" s="41"/>
      <c r="F68" s="41"/>
      <c r="G68" s="41"/>
      <c r="H68" s="41"/>
    </row>
    <row r="69" spans="2:8" x14ac:dyDescent="0.25">
      <c r="B69" s="41"/>
      <c r="C69" s="41"/>
      <c r="D69" s="41"/>
      <c r="E69" s="41"/>
      <c r="F69" s="41"/>
      <c r="G69" s="41"/>
      <c r="H69" s="41"/>
    </row>
    <row r="70" spans="2:8" x14ac:dyDescent="0.25">
      <c r="B70" s="41"/>
      <c r="C70" s="41"/>
      <c r="D70" s="41"/>
      <c r="E70" s="41"/>
      <c r="F70" s="41"/>
      <c r="G70" s="41"/>
      <c r="H70" s="41"/>
    </row>
    <row r="71" spans="2:8" x14ac:dyDescent="0.25">
      <c r="B71" s="41"/>
      <c r="C71" s="41"/>
      <c r="D71" s="41"/>
      <c r="E71" s="41"/>
      <c r="F71" s="41"/>
      <c r="G71" s="41"/>
      <c r="H71" s="41"/>
    </row>
    <row r="72" spans="2:8" x14ac:dyDescent="0.25">
      <c r="B72" s="41"/>
      <c r="C72" s="41"/>
      <c r="D72" s="41"/>
      <c r="E72" s="41"/>
      <c r="F72" s="41"/>
      <c r="G72" s="41"/>
      <c r="H72" s="41"/>
    </row>
    <row r="73" spans="2:8" x14ac:dyDescent="0.25">
      <c r="B73" s="41"/>
      <c r="C73" s="41"/>
      <c r="D73" s="41"/>
      <c r="E73" s="41"/>
      <c r="F73" s="41"/>
      <c r="G73" s="41"/>
      <c r="H73" s="41"/>
    </row>
    <row r="74" spans="2:8" x14ac:dyDescent="0.25">
      <c r="B74" s="41"/>
      <c r="C74" s="41"/>
      <c r="D74" s="41"/>
      <c r="E74" s="41"/>
      <c r="F74" s="41"/>
      <c r="G74" s="41"/>
      <c r="H74" s="41"/>
    </row>
    <row r="75" spans="2:8" x14ac:dyDescent="0.25">
      <c r="B75" s="41"/>
      <c r="C75" s="41"/>
      <c r="D75" s="41"/>
      <c r="E75" s="41"/>
      <c r="F75" s="41"/>
      <c r="G75" s="41"/>
      <c r="H75" s="41"/>
    </row>
    <row r="76" spans="2:8" x14ac:dyDescent="0.25">
      <c r="B76" s="41"/>
      <c r="C76" s="41"/>
      <c r="D76" s="41"/>
      <c r="E76" s="41"/>
      <c r="F76" s="41"/>
      <c r="G76" s="41"/>
      <c r="H76" s="41"/>
    </row>
    <row r="77" spans="2:8" x14ac:dyDescent="0.25">
      <c r="B77" s="41"/>
      <c r="C77" s="41"/>
      <c r="D77" s="41"/>
      <c r="E77" s="41"/>
      <c r="F77" s="41"/>
      <c r="G77" s="41"/>
      <c r="H77" s="41"/>
    </row>
    <row r="78" spans="2:8" x14ac:dyDescent="0.25">
      <c r="B78" s="41"/>
      <c r="C78" s="41"/>
      <c r="D78" s="41"/>
      <c r="E78" s="41"/>
      <c r="F78" s="41"/>
      <c r="G78" s="41"/>
      <c r="H78" s="41"/>
    </row>
    <row r="79" spans="2:8" x14ac:dyDescent="0.25">
      <c r="B79" s="41"/>
      <c r="C79" s="41"/>
      <c r="D79" s="41"/>
      <c r="E79" s="41"/>
      <c r="F79" s="41"/>
      <c r="G79" s="41"/>
      <c r="H79" s="41"/>
    </row>
    <row r="80" spans="2:8" x14ac:dyDescent="0.25">
      <c r="B80" s="41"/>
      <c r="C80" s="41"/>
      <c r="D80" s="41"/>
      <c r="E80" s="41"/>
      <c r="F80" s="41"/>
      <c r="G80" s="41"/>
      <c r="H80" s="41"/>
    </row>
    <row r="81" spans="2:8" x14ac:dyDescent="0.25">
      <c r="B81" s="41"/>
      <c r="C81" s="41"/>
      <c r="D81" s="41"/>
      <c r="E81" s="41"/>
      <c r="F81" s="41"/>
      <c r="G81" s="41"/>
      <c r="H81" s="41"/>
    </row>
    <row r="82" spans="2:8" x14ac:dyDescent="0.25">
      <c r="B82" s="41"/>
      <c r="C82" s="41"/>
      <c r="D82" s="41"/>
      <c r="E82" s="41"/>
      <c r="F82" s="41"/>
      <c r="G82" s="41"/>
      <c r="H82" s="41"/>
    </row>
    <row r="83" spans="2:8" x14ac:dyDescent="0.25">
      <c r="B83" s="41"/>
      <c r="C83" s="41"/>
      <c r="D83" s="41"/>
      <c r="E83" s="41"/>
      <c r="F83" s="41"/>
      <c r="G83" s="41"/>
      <c r="H83" s="41"/>
    </row>
    <row r="84" spans="2:8" x14ac:dyDescent="0.25">
      <c r="B84" s="41"/>
      <c r="C84" s="41"/>
      <c r="D84" s="41"/>
      <c r="E84" s="41"/>
      <c r="F84" s="41"/>
      <c r="G84" s="41"/>
      <c r="H84" s="41"/>
    </row>
    <row r="85" spans="2:8" x14ac:dyDescent="0.25">
      <c r="B85" s="41"/>
      <c r="C85" s="41"/>
      <c r="D85" s="41"/>
      <c r="E85" s="41"/>
      <c r="F85" s="41"/>
      <c r="G85" s="41"/>
      <c r="H85" s="41"/>
    </row>
    <row r="86" spans="2:8" x14ac:dyDescent="0.25">
      <c r="B86" s="41"/>
      <c r="C86" s="41"/>
      <c r="D86" s="41"/>
      <c r="E86" s="41"/>
      <c r="F86" s="41"/>
      <c r="G86" s="41"/>
      <c r="H86" s="41"/>
    </row>
    <row r="87" spans="2:8" x14ac:dyDescent="0.25">
      <c r="B87" s="41"/>
      <c r="C87" s="41"/>
      <c r="D87" s="41"/>
      <c r="E87" s="41"/>
      <c r="F87" s="41"/>
      <c r="G87" s="41"/>
      <c r="H87" s="41"/>
    </row>
    <row r="88" spans="2:8" x14ac:dyDescent="0.25">
      <c r="B88" s="41"/>
      <c r="C88" s="41"/>
      <c r="D88" s="41"/>
      <c r="E88" s="41"/>
      <c r="F88" s="41"/>
      <c r="G88" s="41"/>
      <c r="H88" s="41"/>
    </row>
    <row r="89" spans="2:8" x14ac:dyDescent="0.25">
      <c r="B89" s="41"/>
      <c r="C89" s="41"/>
      <c r="D89" s="41"/>
      <c r="E89" s="41"/>
      <c r="F89" s="41"/>
      <c r="G89" s="41"/>
      <c r="H89" s="41"/>
    </row>
    <row r="90" spans="2:8" x14ac:dyDescent="0.25">
      <c r="B90" s="41"/>
      <c r="C90" s="41"/>
      <c r="D90" s="41"/>
      <c r="E90" s="41"/>
      <c r="F90" s="41"/>
      <c r="G90" s="41"/>
      <c r="H90" s="41"/>
    </row>
    <row r="91" spans="2:8" x14ac:dyDescent="0.25">
      <c r="B91" s="41"/>
      <c r="C91" s="41"/>
      <c r="D91" s="41"/>
      <c r="E91" s="41"/>
      <c r="F91" s="41"/>
      <c r="G91" s="41"/>
      <c r="H91" s="41"/>
    </row>
    <row r="92" spans="2:8" x14ac:dyDescent="0.25">
      <c r="B92" s="41"/>
      <c r="C92" s="41"/>
      <c r="D92" s="41"/>
      <c r="E92" s="41"/>
      <c r="F92" s="41"/>
      <c r="G92" s="41"/>
      <c r="H92" s="41"/>
    </row>
    <row r="93" spans="2:8" x14ac:dyDescent="0.25">
      <c r="B93" s="41"/>
      <c r="C93" s="41"/>
      <c r="D93" s="41"/>
      <c r="E93" s="41"/>
      <c r="F93" s="41"/>
      <c r="G93" s="41"/>
      <c r="H93" s="41"/>
    </row>
    <row r="94" spans="2:8" x14ac:dyDescent="0.25">
      <c r="B94" s="41"/>
      <c r="C94" s="41"/>
      <c r="D94" s="41"/>
      <c r="E94" s="41"/>
      <c r="F94" s="41"/>
      <c r="G94" s="41"/>
      <c r="H94" s="41"/>
    </row>
    <row r="95" spans="2:8" x14ac:dyDescent="0.25">
      <c r="B95" s="41"/>
      <c r="C95" s="41"/>
      <c r="D95" s="41"/>
      <c r="E95" s="41"/>
      <c r="F95" s="41"/>
      <c r="G95" s="41"/>
      <c r="H95" s="41"/>
    </row>
    <row r="96" spans="2:8" x14ac:dyDescent="0.25">
      <c r="B96" s="41"/>
      <c r="C96" s="41"/>
      <c r="D96" s="41"/>
      <c r="E96" s="41"/>
      <c r="F96" s="41"/>
      <c r="G96" s="41"/>
      <c r="H96" s="41"/>
    </row>
    <row r="97" spans="2:8" x14ac:dyDescent="0.25">
      <c r="B97" s="41"/>
      <c r="C97" s="41"/>
      <c r="D97" s="41"/>
      <c r="E97" s="41"/>
      <c r="F97" s="41"/>
      <c r="G97" s="41"/>
      <c r="H97" s="41"/>
    </row>
    <row r="98" spans="2:8" x14ac:dyDescent="0.25">
      <c r="B98" s="41"/>
      <c r="C98" s="41"/>
      <c r="D98" s="41"/>
      <c r="E98" s="41"/>
      <c r="F98" s="41"/>
      <c r="G98" s="41"/>
      <c r="H98" s="41"/>
    </row>
    <row r="99" spans="2:8" x14ac:dyDescent="0.25">
      <c r="B99" s="41"/>
      <c r="C99" s="41"/>
      <c r="D99" s="41"/>
      <c r="E99" s="41"/>
      <c r="F99" s="41"/>
      <c r="G99" s="41"/>
      <c r="H99" s="41"/>
    </row>
    <row r="100" spans="2:8" x14ac:dyDescent="0.25">
      <c r="B100" s="41"/>
      <c r="C100" s="41"/>
      <c r="D100" s="41"/>
      <c r="E100" s="41"/>
      <c r="F100" s="41"/>
      <c r="G100" s="41"/>
      <c r="H100" s="41"/>
    </row>
  </sheetData>
  <mergeCells count="2">
    <mergeCell ref="B4:H4"/>
    <mergeCell ref="B1:H1"/>
  </mergeCells>
  <conditionalFormatting sqref="B6:H7">
    <cfRule type="expression" dxfId="8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affcours" altText="Bouton Compteur. Modifie le nombre de semaines civiles dans la cellule C4">
                <anchor moveWithCells="1" sizeWithCells="1">
                  <from>
                    <xdr:col>2</xdr:col>
                    <xdr:colOff>1242060</xdr:colOff>
                    <xdr:row>1</xdr:row>
                    <xdr:rowOff>22860</xdr:rowOff>
                  </from>
                  <to>
                    <xdr:col>3</xdr:col>
                    <xdr:colOff>7620</xdr:colOff>
                    <xdr:row>1</xdr:row>
                    <xdr:rowOff>327660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tabColor theme="4" tint="0.39997558519241921"/>
  </sheetPr>
  <dimension ref="A1:I23"/>
  <sheetViews>
    <sheetView zoomScale="90" zoomScaleNormal="90" workbookViewId="0">
      <selection activeCell="G21" sqref="G21"/>
    </sheetView>
  </sheetViews>
  <sheetFormatPr baseColWidth="10" defaultColWidth="9.109375" defaultRowHeight="13.2" x14ac:dyDescent="0.25"/>
  <cols>
    <col min="1" max="1" width="2.33203125" style="20" customWidth="1"/>
    <col min="2" max="2" width="4.109375" style="21" bestFit="1" customWidth="1"/>
    <col min="3" max="9" width="24.88671875" style="10" customWidth="1"/>
    <col min="10" max="10" width="1.6640625" style="10" customWidth="1"/>
    <col min="11" max="16384" width="9.109375" style="10"/>
  </cols>
  <sheetData>
    <row r="1" spans="1:9" ht="13.8" thickBot="1" x14ac:dyDescent="0.3"/>
    <row r="2" spans="1:9" s="13" customFormat="1" ht="24" thickTop="1" thickBot="1" x14ac:dyDescent="0.3">
      <c r="A2" s="22"/>
      <c r="B2" s="23"/>
      <c r="C2" s="24">
        <v>2022</v>
      </c>
      <c r="D2" s="25" t="str">
        <f>UPPER(CHOOSE(E2,"Janvier","Février","Mars","Avril","Mai","Juin","Juillet","Août","Septembre","Octobre","Novembre","Décembre"))</f>
        <v>NOVEMBRE</v>
      </c>
      <c r="E2" s="26">
        <v>11</v>
      </c>
    </row>
    <row r="3" spans="1:9" ht="13.8" thickTop="1" x14ac:dyDescent="0.25"/>
    <row r="4" spans="1:9" ht="37.799999999999997" thickBot="1" x14ac:dyDescent="0.3">
      <c r="C4" s="73" t="s">
        <v>9</v>
      </c>
      <c r="D4" s="74"/>
      <c r="E4" s="74"/>
      <c r="F4" s="74"/>
      <c r="G4" s="74"/>
      <c r="H4" s="74"/>
      <c r="I4" s="74"/>
    </row>
    <row r="5" spans="1:9" ht="15" thickTop="1" thickBot="1" x14ac:dyDescent="0.3">
      <c r="B5" s="20"/>
      <c r="C5" s="27" t="s">
        <v>1</v>
      </c>
      <c r="D5" s="28" t="s">
        <v>2</v>
      </c>
      <c r="E5" s="28" t="s">
        <v>3</v>
      </c>
      <c r="F5" s="28" t="s">
        <v>4</v>
      </c>
      <c r="G5" s="28" t="s">
        <v>5</v>
      </c>
      <c r="H5" s="29" t="s">
        <v>6</v>
      </c>
      <c r="I5" s="27" t="s">
        <v>0</v>
      </c>
    </row>
    <row r="6" spans="1:9" ht="28.8" thickTop="1" x14ac:dyDescent="0.25">
      <c r="B6" s="30">
        <f>1+INT(MIN(MOD(C6-DATE(YEAR(C6)+{-1;0;1},1,5)+WEEKDAY(DATE(YEAR(C6)+{-1;0;1},1,3)),734))/7)</f>
        <v>44</v>
      </c>
      <c r="C6" s="54">
        <f>DATE(C2,E2,1)-WEEKDAY(DATE(C2,E2,1),2)+1</f>
        <v>44865</v>
      </c>
      <c r="D6" s="55">
        <f t="shared" ref="D6:I6" si="0">C6+1</f>
        <v>44866</v>
      </c>
      <c r="E6" s="55">
        <f t="shared" si="0"/>
        <v>44867</v>
      </c>
      <c r="F6" s="55">
        <f t="shared" si="0"/>
        <v>44868</v>
      </c>
      <c r="G6" s="55">
        <f t="shared" si="0"/>
        <v>44869</v>
      </c>
      <c r="H6" s="55">
        <f t="shared" si="0"/>
        <v>44870</v>
      </c>
      <c r="I6" s="55">
        <f t="shared" si="0"/>
        <v>44871</v>
      </c>
    </row>
    <row r="7" spans="1:9" ht="12.6" customHeight="1" x14ac:dyDescent="0.25">
      <c r="B7" s="20"/>
      <c r="C7" s="56" t="str">
        <f>IFERROR(VLOOKUP(C6,JF_P[],2,0),"")</f>
        <v>Pont</v>
      </c>
      <c r="D7" s="57" t="str">
        <f>IFERROR(VLOOKUP(D6,JF_P[],2,0),"")</f>
        <v>Toussaint</v>
      </c>
      <c r="E7" s="57" t="str">
        <f>IFERROR(VLOOKUP(E6,JF_P[],2,0),"")</f>
        <v/>
      </c>
      <c r="F7" s="57" t="str">
        <f>IFERROR(VLOOKUP(F6,JF_P[],2,0),"")</f>
        <v/>
      </c>
      <c r="G7" s="57" t="str">
        <f>IFERROR(VLOOKUP(G6,JF_P[],2,0),"")</f>
        <v/>
      </c>
      <c r="H7" s="57" t="str">
        <f>IFERROR(VLOOKUP(H6,JF_P[],2,0),"")</f>
        <v/>
      </c>
      <c r="I7" s="57" t="str">
        <f>IFERROR(VLOOKUP(I6,JF_P[],2,0),"")</f>
        <v/>
      </c>
    </row>
    <row r="8" spans="1:9" ht="13.8" thickBot="1" x14ac:dyDescent="0.3">
      <c r="B8" s="20"/>
      <c r="C8" s="58"/>
      <c r="D8" s="59"/>
      <c r="E8" s="59"/>
      <c r="F8" s="59"/>
      <c r="G8" s="59"/>
      <c r="H8" s="59"/>
      <c r="I8" s="59"/>
    </row>
    <row r="9" spans="1:9" ht="28.8" thickTop="1" x14ac:dyDescent="0.25">
      <c r="B9" s="30">
        <f>1+INT(MIN(MOD(C9-DATE(YEAR(C9)+{-1;0;1},1,5)+WEEKDAY(DATE(YEAR(C9)+{-1;0;1},1,3)),734))/7)</f>
        <v>45</v>
      </c>
      <c r="C9" s="54">
        <f>C6+7</f>
        <v>44872</v>
      </c>
      <c r="D9" s="55">
        <f t="shared" ref="D9:I9" si="1">C9+1</f>
        <v>44873</v>
      </c>
      <c r="E9" s="55">
        <f t="shared" si="1"/>
        <v>44874</v>
      </c>
      <c r="F9" s="55">
        <f t="shared" si="1"/>
        <v>44875</v>
      </c>
      <c r="G9" s="55">
        <f t="shared" si="1"/>
        <v>44876</v>
      </c>
      <c r="H9" s="55">
        <f t="shared" si="1"/>
        <v>44877</v>
      </c>
      <c r="I9" s="55">
        <f t="shared" si="1"/>
        <v>44878</v>
      </c>
    </row>
    <row r="10" spans="1:9" ht="12.6" customHeight="1" x14ac:dyDescent="0.25">
      <c r="B10" s="20"/>
      <c r="C10" s="56" t="str">
        <f>IFERROR(VLOOKUP(C9,JF_P[],2,0),"")</f>
        <v/>
      </c>
      <c r="D10" s="57" t="str">
        <f>IFERROR(VLOOKUP(D9,JF_P[],2,0),"")</f>
        <v/>
      </c>
      <c r="E10" s="57" t="str">
        <f>IFERROR(VLOOKUP(E9,JF_P[],2,0),"")</f>
        <v/>
      </c>
      <c r="F10" s="57" t="str">
        <f>IFERROR(VLOOKUP(F9,JF_P[],2,0),"")</f>
        <v/>
      </c>
      <c r="G10" s="57" t="str">
        <f>IFERROR(VLOOKUP(G9,JF_P[],2,0),"")</f>
        <v>Armistice</v>
      </c>
      <c r="H10" s="57" t="str">
        <f>IFERROR(VLOOKUP(H9,JF_P[],2,0),"")</f>
        <v/>
      </c>
      <c r="I10" s="57" t="str">
        <f>IFERROR(VLOOKUP(I9,JF_P[],2,0),"")</f>
        <v/>
      </c>
    </row>
    <row r="11" spans="1:9" ht="13.8" thickBot="1" x14ac:dyDescent="0.3">
      <c r="B11" s="20"/>
      <c r="C11" s="41"/>
      <c r="D11" s="41"/>
      <c r="E11" s="41"/>
      <c r="F11" s="41"/>
      <c r="G11" s="41"/>
      <c r="H11" s="41"/>
      <c r="I11" s="41"/>
    </row>
    <row r="12" spans="1:9" ht="28.8" thickTop="1" x14ac:dyDescent="0.25">
      <c r="B12" s="30">
        <f>1+INT(MIN(MOD(C12-DATE(YEAR(C12)+{-1;0;1},1,5)+WEEKDAY(DATE(YEAR(C12)+{-1;0;1},1,3)),734))/7)</f>
        <v>46</v>
      </c>
      <c r="C12" s="54">
        <f>C9+7</f>
        <v>44879</v>
      </c>
      <c r="D12" s="55">
        <f t="shared" ref="D12:I12" si="2">C12+1</f>
        <v>44880</v>
      </c>
      <c r="E12" s="55">
        <f t="shared" si="2"/>
        <v>44881</v>
      </c>
      <c r="F12" s="55">
        <f t="shared" si="2"/>
        <v>44882</v>
      </c>
      <c r="G12" s="55">
        <f t="shared" si="2"/>
        <v>44883</v>
      </c>
      <c r="H12" s="55">
        <f t="shared" si="2"/>
        <v>44884</v>
      </c>
      <c r="I12" s="55">
        <f t="shared" si="2"/>
        <v>44885</v>
      </c>
    </row>
    <row r="13" spans="1:9" ht="12.6" customHeight="1" x14ac:dyDescent="0.25">
      <c r="B13" s="20"/>
      <c r="C13" s="56" t="str">
        <f>IFERROR(VLOOKUP(C12,JF_P[],2,0),"")</f>
        <v/>
      </c>
      <c r="D13" s="57" t="str">
        <f>IFERROR(VLOOKUP(D12,JF_P[],2,0),"")</f>
        <v/>
      </c>
      <c r="E13" s="57" t="str">
        <f>IFERROR(VLOOKUP(E12,JF_P[],2,0),"")</f>
        <v/>
      </c>
      <c r="F13" s="57" t="str">
        <f>IFERROR(VLOOKUP(F12,JF_P[],2,0),"")</f>
        <v/>
      </c>
      <c r="G13" s="57" t="str">
        <f>IFERROR(VLOOKUP(G12,JF_P[],2,0),"")</f>
        <v/>
      </c>
      <c r="H13" s="57" t="str">
        <f>IFERROR(VLOOKUP(H12,JF_P[],2,0),"")</f>
        <v/>
      </c>
      <c r="I13" s="57" t="str">
        <f>IFERROR(VLOOKUP(I12,JF_P[],2,0),"")</f>
        <v/>
      </c>
    </row>
    <row r="14" spans="1:9" ht="13.8" thickBot="1" x14ac:dyDescent="0.3">
      <c r="B14" s="20"/>
      <c r="C14" s="58"/>
      <c r="D14" s="59"/>
      <c r="E14" s="59"/>
      <c r="F14" s="59"/>
      <c r="G14" s="59"/>
      <c r="H14" s="59"/>
      <c r="I14" s="59"/>
    </row>
    <row r="15" spans="1:9" ht="28.8" thickTop="1" x14ac:dyDescent="0.25">
      <c r="B15" s="30">
        <f>1+INT(MIN(MOD(C15-DATE(YEAR(C15)+{-1;0;1},1,5)+WEEKDAY(DATE(YEAR(C15)+{-1;0;1},1,3)),734))/7)</f>
        <v>47</v>
      </c>
      <c r="C15" s="54">
        <f>C12+7</f>
        <v>44886</v>
      </c>
      <c r="D15" s="55">
        <f t="shared" ref="D15:I15" si="3">C15+1</f>
        <v>44887</v>
      </c>
      <c r="E15" s="55">
        <f t="shared" si="3"/>
        <v>44888</v>
      </c>
      <c r="F15" s="55">
        <f t="shared" si="3"/>
        <v>44889</v>
      </c>
      <c r="G15" s="55">
        <f t="shared" si="3"/>
        <v>44890</v>
      </c>
      <c r="H15" s="55">
        <f t="shared" si="3"/>
        <v>44891</v>
      </c>
      <c r="I15" s="55">
        <f t="shared" si="3"/>
        <v>44892</v>
      </c>
    </row>
    <row r="16" spans="1:9" ht="12.6" customHeight="1" x14ac:dyDescent="0.25">
      <c r="B16" s="20"/>
      <c r="C16" s="56" t="str">
        <f>IFERROR(VLOOKUP(C15,JF_P[],2,0),"")</f>
        <v/>
      </c>
      <c r="D16" s="57" t="str">
        <f>IFERROR(VLOOKUP(D15,JF_P[],2,0),"")</f>
        <v/>
      </c>
      <c r="E16" s="57" t="str">
        <f>IFERROR(VLOOKUP(E15,JF_P[],2,0),"")</f>
        <v/>
      </c>
      <c r="F16" s="57" t="str">
        <f>IFERROR(VLOOKUP(F15,JF_P[],2,0),"")</f>
        <v/>
      </c>
      <c r="G16" s="57" t="str">
        <f>IFERROR(VLOOKUP(G15,JF_P[],2,0),"")</f>
        <v/>
      </c>
      <c r="H16" s="57" t="str">
        <f>IFERROR(VLOOKUP(H15,JF_P[],2,0),"")</f>
        <v/>
      </c>
      <c r="I16" s="57" t="str">
        <f>IFERROR(VLOOKUP(I15,JF_P[],2,0),"")</f>
        <v/>
      </c>
    </row>
    <row r="17" spans="2:9" ht="13.8" thickBot="1" x14ac:dyDescent="0.3">
      <c r="B17" s="20"/>
      <c r="C17" s="41"/>
      <c r="D17" s="41"/>
      <c r="E17" s="41"/>
      <c r="F17" s="41"/>
      <c r="G17" s="41"/>
      <c r="H17" s="41"/>
      <c r="I17" s="41"/>
    </row>
    <row r="18" spans="2:9" ht="28.8" thickTop="1" x14ac:dyDescent="0.25">
      <c r="B18" s="30">
        <f>1+INT(MIN(MOD(C18-DATE(YEAR(C18)+{-1;0;1},1,5)+WEEKDAY(DATE(YEAR(C18)+{-1;0;1},1,3)),734))/7)</f>
        <v>48</v>
      </c>
      <c r="C18" s="54">
        <f>C15+7</f>
        <v>44893</v>
      </c>
      <c r="D18" s="55">
        <f t="shared" ref="D18:I18" si="4">C18+1</f>
        <v>44894</v>
      </c>
      <c r="E18" s="53">
        <f t="shared" si="4"/>
        <v>44895</v>
      </c>
      <c r="F18" s="53">
        <f t="shared" si="4"/>
        <v>44896</v>
      </c>
      <c r="G18" s="55">
        <f t="shared" si="4"/>
        <v>44897</v>
      </c>
      <c r="H18" s="55">
        <f t="shared" si="4"/>
        <v>44898</v>
      </c>
      <c r="I18" s="55">
        <f t="shared" si="4"/>
        <v>44899</v>
      </c>
    </row>
    <row r="19" spans="2:9" ht="12.6" customHeight="1" x14ac:dyDescent="0.25">
      <c r="B19" s="20"/>
      <c r="C19" s="56" t="str">
        <f>IFERROR(VLOOKUP(C18,JF_P[],2,0),"")</f>
        <v/>
      </c>
      <c r="D19" s="57" t="str">
        <f>IFERROR(VLOOKUP(D18,JF_P[],2,0),"")</f>
        <v/>
      </c>
      <c r="E19" s="57" t="str">
        <f>IFERROR(VLOOKUP(E18,JF_P[],2,0),"")</f>
        <v/>
      </c>
      <c r="F19" s="57" t="str">
        <f>IFERROR(VLOOKUP(F18,JF_P[],2,0),"")</f>
        <v/>
      </c>
      <c r="G19" s="57" t="str">
        <f>IFERROR(VLOOKUP(G18,JF_P[],2,0),"")</f>
        <v/>
      </c>
      <c r="H19" s="57" t="str">
        <f>IFERROR(VLOOKUP(H18,JF_P[],2,0),"")</f>
        <v/>
      </c>
      <c r="I19" s="57" t="str">
        <f>IFERROR(VLOOKUP(I18,JF_P[],2,0),"")</f>
        <v/>
      </c>
    </row>
    <row r="20" spans="2:9" ht="13.8" thickBot="1" x14ac:dyDescent="0.3">
      <c r="B20" s="20"/>
      <c r="C20" s="58"/>
      <c r="D20" s="59"/>
      <c r="E20" s="59"/>
      <c r="F20" s="59"/>
      <c r="G20" s="59"/>
      <c r="H20" s="59"/>
      <c r="I20" s="59"/>
    </row>
    <row r="21" spans="2:9" ht="28.8" thickTop="1" x14ac:dyDescent="0.25">
      <c r="B21" s="30">
        <f>1+INT(MIN(MOD(C21-DATE(YEAR(C21)+{-1;0;1},1,5)+WEEKDAY(DATE(YEAR(C21)+{-1;0;1},1,3)),734))/7)</f>
        <v>49</v>
      </c>
      <c r="C21" s="54">
        <f>C18+7</f>
        <v>44900</v>
      </c>
      <c r="D21" s="55">
        <f t="shared" ref="D21:I21" si="5">C21+1</f>
        <v>44901</v>
      </c>
      <c r="E21" s="55">
        <f t="shared" si="5"/>
        <v>44902</v>
      </c>
      <c r="F21" s="55">
        <f t="shared" si="5"/>
        <v>44903</v>
      </c>
      <c r="G21" s="55">
        <f t="shared" si="5"/>
        <v>44904</v>
      </c>
      <c r="H21" s="55">
        <f t="shared" si="5"/>
        <v>44905</v>
      </c>
      <c r="I21" s="55">
        <f t="shared" si="5"/>
        <v>44906</v>
      </c>
    </row>
    <row r="22" spans="2:9" ht="12.6" customHeight="1" x14ac:dyDescent="0.25">
      <c r="B22" s="20"/>
      <c r="C22" s="31" t="str">
        <f>IFERROR(VLOOKUP(C21,JF_P[],2,0),"")</f>
        <v/>
      </c>
      <c r="D22" s="32" t="str">
        <f>IFERROR(VLOOKUP(D21,JF_P[],2,0),"")</f>
        <v/>
      </c>
      <c r="E22" s="32" t="str">
        <f>IFERROR(VLOOKUP(E21,JF_P[],2,0),"")</f>
        <v/>
      </c>
      <c r="F22" s="32" t="str">
        <f>IFERROR(VLOOKUP(F21,JF_P[],2,0),"")</f>
        <v/>
      </c>
      <c r="G22" s="32" t="str">
        <f>IFERROR(VLOOKUP(G21,JF_P[],2,0),"")</f>
        <v/>
      </c>
      <c r="H22" s="32" t="str">
        <f>IFERROR(VLOOKUP(H21,JF_P[],2,0),"")</f>
        <v/>
      </c>
      <c r="I22" s="32" t="str">
        <f>IFERROR(VLOOKUP(I21,JF_P[],2,0),"")</f>
        <v/>
      </c>
    </row>
    <row r="23" spans="2:9" x14ac:dyDescent="0.25">
      <c r="B23" s="20"/>
    </row>
  </sheetData>
  <mergeCells count="1">
    <mergeCell ref="C4:I4"/>
  </mergeCells>
  <conditionalFormatting sqref="C9:I9 C15:I15 C21:I21">
    <cfRule type="expression" dxfId="7" priority="4">
      <formula>MONTH(C9)&lt;&gt;$E$2</formula>
    </cfRule>
  </conditionalFormatting>
  <conditionalFormatting sqref="C6:I6">
    <cfRule type="expression" dxfId="6" priority="3">
      <formula>MONTH(C6)&lt;&gt;$E$2</formula>
    </cfRule>
  </conditionalFormatting>
  <conditionalFormatting sqref="C12:I12">
    <cfRule type="expression" dxfId="5" priority="2">
      <formula>MONTH(C12)&lt;&gt;$E$2</formula>
    </cfRule>
  </conditionalFormatting>
  <conditionalFormatting sqref="C18:I18">
    <cfRule type="expression" dxfId="4" priority="1">
      <formula>MONTH(C18)&lt;&gt;$E$2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affmois" altText="Bouton Compteur. Modifie l’année civile dans la cellule C2">
                <anchor moveWithCells="1" sizeWithCells="1">
                  <from>
                    <xdr:col>2</xdr:col>
                    <xdr:colOff>1242060</xdr:colOff>
                    <xdr:row>1</xdr:row>
                    <xdr:rowOff>22860</xdr:rowOff>
                  </from>
                  <to>
                    <xdr:col>3</xdr:col>
                    <xdr:colOff>7620</xdr:colOff>
                    <xdr:row>1</xdr:row>
                    <xdr:rowOff>327660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affmois" altText="Bouton Compteur. Modifie le mois civil dans la cellule E2">
                <anchor moveWithCells="1" sizeWithCells="1">
                  <from>
                    <xdr:col>3</xdr:col>
                    <xdr:colOff>1424940</xdr:colOff>
                    <xdr:row>1</xdr:row>
                    <xdr:rowOff>22860</xdr:rowOff>
                  </from>
                  <to>
                    <xdr:col>4</xdr:col>
                    <xdr:colOff>22860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5"/>
  <sheetViews>
    <sheetView workbookViewId="0">
      <selection activeCell="B4" sqref="B4"/>
    </sheetView>
  </sheetViews>
  <sheetFormatPr baseColWidth="10" defaultColWidth="10.88671875" defaultRowHeight="13.8" x14ac:dyDescent="0.25"/>
  <cols>
    <col min="1" max="1" width="14.88671875" style="7" customWidth="1"/>
    <col min="2" max="7" width="8" style="8" customWidth="1"/>
    <col min="8" max="16384" width="10.88671875" style="7"/>
  </cols>
  <sheetData>
    <row r="1" spans="1:7" x14ac:dyDescent="0.25">
      <c r="B1" s="8" t="s">
        <v>25</v>
      </c>
      <c r="C1" s="8" t="s">
        <v>26</v>
      </c>
      <c r="D1" s="8" t="s">
        <v>27</v>
      </c>
      <c r="E1" s="8" t="s">
        <v>28</v>
      </c>
      <c r="F1" s="8" t="s">
        <v>29</v>
      </c>
      <c r="G1" s="8" t="s">
        <v>30</v>
      </c>
    </row>
    <row r="2" spans="1:7" x14ac:dyDescent="0.25">
      <c r="A2" s="7" t="s">
        <v>31</v>
      </c>
      <c r="B2" s="9">
        <v>6</v>
      </c>
      <c r="C2" s="8">
        <f>B2+B3+3</f>
        <v>9</v>
      </c>
      <c r="D2" s="8">
        <f t="shared" ref="D2:G2" si="0">C2+C3+3</f>
        <v>12</v>
      </c>
      <c r="E2" s="8">
        <f t="shared" si="0"/>
        <v>15</v>
      </c>
      <c r="F2" s="8">
        <f t="shared" si="0"/>
        <v>18</v>
      </c>
      <c r="G2" s="8">
        <f t="shared" si="0"/>
        <v>21</v>
      </c>
    </row>
    <row r="3" spans="1:7" x14ac:dyDescent="0.25">
      <c r="A3" s="7" t="s">
        <v>32</v>
      </c>
      <c r="B3" s="9">
        <v>0</v>
      </c>
      <c r="C3" s="9">
        <v>0</v>
      </c>
      <c r="D3" s="9">
        <v>0</v>
      </c>
      <c r="E3" s="9">
        <v>0</v>
      </c>
      <c r="F3" s="9">
        <v>0</v>
      </c>
      <c r="G3" s="9">
        <v>0</v>
      </c>
    </row>
    <row r="4" spans="1:7" x14ac:dyDescent="0.25">
      <c r="A4" s="7" t="s">
        <v>33</v>
      </c>
      <c r="B4" s="8">
        <f>B2+2</f>
        <v>8</v>
      </c>
      <c r="C4" s="8">
        <f t="shared" ref="C4:G4" si="1">C2+2</f>
        <v>11</v>
      </c>
      <c r="D4" s="8">
        <f t="shared" si="1"/>
        <v>14</v>
      </c>
      <c r="E4" s="8">
        <f t="shared" si="1"/>
        <v>17</v>
      </c>
      <c r="F4" s="8">
        <f t="shared" si="1"/>
        <v>20</v>
      </c>
      <c r="G4" s="8">
        <f t="shared" si="1"/>
        <v>23</v>
      </c>
    </row>
    <row r="5" spans="1:7" x14ac:dyDescent="0.25">
      <c r="A5" s="7" t="s">
        <v>34</v>
      </c>
      <c r="B5" s="8">
        <f>B2+1+B3</f>
        <v>7</v>
      </c>
      <c r="C5" s="8">
        <f t="shared" ref="C5:G5" si="2">C2+1+C3</f>
        <v>10</v>
      </c>
      <c r="D5" s="8">
        <f t="shared" si="2"/>
        <v>13</v>
      </c>
      <c r="E5" s="8">
        <f t="shared" si="2"/>
        <v>16</v>
      </c>
      <c r="F5" s="8">
        <f t="shared" si="2"/>
        <v>19</v>
      </c>
      <c r="G5" s="8">
        <f t="shared" si="2"/>
        <v>22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546875" defaultRowHeight="13.2" x14ac:dyDescent="0.25"/>
  <sheetData>
    <row r="1" spans="1:3" x14ac:dyDescent="0.25">
      <c r="A1" s="2">
        <f>Mensuel!C2</f>
        <v>2022</v>
      </c>
      <c r="B1" s="4" t="s">
        <v>10</v>
      </c>
      <c r="C1" s="4" t="s">
        <v>11</v>
      </c>
    </row>
    <row r="2" spans="1:3" x14ac:dyDescent="0.25">
      <c r="A2" s="3"/>
      <c r="B2" s="5">
        <f>IF(WEEKDAY(B3,2)=2,B3-1,0)</f>
        <v>0</v>
      </c>
      <c r="C2" s="3" t="s">
        <v>12</v>
      </c>
    </row>
    <row r="3" spans="1:3" x14ac:dyDescent="0.25">
      <c r="A3" s="3"/>
      <c r="B3" s="6">
        <f>DATE(A1,1,1)</f>
        <v>44562</v>
      </c>
      <c r="C3" s="3" t="s">
        <v>13</v>
      </c>
    </row>
    <row r="4" spans="1:3" x14ac:dyDescent="0.25">
      <c r="A4" s="3"/>
      <c r="B4" s="5">
        <f>IF(WEEKDAY(B3,2)=4,B3+1,0)</f>
        <v>0</v>
      </c>
      <c r="C4" s="3" t="s">
        <v>12</v>
      </c>
    </row>
    <row r="5" spans="1:3" x14ac:dyDescent="0.25">
      <c r="A5" s="3"/>
      <c r="B5" s="6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44668</v>
      </c>
      <c r="C5" s="3" t="s">
        <v>14</v>
      </c>
    </row>
    <row r="6" spans="1:3" x14ac:dyDescent="0.25">
      <c r="A6" s="3"/>
      <c r="B6" s="6">
        <f>B5+1</f>
        <v>44669</v>
      </c>
      <c r="C6" s="3" t="s">
        <v>15</v>
      </c>
    </row>
    <row r="7" spans="1:3" x14ac:dyDescent="0.25">
      <c r="A7" s="3"/>
      <c r="B7" s="5">
        <f>IF(WEEKDAY(B8,2)=2,B8-1,0)</f>
        <v>0</v>
      </c>
      <c r="C7" s="3" t="s">
        <v>12</v>
      </c>
    </row>
    <row r="8" spans="1:3" x14ac:dyDescent="0.25">
      <c r="A8" s="3"/>
      <c r="B8" s="6">
        <f>DATE(A1,5,1)</f>
        <v>44682</v>
      </c>
      <c r="C8" s="3" t="s">
        <v>16</v>
      </c>
    </row>
    <row r="9" spans="1:3" x14ac:dyDescent="0.25">
      <c r="A9" s="3"/>
      <c r="B9" s="5">
        <f>IF(WEEKDAY(B8,2)=4,B8+1,0)</f>
        <v>0</v>
      </c>
      <c r="C9" s="3" t="s">
        <v>12</v>
      </c>
    </row>
    <row r="10" spans="1:3" x14ac:dyDescent="0.25">
      <c r="A10" s="3"/>
      <c r="B10" s="5">
        <f>IF(WEEKDAY(B11,2)=2,B11-1,0)</f>
        <v>0</v>
      </c>
      <c r="C10" s="3" t="s">
        <v>12</v>
      </c>
    </row>
    <row r="11" spans="1:3" x14ac:dyDescent="0.25">
      <c r="A11" s="3"/>
      <c r="B11" s="6">
        <f>DATE(A1,5,8)</f>
        <v>44689</v>
      </c>
      <c r="C11" s="3" t="s">
        <v>17</v>
      </c>
    </row>
    <row r="12" spans="1:3" x14ac:dyDescent="0.25">
      <c r="A12" s="3"/>
      <c r="B12" s="5">
        <f>IF(WEEKDAY(B11,2)=4,B11+1,0)</f>
        <v>0</v>
      </c>
      <c r="C12" s="3" t="s">
        <v>12</v>
      </c>
    </row>
    <row r="13" spans="1:3" x14ac:dyDescent="0.25">
      <c r="A13" s="3"/>
      <c r="B13" s="6">
        <f>B5+39</f>
        <v>44707</v>
      </c>
      <c r="C13" s="3" t="s">
        <v>18</v>
      </c>
    </row>
    <row r="14" spans="1:3" x14ac:dyDescent="0.25">
      <c r="A14" s="3"/>
      <c r="B14" s="5">
        <f>IF(WEEKDAY(B13,2)=4,B13+1,0)</f>
        <v>44708</v>
      </c>
      <c r="C14" s="3" t="s">
        <v>12</v>
      </c>
    </row>
    <row r="15" spans="1:3" x14ac:dyDescent="0.25">
      <c r="A15" s="3"/>
      <c r="B15" s="6">
        <f>B5+50</f>
        <v>44718</v>
      </c>
      <c r="C15" s="3" t="s">
        <v>19</v>
      </c>
    </row>
    <row r="16" spans="1:3" x14ac:dyDescent="0.25">
      <c r="A16" s="3"/>
      <c r="B16" s="5">
        <f>IF(WEEKDAY(B17,2)=2,B17-1,0)</f>
        <v>0</v>
      </c>
      <c r="C16" s="3" t="s">
        <v>12</v>
      </c>
    </row>
    <row r="17" spans="1:3" x14ac:dyDescent="0.25">
      <c r="A17" s="3"/>
      <c r="B17" s="6">
        <f>DATE(A1,7,14)</f>
        <v>44756</v>
      </c>
      <c r="C17" s="3" t="s">
        <v>20</v>
      </c>
    </row>
    <row r="18" spans="1:3" x14ac:dyDescent="0.25">
      <c r="A18" s="3"/>
      <c r="B18" s="5">
        <f>IF(WEEKDAY(B17,2)=4,B17+1,0)</f>
        <v>44757</v>
      </c>
      <c r="C18" s="3" t="s">
        <v>12</v>
      </c>
    </row>
    <row r="19" spans="1:3" x14ac:dyDescent="0.25">
      <c r="A19" s="3"/>
      <c r="B19" s="5">
        <f>IF(WEEKDAY(B20,2)=2,B20-1,0)</f>
        <v>0</v>
      </c>
      <c r="C19" s="3" t="s">
        <v>12</v>
      </c>
    </row>
    <row r="20" spans="1:3" x14ac:dyDescent="0.25">
      <c r="A20" s="3"/>
      <c r="B20" s="6">
        <f>DATE(A1,8,15)</f>
        <v>44788</v>
      </c>
      <c r="C20" s="3" t="s">
        <v>21</v>
      </c>
    </row>
    <row r="21" spans="1:3" x14ac:dyDescent="0.25">
      <c r="A21" s="3"/>
      <c r="B21" s="5">
        <f>IF(WEEKDAY(B20,2)=4,B20+1,0)</f>
        <v>0</v>
      </c>
      <c r="C21" s="3" t="s">
        <v>12</v>
      </c>
    </row>
    <row r="22" spans="1:3" x14ac:dyDescent="0.25">
      <c r="A22" s="3"/>
      <c r="B22" s="5">
        <f>IF(WEEKDAY(B23,2)=2,B23-1,0)</f>
        <v>44865</v>
      </c>
      <c r="C22" s="3" t="s">
        <v>12</v>
      </c>
    </row>
    <row r="23" spans="1:3" x14ac:dyDescent="0.25">
      <c r="A23" s="3"/>
      <c r="B23" s="6">
        <f>DATE(A1,11,1)</f>
        <v>44866</v>
      </c>
      <c r="C23" s="3" t="s">
        <v>22</v>
      </c>
    </row>
    <row r="24" spans="1:3" x14ac:dyDescent="0.25">
      <c r="A24" s="3"/>
      <c r="B24" s="5">
        <f>IF(WEEKDAY(B23,2)=4,B23+1,0)</f>
        <v>0</v>
      </c>
      <c r="C24" s="3" t="s">
        <v>12</v>
      </c>
    </row>
    <row r="25" spans="1:3" x14ac:dyDescent="0.25">
      <c r="A25" s="3"/>
      <c r="B25" s="5">
        <f>IF(WEEKDAY(B26,2)=2,B26-1,0)</f>
        <v>0</v>
      </c>
      <c r="C25" s="3" t="s">
        <v>12</v>
      </c>
    </row>
    <row r="26" spans="1:3" x14ac:dyDescent="0.25">
      <c r="A26" s="3"/>
      <c r="B26" s="6">
        <f>DATE(A1,11,11)</f>
        <v>44876</v>
      </c>
      <c r="C26" s="3" t="s">
        <v>23</v>
      </c>
    </row>
    <row r="27" spans="1:3" x14ac:dyDescent="0.25">
      <c r="A27" s="3"/>
      <c r="B27" s="5">
        <f>IF(WEEKDAY(B26,2)=4,B26+1,0)</f>
        <v>0</v>
      </c>
      <c r="C27" s="3" t="s">
        <v>12</v>
      </c>
    </row>
    <row r="28" spans="1:3" x14ac:dyDescent="0.25">
      <c r="A28" s="3"/>
      <c r="B28" s="5">
        <f>IF(WEEKDAY(B29,2)=2,B29-1,0)</f>
        <v>0</v>
      </c>
      <c r="C28" s="3" t="s">
        <v>12</v>
      </c>
    </row>
    <row r="29" spans="1:3" x14ac:dyDescent="0.25">
      <c r="A29" s="3"/>
      <c r="B29" s="6">
        <f>DATE(A1,12,25)</f>
        <v>44920</v>
      </c>
      <c r="C29" s="3" t="s">
        <v>24</v>
      </c>
    </row>
    <row r="30" spans="1:3" x14ac:dyDescent="0.25">
      <c r="A30" s="3"/>
      <c r="B30" s="5">
        <f>IF(WEEKDAY(B29,2)=4,B29+1,0)</f>
        <v>0</v>
      </c>
      <c r="C30" s="3" t="s">
        <v>12</v>
      </c>
    </row>
    <row r="31" spans="1:3" x14ac:dyDescent="0.25">
      <c r="A31" s="3"/>
      <c r="B31" s="5">
        <f>IF(WEEKDAY(B32,2)=2,B32-1,0)</f>
        <v>0</v>
      </c>
      <c r="C31" s="3" t="s">
        <v>12</v>
      </c>
    </row>
    <row r="32" spans="1:3" x14ac:dyDescent="0.25">
      <c r="A32" s="3"/>
      <c r="B32" s="6">
        <f>DATE(A1+1,1,1)</f>
        <v>44927</v>
      </c>
      <c r="C32" s="3" t="s">
        <v>13</v>
      </c>
    </row>
    <row r="33" spans="2:3" x14ac:dyDescent="0.25">
      <c r="B33" s="5">
        <f>IF(WEEKDAY(B32,2)=4,B32+1,0)</f>
        <v>0</v>
      </c>
      <c r="C33" s="3" t="s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Activités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François ROUZE</cp:lastModifiedBy>
  <cp:revision/>
  <cp:lastPrinted>2017-08-21T20:53:26Z</cp:lastPrinted>
  <dcterms:created xsi:type="dcterms:W3CDTF">2015-02-17T18:38:59Z</dcterms:created>
  <dcterms:modified xsi:type="dcterms:W3CDTF">2022-11-30T16:30:23Z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