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34BD8C3-5A34-4BF7-AA4B-E55CB86EE346}" xr6:coauthVersionLast="36" xr6:coauthVersionMax="47" xr10:uidLastSave="{00000000-0000-0000-0000-000000000000}"/>
  <bookViews>
    <workbookView xWindow="-120" yWindow="-120" windowWidth="29040" windowHeight="15840" tabRatio="755" activeTab="2" xr2:uid="{00000000-000D-0000-FFFF-FFFF00000000}"/>
  </bookViews>
  <sheets>
    <sheet name="Cours" sheetId="6" r:id="rId1"/>
    <sheet name="Hebdomadaire" sheetId="7" r:id="rId2"/>
    <sheet name="Mensuel" sheetId="8" r:id="rId3"/>
    <sheet name="ICS" sheetId="11" r:id="rId4"/>
    <sheet name="Parametres" sheetId="10" r:id="rId5"/>
    <sheet name="JFP" sheetId="9" state="hidden" r:id="rId6"/>
  </sheets>
  <functionGroups builtInGroupCount="19"/>
  <definedNames>
    <definedName name="fichierICS">ICS!$A$2</definedName>
    <definedName name="masemaine">Hebdomadaire!$C$7:$I$7</definedName>
    <definedName name="rangsemaine">Parametres!$B$1:$G$1</definedName>
    <definedName name="semaine">Hebdomadaire!$D$2</definedName>
  </definedNames>
  <calcPr calcId="191029"/>
</workbook>
</file>

<file path=xl/calcChain.xml><?xml version="1.0" encoding="utf-8"?>
<calcChain xmlns="http://schemas.openxmlformats.org/spreadsheetml/2006/main">
  <c r="B9" i="7" l="1"/>
  <c r="C7" i="7" l="1"/>
  <c r="C10" i="6"/>
  <c r="D10" i="6"/>
  <c r="E10" i="6"/>
  <c r="F10" i="6"/>
  <c r="G10" i="6"/>
  <c r="H10" i="6"/>
  <c r="C2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31" i="9"/>
  <c r="B33" i="9"/>
  <c r="B17" i="9"/>
  <c r="B5" i="9"/>
  <c r="B29" i="9"/>
  <c r="B26" i="9"/>
  <c r="B3" i="9"/>
  <c r="B11" i="9"/>
  <c r="B23" i="9"/>
  <c r="B8" i="9"/>
  <c r="B20" i="9"/>
  <c r="D6" i="8"/>
  <c r="D2" i="6"/>
  <c r="D3" i="6"/>
  <c r="D4" i="6"/>
  <c r="D5" i="6"/>
  <c r="D6" i="6"/>
  <c r="D7" i="6"/>
  <c r="D8" i="6"/>
  <c r="D9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E6" i="8"/>
  <c r="H9" i="6"/>
  <c r="G9" i="6"/>
  <c r="F9" i="6"/>
  <c r="E9" i="6"/>
  <c r="C9" i="6"/>
  <c r="H8" i="6"/>
  <c r="G8" i="6"/>
  <c r="F8" i="6"/>
  <c r="E8" i="6"/>
  <c r="C8" i="6"/>
  <c r="H7" i="6"/>
  <c r="G7" i="6"/>
  <c r="F7" i="6"/>
  <c r="E7" i="6"/>
  <c r="C7" i="6"/>
  <c r="H6" i="6"/>
  <c r="G6" i="6"/>
  <c r="F6" i="6"/>
  <c r="E6" i="6"/>
  <c r="C6" i="6"/>
  <c r="H5" i="6"/>
  <c r="G5" i="6"/>
  <c r="F5" i="6"/>
  <c r="E5" i="6"/>
  <c r="C5" i="6"/>
  <c r="H4" i="6"/>
  <c r="G4" i="6"/>
  <c r="F4" i="6"/>
  <c r="E4" i="6"/>
  <c r="C4" i="6"/>
  <c r="H3" i="6"/>
  <c r="G3" i="6"/>
  <c r="F3" i="6"/>
  <c r="E3" i="6"/>
  <c r="C3" i="6"/>
  <c r="H2" i="6"/>
  <c r="G2" i="6"/>
  <c r="F2" i="6"/>
  <c r="E2" i="6"/>
  <c r="G2" i="10" l="1"/>
  <c r="F5" i="10"/>
  <c r="F4" i="10"/>
  <c r="D7" i="8"/>
  <c r="C7" i="8"/>
  <c r="E7" i="8"/>
  <c r="F6" i="8"/>
  <c r="F7" i="8" s="1"/>
  <c r="G4" i="10" l="1"/>
  <c r="G5" i="10"/>
  <c r="G6" i="8"/>
  <c r="G7" i="8" s="1"/>
  <c r="D7" i="7"/>
  <c r="C6" i="7"/>
  <c r="H6" i="8" l="1"/>
  <c r="H7" i="8" s="1"/>
  <c r="E7" i="7"/>
  <c r="I6" i="8" l="1"/>
  <c r="I7" i="8" s="1"/>
  <c r="F7" i="7"/>
  <c r="G7" i="7" l="1"/>
  <c r="H7" i="7" l="1"/>
  <c r="B7" i="7" s="1"/>
  <c r="I7" i="7" l="1"/>
  <c r="I6" i="7" l="1"/>
</calcChain>
</file>

<file path=xl/sharedStrings.xml><?xml version="1.0" encoding="utf-8"?>
<sst xmlns="http://schemas.openxmlformats.org/spreadsheetml/2006/main" count="133" uniqueCount="93">
  <si>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</si>
  <si>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</si>
  <si>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</si>
  <si>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</si>
  <si>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</si>
  <si>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</si>
  <si>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</si>
  <si>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</si>
  <si>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</si>
  <si>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</si>
  <si>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</si>
  <si>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</si>
  <si>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</si>
  <si>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</si>
  <si>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</si>
  <si>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</si>
  <si>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</si>
  <si>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</si>
  <si>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</si>
  <si>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</si>
  <si>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</si>
  <si>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</si>
  <si>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</si>
  <si>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</si>
  <si>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</si>
  <si>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</si>
  <si>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</si>
  <si>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</si>
  <si>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</si>
  <si>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</si>
  <si>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</si>
  <si>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</si>
  <si>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</si>
  <si>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</si>
  <si>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</si>
  <si>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</si>
  <si>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</si>
  <si>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J2</t>
  </si>
  <si>
    <t>J6</t>
  </si>
  <si>
    <t>J10</t>
  </si>
  <si>
    <t>J15</t>
  </si>
  <si>
    <t>J30</t>
  </si>
  <si>
    <t>J60</t>
  </si>
  <si>
    <t>J10 Chimie Séance 1</t>
  </si>
  <si>
    <t>J10 Biologie Cell. Séance 1</t>
  </si>
  <si>
    <t>J10 Physique Séance 1</t>
  </si>
  <si>
    <t>J10 Biochimie Séance 1</t>
  </si>
  <si>
    <t>J6 Biochimie Séance 2</t>
  </si>
  <si>
    <t>J6 Chimie Séance 2</t>
  </si>
  <si>
    <t>J10 Biologie Cell. Séance 2</t>
  </si>
  <si>
    <t>J10 Physique Séance 2</t>
  </si>
  <si>
    <t>J15 Chimie Séance 1</t>
  </si>
  <si>
    <t>J15 Biologie Cell. Séance 1</t>
  </si>
  <si>
    <t>J10 Biochimie Séance 2</t>
  </si>
  <si>
    <t>J10 Chimie Séance 2</t>
  </si>
  <si>
    <t>C:\Users\Michel\Dropbox\MethodeJ.ics</t>
  </si>
  <si>
    <t>Nom du fichier ics de sauvegarde :</t>
  </si>
  <si>
    <t>Sauvegarde automatique à la fermeture ?</t>
  </si>
  <si>
    <t>oui</t>
  </si>
  <si>
    <t xml:space="preserve">ACADEMY- GRAMMAIRE - </t>
  </si>
  <si>
    <t>ACADEMY- COURS - CONFERENCE</t>
  </si>
  <si>
    <t>ACADEMY VOCABULAIRE - MOTS A RETENIR</t>
  </si>
  <si>
    <t xml:space="preserve">BERLITZ - CD - </t>
  </si>
  <si>
    <t>CONTRAIRE ET FAUX AMIS</t>
  </si>
  <si>
    <t xml:space="preserve">DICTEES NICOLE &amp; </t>
  </si>
  <si>
    <t>SHADOWING</t>
  </si>
  <si>
    <t xml:space="preserve">MEMRISE </t>
  </si>
  <si>
    <t>ENGLISH COACH</t>
  </si>
  <si>
    <t xml:space="preserve">J0 ACADEMY- GRAMMAIRE - </t>
  </si>
  <si>
    <t xml:space="preserve">J0 BERLITZ - CD - </t>
  </si>
  <si>
    <t>Date</t>
  </si>
  <si>
    <t>J2 ACADEMY- COURS - CONFERENCE</t>
  </si>
  <si>
    <t xml:space="preserve">J2 ACADEMY- GRAMMAIRE - </t>
  </si>
  <si>
    <t xml:space="preserve">J0 MEMRISE </t>
  </si>
  <si>
    <t>J0 SHADOWING</t>
  </si>
  <si>
    <t>J2 ACADEMY VOCABULAIRE - MOTS A RETENIR</t>
  </si>
  <si>
    <t xml:space="preserve">J2 BERLITZ - CD - </t>
  </si>
  <si>
    <t xml:space="preserve">J0 DICTEES NICOLE &amp; </t>
  </si>
  <si>
    <t>J0 CONTRAIRE ET FAUX AMIS</t>
  </si>
  <si>
    <t xml:space="preserve">J2 MEMRISE </t>
  </si>
  <si>
    <t>J2 SHADOWING</t>
  </si>
  <si>
    <t>J0 ENGLISH COACH</t>
  </si>
  <si>
    <t xml:space="preserve">J2 DICTEES NICOLE &amp; </t>
  </si>
  <si>
    <t>J2 CONTRAIRE ET FAUX AMIS</t>
  </si>
  <si>
    <t>J6 ACADEMY- COURS - CONFERENCE</t>
  </si>
  <si>
    <t xml:space="preserve">J6 ACADEMY- GRAMMAIRE - </t>
  </si>
  <si>
    <t>J2 ENGLISH COACH</t>
  </si>
  <si>
    <t>NON</t>
  </si>
  <si>
    <t>OUI</t>
  </si>
  <si>
    <t>J6 ACADEMY VOCABULAIRE - MOTS A RETENIR</t>
  </si>
  <si>
    <t xml:space="preserve">J6 BERLITZ - CD - </t>
  </si>
  <si>
    <t xml:space="preserve">J6 MEMRISE </t>
  </si>
  <si>
    <t>J6 SHADOWING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</si>
</sst>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5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sz val="10"/>
      <color rgb="FF262626"/>
      <name val="Cambria"/>
      <family val="1"/>
    </font>
    <font>
      <b/>
      <sz val="10"/>
      <color rgb="FF0070C0"/>
      <name val="Cambria"/>
      <family val="1"/>
      <scheme val="minor"/>
    </font>
    <font>
      <b/>
      <sz val="14"/>
      <color theme="1"/>
      <name val="Cambria"/>
      <family val="1"/>
      <scheme val="minor"/>
    </font>
    <font>
      <sz val="10"/>
      <color theme="4"/>
      <name val="Tahoma"/>
      <family val="2"/>
      <scheme val="major"/>
    </font>
    <font>
      <sz val="10"/>
      <color theme="1"/>
      <name val="Tahoma"/>
      <family val="2"/>
      <scheme val="major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3DF75"/>
        <bgColor indexed="64"/>
      </patternFill>
    </fill>
    <fill>
      <patternFill patternType="solid">
        <fgColor rgb="FFC7B8D8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78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10" fillId="3" borderId="2" xfId="0" applyFont="1" applyFill="1" applyBorder="1" applyAlignment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 vertical="center" indent="1"/>
    </xf>
    <xf numFmtId="0" fontId="26" fillId="0" borderId="0" xfId="0" applyFont="1">
      <alignment vertical="center"/>
    </xf>
    <xf numFmtId="166" fontId="27" fillId="0" borderId="7" xfId="0" applyNumberFormat="1" applyFont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8" borderId="0" xfId="0" applyFill="1">
      <alignment vertical="center"/>
    </xf>
    <xf numFmtId="0" fontId="0" fillId="8" borderId="0" xfId="0" applyFill="1" applyAlignment="1">
      <alignment horizontal="left" vertical="center" indent="1"/>
    </xf>
    <xf numFmtId="0" fontId="0" fillId="9" borderId="0" xfId="0" applyFill="1" applyAlignment="1">
      <alignment horizontal="left" vertical="center" indent="1"/>
    </xf>
    <xf numFmtId="0" fontId="0" fillId="10" borderId="0" xfId="0" applyFill="1" applyAlignment="1">
      <alignment horizontal="left" vertical="center" indent="1"/>
    </xf>
    <xf numFmtId="0" fontId="0" fillId="11" borderId="0" xfId="0" applyFill="1" applyAlignment="1">
      <alignment horizontal="left" vertical="center" indent="1"/>
    </xf>
    <xf numFmtId="0" fontId="0" fillId="11" borderId="0" xfId="0" applyFill="1">
      <alignment vertical="center"/>
    </xf>
    <xf numFmtId="0" fontId="0" fillId="12" borderId="0" xfId="0" applyFill="1">
      <alignment vertical="center"/>
    </xf>
    <xf numFmtId="0" fontId="0" fillId="13" borderId="0" xfId="0" applyFill="1">
      <alignment vertical="center"/>
    </xf>
    <xf numFmtId="0" fontId="31" fillId="0" borderId="0" xfId="0" applyFont="1">
      <alignment vertical="center"/>
    </xf>
    <xf numFmtId="0" fontId="31" fillId="0" borderId="0" xfId="0" applyFon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14" borderId="0" xfId="0" applyFill="1" applyAlignment="1">
      <alignment horizontal="left" vertical="center" indent="1"/>
    </xf>
    <xf numFmtId="0" fontId="26" fillId="14" borderId="0" xfId="0" applyFont="1" applyFill="1" applyAlignment="1">
      <alignment horizontal="center" vertical="center"/>
    </xf>
    <xf numFmtId="165" fontId="12" fillId="0" borderId="0" xfId="0" applyNumberFormat="1" applyFont="1">
      <alignment vertical="center"/>
    </xf>
    <xf numFmtId="0" fontId="22" fillId="15" borderId="0" xfId="0" applyFont="1" applyFill="1" applyBorder="1">
      <alignment vertical="center"/>
    </xf>
    <xf numFmtId="0" fontId="22" fillId="16" borderId="16" xfId="0" applyFont="1" applyFill="1" applyBorder="1">
      <alignment vertical="center"/>
    </xf>
    <xf numFmtId="0" fontId="20" fillId="0" borderId="0" xfId="0" applyFont="1">
      <alignment vertical="center"/>
    </xf>
    <xf numFmtId="0" fontId="22" fillId="16" borderId="0" xfId="0" applyFont="1" applyFill="1" applyBorder="1">
      <alignment vertical="center"/>
    </xf>
    <xf numFmtId="164" fontId="32" fillId="15" borderId="0" xfId="0" applyNumberFormat="1" applyFont="1" applyFill="1" applyAlignment="1">
      <alignment horizontal="left" vertical="center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168" fontId="14" fillId="0" borderId="0" xfId="0" applyNumberFormat="1" applyFont="1" applyAlignment="1">
      <alignment horizontal="center" vertical="center" textRotation="90"/>
    </xf>
    <xf numFmtId="168" fontId="15" fillId="0" borderId="0" xfId="0" applyNumberFormat="1" applyFont="1" applyAlignment="1">
      <alignment horizontal="center" vertical="center" textRotation="90"/>
    </xf>
    <xf numFmtId="168" fontId="17" fillId="5" borderId="13" xfId="1" applyNumberFormat="1" applyFont="1" applyFill="1" applyBorder="1" applyAlignment="1">
      <alignment horizontal="center" vertical="center" textRotation="90"/>
    </xf>
    <xf numFmtId="0" fontId="2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33" fillId="8" borderId="0" xfId="0" applyNumberFormat="1" applyFont="1" applyFill="1" applyBorder="1">
      <alignment vertical="center"/>
    </xf>
    <xf numFmtId="14" fontId="33" fillId="8" borderId="0" xfId="0" applyNumberFormat="1" applyFont="1" applyFill="1" applyBorder="1" applyAlignment="1">
      <alignment horizontal="center" vertical="center"/>
    </xf>
    <xf numFmtId="14" fontId="33" fillId="13" borderId="0" xfId="0" applyNumberFormat="1" applyFont="1" applyFill="1" applyBorder="1" applyAlignment="1">
      <alignment horizontal="center" vertical="center"/>
    </xf>
    <xf numFmtId="14" fontId="33" fillId="12" borderId="0" xfId="0" applyNumberFormat="1" applyFont="1" applyFill="1" applyBorder="1" applyAlignment="1">
      <alignment horizontal="center" vertical="center"/>
    </xf>
    <xf numFmtId="14" fontId="33" fillId="11" borderId="0" xfId="0" applyNumberFormat="1" applyFont="1" applyFill="1" applyBorder="1" applyAlignment="1">
      <alignment horizontal="center" vertical="center"/>
    </xf>
    <xf numFmtId="0" fontId="0" fillId="12" borderId="0" xfId="0" applyFont="1" applyFill="1">
      <alignment vertical="center"/>
    </xf>
    <xf numFmtId="0" fontId="0" fillId="11" borderId="0" xfId="0" applyFont="1" applyFill="1">
      <alignment vertical="center"/>
    </xf>
    <xf numFmtId="0" fontId="0" fillId="13" borderId="0" xfId="0" applyFont="1" applyFill="1">
      <alignment vertical="center"/>
    </xf>
    <xf numFmtId="0" fontId="0" fillId="8" borderId="0" xfId="0" applyFont="1" applyFill="1">
      <alignment vertical="center"/>
    </xf>
    <xf numFmtId="0" fontId="0" fillId="14" borderId="0" xfId="0" applyFont="1" applyFill="1">
      <alignment vertical="center"/>
    </xf>
    <xf numFmtId="0" fontId="0" fillId="0" borderId="0" xfId="0" applyFont="1">
      <alignment vertical="center"/>
    </xf>
    <xf numFmtId="165" fontId="33" fillId="13" borderId="0" xfId="0" applyNumberFormat="1" applyFont="1" applyFill="1" applyBorder="1">
      <alignment vertical="center"/>
    </xf>
    <xf numFmtId="165" fontId="33" fillId="12" borderId="0" xfId="0" applyNumberFormat="1" applyFont="1" applyFill="1" applyBorder="1">
      <alignment vertical="center"/>
    </xf>
    <xf numFmtId="165" fontId="33" fillId="11" borderId="0" xfId="0" applyNumberFormat="1" applyFont="1" applyFill="1" applyBorder="1">
      <alignment vertical="center"/>
    </xf>
    <xf numFmtId="14" fontId="34" fillId="12" borderId="0" xfId="0" applyNumberFormat="1" applyFont="1" applyFill="1" applyBorder="1" applyAlignment="1">
      <alignment horizontal="center"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7">
    <dxf>
      <font>
        <b val="0"/>
        <i/>
        <color theme="0" tint="-0.24994659260841701"/>
      </font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/>
        <color theme="0" tint="-0.24994659260841701"/>
      </font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6"/>
      <tableStyleElement type="headerRow" dxfId="15"/>
      <tableStyleElement type="first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D$2" max="53" min="1" page="10" val="48"/>
</file>

<file path=xl/ctrlProps/ctrlProp2.xml><?xml version="1.0" encoding="utf-8"?>
<formControlPr xmlns="http://schemas.microsoft.com/office/spreadsheetml/2009/9/main" objectType="Spin" dx="16" fmlaLink="$C$2" max="3000" min="1904" page="10" val="2023"/>
</file>

<file path=xl/ctrlProps/ctrlProp3.xml><?xml version="1.0" encoding="utf-8"?>
<formControlPr xmlns="http://schemas.microsoft.com/office/spreadsheetml/2009/9/main" objectType="Spin" dx="16" fmlaLink="$E$2" max="12" min="1" page="10" val="6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1242060</xdr:colOff>
          <xdr:row>1</xdr:row>
          <xdr:rowOff>22860</xdr:rowOff>
        </xdr:from>
        <xdr:to>
          <xdr:col>4</xdr:col>
          <xdr:colOff>7620</xdr:colOff>
          <xdr:row>1</xdr:row>
          <xdr:rowOff>327660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76200</xdr:colOff>
      <xdr:row>3</xdr:row>
      <xdr:rowOff>76199</xdr:rowOff>
    </xdr:from>
    <xdr:to>
      <xdr:col>2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209800" y="731519"/>
          <a:ext cx="395332" cy="40703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1242060</xdr:colOff>
          <xdr:row>1</xdr:row>
          <xdr:rowOff>22860</xdr:rowOff>
        </xdr:from>
        <xdr:to>
          <xdr:col>3</xdr:col>
          <xdr:colOff>7620</xdr:colOff>
          <xdr:row>1</xdr:row>
          <xdr:rowOff>327660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1249680</xdr:colOff>
          <xdr:row>1</xdr:row>
          <xdr:rowOff>22860</xdr:rowOff>
        </xdr:from>
        <xdr:to>
          <xdr:col>4</xdr:col>
          <xdr:colOff>22860</xdr:colOff>
          <xdr:row>1</xdr:row>
          <xdr:rowOff>327660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603250" y="724958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1409700</xdr:colOff>
          <xdr:row>6</xdr:row>
          <xdr:rowOff>45720</xdr:rowOff>
        </xdr:from>
        <xdr:to>
          <xdr:col>2</xdr:col>
          <xdr:colOff>76200</xdr:colOff>
          <xdr:row>8</xdr:row>
          <xdr:rowOff>45720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262626"/>
                  </a:solidFill>
                  <a:latin typeface="Cambria"/>
                  <a:ea typeface="Cambria"/>
                </a:rPr>
                <a:t>Générer fichier ics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H10" totalsRowShown="0" headerRowDxfId="13">
  <autoFilter ref="A1:H10" xr:uid="{00000000-0009-0000-0100-000001000000}"/>
  <tableColumns count="8">
    <tableColumn id="1" xr3:uid="{00000000-0010-0000-0000-000001000000}" name="Nom du cours" dataDxfId="12"/>
    <tableColumn id="2" xr3:uid="{00000000-0010-0000-0000-000002000000}" name="J0" dataDxfId="1"/>
    <tableColumn id="3" xr3:uid="{00000000-0010-0000-0000-000003000000}" name="J2" dataDxfId="11">
      <calculatedColumnFormula>Devoirs[[#This Row],[J0]]+2</calculatedColumnFormula>
    </tableColumn>
    <tableColumn id="4" xr3:uid="{00000000-0010-0000-0000-000004000000}" name="J6" dataDxfId="10">
      <calculatedColumnFormula>Devoirs[[#This Row],[J0]]+6</calculatedColumnFormula>
    </tableColumn>
    <tableColumn id="5" xr3:uid="{00000000-0010-0000-0000-000005000000}" name="J10" dataDxfId="9">
      <calculatedColumnFormula>Devoirs[[#This Row],[J0]]+10</calculatedColumnFormula>
    </tableColumn>
    <tableColumn id="6" xr3:uid="{00000000-0010-0000-0000-000006000000}" name="J15" dataDxfId="8">
      <calculatedColumnFormula>Devoirs[[#This Row],[J0]]+15</calculatedColumnFormula>
    </tableColumn>
    <tableColumn id="8" xr3:uid="{00000000-0010-0000-0000-000008000000}" name="J30" dataDxfId="7">
      <calculatedColumnFormula>Devoirs[[#This Row],[J0]]+30</calculatedColumnFormula>
    </tableColumn>
    <tableColumn id="9" xr3:uid="{00000000-0010-0000-0000-000009000000}" name="J60" dataDxfId="6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4">
  <autoFilter ref="B1:C33" xr:uid="{00000000-0009-0000-0100-000002000000}"/>
  <tableColumns count="2">
    <tableColumn id="1" xr3:uid="{00000000-0010-0000-0100-000001000000}" name="DATE_JFP" dataDxfId="3"/>
    <tableColumn id="2" xr3:uid="{00000000-0010-0000-0100-000002000000}" name="JF_Ponts" dataDxfId="2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H10"/>
  <sheetViews>
    <sheetView showGridLines="0" zoomScaleNormal="100" workbookViewId="0">
      <selection activeCell="A17" sqref="A17"/>
    </sheetView>
  </sheetViews>
  <sheetFormatPr baseColWidth="10" defaultColWidth="9.109375" defaultRowHeight="18" customHeight="1" x14ac:dyDescent="0.25"/>
  <cols>
    <col min="1" max="1" width="38.6640625" customWidth="1"/>
    <col min="2" max="8" width="13.6640625" customWidth="1"/>
  </cols>
  <sheetData>
    <row r="1" spans="1:8" ht="18" customHeight="1" x14ac:dyDescent="0.25">
      <c r="A1" s="4" t="s">
        <v>0</v>
      </c>
      <c r="B1" s="4" t="s">
        <v>1</v>
      </c>
      <c r="C1" s="4" t="s">
        <v>37</v>
      </c>
      <c r="D1" s="4" t="s">
        <v>38</v>
      </c>
      <c r="E1" s="4" t="s">
        <v>39</v>
      </c>
      <c r="F1" s="4" t="s">
        <v>40</v>
      </c>
      <c r="G1" s="4" t="s">
        <v>41</v>
      </c>
      <c r="H1" s="4" t="s">
        <v>42</v>
      </c>
    </row>
    <row r="2" spans="1:8" ht="18" customHeight="1" x14ac:dyDescent="0.25">
      <c r="A2" s="37" t="s">
        <v>60</v>
      </c>
      <c r="B2" s="31">
        <v>44891</v>
      </c>
      <c r="C2" s="31">
        <f>Devoirs[[#This Row],[J0]]+2</f>
        <v>44893</v>
      </c>
      <c r="D2" s="31">
        <f>Devoirs[[#This Row],[J0]]+6</f>
        <v>44897</v>
      </c>
      <c r="E2" s="31">
        <f>Devoirs[[#This Row],[J0]]+10</f>
        <v>44901</v>
      </c>
      <c r="F2" s="31">
        <f>Devoirs[[#This Row],[J0]]+15</f>
        <v>44906</v>
      </c>
      <c r="G2" s="31">
        <f>Devoirs[[#This Row],[J0]]+30</f>
        <v>44921</v>
      </c>
      <c r="H2" s="31">
        <f>Devoirs[[#This Row],[J0]]+60</f>
        <v>44951</v>
      </c>
    </row>
    <row r="3" spans="1:8" ht="18" customHeight="1" x14ac:dyDescent="0.25">
      <c r="A3" s="38" t="s">
        <v>59</v>
      </c>
      <c r="B3" s="31">
        <v>44891</v>
      </c>
      <c r="C3" s="31">
        <f>Devoirs[[#This Row],[J0]]+2</f>
        <v>44893</v>
      </c>
      <c r="D3" s="31">
        <f>Devoirs[[#This Row],[J0]]+6</f>
        <v>44897</v>
      </c>
      <c r="E3" s="31">
        <f>Devoirs[[#This Row],[J0]]+10</f>
        <v>44901</v>
      </c>
      <c r="F3" s="31">
        <f>Devoirs[[#This Row],[J0]]+15</f>
        <v>44906</v>
      </c>
      <c r="G3" s="31">
        <f>Devoirs[[#This Row],[J0]]+30</f>
        <v>44921</v>
      </c>
      <c r="H3" s="31">
        <f>Devoirs[[#This Row],[J0]]+60</f>
        <v>44951</v>
      </c>
    </row>
    <row r="4" spans="1:8" ht="18" customHeight="1" x14ac:dyDescent="0.25">
      <c r="A4" s="39" t="s">
        <v>61</v>
      </c>
      <c r="B4" s="31">
        <v>44892</v>
      </c>
      <c r="C4" s="31">
        <f>Devoirs[[#This Row],[J0]]+2</f>
        <v>44894</v>
      </c>
      <c r="D4" s="31">
        <f>Devoirs[[#This Row],[J0]]+6</f>
        <v>44898</v>
      </c>
      <c r="E4" s="31">
        <f>Devoirs[[#This Row],[J0]]+10</f>
        <v>44902</v>
      </c>
      <c r="F4" s="31">
        <f>Devoirs[[#This Row],[J0]]+15</f>
        <v>44907</v>
      </c>
      <c r="G4" s="31">
        <f>Devoirs[[#This Row],[J0]]+30</f>
        <v>44922</v>
      </c>
      <c r="H4" s="31">
        <f>Devoirs[[#This Row],[J0]]+60</f>
        <v>44952</v>
      </c>
    </row>
    <row r="5" spans="1:8" ht="18" customHeight="1" x14ac:dyDescent="0.25">
      <c r="A5" s="40" t="s">
        <v>62</v>
      </c>
      <c r="B5" s="31">
        <v>44892</v>
      </c>
      <c r="C5" s="31">
        <f>Devoirs[[#This Row],[J0]]+2</f>
        <v>44894</v>
      </c>
      <c r="D5" s="31">
        <f>Devoirs[[#This Row],[J0]]+6</f>
        <v>44898</v>
      </c>
      <c r="E5" s="31">
        <f>Devoirs[[#This Row],[J0]]+10</f>
        <v>44902</v>
      </c>
      <c r="F5" s="31">
        <f>Devoirs[[#This Row],[J0]]+15</f>
        <v>44907</v>
      </c>
      <c r="G5" s="31">
        <f>Devoirs[[#This Row],[J0]]+30</f>
        <v>44922</v>
      </c>
      <c r="H5" s="31">
        <f>Devoirs[[#This Row],[J0]]+60</f>
        <v>44952</v>
      </c>
    </row>
    <row r="6" spans="1:8" ht="18" customHeight="1" x14ac:dyDescent="0.25">
      <c r="A6" s="38" t="s">
        <v>66</v>
      </c>
      <c r="B6" s="31">
        <v>44893</v>
      </c>
      <c r="C6" s="31">
        <f>Devoirs[[#This Row],[J0]]+2</f>
        <v>44895</v>
      </c>
      <c r="D6" s="31">
        <f>Devoirs[[#This Row],[J0]]+6</f>
        <v>44899</v>
      </c>
      <c r="E6" s="31">
        <f>Devoirs[[#This Row],[J0]]+10</f>
        <v>44903</v>
      </c>
      <c r="F6" s="31">
        <f>Devoirs[[#This Row],[J0]]+15</f>
        <v>44908</v>
      </c>
      <c r="G6" s="31">
        <f>Devoirs[[#This Row],[J0]]+30</f>
        <v>44923</v>
      </c>
      <c r="H6" s="31">
        <f>Devoirs[[#This Row],[J0]]+60</f>
        <v>44953</v>
      </c>
    </row>
    <row r="7" spans="1:8" ht="18" customHeight="1" x14ac:dyDescent="0.25">
      <c r="A7" s="39" t="s">
        <v>65</v>
      </c>
      <c r="B7" s="31">
        <v>44893</v>
      </c>
      <c r="C7" s="31">
        <f>Devoirs[[#This Row],[J0]]+2</f>
        <v>44895</v>
      </c>
      <c r="D7" s="31">
        <f>Devoirs[[#This Row],[J0]]+6</f>
        <v>44899</v>
      </c>
      <c r="E7" s="31">
        <f>Devoirs[[#This Row],[J0]]+10</f>
        <v>44903</v>
      </c>
      <c r="F7" s="31">
        <f>Devoirs[[#This Row],[J0]]+15</f>
        <v>44908</v>
      </c>
      <c r="G7" s="31">
        <f>Devoirs[[#This Row],[J0]]+30</f>
        <v>44923</v>
      </c>
      <c r="H7" s="31">
        <f>Devoirs[[#This Row],[J0]]+60</f>
        <v>44953</v>
      </c>
    </row>
    <row r="8" spans="1:8" ht="18" customHeight="1" x14ac:dyDescent="0.25">
      <c r="A8" s="40" t="s">
        <v>64</v>
      </c>
      <c r="B8" s="31">
        <v>44894</v>
      </c>
      <c r="C8" s="31">
        <f>Devoirs[[#This Row],[J0]]+2</f>
        <v>44896</v>
      </c>
      <c r="D8" s="31">
        <f>Devoirs[[#This Row],[J0]]+6</f>
        <v>44900</v>
      </c>
      <c r="E8" s="31">
        <f>Devoirs[[#This Row],[J0]]+10</f>
        <v>44904</v>
      </c>
      <c r="F8" s="31">
        <f>Devoirs[[#This Row],[J0]]+15</f>
        <v>44909</v>
      </c>
      <c r="G8" s="31">
        <f>Devoirs[[#This Row],[J0]]+30</f>
        <v>44924</v>
      </c>
      <c r="H8" s="31">
        <f>Devoirs[[#This Row],[J0]]+60</f>
        <v>44954</v>
      </c>
    </row>
    <row r="9" spans="1:8" ht="18" customHeight="1" x14ac:dyDescent="0.25">
      <c r="A9" s="37" t="s">
        <v>63</v>
      </c>
      <c r="B9" s="31">
        <v>44894</v>
      </c>
      <c r="C9" s="31">
        <f>Devoirs[[#This Row],[J0]]+2</f>
        <v>44896</v>
      </c>
      <c r="D9" s="31">
        <f>Devoirs[[#This Row],[J0]]+6</f>
        <v>44900</v>
      </c>
      <c r="E9" s="31">
        <f>Devoirs[[#This Row],[J0]]+10</f>
        <v>44904</v>
      </c>
      <c r="F9" s="31">
        <f>Devoirs[[#This Row],[J0]]+15</f>
        <v>44909</v>
      </c>
      <c r="G9" s="31">
        <f>Devoirs[[#This Row],[J0]]+30</f>
        <v>44924</v>
      </c>
      <c r="H9" s="31">
        <f>Devoirs[[#This Row],[J0]]+60</f>
        <v>44954</v>
      </c>
    </row>
    <row r="10" spans="1:8" ht="18" customHeight="1" x14ac:dyDescent="0.25">
      <c r="A10" s="47" t="s">
        <v>67</v>
      </c>
      <c r="B10" s="46">
        <v>44895</v>
      </c>
      <c r="C10" s="31">
        <f>Devoirs[[#This Row],[J0]]+2</f>
        <v>44897</v>
      </c>
      <c r="D10" s="31">
        <f>Devoirs[[#This Row],[J0]]+6</f>
        <v>44901</v>
      </c>
      <c r="E10" s="31">
        <f>Devoirs[[#This Row],[J0]]+10</f>
        <v>44905</v>
      </c>
      <c r="F10" s="31">
        <f>Devoirs[[#This Row],[J0]]+15</f>
        <v>44910</v>
      </c>
      <c r="G10" s="46">
        <f>Devoirs[[#This Row],[J0]]+30</f>
        <v>44925</v>
      </c>
      <c r="H10" s="31">
        <f>Devoirs[[#This Row],[J0]]+60</f>
        <v>44955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I29"/>
  <sheetViews>
    <sheetView zoomScaleNormal="100" workbookViewId="0">
      <selection activeCell="C2" sqref="C2"/>
    </sheetView>
  </sheetViews>
  <sheetFormatPr baseColWidth="10" defaultColWidth="9.109375" defaultRowHeight="13.2" x14ac:dyDescent="0.25"/>
  <cols>
    <col min="1" max="2" width="15.5546875" style="9" customWidth="1"/>
    <col min="3" max="9" width="24" customWidth="1"/>
    <col min="10" max="10" width="11.44140625" customWidth="1"/>
  </cols>
  <sheetData>
    <row r="1" spans="1:9" ht="13.8" thickBot="1" x14ac:dyDescent="0.3">
      <c r="A1" s="9" t="s">
        <v>10</v>
      </c>
    </row>
    <row r="2" spans="1:9" s="7" customFormat="1" ht="24" thickTop="1" thickBot="1" x14ac:dyDescent="0.3">
      <c r="A2" s="10" t="s">
        <v>10</v>
      </c>
      <c r="B2" s="10"/>
      <c r="C2" s="5">
        <v>2022</v>
      </c>
      <c r="D2" s="6">
        <v>48</v>
      </c>
      <c r="E2"/>
    </row>
    <row r="3" spans="1:9" ht="13.8" thickTop="1" x14ac:dyDescent="0.25">
      <c r="A3" s="9" t="s">
        <v>10</v>
      </c>
    </row>
    <row r="4" spans="1:9" ht="37.799999999999997" thickBot="1" x14ac:dyDescent="0.3">
      <c r="A4" s="9" t="s">
        <v>10</v>
      </c>
      <c r="C4" s="55" t="s">
        <v>9</v>
      </c>
      <c r="D4" s="55"/>
      <c r="E4" s="55"/>
      <c r="F4" s="55"/>
      <c r="G4" s="55"/>
      <c r="H4" s="55"/>
      <c r="I4" s="55"/>
    </row>
    <row r="5" spans="1:9" ht="14.4" thickTop="1" x14ac:dyDescent="0.25">
      <c r="A5" s="9" t="s">
        <v>10</v>
      </c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3" t="s">
        <v>8</v>
      </c>
      <c r="I5" s="1" t="s">
        <v>2</v>
      </c>
    </row>
    <row r="6" spans="1:9" s="35" customFormat="1" ht="15" x14ac:dyDescent="0.25">
      <c r="A6" s="48" t="s">
        <v>70</v>
      </c>
      <c r="B6" s="32"/>
      <c r="C6" s="33">
        <f>C7</f>
        <v>44893</v>
      </c>
      <c r="D6" s="34"/>
      <c r="E6" s="34"/>
      <c r="F6" s="34"/>
      <c r="G6" s="34"/>
      <c r="H6" s="34"/>
      <c r="I6" s="33">
        <f>I7</f>
        <v>44899</v>
      </c>
    </row>
    <row r="7" spans="1:9" ht="27.6" x14ac:dyDescent="0.25">
      <c r="A7" s="51"/>
      <c r="B7" s="49">
        <f>semaine*(H7+1)*0.1</f>
        <v>215515.2</v>
      </c>
      <c r="C7" s="8">
        <f>(D2-1)*7+IF(WEEKDAY(DATE(C2,1,1),2)&gt;4,7,0)+DATE(C2,1,1)-WEEKDAY(DATE(C2,1,1),2)+1</f>
        <v>44893</v>
      </c>
      <c r="D7" s="8">
        <f>C7+1</f>
        <v>44894</v>
      </c>
      <c r="E7" s="8">
        <f t="shared" ref="E7:I7" si="0">D7+1</f>
        <v>44895</v>
      </c>
      <c r="F7" s="8">
        <f t="shared" si="0"/>
        <v>44896</v>
      </c>
      <c r="G7" s="8">
        <f t="shared" si="0"/>
        <v>44897</v>
      </c>
      <c r="H7" s="8">
        <f t="shared" si="0"/>
        <v>44898</v>
      </c>
      <c r="I7" s="8">
        <f t="shared" si="0"/>
        <v>44899</v>
      </c>
    </row>
    <row r="8" spans="1:9" x14ac:dyDescent="0.25">
      <c r="A8" s="53">
        <v>1</v>
      </c>
      <c r="B8" s="49"/>
      <c r="C8" s="63" t="s">
        <v>71</v>
      </c>
      <c r="D8" s="74" t="s">
        <v>75</v>
      </c>
      <c r="E8" s="75" t="s">
        <v>79</v>
      </c>
      <c r="F8" s="76" t="s">
        <v>82</v>
      </c>
      <c r="G8" s="63" t="s">
        <v>84</v>
      </c>
      <c r="H8" s="74" t="s">
        <v>89</v>
      </c>
      <c r="I8" s="77" t="s">
        <v>91</v>
      </c>
    </row>
    <row r="9" spans="1:9" ht="17.399999999999999" x14ac:dyDescent="0.25">
      <c r="A9" s="50">
        <v>2</v>
      </c>
      <c r="B9" s="54">
        <f>_xlfn.ISOWEEKNUM(C7)</f>
        <v>48</v>
      </c>
      <c r="C9" s="66" t="s">
        <v>72</v>
      </c>
      <c r="D9" s="67" t="s">
        <v>76</v>
      </c>
      <c r="E9" s="65" t="s">
        <v>80</v>
      </c>
      <c r="F9" s="64" t="s">
        <v>83</v>
      </c>
      <c r="G9" s="66" t="s">
        <v>85</v>
      </c>
      <c r="H9" s="67" t="s">
        <v>90</v>
      </c>
      <c r="I9" s="65" t="s">
        <v>92</v>
      </c>
    </row>
    <row r="10" spans="1:9" x14ac:dyDescent="0.25">
      <c r="A10">
        <v>3</v>
      </c>
      <c r="B10"/>
      <c r="C10" s="68" t="s">
        <v>73</v>
      </c>
      <c r="D10" s="69" t="s">
        <v>77</v>
      </c>
      <c r="E10" s="72" t="s">
        <v>81</v>
      </c>
      <c r="F10" s="71" t="s">
        <v>83</v>
      </c>
      <c r="G10" s="72" t="s">
        <v>86</v>
      </c>
      <c r="H10" s="68" t="s">
        <v>68</v>
      </c>
      <c r="I10" s="69" t="s">
        <v>69</v>
      </c>
    </row>
    <row r="11" spans="1:9" x14ac:dyDescent="0.25">
      <c r="A11">
        <v>4</v>
      </c>
      <c r="B11"/>
      <c r="C11" s="70" t="s">
        <v>74</v>
      </c>
      <c r="D11" s="71" t="s">
        <v>78</v>
      </c>
      <c r="E11" s="72" t="s">
        <v>81</v>
      </c>
      <c r="F11" s="73"/>
      <c r="G11" s="72" t="s">
        <v>86</v>
      </c>
      <c r="H11" s="68" t="s">
        <v>68</v>
      </c>
      <c r="I11" s="69" t="s">
        <v>69</v>
      </c>
    </row>
    <row r="12" spans="1:9" x14ac:dyDescent="0.25">
      <c r="A12">
        <v>4</v>
      </c>
      <c r="B12"/>
      <c r="C12" s="43" t="s">
        <v>74</v>
      </c>
      <c r="D12" s="36" t="s">
        <v>78</v>
      </c>
    </row>
    <row r="13" spans="1:9" x14ac:dyDescent="0.25">
      <c r="A13"/>
      <c r="B13"/>
    </row>
    <row r="14" spans="1:9" x14ac:dyDescent="0.25">
      <c r="A14"/>
      <c r="B14"/>
    </row>
    <row r="15" spans="1:9" x14ac:dyDescent="0.25">
      <c r="A15"/>
      <c r="B15"/>
    </row>
    <row r="16" spans="1:9" x14ac:dyDescent="0.25">
      <c r="A16"/>
      <c r="B16"/>
    </row>
    <row r="17" spans="1:5" x14ac:dyDescent="0.25">
      <c r="A17"/>
      <c r="B17"/>
    </row>
    <row r="18" spans="1:5" x14ac:dyDescent="0.25">
      <c r="A18"/>
      <c r="B18"/>
    </row>
    <row r="19" spans="1:5" x14ac:dyDescent="0.25">
      <c r="A19"/>
      <c r="B19"/>
    </row>
    <row r="29" spans="1:5" x14ac:dyDescent="0.25">
      <c r="E29" s="52"/>
    </row>
  </sheetData>
  <mergeCells count="1">
    <mergeCell ref="C4:I4"/>
  </mergeCells>
  <conditionalFormatting sqref="C6:I7">
    <cfRule type="expression" dxfId="0" priority="1">
      <formula>YEAR(C6)&lt;&gt;$C$2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3</xdr:col>
                    <xdr:colOff>1242060</xdr:colOff>
                    <xdr:row>1</xdr:row>
                    <xdr:rowOff>22860</xdr:rowOff>
                  </from>
                  <to>
                    <xdr:col>4</xdr:col>
                    <xdr:colOff>7620</xdr:colOff>
                    <xdr:row>1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22"/>
  <sheetViews>
    <sheetView tabSelected="1" zoomScale="90" zoomScaleNormal="90" workbookViewId="0">
      <selection activeCell="E21" sqref="E21"/>
    </sheetView>
  </sheetViews>
  <sheetFormatPr baseColWidth="10" defaultColWidth="9.109375" defaultRowHeight="13.2" x14ac:dyDescent="0.25"/>
  <cols>
    <col min="1" max="1" width="2.33203125" customWidth="1"/>
    <col min="2" max="2" width="5" style="62" bestFit="1" customWidth="1"/>
    <col min="3" max="7" width="20.5546875" customWidth="1"/>
    <col min="8" max="8" width="22.5546875" customWidth="1"/>
    <col min="9" max="9" width="20.5546875" customWidth="1"/>
    <col min="10" max="10" width="1.6640625" customWidth="1"/>
  </cols>
  <sheetData>
    <row r="1" spans="1:9" ht="13.8" thickBot="1" x14ac:dyDescent="0.3">
      <c r="A1" s="26"/>
      <c r="B1" s="58"/>
    </row>
    <row r="2" spans="1:9" s="7" customFormat="1" ht="24" thickTop="1" thickBot="1" x14ac:dyDescent="0.3">
      <c r="A2" s="27"/>
      <c r="B2" s="59"/>
      <c r="C2" s="11">
        <v>2023</v>
      </c>
      <c r="D2" s="12" t="str">
        <f>UPPER(CHOOSE(E2,"Janvier","Février","Mars","Avril","Mai","Juin","Juillet","Août","Septembre","Octobre","Novembre","Décembre"))</f>
        <v>JUIN</v>
      </c>
      <c r="E2" s="13">
        <v>6</v>
      </c>
    </row>
    <row r="3" spans="1:9" ht="13.8" thickTop="1" x14ac:dyDescent="0.25">
      <c r="A3" s="26"/>
      <c r="B3" s="58"/>
    </row>
    <row r="4" spans="1:9" ht="37.799999999999997" thickBot="1" x14ac:dyDescent="0.3">
      <c r="A4" s="26"/>
      <c r="B4" s="58"/>
      <c r="C4" s="56" t="s">
        <v>11</v>
      </c>
      <c r="D4" s="57"/>
      <c r="E4" s="57"/>
      <c r="F4" s="57"/>
      <c r="G4" s="57"/>
      <c r="H4" s="57"/>
      <c r="I4" s="57"/>
    </row>
    <row r="5" spans="1:9" ht="15" thickTop="1" thickBot="1" x14ac:dyDescent="0.3">
      <c r="A5" s="26"/>
      <c r="B5" s="61"/>
      <c r="C5" s="14" t="s">
        <v>3</v>
      </c>
      <c r="D5" s="15" t="s">
        <v>4</v>
      </c>
      <c r="E5" s="15" t="s">
        <v>5</v>
      </c>
      <c r="F5" s="15" t="s">
        <v>6</v>
      </c>
      <c r="G5" s="15" t="s">
        <v>7</v>
      </c>
      <c r="H5" s="16" t="s">
        <v>8</v>
      </c>
      <c r="I5" s="14" t="s">
        <v>2</v>
      </c>
    </row>
    <row r="6" spans="1:9" ht="28.2" thickTop="1" x14ac:dyDescent="0.25">
      <c r="A6" s="26"/>
      <c r="B6" s="60"/>
      <c r="C6" s="17">
        <f>DATE(C2,E2,1)-WEEKDAY(DATE(C2,E2,1),2)+1</f>
        <v>45075</v>
      </c>
      <c r="D6" s="18">
        <f t="shared" ref="D6:I6" si="0">C6+1</f>
        <v>45076</v>
      </c>
      <c r="E6" s="18">
        <f t="shared" si="0"/>
        <v>45077</v>
      </c>
      <c r="F6" s="18">
        <f t="shared" si="0"/>
        <v>45078</v>
      </c>
      <c r="G6" s="18">
        <f t="shared" si="0"/>
        <v>45079</v>
      </c>
      <c r="H6" s="18">
        <f t="shared" si="0"/>
        <v>45080</v>
      </c>
      <c r="I6" s="18">
        <f t="shared" si="0"/>
        <v>45081</v>
      </c>
    </row>
    <row r="7" spans="1:9" ht="12.6" customHeight="1" x14ac:dyDescent="0.25">
      <c r="A7" s="26"/>
      <c r="B7" s="61"/>
      <c r="C7" s="19" t="str">
        <f>IFERROR(VLOOKUP(C6,JF_P[],2,0),"")</f>
        <v>Pentecôte</v>
      </c>
      <c r="D7" s="20" t="str">
        <f>IFERROR(VLOOKUP(D6,JF_P[],2,0),"")</f>
        <v/>
      </c>
      <c r="E7" s="20" t="str">
        <f>IFERROR(VLOOKUP(E6,JF_P[],2,0),"")</f>
        <v/>
      </c>
      <c r="F7" s="20" t="str">
        <f>IFERROR(VLOOKUP(F6,JF_P[],2,0),"")</f>
        <v/>
      </c>
      <c r="G7" s="20" t="str">
        <f>IFERROR(VLOOKUP(G6,JF_P[],2,0),"")</f>
        <v/>
      </c>
      <c r="H7" s="20" t="str">
        <f>IFERROR(VLOOKUP(H6,JF_P[],2,0),"")</f>
        <v/>
      </c>
      <c r="I7" s="20" t="str">
        <f>IFERROR(VLOOKUP(I6,JF_P[],2,0),"")</f>
        <v/>
      </c>
    </row>
    <row r="8" spans="1:9" x14ac:dyDescent="0.25">
      <c r="A8">
        <v>1</v>
      </c>
      <c r="B8" s="62" t="s">
        <v>88</v>
      </c>
      <c r="C8" s="36" t="s">
        <v>43</v>
      </c>
      <c r="D8" s="43" t="s">
        <v>45</v>
      </c>
      <c r="E8" s="42" t="s">
        <v>49</v>
      </c>
      <c r="H8" s="36" t="s">
        <v>51</v>
      </c>
    </row>
    <row r="9" spans="1:9" x14ac:dyDescent="0.25">
      <c r="A9">
        <v>2</v>
      </c>
      <c r="B9" s="62" t="s">
        <v>88</v>
      </c>
      <c r="C9" s="42" t="s">
        <v>44</v>
      </c>
      <c r="D9" s="41" t="s">
        <v>46</v>
      </c>
      <c r="E9" s="43" t="s">
        <v>50</v>
      </c>
      <c r="H9" s="42" t="s">
        <v>52</v>
      </c>
    </row>
    <row r="10" spans="1:9" ht="12.6" customHeight="1" x14ac:dyDescent="0.25">
      <c r="A10">
        <v>3</v>
      </c>
      <c r="B10" s="62" t="s">
        <v>87</v>
      </c>
      <c r="D10" s="41" t="s">
        <v>47</v>
      </c>
      <c r="H10" s="41" t="s">
        <v>53</v>
      </c>
    </row>
    <row r="11" spans="1:9" x14ac:dyDescent="0.25">
      <c r="A11">
        <v>4</v>
      </c>
      <c r="B11" s="62" t="s">
        <v>87</v>
      </c>
      <c r="D11" s="36" t="s">
        <v>48</v>
      </c>
      <c r="H11" s="36" t="s">
        <v>54</v>
      </c>
    </row>
    <row r="12" spans="1:9" x14ac:dyDescent="0.25">
      <c r="B12" s="62" t="s">
        <v>88</v>
      </c>
    </row>
    <row r="13" spans="1:9" ht="12.6" customHeight="1" x14ac:dyDescent="0.25"/>
    <row r="16" spans="1:9" ht="12.6" customHeight="1" x14ac:dyDescent="0.25"/>
    <row r="19" ht="12.6" customHeight="1" x14ac:dyDescent="0.25"/>
    <row r="22" ht="12.6" customHeight="1" x14ac:dyDescent="0.25"/>
  </sheetData>
  <mergeCells count="1">
    <mergeCell ref="C4:I4"/>
  </mergeCells>
  <conditionalFormatting sqref="C6:I6">
    <cfRule type="expression" dxfId="5" priority="3">
      <formula>MONTH(C6)&lt;&gt;$E$2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1242060</xdr:colOff>
                    <xdr:row>1</xdr:row>
                    <xdr:rowOff>22860</xdr:rowOff>
                  </from>
                  <to>
                    <xdr:col>3</xdr:col>
                    <xdr:colOff>7620</xdr:colOff>
                    <xdr:row>1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1249680</xdr:colOff>
                    <xdr:row>1</xdr:row>
                    <xdr:rowOff>22860</xdr:rowOff>
                  </from>
                  <to>
                    <xdr:col>4</xdr:col>
                    <xdr:colOff>22860</xdr:colOff>
                    <xdr:row>1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B2"/>
  <sheetViews>
    <sheetView zoomScale="130" zoomScaleNormal="130" workbookViewId="0">
      <selection activeCell="B16" sqref="B16"/>
    </sheetView>
  </sheetViews>
  <sheetFormatPr baseColWidth="10" defaultRowHeight="13.2" x14ac:dyDescent="0.25"/>
  <cols>
    <col min="1" max="1" width="34.5546875" bestFit="1" customWidth="1"/>
    <col min="2" max="2" width="33.33203125" bestFit="1" customWidth="1"/>
  </cols>
  <sheetData>
    <row r="1" spans="1:2" x14ac:dyDescent="0.25">
      <c r="A1" t="s">
        <v>56</v>
      </c>
      <c r="B1" t="s">
        <v>57</v>
      </c>
    </row>
    <row r="2" spans="1:2" x14ac:dyDescent="0.25">
      <c r="A2" s="44" t="s">
        <v>55</v>
      </c>
      <c r="B2" s="45" t="s">
        <v>58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genda">
                <anchor moveWithCells="1" sizeWithCells="1">
                  <from>
                    <xdr:col>0</xdr:col>
                    <xdr:colOff>1409700</xdr:colOff>
                    <xdr:row>6</xdr:row>
                    <xdr:rowOff>45720</xdr:rowOff>
                  </from>
                  <to>
                    <xdr:col>2</xdr:col>
                    <xdr:colOff>76200</xdr:colOff>
                    <xdr:row>8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G5"/>
  <sheetViews>
    <sheetView workbookViewId="0">
      <selection activeCell="F24" sqref="F24"/>
    </sheetView>
  </sheetViews>
  <sheetFormatPr baseColWidth="10" defaultColWidth="10.88671875" defaultRowHeight="13.8" x14ac:dyDescent="0.25"/>
  <cols>
    <col min="1" max="1" width="14.88671875" style="28" customWidth="1"/>
    <col min="2" max="7" width="8" style="29" customWidth="1"/>
    <col min="8" max="16384" width="10.88671875" style="28"/>
  </cols>
  <sheetData>
    <row r="1" spans="1:7" x14ac:dyDescent="0.25">
      <c r="B1" s="29" t="s">
        <v>27</v>
      </c>
      <c r="C1" s="29" t="s">
        <v>28</v>
      </c>
      <c r="D1" s="29" t="s">
        <v>29</v>
      </c>
      <c r="E1" s="29" t="s">
        <v>30</v>
      </c>
      <c r="F1" s="29" t="s">
        <v>31</v>
      </c>
      <c r="G1" s="29" t="s">
        <v>32</v>
      </c>
    </row>
    <row r="2" spans="1:7" x14ac:dyDescent="0.25">
      <c r="A2" s="28" t="s">
        <v>33</v>
      </c>
      <c r="B2" s="30">
        <v>6</v>
      </c>
      <c r="C2" s="29">
        <f>B2+B3+3</f>
        <v>9</v>
      </c>
      <c r="D2" s="29">
        <f t="shared" ref="D2:G2" si="0">C2+C3+3</f>
        <v>12</v>
      </c>
      <c r="E2" s="29">
        <f t="shared" si="0"/>
        <v>15</v>
      </c>
      <c r="F2" s="29">
        <f t="shared" si="0"/>
        <v>18</v>
      </c>
      <c r="G2" s="29">
        <f t="shared" si="0"/>
        <v>21</v>
      </c>
    </row>
    <row r="3" spans="1:7" x14ac:dyDescent="0.25">
      <c r="A3" s="28" t="s">
        <v>34</v>
      </c>
      <c r="B3" s="30">
        <v>0</v>
      </c>
      <c r="C3" s="30">
        <v>0</v>
      </c>
      <c r="D3" s="30">
        <v>0</v>
      </c>
      <c r="E3" s="30">
        <v>0</v>
      </c>
      <c r="F3" s="30">
        <v>0</v>
      </c>
      <c r="G3" s="30">
        <v>0</v>
      </c>
    </row>
    <row r="4" spans="1:7" x14ac:dyDescent="0.25">
      <c r="A4" s="28" t="s">
        <v>35</v>
      </c>
      <c r="B4" s="29">
        <f>B2+2</f>
        <v>8</v>
      </c>
      <c r="C4" s="29">
        <f t="shared" ref="C4:G4" si="1">C2+2</f>
        <v>11</v>
      </c>
      <c r="D4" s="29">
        <f t="shared" si="1"/>
        <v>14</v>
      </c>
      <c r="E4" s="29">
        <f t="shared" si="1"/>
        <v>17</v>
      </c>
      <c r="F4" s="29">
        <f t="shared" si="1"/>
        <v>20</v>
      </c>
      <c r="G4" s="29">
        <f t="shared" si="1"/>
        <v>23</v>
      </c>
    </row>
    <row r="5" spans="1:7" x14ac:dyDescent="0.25">
      <c r="A5" s="28" t="s">
        <v>36</v>
      </c>
      <c r="B5" s="29">
        <f>B2+1+B3</f>
        <v>7</v>
      </c>
      <c r="C5" s="29">
        <f t="shared" ref="C5:G5" si="2">C2+1+C3</f>
        <v>10</v>
      </c>
      <c r="D5" s="29">
        <f t="shared" si="2"/>
        <v>13</v>
      </c>
      <c r="E5" s="29">
        <f t="shared" si="2"/>
        <v>16</v>
      </c>
      <c r="F5" s="29">
        <f t="shared" si="2"/>
        <v>19</v>
      </c>
      <c r="G5" s="29">
        <f t="shared" si="2"/>
        <v>22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546875" defaultRowHeight="13.2" x14ac:dyDescent="0.25"/>
  <sheetData>
    <row r="1" spans="1:3" x14ac:dyDescent="0.25">
      <c r="A1" s="21">
        <f>Mensuel!C2</f>
        <v>2023</v>
      </c>
      <c r="B1" s="23" t="s">
        <v>12</v>
      </c>
      <c r="C1" s="23" t="s">
        <v>13</v>
      </c>
    </row>
    <row r="2" spans="1:3" x14ac:dyDescent="0.25">
      <c r="A2" s="22"/>
      <c r="B2" s="24">
        <f>IF(WEEKDAY(B3,2)=2,B3-1,0)</f>
        <v>0</v>
      </c>
      <c r="C2" s="22" t="s">
        <v>14</v>
      </c>
    </row>
    <row r="3" spans="1:3" x14ac:dyDescent="0.25">
      <c r="A3" s="22"/>
      <c r="B3" s="25">
        <f>DATE(A1,1,1)</f>
        <v>44927</v>
      </c>
      <c r="C3" s="22" t="s">
        <v>15</v>
      </c>
    </row>
    <row r="4" spans="1:3" x14ac:dyDescent="0.25">
      <c r="A4" s="22"/>
      <c r="B4" s="24">
        <f>IF(WEEKDAY(B3,2)=4,B3+1,0)</f>
        <v>0</v>
      </c>
      <c r="C4" s="22" t="s">
        <v>14</v>
      </c>
    </row>
    <row r="5" spans="1:3" x14ac:dyDescent="0.25">
      <c r="A5" s="22"/>
      <c r="B5" s="2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45025</v>
      </c>
      <c r="C5" s="22" t="s">
        <v>16</v>
      </c>
    </row>
    <row r="6" spans="1:3" x14ac:dyDescent="0.25">
      <c r="A6" s="22"/>
      <c r="B6" s="25">
        <f>B5+1</f>
        <v>45026</v>
      </c>
      <c r="C6" s="22" t="s">
        <v>17</v>
      </c>
    </row>
    <row r="7" spans="1:3" x14ac:dyDescent="0.25">
      <c r="A7" s="22"/>
      <c r="B7" s="24">
        <f>IF(WEEKDAY(B8,2)=2,B8-1,0)</f>
        <v>0</v>
      </c>
      <c r="C7" s="22" t="s">
        <v>14</v>
      </c>
    </row>
    <row r="8" spans="1:3" x14ac:dyDescent="0.25">
      <c r="A8" s="22"/>
      <c r="B8" s="25">
        <f>DATE(A1,5,1)</f>
        <v>45047</v>
      </c>
      <c r="C8" s="22" t="s">
        <v>18</v>
      </c>
    </row>
    <row r="9" spans="1:3" x14ac:dyDescent="0.25">
      <c r="A9" s="22"/>
      <c r="B9" s="24">
        <f>IF(WEEKDAY(B8,2)=4,B8+1,0)</f>
        <v>0</v>
      </c>
      <c r="C9" s="22" t="s">
        <v>14</v>
      </c>
    </row>
    <row r="10" spans="1:3" x14ac:dyDescent="0.25">
      <c r="A10" s="22"/>
      <c r="B10" s="24">
        <f>IF(WEEKDAY(B11,2)=2,B11-1,0)</f>
        <v>0</v>
      </c>
      <c r="C10" s="22" t="s">
        <v>14</v>
      </c>
    </row>
    <row r="11" spans="1:3" x14ac:dyDescent="0.25">
      <c r="A11" s="22"/>
      <c r="B11" s="25">
        <f>DATE(A1,5,8)</f>
        <v>45054</v>
      </c>
      <c r="C11" s="22" t="s">
        <v>19</v>
      </c>
    </row>
    <row r="12" spans="1:3" x14ac:dyDescent="0.25">
      <c r="A12" s="22"/>
      <c r="B12" s="24">
        <f>IF(WEEKDAY(B11,2)=4,B11+1,0)</f>
        <v>0</v>
      </c>
      <c r="C12" s="22" t="s">
        <v>14</v>
      </c>
    </row>
    <row r="13" spans="1:3" x14ac:dyDescent="0.25">
      <c r="A13" s="22"/>
      <c r="B13" s="25">
        <f>B5+39</f>
        <v>45064</v>
      </c>
      <c r="C13" s="22" t="s">
        <v>20</v>
      </c>
    </row>
    <row r="14" spans="1:3" x14ac:dyDescent="0.25">
      <c r="A14" s="22"/>
      <c r="B14" s="24">
        <f>IF(WEEKDAY(B13,2)=4,B13+1,0)</f>
        <v>45065</v>
      </c>
      <c r="C14" s="22" t="s">
        <v>14</v>
      </c>
    </row>
    <row r="15" spans="1:3" x14ac:dyDescent="0.25">
      <c r="A15" s="22"/>
      <c r="B15" s="25">
        <f>B5+50</f>
        <v>45075</v>
      </c>
      <c r="C15" s="22" t="s">
        <v>21</v>
      </c>
    </row>
    <row r="16" spans="1:3" x14ac:dyDescent="0.25">
      <c r="A16" s="22"/>
      <c r="B16" s="24">
        <f>IF(WEEKDAY(B17,2)=2,B17-1,0)</f>
        <v>0</v>
      </c>
      <c r="C16" s="22" t="s">
        <v>14</v>
      </c>
    </row>
    <row r="17" spans="1:3" x14ac:dyDescent="0.25">
      <c r="A17" s="22"/>
      <c r="B17" s="25">
        <f>DATE(A1,7,14)</f>
        <v>45121</v>
      </c>
      <c r="C17" s="22" t="s">
        <v>22</v>
      </c>
    </row>
    <row r="18" spans="1:3" x14ac:dyDescent="0.25">
      <c r="A18" s="22"/>
      <c r="B18" s="24">
        <f>IF(WEEKDAY(B17,2)=4,B17+1,0)</f>
        <v>0</v>
      </c>
      <c r="C18" s="22" t="s">
        <v>14</v>
      </c>
    </row>
    <row r="19" spans="1:3" x14ac:dyDescent="0.25">
      <c r="A19" s="22"/>
      <c r="B19" s="24">
        <f>IF(WEEKDAY(B20,2)=2,B20-1,0)</f>
        <v>45152</v>
      </c>
      <c r="C19" s="22" t="s">
        <v>14</v>
      </c>
    </row>
    <row r="20" spans="1:3" x14ac:dyDescent="0.25">
      <c r="A20" s="22"/>
      <c r="B20" s="25">
        <f>DATE(A1,8,15)</f>
        <v>45153</v>
      </c>
      <c r="C20" s="22" t="s">
        <v>23</v>
      </c>
    </row>
    <row r="21" spans="1:3" x14ac:dyDescent="0.25">
      <c r="A21" s="22"/>
      <c r="B21" s="24">
        <f>IF(WEEKDAY(B20,2)=4,B20+1,0)</f>
        <v>0</v>
      </c>
      <c r="C21" s="22" t="s">
        <v>14</v>
      </c>
    </row>
    <row r="22" spans="1:3" x14ac:dyDescent="0.25">
      <c r="A22" s="22"/>
      <c r="B22" s="24">
        <f>IF(WEEKDAY(B23,2)=2,B23-1,0)</f>
        <v>0</v>
      </c>
      <c r="C22" s="22" t="s">
        <v>14</v>
      </c>
    </row>
    <row r="23" spans="1:3" x14ac:dyDescent="0.25">
      <c r="A23" s="22"/>
      <c r="B23" s="25">
        <f>DATE(A1,11,1)</f>
        <v>45231</v>
      </c>
      <c r="C23" s="22" t="s">
        <v>24</v>
      </c>
    </row>
    <row r="24" spans="1:3" x14ac:dyDescent="0.25">
      <c r="A24" s="22"/>
      <c r="B24" s="24">
        <f>IF(WEEKDAY(B23,2)=4,B23+1,0)</f>
        <v>0</v>
      </c>
      <c r="C24" s="22" t="s">
        <v>14</v>
      </c>
    </row>
    <row r="25" spans="1:3" x14ac:dyDescent="0.25">
      <c r="A25" s="22"/>
      <c r="B25" s="24">
        <f>IF(WEEKDAY(B26,2)=2,B26-1,0)</f>
        <v>0</v>
      </c>
      <c r="C25" s="22" t="s">
        <v>14</v>
      </c>
    </row>
    <row r="26" spans="1:3" x14ac:dyDescent="0.25">
      <c r="A26" s="22"/>
      <c r="B26" s="25">
        <f>DATE(A1,11,11)</f>
        <v>45241</v>
      </c>
      <c r="C26" s="22" t="s">
        <v>25</v>
      </c>
    </row>
    <row r="27" spans="1:3" x14ac:dyDescent="0.25">
      <c r="A27" s="22"/>
      <c r="B27" s="24">
        <f>IF(WEEKDAY(B26,2)=4,B26+1,0)</f>
        <v>0</v>
      </c>
      <c r="C27" s="22" t="s">
        <v>14</v>
      </c>
    </row>
    <row r="28" spans="1:3" x14ac:dyDescent="0.25">
      <c r="A28" s="22"/>
      <c r="B28" s="24">
        <f>IF(WEEKDAY(B29,2)=2,B29-1,0)</f>
        <v>0</v>
      </c>
      <c r="C28" s="22" t="s">
        <v>14</v>
      </c>
    </row>
    <row r="29" spans="1:3" x14ac:dyDescent="0.25">
      <c r="A29" s="22"/>
      <c r="B29" s="25">
        <f>DATE(A1,12,25)</f>
        <v>45285</v>
      </c>
      <c r="C29" s="22" t="s">
        <v>26</v>
      </c>
    </row>
    <row r="30" spans="1:3" x14ac:dyDescent="0.25">
      <c r="A30" s="22"/>
      <c r="B30" s="24">
        <f>IF(WEEKDAY(B29,2)=4,B29+1,0)</f>
        <v>0</v>
      </c>
      <c r="C30" s="22" t="s">
        <v>14</v>
      </c>
    </row>
    <row r="31" spans="1:3" x14ac:dyDescent="0.25">
      <c r="A31" s="22"/>
      <c r="B31" s="24">
        <f>IF(WEEKDAY(B32,2)=2,B32-1,0)</f>
        <v>0</v>
      </c>
      <c r="C31" s="22" t="s">
        <v>14</v>
      </c>
    </row>
    <row r="32" spans="1:3" x14ac:dyDescent="0.25">
      <c r="A32" s="22"/>
      <c r="B32" s="25">
        <f>DATE(A1+1,1,1)</f>
        <v>45292</v>
      </c>
      <c r="C32" s="22" t="s">
        <v>15</v>
      </c>
    </row>
    <row r="33" spans="2:3" x14ac:dyDescent="0.25">
      <c r="B33" s="24">
        <f>IF(WEEKDAY(B32,2)=4,B32+1,0)</f>
        <v>0</v>
      </c>
      <c r="C33" s="22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Cours</vt:lpstr>
      <vt:lpstr>Hebdomadaire</vt:lpstr>
      <vt:lpstr>Mensuel</vt:lpstr>
      <vt:lpstr>ICS</vt:lpstr>
      <vt:lpstr>Parametres</vt:lpstr>
      <vt:lpstr>JFP</vt:lpstr>
      <vt:lpstr>fichierICS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François ROUZE</cp:lastModifiedBy>
  <cp:revision/>
  <cp:lastPrinted>2017-08-21T20:53:26Z</cp:lastPrinted>
  <dcterms:created xsi:type="dcterms:W3CDTF">2015-02-17T18:38:59Z</dcterms:created>
  <dcterms:modified xsi:type="dcterms:W3CDTF">2022-11-28T12:59:44Z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