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franc\Downloads\suivi-heures-interim-2-jujuxls-1\"/>
    </mc:Choice>
  </mc:AlternateContent>
  <xr:revisionPtr revIDLastSave="0" documentId="13_ncr:1_{8D6A6F76-6127-4A95-A640-FCD81EE048BA}" xr6:coauthVersionLast="36" xr6:coauthVersionMax="36" xr10:uidLastSave="{00000000-0000-0000-0000-000000000000}"/>
  <bookViews>
    <workbookView xWindow="32772" yWindow="32772" windowWidth="28800" windowHeight="11832" tabRatio="837" xr2:uid="{00000000-000D-0000-FFFF-FFFF00000000}"/>
  </bookViews>
  <sheets>
    <sheet name="AOUT" sheetId="58" r:id="rId1"/>
    <sheet name="Données" sheetId="63" r:id="rId2"/>
  </sheets>
  <definedNames>
    <definedName name="feries">Données!$B$2:$B$14</definedName>
    <definedName name="_xlnm.Print_Area" localSheetId="0">AOUT!$A$1:$I$57</definedName>
  </definedNames>
  <calcPr calcId="191029"/>
</workbook>
</file>

<file path=xl/calcChain.xml><?xml version="1.0" encoding="utf-8"?>
<calcChain xmlns="http://schemas.openxmlformats.org/spreadsheetml/2006/main">
  <c r="B1" i="63" l="1"/>
  <c r="I14" i="58"/>
  <c r="H14" i="58"/>
  <c r="G14" i="58"/>
  <c r="I54" i="58"/>
  <c r="H54" i="58"/>
  <c r="G54" i="58"/>
  <c r="I38" i="58"/>
  <c r="H38" i="58"/>
  <c r="G38" i="58"/>
  <c r="I46" i="58"/>
  <c r="H46" i="58"/>
  <c r="G46" i="58"/>
  <c r="I30" i="58"/>
  <c r="H30" i="58"/>
  <c r="G30" i="58"/>
  <c r="H22" i="58"/>
  <c r="I22" i="58"/>
  <c r="G22" i="58"/>
  <c r="F9" i="58"/>
  <c r="F10" i="58"/>
  <c r="F11" i="58"/>
  <c r="F12" i="58"/>
  <c r="F13" i="58"/>
  <c r="F7" i="58"/>
  <c r="F53" i="58" l="1"/>
  <c r="F52" i="58"/>
  <c r="F51" i="58"/>
  <c r="F50" i="58"/>
  <c r="F49" i="58"/>
  <c r="F48" i="58"/>
  <c r="F47" i="58"/>
  <c r="F45" i="58"/>
  <c r="F44" i="58"/>
  <c r="F43" i="58"/>
  <c r="F42" i="58"/>
  <c r="F41" i="58"/>
  <c r="F40" i="58"/>
  <c r="F39" i="58"/>
  <c r="F37" i="58"/>
  <c r="F36" i="58"/>
  <c r="F35" i="58"/>
  <c r="F34" i="58"/>
  <c r="F33" i="58"/>
  <c r="F32" i="58"/>
  <c r="F31" i="58"/>
  <c r="F29" i="58"/>
  <c r="F28" i="58"/>
  <c r="F27" i="58"/>
  <c r="F26" i="58"/>
  <c r="F25" i="58"/>
  <c r="F24" i="58"/>
  <c r="F23" i="58"/>
  <c r="F21" i="58"/>
  <c r="F20" i="58"/>
  <c r="F19" i="58"/>
  <c r="F18" i="58"/>
  <c r="F17" i="58"/>
  <c r="F16" i="58"/>
  <c r="F15" i="58"/>
  <c r="A46" i="58"/>
  <c r="A38" i="58"/>
  <c r="A30" i="58"/>
  <c r="A22" i="58"/>
  <c r="A14" i="58"/>
  <c r="A54" i="58"/>
  <c r="A53" i="58"/>
  <c r="A52" i="58"/>
  <c r="A51" i="58"/>
  <c r="A50" i="58"/>
  <c r="A49" i="58"/>
  <c r="A48" i="58"/>
  <c r="A47" i="58"/>
  <c r="A45" i="58"/>
  <c r="A44" i="58"/>
  <c r="A43" i="58"/>
  <c r="A42" i="58"/>
  <c r="A41" i="58"/>
  <c r="A40" i="58"/>
  <c r="A39" i="58"/>
  <c r="A32" i="58"/>
  <c r="A33" i="58" s="1"/>
  <c r="A34" i="58" s="1"/>
  <c r="A35" i="58" s="1"/>
  <c r="A36" i="58" s="1"/>
  <c r="A37" i="58" s="1"/>
  <c r="A31" i="58"/>
  <c r="A24" i="58"/>
  <c r="A25" i="58" s="1"/>
  <c r="A26" i="58" s="1"/>
  <c r="A27" i="58" s="1"/>
  <c r="A28" i="58" s="1"/>
  <c r="A29" i="58" s="1"/>
  <c r="A23" i="58"/>
  <c r="A16" i="58"/>
  <c r="A17" i="58" s="1"/>
  <c r="A18" i="58" s="1"/>
  <c r="A19" i="58" s="1"/>
  <c r="A20" i="58" s="1"/>
  <c r="A21" i="58" s="1"/>
  <c r="A15" i="58"/>
  <c r="A13" i="58"/>
  <c r="A12" i="58"/>
  <c r="A11" i="58"/>
  <c r="A10" i="58"/>
  <c r="A9" i="58"/>
  <c r="A8" i="58"/>
  <c r="A7" i="58"/>
  <c r="B14" i="63"/>
  <c r="B3" i="63" l="1"/>
  <c r="B5" i="63"/>
  <c r="B11" i="63"/>
  <c r="B13" i="63"/>
  <c r="B2" i="63"/>
  <c r="B6" i="63"/>
  <c r="B10" i="63"/>
  <c r="B12" i="63"/>
  <c r="B8" i="63" l="1"/>
  <c r="B4" i="63"/>
  <c r="B9" i="63"/>
  <c r="B7" i="63"/>
  <c r="F54" i="58" l="1"/>
  <c r="F14" i="58"/>
  <c r="F46" i="58"/>
  <c r="I55" i="58"/>
  <c r="F22" i="58"/>
  <c r="H55" i="58" l="1"/>
  <c r="I56" i="58" s="1"/>
  <c r="F30" i="58"/>
  <c r="F38" i="58"/>
  <c r="F55" i="58" s="1"/>
  <c r="G55" i="58" l="1"/>
</calcChain>
</file>

<file path=xl/sharedStrings.xml><?xml version="1.0" encoding="utf-8"?>
<sst xmlns="http://schemas.openxmlformats.org/spreadsheetml/2006/main" count="77" uniqueCount="41">
  <si>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</si>
  <si>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</si>
  <si>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</si>
  <si>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</si>
  <si>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</si>
  <si>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</si>
  <si>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</si>
  <si>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</si>
  <si>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JOURS</t>
  </si>
  <si>
    <t>TOTAL  MOIS</t>
  </si>
  <si>
    <t xml:space="preserve">HEURE </t>
  </si>
  <si>
    <t>NOMBRES</t>
  </si>
  <si>
    <t xml:space="preserve">HEURES </t>
  </si>
  <si>
    <t xml:space="preserve">SUIVI MISSION  </t>
  </si>
  <si>
    <t xml:space="preserve">MISSION </t>
  </si>
  <si>
    <t xml:space="preserve">DEBUT </t>
  </si>
  <si>
    <t xml:space="preserve">FIN </t>
  </si>
  <si>
    <t>NOMBRES D'HEURES</t>
  </si>
  <si>
    <t xml:space="preserve">IDEMNITE </t>
  </si>
  <si>
    <t/>
  </si>
  <si>
    <t xml:space="preserve">               </t>
  </si>
  <si>
    <t xml:space="preserve">SCHIFT A </t>
  </si>
  <si>
    <t xml:space="preserve">HEURE NORMALE </t>
  </si>
  <si>
    <t>SCHIFT B</t>
  </si>
  <si>
    <t>13/EME MOIS 8,33%</t>
  </si>
  <si>
    <t xml:space="preserve">HEURE SUP  A PARTIR DE 35H / SEMAINE </t>
  </si>
  <si>
    <t>Pâques</t>
  </si>
  <si>
    <t>Lundi de Pâques</t>
  </si>
  <si>
    <t>Pentecôte</t>
  </si>
  <si>
    <t>Feriés</t>
  </si>
  <si>
    <t>Jour de l’An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</si>
  <si>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</si>
  <si>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</si>
  <si>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</si>
  <si>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</si>
  <si>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</si>
  <si>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</si>
  <si>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</si>
  <si>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</si>
  <si>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</si>
  <si>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Tableau d'horaires (excel-pratique.com)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</si>
</sst>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_-* #,##0.00\ [$€-1]_-;\-* #,##0.00\ [$€-1]_-;_-* &quot;-&quot;??\ [$€-1]_-"/>
    <numFmt numFmtId="166" formatCode="#,##0.00\ &quot;€&quot;"/>
    <numFmt numFmtId="167" formatCode="dd"/>
    <numFmt numFmtId="169" formatCode="[h]:mm"/>
  </numFmts>
  <fonts count="24">
    <font>
      <sz val="10"/>
      <name val="Arial"/>
    </font>
    <font>
      <sz val="10"/>
      <name val="Arial"/>
    </font>
    <font>
      <b/>
      <sz val="12"/>
      <name val="CG Times"/>
      <family val="1"/>
    </font>
    <font>
      <b/>
      <sz val="10"/>
      <name val="CG Times"/>
      <family val="1"/>
    </font>
    <font>
      <sz val="10"/>
      <name val="CG Times"/>
      <family val="1"/>
    </font>
    <font>
      <b/>
      <sz val="12"/>
      <color indexed="16"/>
      <name val="CG Times"/>
      <family val="1"/>
    </font>
    <font>
      <b/>
      <sz val="12"/>
      <color indexed="16"/>
      <name val="Arial"/>
      <family val="2"/>
    </font>
    <font>
      <b/>
      <sz val="10"/>
      <color indexed="16"/>
      <name val="CG Times"/>
      <family val="1"/>
    </font>
    <font>
      <b/>
      <sz val="36"/>
      <name val="Arial"/>
      <family val="2"/>
    </font>
    <font>
      <b/>
      <sz val="10"/>
      <color indexed="16"/>
      <name val="Arial"/>
      <family val="2"/>
    </font>
    <font>
      <sz val="10"/>
      <name val="Arial"/>
      <family val="2"/>
    </font>
    <font>
      <b/>
      <sz val="10"/>
      <name val="CG Times"/>
    </font>
    <font>
      <sz val="16"/>
      <name val="CG Times"/>
      <family val="1"/>
    </font>
    <font>
      <b/>
      <sz val="16"/>
      <color indexed="16"/>
      <name val="CG Times"/>
      <family val="1"/>
    </font>
    <font>
      <b/>
      <sz val="14"/>
      <color indexed="16"/>
      <name val="CG Times"/>
      <family val="1"/>
    </font>
    <font>
      <b/>
      <sz val="10"/>
      <name val="Arial"/>
      <family val="2"/>
    </font>
    <font>
      <b/>
      <sz val="8"/>
      <name val="CG Times"/>
      <family val="1"/>
    </font>
    <font>
      <b/>
      <sz val="6"/>
      <name val="CG Times"/>
      <family val="1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rgb="FFFF0000"/>
      <name val="Arial"/>
      <family val="2"/>
    </font>
    <font>
      <b/>
      <sz val="28"/>
      <color theme="1"/>
      <name val="CG Times"/>
    </font>
    <font>
      <b/>
      <i/>
      <sz val="14"/>
      <color theme="0"/>
      <name val="CG Times"/>
    </font>
    <font>
      <u/>
      <sz val="10"/>
      <color theme="10"/>
      <name val="Arial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2" tint="-9.9978637043366805E-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9"/>
      </left>
      <right/>
      <top style="thin">
        <color theme="9"/>
      </top>
      <bottom/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3" fillId="0" borderId="0" applyNumberFormat="0" applyFill="0" applyBorder="0" applyAlignment="0" applyProtection="0"/>
    <xf numFmtId="0" fontId="18" fillId="0" borderId="0"/>
  </cellStyleXfs>
  <cellXfs count="82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 vertical="center"/>
    </xf>
    <xf numFmtId="0" fontId="4" fillId="2" borderId="6" xfId="0" applyFont="1" applyFill="1" applyBorder="1" applyAlignment="1" applyProtection="1">
      <alignment horizontal="center" vertical="center"/>
    </xf>
    <xf numFmtId="0" fontId="4" fillId="2" borderId="7" xfId="0" applyFont="1" applyFill="1" applyBorder="1" applyAlignment="1" applyProtection="1">
      <alignment horizontal="center" vertical="center"/>
    </xf>
    <xf numFmtId="0" fontId="6" fillId="2" borderId="0" xfId="0" applyFont="1" applyFill="1" applyAlignment="1" applyProtection="1">
      <alignment horizontal="center" vertical="center"/>
    </xf>
    <xf numFmtId="1" fontId="0" fillId="2" borderId="0" xfId="0" applyNumberFormat="1" applyFill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center" vertical="center"/>
    </xf>
    <xf numFmtId="0" fontId="9" fillId="2" borderId="0" xfId="0" applyFont="1" applyFill="1" applyAlignment="1" applyProtection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</xf>
    <xf numFmtId="0" fontId="11" fillId="2" borderId="5" xfId="0" applyFont="1" applyFill="1" applyBorder="1" applyAlignment="1" applyProtection="1">
      <alignment horizontal="center" vertical="center"/>
    </xf>
    <xf numFmtId="0" fontId="11" fillId="2" borderId="6" xfId="0" applyFont="1" applyFill="1" applyBorder="1" applyAlignment="1" applyProtection="1">
      <alignment horizontal="center" vertical="center"/>
    </xf>
    <xf numFmtId="0" fontId="11" fillId="2" borderId="7" xfId="0" applyFont="1" applyFill="1" applyBorder="1" applyAlignment="1" applyProtection="1">
      <alignment horizontal="center" vertical="center"/>
    </xf>
    <xf numFmtId="3" fontId="12" fillId="3" borderId="9" xfId="2" applyNumberFormat="1" applyFont="1" applyFill="1" applyBorder="1" applyAlignment="1" applyProtection="1">
      <alignment horizontal="center" vertical="center"/>
      <protection locked="0"/>
    </xf>
    <xf numFmtId="3" fontId="12" fillId="3" borderId="10" xfId="2" applyNumberFormat="1" applyFont="1" applyFill="1" applyBorder="1" applyAlignment="1" applyProtection="1">
      <alignment horizontal="center" vertical="center"/>
      <protection locked="0"/>
    </xf>
    <xf numFmtId="3" fontId="12" fillId="3" borderId="11" xfId="2" applyNumberFormat="1" applyFont="1" applyFill="1" applyBorder="1" applyAlignment="1" applyProtection="1">
      <alignment horizontal="center" vertical="center"/>
      <protection locked="0"/>
    </xf>
    <xf numFmtId="166" fontId="13" fillId="4" borderId="12" xfId="2" applyNumberFormat="1" applyFont="1" applyFill="1" applyBorder="1" applyAlignment="1" applyProtection="1">
      <alignment horizontal="center" vertical="center"/>
    </xf>
    <xf numFmtId="0" fontId="10" fillId="2" borderId="0" xfId="0" applyFont="1" applyFill="1" applyAlignment="1" applyProtection="1">
      <alignment horizontal="center" vertical="center"/>
    </xf>
    <xf numFmtId="4" fontId="12" fillId="3" borderId="14" xfId="2" applyNumberFormat="1" applyFont="1" applyFill="1" applyBorder="1" applyAlignment="1" applyProtection="1">
      <alignment horizontal="center" vertical="center"/>
      <protection locked="0"/>
    </xf>
    <xf numFmtId="4" fontId="12" fillId="3" borderId="15" xfId="2" applyNumberFormat="1" applyFont="1" applyFill="1" applyBorder="1" applyAlignment="1" applyProtection="1">
      <alignment horizontal="center" vertical="center"/>
      <protection locked="0"/>
    </xf>
    <xf numFmtId="4" fontId="12" fillId="3" borderId="13" xfId="2" applyNumberFormat="1" applyFont="1" applyFill="1" applyBorder="1" applyAlignment="1" applyProtection="1">
      <alignment horizontal="center" vertical="center"/>
      <protection locked="0"/>
    </xf>
    <xf numFmtId="4" fontId="12" fillId="3" borderId="16" xfId="2" applyNumberFormat="1" applyFont="1" applyFill="1" applyBorder="1" applyAlignment="1" applyProtection="1">
      <alignment horizontal="center" vertical="center"/>
      <protection locked="0"/>
    </xf>
    <xf numFmtId="4" fontId="13" fillId="4" borderId="12" xfId="2" applyNumberFormat="1" applyFont="1" applyFill="1" applyBorder="1" applyAlignment="1" applyProtection="1">
      <alignment horizontal="center" vertical="center"/>
    </xf>
    <xf numFmtId="3" fontId="13" fillId="6" borderId="12" xfId="2" applyNumberFormat="1" applyFont="1" applyFill="1" applyBorder="1" applyAlignment="1" applyProtection="1">
      <alignment horizontal="center" vertical="center"/>
    </xf>
    <xf numFmtId="4" fontId="13" fillId="6" borderId="12" xfId="2" applyNumberFormat="1" applyFont="1" applyFill="1" applyBorder="1" applyAlignment="1" applyProtection="1">
      <alignment horizontal="center" vertical="center"/>
    </xf>
    <xf numFmtId="2" fontId="13" fillId="6" borderId="12" xfId="0" applyNumberFormat="1" applyFont="1" applyFill="1" applyBorder="1" applyAlignment="1" applyProtection="1">
      <alignment horizontal="center" vertical="center"/>
    </xf>
    <xf numFmtId="2" fontId="13" fillId="4" borderId="12" xfId="2" applyNumberFormat="1" applyFont="1" applyFill="1" applyBorder="1" applyAlignment="1" applyProtection="1">
      <alignment horizontal="center" vertical="center"/>
    </xf>
    <xf numFmtId="4" fontId="12" fillId="7" borderId="13" xfId="2" applyNumberFormat="1" applyFont="1" applyFill="1" applyBorder="1" applyAlignment="1" applyProtection="1">
      <alignment horizontal="center" vertical="center"/>
    </xf>
    <xf numFmtId="4" fontId="12" fillId="7" borderId="16" xfId="2" applyNumberFormat="1" applyFont="1" applyFill="1" applyBorder="1" applyAlignment="1" applyProtection="1">
      <alignment horizontal="center" vertical="center"/>
    </xf>
    <xf numFmtId="44" fontId="13" fillId="4" borderId="12" xfId="2" applyNumberFormat="1" applyFont="1" applyFill="1" applyBorder="1" applyAlignment="1" applyProtection="1">
      <alignment horizontal="center" vertical="center"/>
    </xf>
    <xf numFmtId="44" fontId="13" fillId="5" borderId="12" xfId="0" applyNumberFormat="1" applyFont="1" applyFill="1" applyBorder="1" applyAlignment="1" applyProtection="1">
      <alignment horizontal="center" vertical="center"/>
    </xf>
    <xf numFmtId="44" fontId="13" fillId="8" borderId="12" xfId="0" applyNumberFormat="1" applyFont="1" applyFill="1" applyBorder="1" applyAlignment="1" applyProtection="1">
      <alignment horizontal="center" vertical="center"/>
    </xf>
    <xf numFmtId="44" fontId="13" fillId="8" borderId="1" xfId="0" applyNumberFormat="1" applyFont="1" applyFill="1" applyBorder="1" applyAlignment="1" applyProtection="1">
      <alignment horizontal="center" vertical="center"/>
    </xf>
    <xf numFmtId="0" fontId="10" fillId="2" borderId="0" xfId="0" quotePrefix="1" applyFont="1" applyFill="1" applyAlignment="1" applyProtection="1">
      <alignment horizontal="center" vertical="center"/>
    </xf>
    <xf numFmtId="2" fontId="13" fillId="7" borderId="12" xfId="0" applyNumberFormat="1" applyFont="1" applyFill="1" applyBorder="1" applyAlignment="1" applyProtection="1">
      <alignment horizontal="center" vertical="center"/>
    </xf>
    <xf numFmtId="0" fontId="15" fillId="2" borderId="0" xfId="0" applyFont="1" applyFill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/>
    </xf>
    <xf numFmtId="8" fontId="3" fillId="2" borderId="2" xfId="0" applyNumberFormat="1" applyFont="1" applyFill="1" applyBorder="1" applyAlignment="1" applyProtection="1">
      <alignment horizontal="center" vertical="center"/>
    </xf>
    <xf numFmtId="0" fontId="16" fillId="2" borderId="1" xfId="0" applyFont="1" applyFill="1" applyBorder="1" applyAlignment="1" applyProtection="1">
      <alignment horizontal="center" vertical="center" wrapText="1"/>
    </xf>
    <xf numFmtId="9" fontId="3" fillId="2" borderId="2" xfId="0" applyNumberFormat="1" applyFont="1" applyFill="1" applyBorder="1" applyAlignment="1" applyProtection="1">
      <alignment horizontal="center" vertical="center"/>
    </xf>
    <xf numFmtId="0" fontId="17" fillId="2" borderId="1" xfId="0" applyFont="1" applyFill="1" applyBorder="1" applyAlignment="1" applyProtection="1">
      <alignment horizontal="center" vertical="center" wrapText="1"/>
    </xf>
    <xf numFmtId="20" fontId="12" fillId="3" borderId="13" xfId="2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right" vertical="center"/>
    </xf>
    <xf numFmtId="0" fontId="0" fillId="2" borderId="0" xfId="0" applyNumberFormat="1" applyFill="1" applyAlignment="1" applyProtection="1">
      <alignment horizontal="center" vertical="center"/>
    </xf>
    <xf numFmtId="8" fontId="0" fillId="2" borderId="0" xfId="0" applyNumberFormat="1" applyFill="1" applyAlignment="1" applyProtection="1">
      <alignment horizontal="center" vertical="center"/>
    </xf>
    <xf numFmtId="0" fontId="12" fillId="7" borderId="13" xfId="2" applyNumberFormat="1" applyFont="1" applyFill="1" applyBorder="1" applyAlignment="1" applyProtection="1">
      <alignment horizontal="center" vertical="center"/>
    </xf>
    <xf numFmtId="0" fontId="19" fillId="11" borderId="22" xfId="4" applyNumberFormat="1" applyFont="1" applyFill="1" applyBorder="1" applyAlignment="1"/>
    <xf numFmtId="0" fontId="19" fillId="11" borderId="14" xfId="4" applyNumberFormat="1" applyFont="1" applyFill="1" applyBorder="1" applyAlignment="1"/>
    <xf numFmtId="0" fontId="18" fillId="12" borderId="14" xfId="4" applyNumberFormat="1" applyFont="1" applyFill="1" applyBorder="1" applyAlignment="1"/>
    <xf numFmtId="14" fontId="18" fillId="0" borderId="14" xfId="4" applyNumberFormat="1" applyFont="1" applyBorder="1" applyAlignment="1"/>
    <xf numFmtId="167" fontId="2" fillId="2" borderId="4" xfId="0" applyNumberFormat="1" applyFont="1" applyFill="1" applyBorder="1" applyAlignment="1" applyProtection="1">
      <alignment horizontal="center" vertical="center"/>
    </xf>
    <xf numFmtId="14" fontId="0" fillId="2" borderId="0" xfId="0" applyNumberFormat="1" applyFill="1" applyAlignment="1" applyProtection="1">
      <alignment horizontal="center" vertical="center"/>
    </xf>
    <xf numFmtId="0" fontId="23" fillId="0" borderId="0" xfId="3"/>
    <xf numFmtId="0" fontId="21" fillId="9" borderId="19" xfId="0" applyFont="1" applyFill="1" applyBorder="1" applyAlignment="1" applyProtection="1">
      <alignment horizontal="center" vertical="center"/>
    </xf>
    <xf numFmtId="0" fontId="21" fillId="9" borderId="0" xfId="0" applyFont="1" applyFill="1" applyBorder="1" applyAlignment="1" applyProtection="1">
      <alignment horizontal="center" vertical="center"/>
    </xf>
    <xf numFmtId="0" fontId="22" fillId="9" borderId="19" xfId="0" applyFont="1" applyFill="1" applyBorder="1" applyAlignment="1" applyProtection="1">
      <alignment horizontal="center" vertical="center" wrapText="1"/>
    </xf>
    <xf numFmtId="0" fontId="22" fillId="9" borderId="0" xfId="0" applyFont="1" applyFill="1" applyBorder="1" applyAlignment="1" applyProtection="1">
      <alignment horizontal="center" vertical="center" wrapText="1"/>
    </xf>
    <xf numFmtId="17" fontId="8" fillId="3" borderId="19" xfId="0" applyNumberFormat="1" applyFont="1" applyFill="1" applyBorder="1" applyAlignment="1" applyProtection="1">
      <alignment horizontal="center" vertical="center"/>
      <protection locked="0"/>
    </xf>
    <xf numFmtId="17" fontId="8" fillId="3" borderId="0" xfId="0" applyNumberFormat="1" applyFont="1" applyFill="1" applyBorder="1" applyAlignment="1" applyProtection="1">
      <alignment horizontal="center" vertical="center"/>
      <protection locked="0"/>
    </xf>
    <xf numFmtId="17" fontId="8" fillId="3" borderId="20" xfId="0" applyNumberFormat="1" applyFont="1" applyFill="1" applyBorder="1" applyAlignment="1" applyProtection="1">
      <alignment horizontal="center" vertical="center"/>
      <protection locked="0"/>
    </xf>
    <xf numFmtId="17" fontId="8" fillId="3" borderId="3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 textRotation="135"/>
    </xf>
    <xf numFmtId="1" fontId="3" fillId="2" borderId="2" xfId="0" applyNumberFormat="1" applyFont="1" applyFill="1" applyBorder="1" applyAlignment="1" applyProtection="1">
      <alignment horizontal="center" vertical="center" textRotation="135"/>
    </xf>
    <xf numFmtId="0" fontId="3" fillId="2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7" fillId="4" borderId="17" xfId="0" applyFont="1" applyFill="1" applyBorder="1" applyAlignment="1" applyProtection="1">
      <alignment horizontal="center" vertical="center"/>
    </xf>
    <xf numFmtId="0" fontId="7" fillId="4" borderId="18" xfId="0" applyFont="1" applyFill="1" applyBorder="1" applyAlignment="1" applyProtection="1">
      <alignment horizontal="center" vertical="center"/>
    </xf>
    <xf numFmtId="2" fontId="14" fillId="7" borderId="17" xfId="0" applyNumberFormat="1" applyFont="1" applyFill="1" applyBorder="1" applyAlignment="1" applyProtection="1">
      <alignment horizontal="center" vertical="center"/>
    </xf>
    <xf numFmtId="2" fontId="14" fillId="7" borderId="18" xfId="0" applyNumberFormat="1" applyFont="1" applyFill="1" applyBorder="1" applyAlignment="1" applyProtection="1">
      <alignment horizontal="center" vertical="center"/>
    </xf>
    <xf numFmtId="44" fontId="20" fillId="8" borderId="17" xfId="0" applyNumberFormat="1" applyFont="1" applyFill="1" applyBorder="1" applyAlignment="1" applyProtection="1">
      <alignment horizontal="center" vertical="center"/>
    </xf>
    <xf numFmtId="44" fontId="20" fillId="8" borderId="21" xfId="0" applyNumberFormat="1" applyFont="1" applyFill="1" applyBorder="1" applyAlignment="1" applyProtection="1">
      <alignment horizontal="center" vertical="center"/>
    </xf>
    <xf numFmtId="0" fontId="5" fillId="10" borderId="17" xfId="0" applyFont="1" applyFill="1" applyBorder="1" applyAlignment="1" applyProtection="1">
      <alignment horizontal="center" vertical="center"/>
    </xf>
    <xf numFmtId="0" fontId="5" fillId="10" borderId="18" xfId="0" applyFont="1" applyFill="1" applyBorder="1" applyAlignment="1" applyProtection="1">
      <alignment horizontal="center" vertical="center"/>
    </xf>
    <xf numFmtId="20" fontId="0" fillId="2" borderId="0" xfId="0" applyNumberFormat="1" applyFill="1" applyAlignment="1" applyProtection="1">
      <alignment horizontal="center" vertical="center"/>
    </xf>
    <xf numFmtId="0" fontId="9" fillId="2" borderId="0" xfId="0" applyNumberFormat="1" applyFont="1" applyFill="1" applyBorder="1" applyAlignment="1" applyProtection="1">
      <alignment horizontal="center" vertical="center"/>
    </xf>
    <xf numFmtId="4" fontId="0" fillId="2" borderId="0" xfId="0" applyNumberFormat="1" applyFill="1" applyAlignment="1" applyProtection="1">
      <alignment horizontal="center" vertical="center"/>
    </xf>
    <xf numFmtId="169" fontId="13" fillId="4" borderId="12" xfId="2" applyNumberFormat="1" applyFont="1" applyFill="1" applyBorder="1" applyAlignment="1" applyProtection="1">
      <alignment horizontal="center" vertical="center"/>
    </xf>
    <xf numFmtId="169" fontId="12" fillId="3" borderId="13" xfId="2" applyNumberFormat="1" applyFont="1" applyFill="1" applyBorder="1" applyAlignment="1" applyProtection="1">
      <alignment horizontal="center" vertical="center"/>
      <protection locked="0"/>
    </xf>
    <xf numFmtId="0" fontId="12" fillId="3" borderId="13" xfId="2" applyNumberFormat="1" applyFont="1" applyFill="1" applyBorder="1" applyAlignment="1" applyProtection="1">
      <alignment horizontal="center" vertical="center"/>
      <protection locked="0"/>
    </xf>
  </cellXfs>
  <cellStyles count="5">
    <cellStyle name="Euro" xfId="1" xr:uid="{00000000-0005-0000-0000-000000000000}"/>
    <cellStyle name="Lien hypertexte" xfId="3" builtinId="8"/>
    <cellStyle name="Milliers" xfId="2" builtinId="3"/>
    <cellStyle name="Normal" xfId="0" builtinId="0"/>
    <cellStyle name="Normal 2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555171</xdr:colOff>
      <xdr:row>2</xdr:row>
      <xdr:rowOff>174172</xdr:rowOff>
    </xdr:from>
    <xdr:to>
      <xdr:col>10</xdr:col>
      <xdr:colOff>1001486</xdr:colOff>
      <xdr:row>3</xdr:row>
      <xdr:rowOff>293914</xdr:rowOff>
    </xdr:to>
    <xdr:sp macro="[0]!calcu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7D11CC6-D18B-49F7-85CE-E8BAA370D866}"/>
            </a:ext>
          </a:extLst>
        </xdr:cNvPr>
        <xdr:cNvSpPr/>
      </xdr:nvSpPr>
      <xdr:spPr bwMode="auto">
        <a:xfrm>
          <a:off x="9862457" y="968829"/>
          <a:ext cx="1578429" cy="500742"/>
        </a:xfrm>
        <a:prstGeom prst="roundRect">
          <a:avLst/>
        </a:pr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CALCUL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tableau-d-horaires-1758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P56"/>
  <sheetViews>
    <sheetView showGridLines="0" showZeros="0" tabSelected="1" zoomScale="70" zoomScaleNormal="70" zoomScaleSheetLayoutView="75" workbookViewId="0">
      <selection activeCell="A3" sqref="A3:L4"/>
    </sheetView>
  </sheetViews>
  <sheetFormatPr baseColWidth="10" defaultColWidth="11.44140625" defaultRowHeight="13.2"/>
  <cols>
    <col min="1" max="1" width="9.5546875" style="9" customWidth="1"/>
    <col min="2" max="2" width="14.44140625" style="1" customWidth="1"/>
    <col min="3" max="4" width="16.109375" style="1" customWidth="1"/>
    <col min="5" max="5" width="13" style="1" customWidth="1"/>
    <col min="6" max="6" width="16.88671875" style="1" customWidth="1"/>
    <col min="7" max="11" width="16.44140625" style="1" customWidth="1"/>
    <col min="12" max="12" width="18.88671875" style="1" customWidth="1"/>
    <col min="13" max="13" width="11.44140625" style="1"/>
    <col min="14" max="14" width="24.44140625" style="1" customWidth="1"/>
    <col min="15" max="16384" width="11.44140625" style="1"/>
  </cols>
  <sheetData>
    <row r="1" spans="1:16" ht="39.75" customHeight="1">
      <c r="A1" s="56" t="s">
        <v>13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</row>
    <row r="2" spans="1:16" ht="23.25" customHeight="1">
      <c r="A2" s="58" t="s">
        <v>20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</row>
    <row r="3" spans="1:16" ht="30" customHeight="1">
      <c r="A3" s="60">
        <v>44774</v>
      </c>
      <c r="B3" s="61"/>
      <c r="C3" s="61"/>
      <c r="D3" s="61"/>
      <c r="E3" s="61"/>
      <c r="F3" s="61"/>
      <c r="G3" s="61"/>
      <c r="H3" s="61"/>
      <c r="I3" s="61"/>
      <c r="J3" s="61"/>
      <c r="K3" s="61"/>
      <c r="L3" s="61"/>
      <c r="N3" s="45"/>
      <c r="O3" s="46"/>
      <c r="P3" s="46"/>
    </row>
    <row r="4" spans="1:16" ht="30" customHeight="1" thickBot="1">
      <c r="A4" s="62"/>
      <c r="B4" s="63"/>
      <c r="C4" s="63"/>
      <c r="D4" s="63"/>
      <c r="E4" s="63"/>
      <c r="F4" s="63"/>
      <c r="G4" s="63"/>
      <c r="H4" s="63"/>
      <c r="I4" s="63"/>
      <c r="J4" s="63"/>
      <c r="K4" s="63"/>
      <c r="L4" s="63"/>
    </row>
    <row r="5" spans="1:16" ht="20.100000000000001" customHeight="1">
      <c r="A5" s="64" t="s">
        <v>0</v>
      </c>
      <c r="B5" s="66" t="s">
        <v>8</v>
      </c>
      <c r="C5" s="2" t="s">
        <v>14</v>
      </c>
      <c r="D5" s="2" t="s">
        <v>10</v>
      </c>
      <c r="E5" s="2" t="s">
        <v>10</v>
      </c>
      <c r="F5" s="2" t="s">
        <v>11</v>
      </c>
      <c r="G5" s="2" t="s">
        <v>22</v>
      </c>
      <c r="H5" s="39" t="s">
        <v>21</v>
      </c>
      <c r="I5" s="39" t="s">
        <v>23</v>
      </c>
      <c r="J5" s="43" t="s">
        <v>25</v>
      </c>
      <c r="K5" s="41"/>
      <c r="L5" s="2" t="s">
        <v>18</v>
      </c>
      <c r="N5" s="38"/>
      <c r="O5" s="38"/>
      <c r="P5" s="38"/>
    </row>
    <row r="6" spans="1:16" ht="20.100000000000001" customHeight="1" thickBot="1">
      <c r="A6" s="65"/>
      <c r="B6" s="67"/>
      <c r="C6" s="3">
        <v>2022</v>
      </c>
      <c r="D6" s="4" t="s">
        <v>15</v>
      </c>
      <c r="E6" s="3" t="s">
        <v>16</v>
      </c>
      <c r="F6" s="3" t="s">
        <v>12</v>
      </c>
      <c r="G6" s="40">
        <v>11.31</v>
      </c>
      <c r="H6" s="40">
        <v>15.13</v>
      </c>
      <c r="I6" s="40">
        <v>22.12</v>
      </c>
      <c r="J6" s="42">
        <v>0.25</v>
      </c>
      <c r="K6" s="42"/>
      <c r="L6" s="3" t="s">
        <v>24</v>
      </c>
      <c r="N6" s="38"/>
      <c r="O6" s="38"/>
      <c r="P6" s="38"/>
    </row>
    <row r="7" spans="1:16" ht="24.9" customHeight="1">
      <c r="A7" s="53">
        <f>IF(WEEKDAY($A$3,2)=1,$A$3,"")</f>
        <v>44774</v>
      </c>
      <c r="B7" s="12" t="s">
        <v>1</v>
      </c>
      <c r="C7" s="16"/>
      <c r="D7" s="44">
        <v>0.58333333333333337</v>
      </c>
      <c r="E7" s="44">
        <v>0.9375</v>
      </c>
      <c r="F7" s="80">
        <f>IF(E7&lt;D7,(E7+1)-D7,E7-D7)</f>
        <v>0.35416666666666663</v>
      </c>
      <c r="G7" s="48">
        <v>84.825000000000003</v>
      </c>
      <c r="H7" s="30">
        <v>15.13</v>
      </c>
      <c r="I7" s="30">
        <v>0</v>
      </c>
      <c r="J7" s="30"/>
      <c r="K7" s="30"/>
      <c r="L7" s="30"/>
      <c r="N7" s="38"/>
      <c r="O7" s="38"/>
      <c r="P7" s="38"/>
    </row>
    <row r="8" spans="1:16" ht="24.9" customHeight="1">
      <c r="A8" s="53">
        <f>IF(A7&lt;&gt;"",A7+1,IF(WEEKDAY($A$3,2)=2,$A$3,""))</f>
        <v>44775</v>
      </c>
      <c r="B8" s="13" t="s">
        <v>2</v>
      </c>
      <c r="C8" s="17"/>
      <c r="D8" s="81"/>
      <c r="E8" s="81"/>
      <c r="F8" s="81"/>
      <c r="G8" s="48"/>
      <c r="H8" s="30"/>
      <c r="I8" s="30"/>
      <c r="J8" s="30"/>
      <c r="K8" s="30"/>
      <c r="L8" s="30"/>
      <c r="N8" s="55" t="s">
        <v>40</v>
      </c>
    </row>
    <row r="9" spans="1:16" ht="24.9" customHeight="1">
      <c r="A9" s="53">
        <f>IF(A8&lt;&gt;"",A8+1,IF(WEEKDAY($A$3,2)=3,$A$3,""))</f>
        <v>44776</v>
      </c>
      <c r="B9" s="13" t="s">
        <v>3</v>
      </c>
      <c r="C9" s="17"/>
      <c r="D9" s="44"/>
      <c r="E9" s="44"/>
      <c r="F9" s="80">
        <f t="shared" ref="F8:F13" si="0">IF(E9&lt;D9,(E9+1)-D9,E9-D9)</f>
        <v>0</v>
      </c>
      <c r="G9" s="48"/>
      <c r="H9" s="30"/>
      <c r="I9" s="30"/>
      <c r="J9" s="30"/>
      <c r="K9" s="30"/>
      <c r="L9" s="30"/>
    </row>
    <row r="10" spans="1:16" ht="24.9" customHeight="1">
      <c r="A10" s="53">
        <f>IF(A9&lt;&gt;"",A9+1,IF(WEEKDAY($A$3,2)=4,$A$3,""))</f>
        <v>44777</v>
      </c>
      <c r="B10" s="13" t="s">
        <v>4</v>
      </c>
      <c r="C10" s="17"/>
      <c r="D10" s="44"/>
      <c r="E10" s="44"/>
      <c r="F10" s="80">
        <f t="shared" si="0"/>
        <v>0</v>
      </c>
      <c r="G10" s="48"/>
      <c r="H10" s="30"/>
      <c r="I10" s="30"/>
      <c r="J10" s="30"/>
      <c r="K10" s="30"/>
      <c r="L10" s="30"/>
      <c r="N10" s="54"/>
    </row>
    <row r="11" spans="1:16" ht="24.9" customHeight="1">
      <c r="A11" s="53">
        <f>IF(A10&lt;&gt;"",A10+1,IF(WEEKDAY($A$3,2)=5,$A$3,""))</f>
        <v>44778</v>
      </c>
      <c r="B11" s="13" t="s">
        <v>5</v>
      </c>
      <c r="C11" s="17"/>
      <c r="D11" s="44"/>
      <c r="E11" s="44"/>
      <c r="F11" s="80">
        <f t="shared" si="0"/>
        <v>0</v>
      </c>
      <c r="G11" s="48"/>
      <c r="H11" s="30"/>
      <c r="I11" s="30"/>
      <c r="J11" s="30"/>
      <c r="K11" s="30"/>
      <c r="L11" s="30"/>
    </row>
    <row r="12" spans="1:16" ht="24.9" customHeight="1">
      <c r="A12" s="53">
        <f>IF(A11&lt;&gt;"",A11+1,IF(WEEKDAY($A$3,2)=6,$A$3,""))</f>
        <v>44779</v>
      </c>
      <c r="B12" s="13" t="s">
        <v>6</v>
      </c>
      <c r="C12" s="17"/>
      <c r="D12" s="44">
        <v>0.89236111111111116</v>
      </c>
      <c r="E12" s="44">
        <v>7.2916666666666671E-2</v>
      </c>
      <c r="F12" s="80">
        <f t="shared" si="0"/>
        <v>0.18055555555555558</v>
      </c>
      <c r="G12" s="48">
        <v>0</v>
      </c>
      <c r="H12" s="30">
        <v>1.2608333333333155</v>
      </c>
      <c r="I12" s="30">
        <v>94.01</v>
      </c>
      <c r="J12" s="30"/>
      <c r="K12" s="30"/>
      <c r="L12" s="30"/>
      <c r="N12" s="46"/>
    </row>
    <row r="13" spans="1:16" ht="24.9" customHeight="1" thickBot="1">
      <c r="A13" s="53">
        <f>IF(A12&lt;&gt;"",A12+1,IF(WEEKDAY($A$3,2)=7,$A$3,""))</f>
        <v>44780</v>
      </c>
      <c r="B13" s="14" t="s">
        <v>7</v>
      </c>
      <c r="C13" s="18"/>
      <c r="D13" s="44">
        <v>0.58333333333333337</v>
      </c>
      <c r="E13" s="44">
        <v>0.70833333333333337</v>
      </c>
      <c r="F13" s="80">
        <f t="shared" si="0"/>
        <v>0.125</v>
      </c>
      <c r="G13" s="48">
        <v>0</v>
      </c>
      <c r="H13" s="31">
        <v>0</v>
      </c>
      <c r="I13" s="31">
        <v>66.36</v>
      </c>
      <c r="J13" s="31"/>
      <c r="K13" s="31"/>
      <c r="L13" s="31"/>
      <c r="N13" s="76"/>
    </row>
    <row r="14" spans="1:16" s="10" customFormat="1" ht="24.9" customHeight="1" thickBot="1">
      <c r="A14" s="68" t="str">
        <f>"TOTAL  S " &amp; _xlfn.ISOWEEKNUM(A7)</f>
        <v>TOTAL  S 31</v>
      </c>
      <c r="B14" s="69"/>
      <c r="C14" s="26"/>
      <c r="D14" s="26"/>
      <c r="E14" s="27"/>
      <c r="F14" s="79">
        <f>SUM(F7:F13)</f>
        <v>0.65972222222222221</v>
      </c>
      <c r="G14" s="32">
        <f>IF(SUM(G7:G13)&gt;0,SUM(G7:G13),"")</f>
        <v>84.825000000000003</v>
      </c>
      <c r="H14" s="32">
        <f t="shared" ref="H14" si="1">IF(SUM(H7:H13)&gt;0,SUM(H7:H13),"")</f>
        <v>16.390833333333315</v>
      </c>
      <c r="I14" s="32">
        <f t="shared" ref="I14" si="2">IF(SUM(I7:I13)&gt;0,SUM(I7:I13),"")</f>
        <v>160.37</v>
      </c>
      <c r="J14" s="19"/>
      <c r="K14" s="19"/>
      <c r="L14" s="19"/>
      <c r="N14" s="77"/>
    </row>
    <row r="15" spans="1:16" ht="24.9" customHeight="1">
      <c r="A15" s="53">
        <f>A13+1</f>
        <v>44781</v>
      </c>
      <c r="B15" s="15" t="s">
        <v>1</v>
      </c>
      <c r="C15" s="16"/>
      <c r="D15" s="23"/>
      <c r="E15" s="23"/>
      <c r="F15" s="44">
        <f>IF(E15&lt;D15,SUM((E15+24)-D15),SUM(E15-D15))</f>
        <v>0</v>
      </c>
      <c r="G15" s="30"/>
      <c r="H15" s="30"/>
      <c r="I15" s="30"/>
      <c r="J15" s="30"/>
      <c r="K15" s="30"/>
      <c r="L15" s="30"/>
      <c r="N15" s="78"/>
    </row>
    <row r="16" spans="1:16" ht="24.9" customHeight="1">
      <c r="A16" s="53">
        <f>A15+1</f>
        <v>44782</v>
      </c>
      <c r="B16" s="13" t="s">
        <v>2</v>
      </c>
      <c r="C16" s="17"/>
      <c r="D16" s="23"/>
      <c r="E16" s="21"/>
      <c r="F16" s="44">
        <f t="shared" ref="F16:F21" si="3">IF(E16&lt;D16,SUM((E16+24)-D16),SUM(E16-D16))</f>
        <v>0</v>
      </c>
      <c r="G16" s="30"/>
      <c r="H16" s="30"/>
      <c r="I16" s="30"/>
      <c r="J16" s="30"/>
      <c r="K16" s="30"/>
      <c r="L16" s="30"/>
      <c r="N16" s="47"/>
    </row>
    <row r="17" spans="1:14" ht="24.9" customHeight="1">
      <c r="A17" s="53">
        <f t="shared" ref="A17:A21" si="4">A16+1</f>
        <v>44783</v>
      </c>
      <c r="B17" s="13" t="s">
        <v>3</v>
      </c>
      <c r="C17" s="17"/>
      <c r="D17" s="23"/>
      <c r="E17" s="21"/>
      <c r="F17" s="44">
        <f t="shared" si="3"/>
        <v>0</v>
      </c>
      <c r="G17" s="30"/>
      <c r="H17" s="30"/>
      <c r="I17" s="30"/>
      <c r="J17" s="30"/>
      <c r="K17" s="30"/>
      <c r="L17" s="30"/>
      <c r="N17" s="47"/>
    </row>
    <row r="18" spans="1:14" ht="24.9" customHeight="1">
      <c r="A18" s="53">
        <f t="shared" si="4"/>
        <v>44784</v>
      </c>
      <c r="B18" s="13" t="s">
        <v>4</v>
      </c>
      <c r="C18" s="17"/>
      <c r="D18" s="23"/>
      <c r="E18" s="21"/>
      <c r="F18" s="44">
        <f t="shared" si="3"/>
        <v>0</v>
      </c>
      <c r="G18" s="30"/>
      <c r="H18" s="30"/>
      <c r="I18" s="30"/>
      <c r="J18" s="30"/>
      <c r="K18" s="30"/>
      <c r="L18" s="30"/>
    </row>
    <row r="19" spans="1:14" ht="24.9" customHeight="1">
      <c r="A19" s="53">
        <f t="shared" si="4"/>
        <v>44785</v>
      </c>
      <c r="B19" s="13" t="s">
        <v>5</v>
      </c>
      <c r="C19" s="17"/>
      <c r="D19" s="23"/>
      <c r="E19" s="21"/>
      <c r="F19" s="44">
        <f t="shared" si="3"/>
        <v>0</v>
      </c>
      <c r="G19" s="30"/>
      <c r="H19" s="30"/>
      <c r="I19" s="30"/>
      <c r="J19" s="30"/>
      <c r="K19" s="30"/>
      <c r="L19" s="30"/>
    </row>
    <row r="20" spans="1:14" ht="24.9" customHeight="1">
      <c r="A20" s="53">
        <f t="shared" si="4"/>
        <v>44786</v>
      </c>
      <c r="B20" s="13" t="s">
        <v>6</v>
      </c>
      <c r="C20" s="17"/>
      <c r="D20" s="23"/>
      <c r="E20" s="21"/>
      <c r="F20" s="44">
        <f t="shared" si="3"/>
        <v>0</v>
      </c>
      <c r="G20" s="30"/>
      <c r="H20" s="30"/>
      <c r="I20" s="30"/>
      <c r="J20" s="30"/>
      <c r="K20" s="30"/>
      <c r="L20" s="30"/>
    </row>
    <row r="21" spans="1:14" ht="24.9" customHeight="1" thickBot="1">
      <c r="A21" s="53">
        <f t="shared" si="4"/>
        <v>44787</v>
      </c>
      <c r="B21" s="14" t="s">
        <v>7</v>
      </c>
      <c r="C21" s="18"/>
      <c r="D21" s="24"/>
      <c r="E21" s="22"/>
      <c r="F21" s="44">
        <f t="shared" si="3"/>
        <v>0</v>
      </c>
      <c r="G21" s="30"/>
      <c r="H21" s="30"/>
      <c r="I21" s="30"/>
      <c r="J21" s="30"/>
      <c r="K21" s="30"/>
      <c r="L21" s="30"/>
    </row>
    <row r="22" spans="1:14" s="11" customFormat="1" ht="24.9" customHeight="1" thickBot="1">
      <c r="A22" s="68" t="str">
        <f>"TOTAL  S " &amp; _xlfn.ISOWEEKNUM(A15)</f>
        <v>TOTAL  S 32</v>
      </c>
      <c r="B22" s="69"/>
      <c r="C22" s="26"/>
      <c r="D22" s="26"/>
      <c r="E22" s="27"/>
      <c r="F22" s="29">
        <f>SUM(F15:F21)</f>
        <v>0</v>
      </c>
      <c r="G22" s="32" t="str">
        <f>IF(SUM(G15:G21)&gt;0,SUM(G15:G21),"")</f>
        <v/>
      </c>
      <c r="H22" s="32" t="str">
        <f t="shared" ref="H22:I22" si="5">IF(SUM(H15:H21)&gt;0,SUM(H15:H21),"")</f>
        <v/>
      </c>
      <c r="I22" s="32" t="str">
        <f t="shared" si="5"/>
        <v/>
      </c>
      <c r="J22" s="32"/>
      <c r="K22" s="32"/>
      <c r="L22" s="32"/>
    </row>
    <row r="23" spans="1:14" ht="24.9" customHeight="1">
      <c r="A23" s="53">
        <f>A21+1</f>
        <v>44788</v>
      </c>
      <c r="B23" s="15" t="s">
        <v>1</v>
      </c>
      <c r="C23" s="16"/>
      <c r="D23" s="44">
        <v>0.89236111111111116</v>
      </c>
      <c r="E23" s="44">
        <v>7.2916666666666671E-2</v>
      </c>
      <c r="F23" s="44">
        <f>IF(E23&lt;D23,SUM((E23+24)-D23),SUM(E23-D23))</f>
        <v>23.180555555555557</v>
      </c>
      <c r="G23" s="30">
        <v>0</v>
      </c>
      <c r="H23" s="30">
        <v>0</v>
      </c>
      <c r="I23" s="30">
        <v>95.85333333333331</v>
      </c>
      <c r="J23" s="30"/>
      <c r="K23" s="30"/>
      <c r="L23" s="30"/>
      <c r="M23" s="20"/>
    </row>
    <row r="24" spans="1:14" ht="24.9" customHeight="1">
      <c r="A24" s="53">
        <f>A23+1</f>
        <v>44789</v>
      </c>
      <c r="B24" s="13" t="s">
        <v>2</v>
      </c>
      <c r="C24" s="17"/>
      <c r="D24" s="23"/>
      <c r="E24" s="21"/>
      <c r="F24" s="44">
        <f t="shared" ref="F24:F29" si="6">IF(E24&lt;D24,SUM((E24+24)-D24),SUM(E24-D24))</f>
        <v>0</v>
      </c>
      <c r="G24" s="30"/>
      <c r="H24" s="30"/>
      <c r="I24" s="30"/>
      <c r="J24" s="30"/>
      <c r="K24" s="30"/>
      <c r="L24" s="30"/>
    </row>
    <row r="25" spans="1:14" ht="24.9" customHeight="1">
      <c r="A25" s="53">
        <f t="shared" ref="A25:A29" si="7">A24+1</f>
        <v>44790</v>
      </c>
      <c r="B25" s="13" t="s">
        <v>3</v>
      </c>
      <c r="C25" s="17"/>
      <c r="D25" s="23"/>
      <c r="E25" s="21"/>
      <c r="F25" s="44">
        <f t="shared" si="6"/>
        <v>0</v>
      </c>
      <c r="G25" s="30"/>
      <c r="H25" s="30"/>
      <c r="I25" s="30"/>
      <c r="J25" s="30"/>
      <c r="K25" s="30"/>
      <c r="L25" s="30"/>
    </row>
    <row r="26" spans="1:14" ht="24.9" customHeight="1">
      <c r="A26" s="53">
        <f t="shared" si="7"/>
        <v>44791</v>
      </c>
      <c r="B26" s="13" t="s">
        <v>4</v>
      </c>
      <c r="C26" s="17"/>
      <c r="D26" s="23"/>
      <c r="E26" s="21"/>
      <c r="F26" s="44">
        <f t="shared" si="6"/>
        <v>0</v>
      </c>
      <c r="G26" s="30"/>
      <c r="H26" s="30"/>
      <c r="I26" s="30"/>
      <c r="J26" s="30"/>
      <c r="K26" s="30"/>
      <c r="L26" s="30"/>
    </row>
    <row r="27" spans="1:14" ht="24.9" customHeight="1">
      <c r="A27" s="53">
        <f t="shared" si="7"/>
        <v>44792</v>
      </c>
      <c r="B27" s="13" t="s">
        <v>5</v>
      </c>
      <c r="C27" s="17"/>
      <c r="D27" s="23"/>
      <c r="E27" s="21"/>
      <c r="F27" s="44">
        <f t="shared" si="6"/>
        <v>0</v>
      </c>
      <c r="G27" s="30"/>
      <c r="H27" s="30"/>
      <c r="I27" s="30"/>
      <c r="J27" s="30"/>
      <c r="K27" s="30"/>
      <c r="L27" s="30"/>
    </row>
    <row r="28" spans="1:14" ht="24.9" customHeight="1">
      <c r="A28" s="53">
        <f t="shared" si="7"/>
        <v>44793</v>
      </c>
      <c r="B28" s="13" t="s">
        <v>6</v>
      </c>
      <c r="C28" s="17"/>
      <c r="D28" s="23"/>
      <c r="E28" s="21"/>
      <c r="F28" s="44">
        <f t="shared" si="6"/>
        <v>0</v>
      </c>
      <c r="G28" s="30"/>
      <c r="H28" s="30"/>
      <c r="I28" s="30"/>
      <c r="J28" s="30"/>
      <c r="K28" s="30"/>
      <c r="L28" s="30"/>
    </row>
    <row r="29" spans="1:14" ht="24.9" customHeight="1" thickBot="1">
      <c r="A29" s="53">
        <f t="shared" si="7"/>
        <v>44794</v>
      </c>
      <c r="B29" s="14" t="s">
        <v>7</v>
      </c>
      <c r="C29" s="18"/>
      <c r="D29" s="24"/>
      <c r="E29" s="22"/>
      <c r="F29" s="44">
        <f t="shared" si="6"/>
        <v>0</v>
      </c>
      <c r="G29" s="30"/>
      <c r="H29" s="30"/>
      <c r="I29" s="30"/>
      <c r="J29" s="30"/>
      <c r="K29" s="30"/>
      <c r="L29" s="30"/>
    </row>
    <row r="30" spans="1:14" s="11" customFormat="1" ht="24.9" customHeight="1" thickBot="1">
      <c r="A30" s="68" t="str">
        <f>"TOTAL  S " &amp; _xlfn.ISOWEEKNUM(A23)</f>
        <v>TOTAL  S 33</v>
      </c>
      <c r="B30" s="69"/>
      <c r="C30" s="26"/>
      <c r="D30" s="26"/>
      <c r="E30" s="27"/>
      <c r="F30" s="29">
        <f>SUM(F23:F29)</f>
        <v>23.180555555555557</v>
      </c>
      <c r="G30" s="32" t="str">
        <f>IF(SUM(G23:G29)&gt;0,SUM(G23:G29),"")</f>
        <v/>
      </c>
      <c r="H30" s="32" t="str">
        <f t="shared" ref="H30" si="8">IF(SUM(H23:H29)&gt;0,SUM(H23:H29),"")</f>
        <v/>
      </c>
      <c r="I30" s="32">
        <f t="shared" ref="I30" si="9">IF(SUM(I23:I29)&gt;0,SUM(I23:I29),"")</f>
        <v>95.85333333333331</v>
      </c>
      <c r="J30" s="19"/>
      <c r="K30" s="19"/>
      <c r="L30" s="19"/>
    </row>
    <row r="31" spans="1:14" ht="24.9" customHeight="1">
      <c r="A31" s="53">
        <f>A29+1</f>
        <v>44795</v>
      </c>
      <c r="B31" s="15" t="s">
        <v>1</v>
      </c>
      <c r="C31" s="16"/>
      <c r="D31" s="23"/>
      <c r="E31" s="23"/>
      <c r="F31" s="44">
        <f>IF(E31&lt;D31,SUM((E31+24)-D31),SUM(E31-D31))</f>
        <v>0</v>
      </c>
      <c r="G31" s="30"/>
      <c r="H31" s="30"/>
      <c r="I31" s="30"/>
      <c r="J31" s="30"/>
      <c r="K31" s="30"/>
      <c r="L31" s="30"/>
    </row>
    <row r="32" spans="1:14" ht="24.9" customHeight="1">
      <c r="A32" s="53">
        <f>A31+1</f>
        <v>44796</v>
      </c>
      <c r="B32" s="13" t="s">
        <v>2</v>
      </c>
      <c r="C32" s="17"/>
      <c r="D32" s="23"/>
      <c r="E32" s="21"/>
      <c r="F32" s="44">
        <f t="shared" ref="F32:F37" si="10">IF(E32&lt;D32,SUM((E32+24)-D32),SUM(E32-D32))</f>
        <v>0</v>
      </c>
      <c r="G32" s="30"/>
      <c r="H32" s="30"/>
      <c r="I32" s="30"/>
      <c r="J32" s="30"/>
      <c r="K32" s="30"/>
      <c r="L32" s="30"/>
    </row>
    <row r="33" spans="1:12" ht="24.9" customHeight="1">
      <c r="A33" s="53">
        <f t="shared" ref="A33:A37" si="11">A32+1</f>
        <v>44797</v>
      </c>
      <c r="B33" s="13" t="s">
        <v>3</v>
      </c>
      <c r="C33" s="17"/>
      <c r="D33" s="23"/>
      <c r="E33" s="21"/>
      <c r="F33" s="44">
        <f t="shared" si="10"/>
        <v>0</v>
      </c>
      <c r="G33" s="30"/>
      <c r="H33" s="30"/>
      <c r="I33" s="30"/>
      <c r="J33" s="30"/>
      <c r="K33" s="30"/>
      <c r="L33" s="30"/>
    </row>
    <row r="34" spans="1:12" ht="24.9" customHeight="1">
      <c r="A34" s="53">
        <f t="shared" si="11"/>
        <v>44798</v>
      </c>
      <c r="B34" s="13" t="s">
        <v>4</v>
      </c>
      <c r="C34" s="17"/>
      <c r="D34" s="23"/>
      <c r="E34" s="21"/>
      <c r="F34" s="44">
        <f t="shared" si="10"/>
        <v>0</v>
      </c>
      <c r="G34" s="30"/>
      <c r="H34" s="30"/>
      <c r="I34" s="30"/>
      <c r="J34" s="30"/>
      <c r="K34" s="30"/>
      <c r="L34" s="30"/>
    </row>
    <row r="35" spans="1:12" ht="24.9" customHeight="1">
      <c r="A35" s="53">
        <f t="shared" si="11"/>
        <v>44799</v>
      </c>
      <c r="B35" s="13" t="s">
        <v>5</v>
      </c>
      <c r="C35" s="17"/>
      <c r="D35" s="23"/>
      <c r="E35" s="21"/>
      <c r="F35" s="44">
        <f t="shared" si="10"/>
        <v>0</v>
      </c>
      <c r="G35" s="30"/>
      <c r="H35" s="30"/>
      <c r="I35" s="30"/>
      <c r="J35" s="30"/>
      <c r="K35" s="30"/>
      <c r="L35" s="30"/>
    </row>
    <row r="36" spans="1:12" ht="24.9" customHeight="1">
      <c r="A36" s="53">
        <f t="shared" si="11"/>
        <v>44800</v>
      </c>
      <c r="B36" s="13" t="s">
        <v>6</v>
      </c>
      <c r="C36" s="17"/>
      <c r="D36" s="23"/>
      <c r="E36" s="21"/>
      <c r="F36" s="44">
        <f t="shared" si="10"/>
        <v>0</v>
      </c>
      <c r="G36" s="30"/>
      <c r="H36" s="30"/>
      <c r="I36" s="30"/>
      <c r="J36" s="30"/>
      <c r="K36" s="30"/>
      <c r="L36" s="30"/>
    </row>
    <row r="37" spans="1:12" ht="24.9" customHeight="1" thickBot="1">
      <c r="A37" s="53">
        <f t="shared" si="11"/>
        <v>44801</v>
      </c>
      <c r="B37" s="14" t="s">
        <v>7</v>
      </c>
      <c r="C37" s="18"/>
      <c r="D37" s="24"/>
      <c r="E37" s="22"/>
      <c r="F37" s="44">
        <f t="shared" si="10"/>
        <v>0</v>
      </c>
      <c r="G37" s="30"/>
      <c r="H37" s="30"/>
      <c r="I37" s="30"/>
      <c r="J37" s="30"/>
      <c r="K37" s="30"/>
      <c r="L37" s="30"/>
    </row>
    <row r="38" spans="1:12" s="11" customFormat="1" ht="24.9" customHeight="1" thickBot="1">
      <c r="A38" s="68" t="str">
        <f>"TOTAL  S " &amp; _xlfn.ISOWEEKNUM(A31)</f>
        <v>TOTAL  S 34</v>
      </c>
      <c r="B38" s="69"/>
      <c r="C38" s="26"/>
      <c r="D38" s="26"/>
      <c r="E38" s="27"/>
      <c r="F38" s="25">
        <f>SUM(F31:F37)</f>
        <v>0</v>
      </c>
      <c r="G38" s="32" t="str">
        <f>IF(SUM(G31:G37)&gt;0,SUM(G31:G37),"")</f>
        <v/>
      </c>
      <c r="H38" s="32" t="str">
        <f t="shared" ref="H38" si="12">IF(SUM(H31:H37)&gt;0,SUM(H31:H37),"")</f>
        <v/>
      </c>
      <c r="I38" s="32" t="str">
        <f t="shared" ref="I38" si="13">IF(SUM(I31:I37)&gt;0,SUM(I31:I37),"")</f>
        <v/>
      </c>
      <c r="J38" s="32"/>
      <c r="K38" s="32"/>
      <c r="L38" s="32"/>
    </row>
    <row r="39" spans="1:12" ht="24.9" customHeight="1">
      <c r="A39" s="53">
        <f>IF(MONTH(A37+1)=MONTH(A37),A37+1,"")</f>
        <v>44802</v>
      </c>
      <c r="B39" s="7" t="s">
        <v>1</v>
      </c>
      <c r="C39" s="16"/>
      <c r="D39" s="23"/>
      <c r="E39" s="23"/>
      <c r="F39" s="44">
        <f>IF(E39&lt;D39,SUM((E39+24)-D39),SUM(E39-D39))</f>
        <v>0</v>
      </c>
      <c r="G39" s="30"/>
      <c r="H39" s="30"/>
      <c r="I39" s="30"/>
      <c r="J39" s="30"/>
      <c r="K39" s="30"/>
      <c r="L39" s="30"/>
    </row>
    <row r="40" spans="1:12" ht="24.9" customHeight="1">
      <c r="A40" s="53">
        <f>IF(MONTH($A$37+2)=MONTH($A$37),$A$37+2,"")</f>
        <v>44803</v>
      </c>
      <c r="B40" s="5" t="s">
        <v>2</v>
      </c>
      <c r="C40" s="17"/>
      <c r="D40" s="23"/>
      <c r="E40" s="21"/>
      <c r="F40" s="44">
        <f t="shared" ref="F40:F45" si="14">IF(E40&lt;D40,SUM((E40+24)-D40),SUM(E40-D40))</f>
        <v>0</v>
      </c>
      <c r="G40" s="30"/>
      <c r="H40" s="30"/>
      <c r="I40" s="30"/>
      <c r="J40" s="30"/>
      <c r="K40" s="30"/>
      <c r="L40" s="30"/>
    </row>
    <row r="41" spans="1:12" ht="24.9" customHeight="1">
      <c r="A41" s="53">
        <f>IF(MONTH($A$37+3)=MONTH($A$37),$A$37+3,"")</f>
        <v>44804</v>
      </c>
      <c r="B41" s="5" t="s">
        <v>3</v>
      </c>
      <c r="C41" s="17"/>
      <c r="D41" s="23"/>
      <c r="E41" s="21"/>
      <c r="F41" s="44">
        <f t="shared" si="14"/>
        <v>0</v>
      </c>
      <c r="G41" s="30"/>
      <c r="H41" s="30"/>
      <c r="I41" s="30"/>
      <c r="J41" s="30"/>
      <c r="K41" s="30"/>
      <c r="L41" s="30"/>
    </row>
    <row r="42" spans="1:12" ht="24.9" customHeight="1">
      <c r="A42" s="53" t="str">
        <f>IF(MONTH($A$37+4)=MONTH($A$37),$A$37+4,"")</f>
        <v/>
      </c>
      <c r="B42" s="5" t="s">
        <v>4</v>
      </c>
      <c r="C42" s="17"/>
      <c r="D42" s="23"/>
      <c r="E42" s="21"/>
      <c r="F42" s="44">
        <f t="shared" si="14"/>
        <v>0</v>
      </c>
      <c r="G42" s="30"/>
      <c r="H42" s="30"/>
      <c r="I42" s="30"/>
      <c r="J42" s="30"/>
      <c r="K42" s="30"/>
      <c r="L42" s="30"/>
    </row>
    <row r="43" spans="1:12" ht="24.9" customHeight="1">
      <c r="A43" s="53" t="str">
        <f>IF(MONTH($A$37+5)=MONTH($A$37),$A$37+5,"")</f>
        <v/>
      </c>
      <c r="B43" s="5" t="s">
        <v>5</v>
      </c>
      <c r="C43" s="17"/>
      <c r="D43" s="23"/>
      <c r="E43" s="21"/>
      <c r="F43" s="44">
        <f t="shared" si="14"/>
        <v>0</v>
      </c>
      <c r="G43" s="30"/>
      <c r="H43" s="30"/>
      <c r="I43" s="30"/>
      <c r="J43" s="30"/>
      <c r="K43" s="30"/>
      <c r="L43" s="30"/>
    </row>
    <row r="44" spans="1:12" ht="24.9" customHeight="1">
      <c r="A44" s="53" t="str">
        <f>IF(MONTH($A$37+6)=MONTH($A$37),$A$37+6,"")</f>
        <v/>
      </c>
      <c r="B44" s="5" t="s">
        <v>6</v>
      </c>
      <c r="C44" s="17"/>
      <c r="D44" s="23"/>
      <c r="E44" s="21"/>
      <c r="F44" s="44">
        <f t="shared" si="14"/>
        <v>0</v>
      </c>
      <c r="G44" s="30"/>
      <c r="H44" s="30"/>
      <c r="I44" s="30"/>
      <c r="J44" s="30"/>
      <c r="K44" s="30"/>
      <c r="L44" s="30"/>
    </row>
    <row r="45" spans="1:12" ht="24.9" customHeight="1" thickBot="1">
      <c r="A45" s="53" t="str">
        <f>IF(MONTH($A$37+7)=MONTH($A$37),$A$37+7,"")</f>
        <v/>
      </c>
      <c r="B45" s="6" t="s">
        <v>7</v>
      </c>
      <c r="C45" s="18"/>
      <c r="D45" s="24"/>
      <c r="E45" s="22"/>
      <c r="F45" s="44">
        <f t="shared" si="14"/>
        <v>0</v>
      </c>
      <c r="G45" s="30"/>
      <c r="H45" s="30"/>
      <c r="I45" s="30"/>
      <c r="J45" s="30"/>
      <c r="K45" s="30"/>
      <c r="L45" s="30"/>
    </row>
    <row r="46" spans="1:12" s="11" customFormat="1" ht="24.9" customHeight="1" thickBot="1">
      <c r="A46" s="68" t="str">
        <f>IF(A39&lt;&gt;"","TOTAL  S " &amp; _xlfn.ISOWEEKNUM(A39),"")</f>
        <v>TOTAL  S 35</v>
      </c>
      <c r="B46" s="69"/>
      <c r="C46" s="26"/>
      <c r="D46" s="26"/>
      <c r="E46" s="27"/>
      <c r="F46" s="25">
        <f>SUM(F39:F45)</f>
        <v>0</v>
      </c>
      <c r="G46" s="32" t="str">
        <f>IF(SUM(G39:G45)&gt;0,SUM(G39:G45),"")</f>
        <v/>
      </c>
      <c r="H46" s="32" t="str">
        <f t="shared" ref="H46" si="15">IF(SUM(H39:H45)&gt;0,SUM(H39:H45),"")</f>
        <v/>
      </c>
      <c r="I46" s="32" t="str">
        <f t="shared" ref="I46" si="16">IF(SUM(I39:I45)&gt;0,SUM(I39:I45),"")</f>
        <v/>
      </c>
      <c r="J46" s="32"/>
      <c r="K46" s="32"/>
      <c r="L46" s="32"/>
    </row>
    <row r="47" spans="1:12" ht="24.9" customHeight="1">
      <c r="A47" s="53" t="str">
        <f>IF(MONTH($A$37+8)=MONTH($A$37),$A$37+8,"")</f>
        <v/>
      </c>
      <c r="B47" s="7" t="s">
        <v>1</v>
      </c>
      <c r="C47" s="16"/>
      <c r="D47" s="23"/>
      <c r="E47" s="23"/>
      <c r="F47" s="44">
        <f>IF(E47&lt;D47,SUM((E47+24)-D47),SUM(E47-D47))</f>
        <v>0</v>
      </c>
      <c r="G47" s="30"/>
      <c r="H47" s="30"/>
      <c r="I47" s="30"/>
      <c r="J47" s="30"/>
      <c r="K47" s="30"/>
      <c r="L47" s="30"/>
    </row>
    <row r="48" spans="1:12" ht="24.9" customHeight="1">
      <c r="A48" s="53" t="str">
        <f>IF(MONTH($A$37+9)=MONTH($A$37),$A$37+9,"")</f>
        <v/>
      </c>
      <c r="B48" s="5" t="s">
        <v>2</v>
      </c>
      <c r="C48" s="17"/>
      <c r="D48" s="23"/>
      <c r="E48" s="21"/>
      <c r="F48" s="44">
        <f t="shared" ref="F48:F53" si="17">IF(E48&lt;D48,SUM((E48+24)-D48),SUM(E48-D48))</f>
        <v>0</v>
      </c>
      <c r="G48" s="30"/>
      <c r="H48" s="30"/>
      <c r="I48" s="30"/>
      <c r="J48" s="30"/>
      <c r="K48" s="30"/>
      <c r="L48" s="30"/>
    </row>
    <row r="49" spans="1:12" ht="24.9" customHeight="1">
      <c r="A49" s="53" t="str">
        <f>IF(MONTH($A$37+10)=MONTH($A$37),$A$37+10,"")</f>
        <v/>
      </c>
      <c r="B49" s="5" t="s">
        <v>3</v>
      </c>
      <c r="C49" s="17"/>
      <c r="D49" s="23"/>
      <c r="E49" s="21"/>
      <c r="F49" s="44">
        <f t="shared" si="17"/>
        <v>0</v>
      </c>
      <c r="G49" s="30"/>
      <c r="H49" s="30"/>
      <c r="I49" s="30"/>
      <c r="J49" s="30"/>
      <c r="K49" s="30"/>
      <c r="L49" s="30"/>
    </row>
    <row r="50" spans="1:12" ht="24.9" customHeight="1">
      <c r="A50" s="53" t="str">
        <f>IF(MONTH($A$37+11)=MONTH($A$37),$A$37+11,"")</f>
        <v/>
      </c>
      <c r="B50" s="5" t="s">
        <v>4</v>
      </c>
      <c r="C50" s="17"/>
      <c r="D50" s="23"/>
      <c r="E50" s="21"/>
      <c r="F50" s="44">
        <f t="shared" si="17"/>
        <v>0</v>
      </c>
      <c r="G50" s="30"/>
      <c r="H50" s="30"/>
      <c r="I50" s="30"/>
      <c r="J50" s="30"/>
      <c r="K50" s="30"/>
      <c r="L50" s="30"/>
    </row>
    <row r="51" spans="1:12" ht="24.9" customHeight="1">
      <c r="A51" s="53" t="str">
        <f>IF(MONTH($A$37+12)=MONTH($A$37),$A$37+12,"")</f>
        <v/>
      </c>
      <c r="B51" s="5" t="s">
        <v>5</v>
      </c>
      <c r="C51" s="17"/>
      <c r="D51" s="23"/>
      <c r="E51" s="21"/>
      <c r="F51" s="44">
        <f t="shared" si="17"/>
        <v>0</v>
      </c>
      <c r="G51" s="30"/>
      <c r="H51" s="30"/>
      <c r="I51" s="30"/>
      <c r="J51" s="30"/>
      <c r="K51" s="30"/>
      <c r="L51" s="30"/>
    </row>
    <row r="52" spans="1:12" ht="24.9" customHeight="1">
      <c r="A52" s="53" t="str">
        <f>IF(MONTH($A$37+13)=MONTH($A$37),$A$37+13,"")</f>
        <v/>
      </c>
      <c r="B52" s="5" t="s">
        <v>6</v>
      </c>
      <c r="C52" s="17"/>
      <c r="D52" s="23"/>
      <c r="E52" s="21"/>
      <c r="F52" s="44">
        <f t="shared" si="17"/>
        <v>0</v>
      </c>
      <c r="G52" s="30"/>
      <c r="H52" s="30"/>
      <c r="I52" s="30"/>
      <c r="J52" s="30"/>
      <c r="K52" s="30"/>
      <c r="L52" s="30"/>
    </row>
    <row r="53" spans="1:12" ht="24.9" customHeight="1" thickBot="1">
      <c r="A53" s="53" t="str">
        <f>IF(MONTH($A$37+14)=MONTH($A$37),$A$37+14,"")</f>
        <v/>
      </c>
      <c r="B53" s="6" t="s">
        <v>7</v>
      </c>
      <c r="C53" s="18"/>
      <c r="D53" s="24"/>
      <c r="E53" s="22"/>
      <c r="F53" s="44">
        <f t="shared" si="17"/>
        <v>0</v>
      </c>
      <c r="G53" s="30"/>
      <c r="H53" s="30"/>
      <c r="I53" s="30"/>
      <c r="J53" s="30"/>
      <c r="K53" s="30"/>
      <c r="L53" s="30"/>
    </row>
    <row r="54" spans="1:12" s="8" customFormat="1" ht="30" customHeight="1" thickBot="1">
      <c r="A54" s="68" t="str">
        <f>IF(A47&lt;&gt;"","TOTAL  S " &amp; _xlfn.ISOWEEKNUM(A47),"")</f>
        <v/>
      </c>
      <c r="B54" s="69"/>
      <c r="C54" s="26"/>
      <c r="D54" s="26"/>
      <c r="E54" s="27"/>
      <c r="F54" s="25">
        <f>SUM(F47:F53)</f>
        <v>0</v>
      </c>
      <c r="G54" s="32" t="str">
        <f>IF(SUM(G47:G53)&gt;0,SUM(G47:G53),"")</f>
        <v/>
      </c>
      <c r="H54" s="32" t="str">
        <f t="shared" ref="H54" si="18">IF(SUM(H47:H53)&gt;0,SUM(H47:H53),"")</f>
        <v/>
      </c>
      <c r="I54" s="32" t="str">
        <f t="shared" ref="I54" si="19">IF(SUM(I47:I53)&gt;0,SUM(I47:I53),"")</f>
        <v/>
      </c>
      <c r="J54" s="32"/>
      <c r="K54" s="32"/>
      <c r="L54" s="32"/>
    </row>
    <row r="55" spans="1:12" s="8" customFormat="1" ht="30" customHeight="1" thickBot="1">
      <c r="A55" s="74" t="s">
        <v>9</v>
      </c>
      <c r="B55" s="75"/>
      <c r="C55" s="28"/>
      <c r="D55" s="70" t="s">
        <v>17</v>
      </c>
      <c r="E55" s="71"/>
      <c r="F55" s="37">
        <f>SUM(+F54+F46+F38+F30+F22+F14)</f>
        <v>23.840277777777779</v>
      </c>
      <c r="G55" s="33" t="e">
        <f>+G54+G46+G38+G30+G22+G14</f>
        <v>#VALUE!</v>
      </c>
      <c r="H55" s="34" t="e">
        <f>+H54+H46+H38+H30+H22+H14</f>
        <v>#VALUE!</v>
      </c>
      <c r="I55" s="35" t="e">
        <f>+I54+I46+I38+I30+I22+I14</f>
        <v>#VALUE!</v>
      </c>
      <c r="J55" s="35"/>
      <c r="K55" s="35"/>
      <c r="L55" s="35"/>
    </row>
    <row r="56" spans="1:12" ht="39" customHeight="1" thickBot="1">
      <c r="D56" s="36" t="s">
        <v>19</v>
      </c>
      <c r="I56" s="72" t="e">
        <f>SUM(H55+I55+#REF!)</f>
        <v>#VALUE!</v>
      </c>
      <c r="J56" s="73"/>
      <c r="K56" s="73"/>
      <c r="L56" s="73"/>
    </row>
  </sheetData>
  <sheetProtection selectLockedCells="1" selectUnlockedCells="1"/>
  <mergeCells count="14">
    <mergeCell ref="A14:B14"/>
    <mergeCell ref="D55:E55"/>
    <mergeCell ref="I56:L56"/>
    <mergeCell ref="A22:B22"/>
    <mergeCell ref="A30:B30"/>
    <mergeCell ref="A38:B38"/>
    <mergeCell ref="A46:B46"/>
    <mergeCell ref="A54:B54"/>
    <mergeCell ref="A55:B55"/>
    <mergeCell ref="A1:L1"/>
    <mergeCell ref="A2:L2"/>
    <mergeCell ref="A3:L4"/>
    <mergeCell ref="A5:A6"/>
    <mergeCell ref="B5:B6"/>
  </mergeCells>
  <hyperlinks>
    <hyperlink ref="N8" r:id="rId1" display="https://forum.excel-pratique.com/excel/tableau-d-horaires-175810" xr:uid="{00000000-0004-0000-0000-000000000000}"/>
  </hyperlinks>
  <printOptions horizontalCentered="1"/>
  <pageMargins left="0" right="0" top="0.39370078740157483" bottom="0.39370078740157483" header="0" footer="0.19685039370078741"/>
  <pageSetup paperSize="9" scale="58" orientation="portrait" r:id="rId2"/>
  <headerFooter alignWithMargins="0"/>
  <rowBreaks count="1" manualBreakCount="1">
    <brk id="29" max="13" man="1"/>
  </row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4"/>
  <sheetViews>
    <sheetView workbookViewId="0">
      <selection activeCell="C7" sqref="C7"/>
    </sheetView>
  </sheetViews>
  <sheetFormatPr baseColWidth="10" defaultRowHeight="13.2"/>
  <sheetData>
    <row r="1" spans="1:2" ht="14.4">
      <c r="A1" s="49" t="s">
        <v>29</v>
      </c>
      <c r="B1" s="50">
        <f>YEAR(AOUT!A3)</f>
        <v>2022</v>
      </c>
    </row>
    <row r="2" spans="1:2" ht="14.4">
      <c r="A2" s="51" t="s">
        <v>30</v>
      </c>
      <c r="B2" s="52">
        <f xml:space="preserve"> DATE(B1,1,1)</f>
        <v>44562</v>
      </c>
    </row>
    <row r="3" spans="1:2" ht="14.4">
      <c r="A3" s="51" t="s">
        <v>26</v>
      </c>
      <c r="B3" s="52">
        <f>ROUND(DATE(B1,4,MOD(234-11*MOD(B1,19),30))/7,0)*7-6</f>
        <v>44668</v>
      </c>
    </row>
    <row r="4" spans="1:2" ht="14.4">
      <c r="A4" s="51" t="s">
        <v>27</v>
      </c>
      <c r="B4" s="52">
        <f>B3+1</f>
        <v>44669</v>
      </c>
    </row>
    <row r="5" spans="1:2" ht="14.4">
      <c r="A5" s="51" t="s">
        <v>31</v>
      </c>
      <c r="B5" s="52">
        <f>DATE(B1,5,1)</f>
        <v>44682</v>
      </c>
    </row>
    <row r="6" spans="1:2" ht="14.4">
      <c r="A6" s="51" t="s">
        <v>32</v>
      </c>
      <c r="B6" s="52">
        <f>DATE(B1,5,8)</f>
        <v>44689</v>
      </c>
    </row>
    <row r="7" spans="1:2" ht="14.4">
      <c r="A7" s="51" t="s">
        <v>33</v>
      </c>
      <c r="B7" s="52">
        <f>B3+39</f>
        <v>44707</v>
      </c>
    </row>
    <row r="8" spans="1:2" ht="14.4">
      <c r="A8" s="51" t="s">
        <v>28</v>
      </c>
      <c r="B8" s="52">
        <f>B3+49</f>
        <v>44717</v>
      </c>
    </row>
    <row r="9" spans="1:2" ht="14.4">
      <c r="A9" s="51" t="s">
        <v>34</v>
      </c>
      <c r="B9" s="52">
        <f>B3+50</f>
        <v>44718</v>
      </c>
    </row>
    <row r="10" spans="1:2" ht="14.4">
      <c r="A10" s="51" t="s">
        <v>35</v>
      </c>
      <c r="B10" s="52">
        <f>DATE(B1,7,14)</f>
        <v>44756</v>
      </c>
    </row>
    <row r="11" spans="1:2" ht="14.4">
      <c r="A11" s="51" t="s">
        <v>36</v>
      </c>
      <c r="B11" s="52">
        <f>DATE(B1,8,15)</f>
        <v>44788</v>
      </c>
    </row>
    <row r="12" spans="1:2" ht="14.4">
      <c r="A12" s="51" t="s">
        <v>37</v>
      </c>
      <c r="B12" s="52">
        <f>DATE(B1,11,1)</f>
        <v>44866</v>
      </c>
    </row>
    <row r="13" spans="1:2" ht="14.4">
      <c r="A13" s="51" t="s">
        <v>38</v>
      </c>
      <c r="B13" s="52">
        <f>DATE(B1,11,11)</f>
        <v>44876</v>
      </c>
    </row>
    <row r="14" spans="1:2" ht="14.4">
      <c r="A14" s="51" t="s">
        <v>39</v>
      </c>
      <c r="B14" s="52">
        <f>DATE(B1,12,25)</f>
        <v>44920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AOUT</vt:lpstr>
      <vt:lpstr>Données</vt:lpstr>
      <vt:lpstr>feries</vt:lpstr>
      <vt:lpstr>AOUT!Zone_d_impression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cp:lastPrinted>2022-02-07T08:20:31Z</cp:lastPrinted>
  <dcterms:created xsi:type="dcterms:W3CDTF">2000-03-23T15:35:42Z</dcterms:created>
  <dcterms:modified xsi:type="dcterms:W3CDTF">2022-09-11T14:21:52Z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653753473</vt:i4>
  </property>
  <property fmtid="{D5CDD505-2E9C-101B-9397-08002B2CF9AE}" pid="3" name="_EmailSubject">
    <vt:lpwstr>2 ème JET session projet nov</vt:lpwstr>
  </property>
  <property fmtid="{D5CDD505-2E9C-101B-9397-08002B2CF9AE}" pid="4" name="_AuthorEmail">
    <vt:lpwstr>jerome.boure@systeme-u.fr</vt:lpwstr>
  </property>
  <property fmtid="{D5CDD505-2E9C-101B-9397-08002B2CF9AE}" pid="5" name="_AuthorEmailDisplayName">
    <vt:lpwstr>Jerome BOURE Super U Nort sur Erdre </vt:lpwstr>
  </property>
  <property fmtid="{D5CDD505-2E9C-101B-9397-08002B2CF9AE}" pid="6" name="_ReviewingToolsShownOnce">
    <vt:lpwstr/>
  </property>
</Properties>
</file>