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65DAA44-34F1-4128-847A-D6A827FA7C1A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Tableau" sheetId="1" r:id="rId1"/>
    <sheet name="Heures en Euro" sheetId="3" r:id="rId2"/>
    <sheet name="Ressources" sheetId="2" r:id="rId3"/>
  </sheets>
  <functionGroups builtInGroupCount="19"/>
  <definedNames>
    <definedName name="feriés">Ressources!$L$3:$L$15</definedName>
    <definedName name="l_an">Ressources!$D$3:$D$14</definedName>
    <definedName name="l_mois">Ressources!$B$3:$B$14</definedName>
    <definedName name="mois_nb">Ressources!$C$3:$C$14</definedName>
  </definedNames>
  <calcPr calcId="191029" iterate="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I7" i="2" s="1"/>
  <c r="I3" i="2"/>
  <c r="H3" i="2"/>
  <c r="F3" i="2"/>
  <c r="D4" i="2" s="1"/>
  <c r="L1" i="2"/>
  <c r="L15" i="2" s="1"/>
  <c r="E41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B10" i="1"/>
  <c r="A10" i="1" s="1"/>
  <c r="F9" i="1"/>
  <c r="E9" i="1"/>
  <c r="A9" i="1"/>
  <c r="B11" i="1" l="1"/>
  <c r="A11" i="1" s="1"/>
  <c r="E40" i="1"/>
  <c r="F11" i="1"/>
  <c r="F10" i="1"/>
  <c r="B12" i="1"/>
  <c r="D3" i="2"/>
  <c r="D5" i="2"/>
  <c r="D6" i="2" s="1"/>
  <c r="D7" i="2" s="1"/>
  <c r="D8" i="2" s="1"/>
  <c r="D9" i="2" s="1"/>
  <c r="D10" i="2" s="1"/>
  <c r="D11" i="2" s="1"/>
  <c r="D12" i="2" s="1"/>
  <c r="D13" i="2" s="1"/>
  <c r="D14" i="2" s="1"/>
  <c r="L3" i="2"/>
  <c r="L4" i="2"/>
  <c r="L6" i="2"/>
  <c r="L7" i="2"/>
  <c r="L11" i="2"/>
  <c r="L12" i="2"/>
  <c r="L13" i="2"/>
  <c r="L14" i="2"/>
  <c r="L9" i="2" l="1"/>
  <c r="L10" i="2" s="1"/>
  <c r="L8" i="2"/>
  <c r="L5" i="2"/>
  <c r="A12" i="1"/>
  <c r="F12" i="1"/>
  <c r="B13" i="1"/>
  <c r="A13" i="1" l="1"/>
  <c r="B14" i="1"/>
  <c r="F13" i="1"/>
  <c r="A14" i="1" l="1"/>
  <c r="F14" i="1"/>
  <c r="B15" i="1"/>
  <c r="A15" i="1" l="1"/>
  <c r="B16" i="1"/>
  <c r="F15" i="1"/>
  <c r="A16" i="1" l="1"/>
  <c r="F16" i="1"/>
  <c r="B17" i="1"/>
  <c r="A17" i="1" l="1"/>
  <c r="B18" i="1"/>
  <c r="F17" i="1"/>
  <c r="A18" i="1" l="1"/>
  <c r="F18" i="1"/>
  <c r="B19" i="1"/>
  <c r="A19" i="1" l="1"/>
  <c r="B20" i="1"/>
  <c r="F19" i="1"/>
  <c r="A20" i="1" l="1"/>
  <c r="F20" i="1"/>
  <c r="B21" i="1"/>
  <c r="A21" i="1" l="1"/>
  <c r="B22" i="1"/>
  <c r="F21" i="1"/>
  <c r="A22" i="1" l="1"/>
  <c r="F22" i="1"/>
  <c r="B23" i="1"/>
  <c r="A23" i="1" l="1"/>
  <c r="B24" i="1"/>
  <c r="F23" i="1"/>
  <c r="A24" i="1" l="1"/>
  <c r="F24" i="1"/>
  <c r="B25" i="1"/>
  <c r="A25" i="1" l="1"/>
  <c r="B26" i="1"/>
  <c r="F25" i="1"/>
  <c r="A26" i="1" l="1"/>
  <c r="F26" i="1"/>
  <c r="B27" i="1"/>
  <c r="A27" i="1" l="1"/>
  <c r="B28" i="1"/>
  <c r="F27" i="1"/>
  <c r="B29" i="1" l="1"/>
  <c r="A28" i="1"/>
  <c r="F28" i="1"/>
  <c r="B30" i="1" l="1"/>
  <c r="F29" i="1"/>
  <c r="A29" i="1"/>
  <c r="B31" i="1" l="1"/>
  <c r="F30" i="1"/>
  <c r="A30" i="1"/>
  <c r="B32" i="1" l="1"/>
  <c r="F31" i="1"/>
  <c r="A31" i="1"/>
  <c r="B33" i="1" l="1"/>
  <c r="F32" i="1"/>
  <c r="A32" i="1"/>
  <c r="B34" i="1" l="1"/>
  <c r="F33" i="1"/>
  <c r="A33" i="1"/>
  <c r="B35" i="1" l="1"/>
  <c r="F34" i="1"/>
  <c r="A34" i="1"/>
  <c r="B36" i="1" l="1"/>
  <c r="F35" i="1"/>
  <c r="A35" i="1"/>
  <c r="B39" i="1" l="1"/>
  <c r="B38" i="1"/>
  <c r="B37" i="1"/>
  <c r="F36" i="1"/>
  <c r="H28" i="1"/>
  <c r="A36" i="1"/>
  <c r="F38" i="1" l="1"/>
  <c r="A38" i="1"/>
  <c r="F37" i="1"/>
  <c r="A37" i="1"/>
  <c r="F39" i="1"/>
  <c r="A39" i="1"/>
</calcChain>
</file>

<file path=xl/sharedStrings.xml><?xml version="1.0" encoding="utf-8"?>
<sst xmlns="http://schemas.openxmlformats.org/spreadsheetml/2006/main" count="45" uniqueCount="44">
  <si>
    <t>Date</t>
  </si>
  <si>
    <t>Matin</t>
  </si>
  <si>
    <t>Après-midi</t>
  </si>
  <si>
    <t>Total en heures mois en cours</t>
  </si>
  <si>
    <t>Jours travaillés</t>
  </si>
  <si>
    <t>Fiche mensuelle de suivi du temps de travail</t>
  </si>
  <si>
    <t>Nbre d'heures totales travaillées par jour</t>
  </si>
  <si>
    <t>Employé :</t>
  </si>
  <si>
    <t xml:space="preserve">Mois 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</si>
  <si>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</si>
  <si>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</si>
  <si>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</si>
  <si>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</si>
  <si>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</si>
  <si>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</si>
  <si>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</si>
  <si>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</si>
  <si>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</si>
  <si>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</si>
  <si>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</si>
  <si>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</si>
  <si>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fixe</t>
  </si>
  <si>
    <t>Année auto</t>
  </si>
  <si>
    <t>Février</t>
  </si>
  <si>
    <t>Aujourd'hui</t>
  </si>
  <si>
    <t xml:space="preserve">Système de scroll </t>
  </si>
  <si>
    <t>Début / Fin de mois</t>
  </si>
  <si>
    <t>Jour Férié</t>
  </si>
  <si>
    <t>Jour de l'an</t>
  </si>
  <si>
    <t>Pâque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</si>
  <si>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</si>
  <si>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</si>
  <si>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</si>
  <si>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</si>
  <si>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</si>
  <si>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</si>
  <si>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</si>
  <si>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</si>
  <si>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</si>
  <si>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</si>
  <si>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</si>
  <si>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Utilisateur</t>
  </si>
  <si>
    <t>2022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</si>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</sst>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7"/>
      <color indexed="8"/>
      <name val="Calibri"/>
      <family val="2"/>
    </font>
    <font>
      <b/>
      <u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  <font>
      <sz val="11"/>
      <color rgb="FF1A1A1A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1" applyFill="1" applyAlignment="1">
      <alignment horizontal="left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/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13" fillId="0" borderId="17" xfId="1" applyNumberFormat="1" applyFont="1" applyBorder="1" applyAlignment="1">
      <alignment vertical="center" wrapText="1"/>
    </xf>
    <xf numFmtId="0" fontId="0" fillId="0" borderId="18" xfId="0" applyBorder="1" applyAlignment="1">
      <alignment vertical="center"/>
    </xf>
    <xf numFmtId="14" fontId="13" fillId="0" borderId="14" xfId="1" applyNumberFormat="1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5" xfId="0" applyBorder="1"/>
    <xf numFmtId="14" fontId="1" fillId="0" borderId="9" xfId="1" applyNumberFormat="1" applyBorder="1" applyAlignment="1">
      <alignment horizontal="center" vertical="center"/>
    </xf>
    <xf numFmtId="164" fontId="7" fillId="2" borderId="13" xfId="1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7" fillId="2" borderId="23" xfId="1" applyNumberFormat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right" vertical="center" wrapText="1"/>
    </xf>
    <xf numFmtId="14" fontId="0" fillId="0" borderId="18" xfId="0" applyNumberFormat="1" applyBorder="1" applyAlignment="1">
      <alignment horizontal="right" vertical="center" wrapText="1"/>
    </xf>
    <xf numFmtId="14" fontId="14" fillId="0" borderId="18" xfId="0" applyNumberFormat="1" applyFont="1" applyBorder="1" applyAlignment="1">
      <alignment horizontal="right"/>
    </xf>
    <xf numFmtId="0" fontId="15" fillId="0" borderId="24" xfId="0" applyFont="1" applyBorder="1" applyAlignment="1">
      <alignment horizontal="left" vertical="center"/>
    </xf>
    <xf numFmtId="14" fontId="14" fillId="0" borderId="25" xfId="0" applyNumberFormat="1" applyFont="1" applyBorder="1" applyAlignment="1">
      <alignment horizontal="right"/>
    </xf>
    <xf numFmtId="0" fontId="0" fillId="0" borderId="14" xfId="0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 wrapText="1"/>
    </xf>
    <xf numFmtId="165" fontId="1" fillId="0" borderId="0" xfId="1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9" xfId="0" applyBorder="1"/>
    <xf numFmtId="0" fontId="0" fillId="0" borderId="0" xfId="0" applyNumberFormat="1"/>
    <xf numFmtId="0" fontId="0" fillId="0" borderId="2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7" fillId="0" borderId="2" xfId="0" applyNumberFormat="1" applyFont="1" applyBorder="1" applyAlignment="1"/>
    <xf numFmtId="0" fontId="18" fillId="0" borderId="4" xfId="1" applyFont="1" applyFill="1" applyBorder="1" applyAlignment="1">
      <alignment horizontal="center" vertical="center" wrapText="1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" fillId="2" borderId="22" xfId="1" applyFill="1" applyBorder="1" applyAlignment="1">
      <alignment horizontal="center" vertical="center" wrapText="1"/>
    </xf>
    <xf numFmtId="0" fontId="1" fillId="2" borderId="29" xfId="1" applyFill="1" applyBorder="1" applyAlignment="1">
      <alignment horizontal="center" vertical="center" wrapText="1"/>
    </xf>
    <xf numFmtId="0" fontId="1" fillId="2" borderId="30" xfId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31" xfId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vertical="center" wrapText="1" readingOrder="1"/>
    </xf>
    <xf numFmtId="0" fontId="10" fillId="0" borderId="0" xfId="1" applyFont="1" applyFill="1" applyBorder="1" applyAlignment="1">
      <alignment vertical="center" wrapText="1"/>
    </xf>
    <xf numFmtId="0" fontId="9" fillId="0" borderId="5" xfId="1" applyFont="1" applyFill="1" applyBorder="1" applyAlignment="1">
      <alignment vertical="center" wrapText="1"/>
    </xf>
    <xf numFmtId="165" fontId="0" fillId="0" borderId="0" xfId="0" applyNumberFormat="1"/>
    <xf numFmtId="164" fontId="7" fillId="2" borderId="13" xfId="1" quotePrefix="1" applyNumberFormat="1" applyFont="1" applyFill="1" applyBorder="1" applyAlignment="1">
      <alignment horizontal="center" vertical="center" wrapText="1"/>
    </xf>
    <xf numFmtId="0" fontId="20" fillId="0" borderId="0" xfId="0" applyFont="1"/>
    <xf numFmtId="0" fontId="2" fillId="0" borderId="0" xfId="1" applyFont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3" fillId="3" borderId="0" xfId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/>
    </xf>
    <xf numFmtId="0" fontId="1" fillId="0" borderId="0" xfId="1" applyBorder="1" applyAlignment="1">
      <alignment horizontal="center" vertical="center" wrapText="1"/>
    </xf>
    <xf numFmtId="0" fontId="1" fillId="2" borderId="0" xfId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/>
    </xf>
    <xf numFmtId="0" fontId="16" fillId="0" borderId="2" xfId="1" applyFont="1" applyFill="1" applyBorder="1" applyAlignment="1">
      <alignment horizontal="center" vertical="center" wrapText="1"/>
    </xf>
    <xf numFmtId="0" fontId="16" fillId="0" borderId="4" xfId="1" applyFont="1" applyFill="1" applyBorder="1" applyAlignment="1">
      <alignment horizontal="center" vertical="center" wrapText="1"/>
    </xf>
    <xf numFmtId="0" fontId="6" fillId="0" borderId="20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5" fillId="0" borderId="12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6" fillId="0" borderId="28" xfId="1" applyFont="1" applyFill="1" applyBorder="1" applyAlignment="1">
      <alignment horizontal="center" vertical="center" wrapText="1"/>
    </xf>
    <xf numFmtId="0" fontId="16" fillId="0" borderId="1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11" xfId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" fillId="0" borderId="1" xfId="1" applyFont="1" applyBorder="1" applyAlignment="1">
      <alignment horizontal="center"/>
    </xf>
    <xf numFmtId="0" fontId="4" fillId="0" borderId="19" xfId="1" applyFont="1" applyFill="1" applyBorder="1" applyAlignment="1">
      <alignment horizontal="center" vertical="center" wrapText="1"/>
    </xf>
    <xf numFmtId="0" fontId="4" fillId="0" borderId="20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4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190500</xdr:rowOff>
        </xdr:from>
        <xdr:to>
          <xdr:col>8</xdr:col>
          <xdr:colOff>7620</xdr:colOff>
          <xdr:row>16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Matin ( 4h - 3h)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8</xdr:col>
          <xdr:colOff>0</xdr:colOff>
          <xdr:row>19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Après-midi ( 3h - 4h)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23</xdr:row>
          <xdr:rowOff>0</xdr:rowOff>
        </xdr:from>
        <xdr:to>
          <xdr:col>8</xdr:col>
          <xdr:colOff>0</xdr:colOff>
          <xdr:row>25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716280</xdr:colOff>
          <xdr:row>3</xdr:row>
          <xdr:rowOff>175260</xdr:rowOff>
        </xdr:from>
        <xdr:to>
          <xdr:col>2</xdr:col>
          <xdr:colOff>1539240</xdr:colOff>
          <xdr:row>4</xdr:row>
          <xdr:rowOff>190500</xdr:rowOff>
        </xdr:to>
        <xdr:sp macro="" textlink="">
          <xdr:nvSpPr>
            <xdr:cNvPr id="1038" name="ComboBox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1531620</xdr:colOff>
          <xdr:row>3</xdr:row>
          <xdr:rowOff>175260</xdr:rowOff>
        </xdr:from>
        <xdr:to>
          <xdr:col>4</xdr:col>
          <xdr:colOff>7620</xdr:colOff>
          <xdr:row>4</xdr:row>
          <xdr:rowOff>190500</xdr:rowOff>
        </xdr:to>
        <xdr:sp macro="" textlink="">
          <xdr:nvSpPr>
            <xdr:cNvPr id="1039" name="ComboBox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44"/>
  <sheetViews>
    <sheetView tabSelected="1" zoomScaleNormal="100" workbookViewId="0">
      <selection activeCell="H10" sqref="H10"/>
    </sheetView>
  </sheetViews>
  <sheetFormatPr baseColWidth="10" defaultRowHeight="14.4" x14ac:dyDescent="0.3"/>
  <cols>
    <col min="1" max="2" width="10.6640625" bestFit="1" customWidth="1"/>
    <col min="3" max="4" width="22.5546875" style="2" customWidth="1"/>
    <col min="5" max="5" width="20.6640625" style="2" customWidth="1"/>
    <col min="6" max="6" width="20.6640625" style="2" hidden="1" customWidth="1"/>
    <col min="8" max="8" width="22.6640625" customWidth="1"/>
    <col min="9" max="9" width="22.88671875" customWidth="1"/>
    <col min="10" max="10" width="11.44140625" style="38"/>
  </cols>
  <sheetData>
    <row r="1" spans="1:30" ht="21.6" thickBot="1" x14ac:dyDescent="0.35">
      <c r="A1" s="75"/>
      <c r="B1" s="75"/>
      <c r="C1" s="75"/>
      <c r="D1" s="75"/>
      <c r="E1" s="75"/>
      <c r="F1" s="57"/>
    </row>
    <row r="2" spans="1:30" ht="19.5" customHeight="1" thickBot="1" x14ac:dyDescent="0.35">
      <c r="A2" s="70" t="s">
        <v>5</v>
      </c>
      <c r="B2" s="71"/>
      <c r="C2" s="71"/>
      <c r="D2" s="71"/>
      <c r="E2" s="72"/>
      <c r="F2" s="59"/>
    </row>
    <row r="3" spans="1:30" ht="15.75" customHeight="1" x14ac:dyDescent="0.3">
      <c r="A3" s="73"/>
      <c r="B3" s="73"/>
      <c r="C3" s="73"/>
      <c r="D3" s="73"/>
      <c r="E3" s="73"/>
      <c r="F3" s="57"/>
    </row>
    <row r="4" spans="1:30" ht="15.75" customHeight="1" x14ac:dyDescent="0.3">
      <c r="A4" s="76"/>
      <c r="B4" s="76"/>
      <c r="C4" s="5" t="s">
        <v>8</v>
      </c>
      <c r="D4" s="5" t="s">
        <v>9</v>
      </c>
      <c r="E4" s="81"/>
      <c r="F4" s="58"/>
    </row>
    <row r="5" spans="1:30" ht="16.5" customHeight="1" thickBot="1" x14ac:dyDescent="0.35">
      <c r="A5" s="75"/>
      <c r="B5" s="75"/>
      <c r="C5" s="35" t="s">
        <v>23</v>
      </c>
      <c r="D5" s="26" t="s">
        <v>42</v>
      </c>
      <c r="E5" s="82"/>
      <c r="F5" s="60"/>
    </row>
    <row r="6" spans="1:30" ht="16.2" thickBot="1" x14ac:dyDescent="0.35">
      <c r="A6" s="87" t="s">
        <v>7</v>
      </c>
      <c r="B6" s="88"/>
      <c r="C6" s="87" t="s">
        <v>43</v>
      </c>
      <c r="D6" s="89"/>
      <c r="E6" s="88"/>
      <c r="F6" s="61"/>
      <c r="H6" s="56"/>
    </row>
    <row r="7" spans="1:30" ht="17.25" customHeight="1" x14ac:dyDescent="0.3">
      <c r="A7" s="83" t="s">
        <v>0</v>
      </c>
      <c r="B7" s="84"/>
      <c r="C7" s="68" t="s">
        <v>1</v>
      </c>
      <c r="D7" s="66" t="s">
        <v>2</v>
      </c>
      <c r="E7" s="79" t="s">
        <v>6</v>
      </c>
      <c r="F7" s="74"/>
      <c r="H7" s="54"/>
    </row>
    <row r="8" spans="1:30" ht="17.25" customHeight="1" thickBot="1" x14ac:dyDescent="0.35">
      <c r="A8" s="85"/>
      <c r="B8" s="86"/>
      <c r="C8" s="69"/>
      <c r="D8" s="67"/>
      <c r="E8" s="80"/>
      <c r="F8" s="74"/>
    </row>
    <row r="9" spans="1:30" ht="15.6" x14ac:dyDescent="0.3">
      <c r="A9" s="23" t="str">
        <f>CHOOSE(WEEKDAY(Tableau!B9),"D","L","M","M","J","V","S")</f>
        <v>M</v>
      </c>
      <c r="B9" s="25">
        <v>44593</v>
      </c>
      <c r="C9" s="50">
        <v>4</v>
      </c>
      <c r="D9" s="50">
        <v>3</v>
      </c>
      <c r="E9" s="47">
        <f>IF(SUM(C9:D9)&gt;0,SUM(C9:D9),"")</f>
        <v>7</v>
      </c>
      <c r="F9" s="62">
        <f>IF(B9&lt;&gt;"",_xlfn.ISOWEEKNUM(B9),0)</f>
        <v>5</v>
      </c>
      <c r="H9" s="40"/>
    </row>
    <row r="10" spans="1:30" ht="15.6" x14ac:dyDescent="0.3">
      <c r="A10" s="24" t="str">
        <f>CHOOSE(WEEKDAY(Tableau!B10),"D","L","M","M","J","V","S")</f>
        <v>M</v>
      </c>
      <c r="B10" s="22">
        <f>B9+1</f>
        <v>44594</v>
      </c>
      <c r="C10" s="45">
        <v>4</v>
      </c>
      <c r="D10" s="45">
        <v>3</v>
      </c>
      <c r="E10" s="47">
        <f t="shared" ref="E10:E39" si="0">IF(SUM(C10:D10)&gt;0,SUM(C10:D10),"")</f>
        <v>7</v>
      </c>
      <c r="F10" s="62">
        <f t="shared" ref="F10:F39" si="1">IF(B10&lt;&gt;"",_xlfn.ISOWEEKNUM(B10),0)</f>
        <v>5</v>
      </c>
      <c r="H10" s="40"/>
    </row>
    <row r="11" spans="1:30" ht="15.6" x14ac:dyDescent="0.3">
      <c r="A11" s="24" t="str">
        <f>CHOOSE(WEEKDAY(Tableau!B11),"D","L","M","M","J","V","S")</f>
        <v>J</v>
      </c>
      <c r="B11" s="22">
        <f>B10+1</f>
        <v>44595</v>
      </c>
      <c r="C11" s="45">
        <v>4</v>
      </c>
      <c r="D11" s="45">
        <v>3</v>
      </c>
      <c r="E11" s="47">
        <f t="shared" si="0"/>
        <v>7</v>
      </c>
      <c r="F11" s="62">
        <f t="shared" si="1"/>
        <v>5</v>
      </c>
      <c r="H11" s="40"/>
    </row>
    <row r="12" spans="1:30" s="1" customFormat="1" ht="15.6" x14ac:dyDescent="0.3">
      <c r="A12" s="24" t="str">
        <f>CHOOSE(WEEKDAY(Tableau!B12),"D","L","M","M","J","V","S")</f>
        <v>V</v>
      </c>
      <c r="B12" s="22">
        <f t="shared" ref="B12:B36" si="2">B11+1</f>
        <v>44596</v>
      </c>
      <c r="C12" s="45">
        <v>4</v>
      </c>
      <c r="D12" s="45">
        <v>3</v>
      </c>
      <c r="E12" s="47">
        <f t="shared" si="0"/>
        <v>7</v>
      </c>
      <c r="F12" s="62">
        <f t="shared" si="1"/>
        <v>5</v>
      </c>
      <c r="G12"/>
      <c r="H12" s="40"/>
      <c r="I12"/>
      <c r="J12" s="38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</row>
    <row r="13" spans="1:30" s="1" customFormat="1" ht="15.6" x14ac:dyDescent="0.3">
      <c r="A13" s="24" t="str">
        <f>CHOOSE(WEEKDAY(Tableau!B13),"D","L","M","M","J","V","S")</f>
        <v>S</v>
      </c>
      <c r="B13" s="22">
        <f t="shared" si="2"/>
        <v>44597</v>
      </c>
      <c r="C13" s="45"/>
      <c r="D13" s="45"/>
      <c r="E13" s="47" t="str">
        <f t="shared" si="0"/>
        <v/>
      </c>
      <c r="F13" s="62">
        <f t="shared" si="1"/>
        <v>5</v>
      </c>
      <c r="G13"/>
      <c r="H13" s="40"/>
      <c r="I13"/>
      <c r="J13" s="38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</row>
    <row r="14" spans="1:30" s="1" customFormat="1" ht="15.6" x14ac:dyDescent="0.3">
      <c r="A14" s="24" t="str">
        <f>CHOOSE(WEEKDAY(Tableau!B14),"D","L","M","M","J","V","S")</f>
        <v>D</v>
      </c>
      <c r="B14" s="22">
        <f t="shared" si="2"/>
        <v>44598</v>
      </c>
      <c r="C14" s="45"/>
      <c r="D14" s="45"/>
      <c r="E14" s="47" t="str">
        <f t="shared" si="0"/>
        <v/>
      </c>
      <c r="F14" s="62">
        <f t="shared" si="1"/>
        <v>5</v>
      </c>
      <c r="G14"/>
      <c r="H14" s="40"/>
      <c r="I14"/>
      <c r="J14" s="38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</row>
    <row r="15" spans="1:30" s="1" customFormat="1" ht="15.6" x14ac:dyDescent="0.3">
      <c r="A15" s="24" t="str">
        <f>CHOOSE(WEEKDAY(Tableau!B15),"D","L","M","M","J","V","S")</f>
        <v>L</v>
      </c>
      <c r="B15" s="22">
        <f t="shared" si="2"/>
        <v>44599</v>
      </c>
      <c r="C15" s="45">
        <v>3</v>
      </c>
      <c r="D15" s="45">
        <v>4</v>
      </c>
      <c r="E15" s="47">
        <f>IF(SUM(C15:D15)&gt;0,SUM(C15:D15),"")</f>
        <v>7</v>
      </c>
      <c r="F15" s="62">
        <f t="shared" si="1"/>
        <v>6</v>
      </c>
      <c r="G15"/>
      <c r="H15" s="40"/>
      <c r="I15"/>
      <c r="J15" s="38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</row>
    <row r="16" spans="1:30" s="1" customFormat="1" ht="15.6" x14ac:dyDescent="0.3">
      <c r="A16" s="24" t="str">
        <f>CHOOSE(WEEKDAY(Tableau!B16),"D","L","M","M","J","V","S")</f>
        <v>M</v>
      </c>
      <c r="B16" s="22">
        <f t="shared" si="2"/>
        <v>44600</v>
      </c>
      <c r="C16" s="45">
        <v>3</v>
      </c>
      <c r="D16" s="45">
        <v>4</v>
      </c>
      <c r="E16" s="47">
        <f>IF(SUM(C16:D16)&gt;0,SUM(C16:D16),"")</f>
        <v>7</v>
      </c>
      <c r="F16" s="62">
        <f t="shared" si="1"/>
        <v>6</v>
      </c>
      <c r="G16"/>
      <c r="H16" s="40"/>
      <c r="I16"/>
      <c r="J16" s="38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</row>
    <row r="17" spans="1:30" s="1" customFormat="1" ht="15.6" x14ac:dyDescent="0.3">
      <c r="A17" s="24" t="str">
        <f>CHOOSE(WEEKDAY(Tableau!B17),"D","L","M","M","J","V","S")</f>
        <v>M</v>
      </c>
      <c r="B17" s="22">
        <f t="shared" si="2"/>
        <v>44601</v>
      </c>
      <c r="C17" s="45">
        <v>3</v>
      </c>
      <c r="D17" s="45">
        <v>4</v>
      </c>
      <c r="E17" s="47">
        <f>IF(SUM(C17:D17)&gt;0,SUM(C17:D17),"")</f>
        <v>7</v>
      </c>
      <c r="F17" s="62">
        <f t="shared" si="1"/>
        <v>6</v>
      </c>
      <c r="G17"/>
      <c r="H17" s="40"/>
      <c r="I17"/>
      <c r="J17" s="38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</row>
    <row r="18" spans="1:30" s="1" customFormat="1" ht="15.6" x14ac:dyDescent="0.3">
      <c r="A18" s="24" t="str">
        <f>CHOOSE(WEEKDAY(Tableau!B18),"D","L","M","M","J","V","S")</f>
        <v>J</v>
      </c>
      <c r="B18" s="22">
        <f t="shared" si="2"/>
        <v>44602</v>
      </c>
      <c r="C18" s="45">
        <v>3</v>
      </c>
      <c r="D18" s="45">
        <v>4</v>
      </c>
      <c r="E18" s="47">
        <f>IF(SUM(C18:D18)&gt;0,SUM(C18:D18),"")</f>
        <v>7</v>
      </c>
      <c r="F18" s="62">
        <f t="shared" si="1"/>
        <v>6</v>
      </c>
      <c r="G18"/>
      <c r="H18" s="40"/>
      <c r="I18"/>
      <c r="J18" s="3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</row>
    <row r="19" spans="1:30" s="1" customFormat="1" ht="15.6" x14ac:dyDescent="0.3">
      <c r="A19" s="24" t="str">
        <f>CHOOSE(WEEKDAY(Tableau!B19),"D","L","M","M","J","V","S")</f>
        <v>V</v>
      </c>
      <c r="B19" s="22">
        <f t="shared" si="2"/>
        <v>44603</v>
      </c>
      <c r="C19" s="45">
        <v>3</v>
      </c>
      <c r="D19" s="45">
        <v>4</v>
      </c>
      <c r="E19" s="47">
        <f>IF(SUM(C19:D19)&gt;0,SUM(C19:D19),"")</f>
        <v>7</v>
      </c>
      <c r="F19" s="62">
        <f t="shared" si="1"/>
        <v>6</v>
      </c>
      <c r="G19"/>
      <c r="H19" s="40"/>
      <c r="I19"/>
      <c r="J19" s="38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</row>
    <row r="20" spans="1:30" s="1" customFormat="1" ht="15.6" x14ac:dyDescent="0.3">
      <c r="A20" s="24" t="str">
        <f>CHOOSE(WEEKDAY(Tableau!B20),"D","L","M","M","J","V","S")</f>
        <v>S</v>
      </c>
      <c r="B20" s="22">
        <f t="shared" si="2"/>
        <v>44604</v>
      </c>
      <c r="C20" s="45"/>
      <c r="D20" s="45"/>
      <c r="E20" s="47" t="str">
        <f t="shared" si="0"/>
        <v/>
      </c>
      <c r="F20" s="62">
        <f t="shared" si="1"/>
        <v>6</v>
      </c>
      <c r="G20"/>
      <c r="H20" s="40"/>
      <c r="I20"/>
      <c r="J20" s="38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</row>
    <row r="21" spans="1:30" s="1" customFormat="1" ht="15.6" x14ac:dyDescent="0.3">
      <c r="A21" s="24" t="str">
        <f>CHOOSE(WEEKDAY(Tableau!B21),"D","L","M","M","J","V","S")</f>
        <v>D</v>
      </c>
      <c r="B21" s="22">
        <f t="shared" si="2"/>
        <v>44605</v>
      </c>
      <c r="C21" s="45"/>
      <c r="D21" s="45"/>
      <c r="E21" s="47" t="str">
        <f t="shared" si="0"/>
        <v/>
      </c>
      <c r="F21" s="62">
        <f t="shared" si="1"/>
        <v>6</v>
      </c>
      <c r="G21"/>
      <c r="H21" s="40"/>
      <c r="I21"/>
      <c r="J21" s="38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</row>
    <row r="22" spans="1:30" s="1" customFormat="1" ht="15.6" x14ac:dyDescent="0.3">
      <c r="A22" s="24" t="str">
        <f>CHOOSE(WEEKDAY(Tableau!B22),"D","L","M","M","J","V","S")</f>
        <v>L</v>
      </c>
      <c r="B22" s="22">
        <f t="shared" si="2"/>
        <v>44606</v>
      </c>
      <c r="C22" s="45">
        <v>4</v>
      </c>
      <c r="D22" s="45">
        <v>3</v>
      </c>
      <c r="E22" s="47">
        <f t="shared" si="0"/>
        <v>7</v>
      </c>
      <c r="F22" s="62">
        <f t="shared" si="1"/>
        <v>7</v>
      </c>
      <c r="G22"/>
      <c r="H22" s="40"/>
      <c r="I22"/>
      <c r="J22" s="38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</row>
    <row r="23" spans="1:30" ht="15.6" x14ac:dyDescent="0.3">
      <c r="A23" s="24" t="str">
        <f>CHOOSE(WEEKDAY(Tableau!B23),"D","L","M","M","J","V","S")</f>
        <v>M</v>
      </c>
      <c r="B23" s="22">
        <f t="shared" si="2"/>
        <v>44607</v>
      </c>
      <c r="C23" s="45">
        <v>4</v>
      </c>
      <c r="D23" s="45">
        <v>3</v>
      </c>
      <c r="E23" s="47">
        <f t="shared" si="0"/>
        <v>7</v>
      </c>
      <c r="F23" s="62">
        <f t="shared" si="1"/>
        <v>7</v>
      </c>
      <c r="H23" s="40"/>
    </row>
    <row r="24" spans="1:30" ht="15.6" x14ac:dyDescent="0.3">
      <c r="A24" s="24" t="str">
        <f>CHOOSE(WEEKDAY(Tableau!B24),"D","L","M","M","J","V","S")</f>
        <v>M</v>
      </c>
      <c r="B24" s="22">
        <f t="shared" si="2"/>
        <v>44608</v>
      </c>
      <c r="C24" s="45">
        <v>4</v>
      </c>
      <c r="D24" s="45">
        <v>3</v>
      </c>
      <c r="E24" s="47">
        <f t="shared" si="0"/>
        <v>7</v>
      </c>
      <c r="F24" s="62">
        <f t="shared" si="1"/>
        <v>7</v>
      </c>
      <c r="H24" s="40"/>
    </row>
    <row r="25" spans="1:30" ht="15.6" x14ac:dyDescent="0.3">
      <c r="A25" s="24" t="str">
        <f>CHOOSE(WEEKDAY(Tableau!B25),"D","L","M","M","J","V","S")</f>
        <v>J</v>
      </c>
      <c r="B25" s="22">
        <f t="shared" si="2"/>
        <v>44609</v>
      </c>
      <c r="C25" s="45">
        <v>4</v>
      </c>
      <c r="D25" s="45">
        <v>3</v>
      </c>
      <c r="E25" s="47">
        <f t="shared" si="0"/>
        <v>7</v>
      </c>
      <c r="F25" s="62">
        <f t="shared" si="1"/>
        <v>7</v>
      </c>
      <c r="H25" s="40"/>
    </row>
    <row r="26" spans="1:30" ht="15.6" x14ac:dyDescent="0.3">
      <c r="A26" s="24" t="str">
        <f>CHOOSE(WEEKDAY(Tableau!B26),"D","L","M","M","J","V","S")</f>
        <v>V</v>
      </c>
      <c r="B26" s="22">
        <f t="shared" si="2"/>
        <v>44610</v>
      </c>
      <c r="C26" s="45">
        <v>4</v>
      </c>
      <c r="D26" s="45">
        <v>3</v>
      </c>
      <c r="E26" s="47">
        <f t="shared" si="0"/>
        <v>7</v>
      </c>
      <c r="F26" s="62">
        <f t="shared" si="1"/>
        <v>7</v>
      </c>
      <c r="H26" s="40"/>
    </row>
    <row r="27" spans="1:30" s="1" customFormat="1" ht="15.6" x14ac:dyDescent="0.3">
      <c r="A27" s="24" t="str">
        <f>CHOOSE(WEEKDAY(Tableau!B27),"D","L","M","M","J","V","S")</f>
        <v>S</v>
      </c>
      <c r="B27" s="22">
        <f t="shared" si="2"/>
        <v>44611</v>
      </c>
      <c r="C27" s="45"/>
      <c r="D27" s="45"/>
      <c r="E27" s="47" t="str">
        <f t="shared" si="0"/>
        <v/>
      </c>
      <c r="F27" s="62">
        <f t="shared" si="1"/>
        <v>7</v>
      </c>
      <c r="G27"/>
      <c r="H27" s="40"/>
      <c r="I27"/>
      <c r="J27" s="38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</row>
    <row r="28" spans="1:30" s="1" customFormat="1" ht="15.6" x14ac:dyDescent="0.3">
      <c r="A28" s="24" t="str">
        <f>CHOOSE(WEEKDAY(Tableau!B28),"D","L","M","M","J","V","S")</f>
        <v>D</v>
      </c>
      <c r="B28" s="22">
        <f t="shared" si="2"/>
        <v>44612</v>
      </c>
      <c r="C28" s="45"/>
      <c r="D28" s="45"/>
      <c r="E28" s="47" t="str">
        <f t="shared" si="0"/>
        <v/>
      </c>
      <c r="F28" s="62">
        <f t="shared" si="1"/>
        <v>7</v>
      </c>
      <c r="G28"/>
      <c r="H28" s="40" t="str">
        <f>IF(MONTH(B36+1)=MONTH(B9),B36+1,"")</f>
        <v/>
      </c>
      <c r="I28"/>
      <c r="J28" s="3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</row>
    <row r="29" spans="1:30" ht="15.6" x14ac:dyDescent="0.3">
      <c r="A29" s="24" t="str">
        <f>CHOOSE(WEEKDAY(Tableau!B29),"D","L","M","M","J","V","S")</f>
        <v>L</v>
      </c>
      <c r="B29" s="22">
        <f t="shared" si="2"/>
        <v>44613</v>
      </c>
      <c r="C29" s="45">
        <v>3</v>
      </c>
      <c r="D29" s="45">
        <v>4</v>
      </c>
      <c r="E29" s="47">
        <f t="shared" si="0"/>
        <v>7</v>
      </c>
      <c r="F29" s="62">
        <f t="shared" si="1"/>
        <v>8</v>
      </c>
      <c r="H29" s="40"/>
    </row>
    <row r="30" spans="1:30" ht="15.6" x14ac:dyDescent="0.3">
      <c r="A30" s="24" t="str">
        <f>CHOOSE(WEEKDAY(Tableau!B30),"D","L","M","M","J","V","S")</f>
        <v>M</v>
      </c>
      <c r="B30" s="22">
        <f t="shared" si="2"/>
        <v>44614</v>
      </c>
      <c r="C30" s="45">
        <v>3</v>
      </c>
      <c r="D30" s="45">
        <v>4</v>
      </c>
      <c r="E30" s="47">
        <f t="shared" si="0"/>
        <v>7</v>
      </c>
      <c r="F30" s="62">
        <f t="shared" si="1"/>
        <v>8</v>
      </c>
      <c r="H30" s="40"/>
    </row>
    <row r="31" spans="1:30" ht="15.6" x14ac:dyDescent="0.3">
      <c r="A31" s="24" t="str">
        <f>CHOOSE(WEEKDAY(Tableau!B31),"D","L","M","M","J","V","S")</f>
        <v>M</v>
      </c>
      <c r="B31" s="22">
        <f t="shared" si="2"/>
        <v>44615</v>
      </c>
      <c r="C31" s="45">
        <v>3</v>
      </c>
      <c r="D31" s="45">
        <v>4</v>
      </c>
      <c r="E31" s="47">
        <f t="shared" si="0"/>
        <v>7</v>
      </c>
      <c r="F31" s="62">
        <f t="shared" si="1"/>
        <v>8</v>
      </c>
      <c r="H31" s="40"/>
    </row>
    <row r="32" spans="1:30" ht="15.6" x14ac:dyDescent="0.3">
      <c r="A32" s="24" t="str">
        <f>CHOOSE(WEEKDAY(Tableau!B32),"D","L","M","M","J","V","S")</f>
        <v>J</v>
      </c>
      <c r="B32" s="22">
        <f t="shared" si="2"/>
        <v>44616</v>
      </c>
      <c r="C32" s="45">
        <v>3</v>
      </c>
      <c r="D32" s="45">
        <v>4</v>
      </c>
      <c r="E32" s="47">
        <f t="shared" si="0"/>
        <v>7</v>
      </c>
      <c r="F32" s="62">
        <f t="shared" si="1"/>
        <v>8</v>
      </c>
      <c r="H32" s="40"/>
    </row>
    <row r="33" spans="1:30" ht="15.6" x14ac:dyDescent="0.3">
      <c r="A33" s="24" t="str">
        <f>CHOOSE(WEEKDAY(Tableau!B33),"D","L","M","M","J","V","S")</f>
        <v>V</v>
      </c>
      <c r="B33" s="22">
        <f t="shared" si="2"/>
        <v>44617</v>
      </c>
      <c r="C33" s="45">
        <v>3</v>
      </c>
      <c r="D33" s="45">
        <v>4</v>
      </c>
      <c r="E33" s="47">
        <f t="shared" si="0"/>
        <v>7</v>
      </c>
      <c r="F33" s="62">
        <f t="shared" si="1"/>
        <v>8</v>
      </c>
      <c r="H33" s="40"/>
    </row>
    <row r="34" spans="1:30" s="1" customFormat="1" ht="15.6" x14ac:dyDescent="0.3">
      <c r="A34" s="24" t="str">
        <f>CHOOSE(WEEKDAY(Tableau!B34),"D","L","M","M","J","V","S")</f>
        <v>S</v>
      </c>
      <c r="B34" s="22">
        <f t="shared" si="2"/>
        <v>44618</v>
      </c>
      <c r="C34" s="45"/>
      <c r="D34" s="45"/>
      <c r="E34" s="47" t="str">
        <f t="shared" si="0"/>
        <v/>
      </c>
      <c r="F34" s="62">
        <f t="shared" si="1"/>
        <v>8</v>
      </c>
      <c r="G34"/>
      <c r="H34" s="40"/>
      <c r="I34"/>
      <c r="J34" s="38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</row>
    <row r="35" spans="1:30" s="1" customFormat="1" ht="15.6" x14ac:dyDescent="0.3">
      <c r="A35" s="24" t="str">
        <f>CHOOSE(WEEKDAY(Tableau!B35),"D","L","M","M","J","V","S")</f>
        <v>D</v>
      </c>
      <c r="B35" s="22">
        <f t="shared" si="2"/>
        <v>44619</v>
      </c>
      <c r="C35" s="45"/>
      <c r="D35" s="45"/>
      <c r="E35" s="47" t="str">
        <f t="shared" si="0"/>
        <v/>
      </c>
      <c r="F35" s="62">
        <f t="shared" si="1"/>
        <v>8</v>
      </c>
      <c r="G35"/>
      <c r="H35" s="40"/>
      <c r="I35"/>
      <c r="J35" s="38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</row>
    <row r="36" spans="1:30" ht="15.6" x14ac:dyDescent="0.3">
      <c r="A36" s="24" t="str">
        <f>CHOOSE(WEEKDAY(Tableau!B36),"D","L","M","M","J","V","S")</f>
        <v>L</v>
      </c>
      <c r="B36" s="22">
        <f t="shared" si="2"/>
        <v>44620</v>
      </c>
      <c r="C36" s="45">
        <v>4</v>
      </c>
      <c r="D36" s="45">
        <v>3</v>
      </c>
      <c r="E36" s="47">
        <f t="shared" si="0"/>
        <v>7</v>
      </c>
      <c r="F36" s="62">
        <f t="shared" si="1"/>
        <v>9</v>
      </c>
      <c r="H36" s="40"/>
    </row>
    <row r="37" spans="1:30" ht="15" customHeight="1" x14ac:dyDescent="0.3">
      <c r="A37" s="24" t="str">
        <f>IFERROR(CHOOSE(WEEKDAY(Tableau!B37),"D","L","M","M","J","V","S"),"")</f>
        <v/>
      </c>
      <c r="B37" s="55" t="str">
        <f>IF(MONTH(B36+1)=MONTH(B9),B36+1,"")</f>
        <v/>
      </c>
      <c r="C37" s="45"/>
      <c r="D37" s="45"/>
      <c r="E37" s="47" t="str">
        <f t="shared" si="0"/>
        <v/>
      </c>
      <c r="F37" s="62">
        <f t="shared" si="1"/>
        <v>0</v>
      </c>
      <c r="H37" s="40"/>
    </row>
    <row r="38" spans="1:30" ht="15.6" x14ac:dyDescent="0.3">
      <c r="A38" s="24" t="str">
        <f>IFERROR(CHOOSE(WEEKDAY(Tableau!B38),"D","L","M","M","J","V","S"),"")</f>
        <v/>
      </c>
      <c r="B38" s="55" t="str">
        <f>IF(MONTH(B36+2)=MONTH(B9),B36+2,"")</f>
        <v/>
      </c>
      <c r="C38" s="45"/>
      <c r="D38" s="45"/>
      <c r="E38" s="47" t="str">
        <f t="shared" si="0"/>
        <v/>
      </c>
      <c r="F38" s="62">
        <f t="shared" si="1"/>
        <v>0</v>
      </c>
      <c r="H38" s="40"/>
    </row>
    <row r="39" spans="1:30" ht="16.2" thickBot="1" x14ac:dyDescent="0.35">
      <c r="A39" s="39" t="str">
        <f>IFERROR(CHOOSE(WEEKDAY(Tableau!B39),"D","L","M","M","J","V","S"),"")</f>
        <v/>
      </c>
      <c r="B39" s="55" t="str">
        <f>IF(MONTH(B36+3)=MONTH(B9),B36+3,"")</f>
        <v/>
      </c>
      <c r="C39" s="46"/>
      <c r="D39" s="46"/>
      <c r="E39" s="47" t="str">
        <f t="shared" si="0"/>
        <v/>
      </c>
      <c r="F39" s="62">
        <f t="shared" si="1"/>
        <v>0</v>
      </c>
      <c r="H39" s="40"/>
    </row>
    <row r="40" spans="1:30" ht="16.2" thickBot="1" x14ac:dyDescent="0.35">
      <c r="A40" s="41"/>
      <c r="B40" s="42"/>
      <c r="C40" s="77" t="s">
        <v>3</v>
      </c>
      <c r="D40" s="78"/>
      <c r="E40" s="43">
        <f>IF(SUM(E9:E39)&lt;1," ",SUM(E9:E39))</f>
        <v>140</v>
      </c>
      <c r="F40" s="63"/>
    </row>
    <row r="41" spans="1:30" ht="16.2" thickBot="1" x14ac:dyDescent="0.35">
      <c r="A41" s="41"/>
      <c r="B41" s="42">
        <v>2</v>
      </c>
      <c r="C41" s="64" t="s">
        <v>4</v>
      </c>
      <c r="D41" s="65"/>
      <c r="E41" s="44">
        <f>IF(OR(COUNTIF(C9:C39,"&gt;0"),COUNTIF(D9:D39,"&gt;0")),COUNTIF(C9:D39,"&gt;0")/2," ")</f>
        <v>20</v>
      </c>
      <c r="F41" s="63"/>
    </row>
    <row r="42" spans="1:30" ht="15.6" x14ac:dyDescent="0.3">
      <c r="A42" s="3"/>
      <c r="B42" s="3"/>
      <c r="C42" s="53"/>
      <c r="D42" s="53"/>
      <c r="E42" s="4"/>
      <c r="F42" s="4"/>
    </row>
    <row r="43" spans="1:30" ht="15.6" x14ac:dyDescent="0.3">
      <c r="A43" s="51"/>
      <c r="B43" s="51"/>
      <c r="C43" s="51"/>
      <c r="D43" s="52"/>
      <c r="E43" s="52"/>
      <c r="F43" s="52"/>
    </row>
    <row r="44" spans="1:30" x14ac:dyDescent="0.3">
      <c r="A44" s="48"/>
      <c r="D44" s="49"/>
    </row>
  </sheetData>
  <mergeCells count="14">
    <mergeCell ref="F7:F8"/>
    <mergeCell ref="A1:E1"/>
    <mergeCell ref="A4:B5"/>
    <mergeCell ref="C40:D40"/>
    <mergeCell ref="E7:E8"/>
    <mergeCell ref="E4:E5"/>
    <mergeCell ref="A7:B8"/>
    <mergeCell ref="A6:B6"/>
    <mergeCell ref="C6:E6"/>
    <mergeCell ref="C41:D41"/>
    <mergeCell ref="D7:D8"/>
    <mergeCell ref="C7:C8"/>
    <mergeCell ref="A2:E2"/>
    <mergeCell ref="A3:E3"/>
  </mergeCells>
  <conditionalFormatting sqref="A9:F39">
    <cfRule type="expression" dxfId="2" priority="6">
      <formula>$A9="D"</formula>
    </cfRule>
    <cfRule type="expression" dxfId="1" priority="11">
      <formula>$A9="S"</formula>
    </cfRule>
  </conditionalFormatting>
  <conditionalFormatting sqref="A9:F39">
    <cfRule type="expression" dxfId="0" priority="5">
      <formula>COUNTIF(feriés,$B9)=1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39" r:id="rId4" name="ComboBox2">
          <controlPr defaultSize="0" autoLine="0" linkedCell="D5" listFillRange="l_an" r:id="rId5">
            <anchor moveWithCells="1">
              <from>
                <xdr:col>2</xdr:col>
                <xdr:colOff>1531620</xdr:colOff>
                <xdr:row>3</xdr:row>
                <xdr:rowOff>175260</xdr:rowOff>
              </from>
              <to>
                <xdr:col>4</xdr:col>
                <xdr:colOff>7620</xdr:colOff>
                <xdr:row>4</xdr:row>
                <xdr:rowOff>190500</xdr:rowOff>
              </to>
            </anchor>
          </controlPr>
        </control>
      </mc:Choice>
      <mc:Fallback>
        <control shapeId="1039" r:id="rId4" name="ComboBox2"/>
      </mc:Fallback>
    </mc:AlternateContent>
    <mc:AlternateContent xmlns:mc="http://schemas.openxmlformats.org/markup-compatibility/2006">
      <mc:Choice Requires="x14">
        <control shapeId="1038" r:id="rId6" name="ComboBox1">
          <controlPr defaultSize="0" autoLine="0" autoPict="0" linkedCell="C5" listFillRange="l_mois" r:id="rId7">
            <anchor moveWithCells="1">
              <from>
                <xdr:col>1</xdr:col>
                <xdr:colOff>716280</xdr:colOff>
                <xdr:row>3</xdr:row>
                <xdr:rowOff>175260</xdr:rowOff>
              </from>
              <to>
                <xdr:col>2</xdr:col>
                <xdr:colOff>1539240</xdr:colOff>
                <xdr:row>4</xdr:row>
                <xdr:rowOff>190500</xdr:rowOff>
              </to>
            </anchor>
          </controlPr>
        </control>
      </mc:Choice>
      <mc:Fallback>
        <control shapeId="1038" r:id="rId6" name="Combo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Matin">
            <anchor moveWithCells="1" sizeWithCells="1">
              <from>
                <xdr:col>7</xdr:col>
                <xdr:colOff>0</xdr:colOff>
                <xdr:row>14</xdr:row>
                <xdr:rowOff>190500</xdr:rowOff>
              </from>
              <to>
                <xdr:col>8</xdr:col>
                <xdr:colOff>7620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9" name="Button 12">
          <controlPr defaultSize="0" print="0" autoFill="0" autoPict="0" macro="[0]!Midi">
            <anchor moveWithCells="1" sizeWithCells="1">
              <from>
                <xdr:col>7</xdr:col>
                <xdr:colOff>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0" name="Button 13">
          <controlPr defaultSize="0" print="0" autoFill="0" autoPict="0" macro="[0]!efface">
            <anchor moveWithCells="1" sizeWithCells="1">
              <from>
                <xdr:col>7</xdr:col>
                <xdr:colOff>0</xdr:colOff>
                <xdr:row>23</xdr:row>
                <xdr:rowOff>0</xdr:rowOff>
              </from>
              <to>
                <xdr:col>8</xdr:col>
                <xdr:colOff>0</xdr:colOff>
                <xdr:row>25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AA24B-1CD4-4DCE-8F71-B4492E28AC4A}">
  <sheetPr codeName="Feuil3"/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1F79B-25B7-4516-95F4-2FBA2102DF99}">
  <sheetPr codeName="Feuil2"/>
  <dimension ref="A1:L35"/>
  <sheetViews>
    <sheetView workbookViewId="0">
      <selection activeCell="L1" sqref="L1"/>
    </sheetView>
  </sheetViews>
  <sheetFormatPr baseColWidth="10" defaultRowHeight="14.4" x14ac:dyDescent="0.3"/>
  <cols>
    <col min="1" max="1" width="3" bestFit="1" customWidth="1"/>
    <col min="5" max="5" width="11.88671875" bestFit="1" customWidth="1"/>
    <col min="6" max="6" width="15.44140625" bestFit="1" customWidth="1"/>
    <col min="7" max="7" width="13" bestFit="1" customWidth="1"/>
    <col min="10" max="11" width="18.33203125" bestFit="1" customWidth="1"/>
  </cols>
  <sheetData>
    <row r="1" spans="1:12" x14ac:dyDescent="0.3">
      <c r="B1" s="20" t="s">
        <v>21</v>
      </c>
      <c r="D1" s="20" t="s">
        <v>22</v>
      </c>
      <c r="F1" s="20" t="s">
        <v>24</v>
      </c>
      <c r="H1" s="90" t="s">
        <v>25</v>
      </c>
      <c r="I1" s="91"/>
      <c r="J1" s="6"/>
      <c r="K1" s="33" t="s">
        <v>27</v>
      </c>
      <c r="L1" s="34" t="str">
        <f>Tableau!D5</f>
        <v>2022</v>
      </c>
    </row>
    <row r="2" spans="1:12" x14ac:dyDescent="0.3">
      <c r="B2" s="9"/>
      <c r="D2" s="9"/>
      <c r="E2" s="6"/>
      <c r="F2" s="9"/>
      <c r="G2" s="6"/>
      <c r="H2" s="18"/>
      <c r="I2" s="19"/>
      <c r="J2" s="6"/>
      <c r="K2" s="27"/>
      <c r="L2" s="28"/>
    </row>
    <row r="3" spans="1:12" ht="15.6" x14ac:dyDescent="0.3">
      <c r="A3" s="20"/>
      <c r="B3" s="10" t="s">
        <v>10</v>
      </c>
      <c r="C3">
        <v>1</v>
      </c>
      <c r="D3" s="10">
        <f ca="1">D4-1</f>
        <v>2021</v>
      </c>
      <c r="E3" s="6"/>
      <c r="F3" s="21">
        <f ca="1">TODAY()</f>
        <v>44774</v>
      </c>
      <c r="G3" s="6"/>
      <c r="H3" s="16">
        <f>Tableau!$B$40</f>
        <v>0</v>
      </c>
      <c r="I3" s="17">
        <f>Tableau!$B$41</f>
        <v>2</v>
      </c>
      <c r="J3" s="6"/>
      <c r="K3" s="27" t="s">
        <v>28</v>
      </c>
      <c r="L3" s="29">
        <f>DATE(L1,1,1)</f>
        <v>44562</v>
      </c>
    </row>
    <row r="4" spans="1:12" x14ac:dyDescent="0.3">
      <c r="A4" s="36"/>
      <c r="B4" s="10" t="s">
        <v>23</v>
      </c>
      <c r="C4">
        <v>2</v>
      </c>
      <c r="D4" s="10">
        <f ca="1">YEAR(Ressources!F3)</f>
        <v>2022</v>
      </c>
      <c r="E4" s="6"/>
      <c r="F4" s="6"/>
      <c r="G4" s="6"/>
      <c r="I4" s="7"/>
      <c r="J4" s="8"/>
      <c r="K4" s="27" t="s">
        <v>29</v>
      </c>
      <c r="L4" s="29">
        <f>ROUND(DATE(L1,4,MOD(234-11*MOD(L1,19),30))/7,0)*7-6</f>
        <v>44668</v>
      </c>
    </row>
    <row r="5" spans="1:12" x14ac:dyDescent="0.3">
      <c r="A5" s="36"/>
      <c r="B5" s="10" t="s">
        <v>11</v>
      </c>
      <c r="C5">
        <v>3</v>
      </c>
      <c r="D5" s="10">
        <f t="shared" ref="D5:D14" ca="1" si="0">D4+1</f>
        <v>2023</v>
      </c>
      <c r="E5" s="6"/>
      <c r="F5" s="9" t="s">
        <v>41</v>
      </c>
      <c r="G5" s="6"/>
      <c r="H5" s="92" t="s">
        <v>26</v>
      </c>
      <c r="I5" s="93"/>
      <c r="J5" s="6"/>
      <c r="K5" s="27" t="s">
        <v>30</v>
      </c>
      <c r="L5" s="29">
        <f>L4+1</f>
        <v>44669</v>
      </c>
    </row>
    <row r="6" spans="1:12" x14ac:dyDescent="0.3">
      <c r="A6" s="36"/>
      <c r="B6" s="10" t="s">
        <v>12</v>
      </c>
      <c r="C6">
        <v>4</v>
      </c>
      <c r="D6" s="10">
        <f t="shared" ca="1" si="0"/>
        <v>2024</v>
      </c>
      <c r="F6" s="9"/>
      <c r="G6" s="6"/>
      <c r="H6" s="12"/>
      <c r="I6" s="13"/>
      <c r="J6" s="8"/>
      <c r="K6" s="27" t="s">
        <v>31</v>
      </c>
      <c r="L6" s="29">
        <f>DATE(L1,5,1)</f>
        <v>44682</v>
      </c>
    </row>
    <row r="7" spans="1:12" x14ac:dyDescent="0.3">
      <c r="A7" s="36"/>
      <c r="B7" s="10" t="s">
        <v>13</v>
      </c>
      <c r="C7">
        <v>5</v>
      </c>
      <c r="D7" s="10">
        <f t="shared" ca="1" si="0"/>
        <v>2025</v>
      </c>
      <c r="F7" s="9"/>
      <c r="G7" s="6"/>
      <c r="H7" s="14">
        <f>Tableau!B9</f>
        <v>44593</v>
      </c>
      <c r="I7" s="15">
        <f>EOMONTH(H7,0)</f>
        <v>44620</v>
      </c>
      <c r="J7" s="8"/>
      <c r="K7" s="27" t="s">
        <v>32</v>
      </c>
      <c r="L7" s="29">
        <f>DATE(L1,5,8)</f>
        <v>44689</v>
      </c>
    </row>
    <row r="8" spans="1:12" x14ac:dyDescent="0.3">
      <c r="A8" s="36"/>
      <c r="B8" s="10" t="s">
        <v>14</v>
      </c>
      <c r="C8">
        <v>6</v>
      </c>
      <c r="D8" s="10">
        <f t="shared" ca="1" si="0"/>
        <v>2026</v>
      </c>
      <c r="G8" s="6"/>
      <c r="H8" s="6"/>
      <c r="I8" s="6"/>
      <c r="J8" s="6"/>
      <c r="K8" s="27" t="s">
        <v>33</v>
      </c>
      <c r="L8" s="29">
        <f>L4+39</f>
        <v>44707</v>
      </c>
    </row>
    <row r="9" spans="1:12" x14ac:dyDescent="0.3">
      <c r="A9" s="36"/>
      <c r="B9" s="10" t="s">
        <v>15</v>
      </c>
      <c r="C9">
        <v>7</v>
      </c>
      <c r="D9" s="10">
        <f t="shared" ca="1" si="0"/>
        <v>2027</v>
      </c>
      <c r="G9" s="6"/>
      <c r="H9" s="6"/>
      <c r="I9" s="6"/>
      <c r="J9" s="6"/>
      <c r="K9" s="27" t="s">
        <v>34</v>
      </c>
      <c r="L9" s="29">
        <f>L4+49</f>
        <v>44717</v>
      </c>
    </row>
    <row r="10" spans="1:12" x14ac:dyDescent="0.3">
      <c r="A10" s="36"/>
      <c r="B10" s="10" t="s">
        <v>16</v>
      </c>
      <c r="C10">
        <v>8</v>
      </c>
      <c r="D10" s="10">
        <f t="shared" ca="1" si="0"/>
        <v>2028</v>
      </c>
      <c r="H10" s="6"/>
      <c r="J10" s="6"/>
      <c r="K10" s="27" t="s">
        <v>35</v>
      </c>
      <c r="L10" s="29">
        <f>L9+1</f>
        <v>44718</v>
      </c>
    </row>
    <row r="11" spans="1:12" x14ac:dyDescent="0.3">
      <c r="A11" s="36"/>
      <c r="B11" s="10" t="s">
        <v>17</v>
      </c>
      <c r="C11">
        <v>9</v>
      </c>
      <c r="D11" s="10">
        <f t="shared" ca="1" si="0"/>
        <v>2029</v>
      </c>
      <c r="J11" s="6"/>
      <c r="K11" s="27" t="s">
        <v>36</v>
      </c>
      <c r="L11" s="29">
        <f>DATE(L1,7,14)</f>
        <v>44756</v>
      </c>
    </row>
    <row r="12" spans="1:12" x14ac:dyDescent="0.3">
      <c r="A12" s="36"/>
      <c r="B12" s="10" t="s">
        <v>18</v>
      </c>
      <c r="C12">
        <v>10</v>
      </c>
      <c r="D12" s="10">
        <f t="shared" ca="1" si="0"/>
        <v>2030</v>
      </c>
      <c r="J12" s="6"/>
      <c r="K12" s="27" t="s">
        <v>37</v>
      </c>
      <c r="L12" s="29">
        <f>DATE(L1,8,15)</f>
        <v>44788</v>
      </c>
    </row>
    <row r="13" spans="1:12" x14ac:dyDescent="0.3">
      <c r="A13" s="36"/>
      <c r="B13" s="10" t="s">
        <v>19</v>
      </c>
      <c r="C13">
        <v>11</v>
      </c>
      <c r="D13" s="10">
        <f t="shared" ca="1" si="0"/>
        <v>2031</v>
      </c>
      <c r="J13" s="6"/>
      <c r="K13" s="27" t="s">
        <v>38</v>
      </c>
      <c r="L13" s="30">
        <f>DATE(L1,11,1)</f>
        <v>44866</v>
      </c>
    </row>
    <row r="14" spans="1:12" x14ac:dyDescent="0.3">
      <c r="A14" s="37"/>
      <c r="B14" s="11" t="s">
        <v>20</v>
      </c>
      <c r="C14">
        <v>12</v>
      </c>
      <c r="D14" s="11">
        <f t="shared" ca="1" si="0"/>
        <v>2032</v>
      </c>
      <c r="J14" s="6"/>
      <c r="K14" s="27" t="s">
        <v>39</v>
      </c>
      <c r="L14" s="29">
        <f>DATE(L1,11,11)</f>
        <v>44876</v>
      </c>
    </row>
    <row r="15" spans="1:12" x14ac:dyDescent="0.3">
      <c r="J15" s="6"/>
      <c r="K15" s="31" t="s">
        <v>40</v>
      </c>
      <c r="L15" s="32">
        <f>DATE(L1,12,25)</f>
        <v>44920</v>
      </c>
    </row>
    <row r="16" spans="1:12" x14ac:dyDescent="0.3">
      <c r="I16" s="6"/>
      <c r="J16" s="6"/>
    </row>
    <row r="32" spans="9:10" x14ac:dyDescent="0.3">
      <c r="I32" s="6"/>
      <c r="J32" s="6"/>
    </row>
    <row r="33" spans="9:10" x14ac:dyDescent="0.3">
      <c r="I33" s="6"/>
      <c r="J33" s="6"/>
    </row>
    <row r="34" spans="9:10" x14ac:dyDescent="0.3">
      <c r="I34" s="6"/>
      <c r="J34" s="6"/>
    </row>
    <row r="35" spans="9:10" x14ac:dyDescent="0.3">
      <c r="I35" s="6"/>
      <c r="J35" s="6"/>
    </row>
  </sheetData>
  <mergeCells count="2">
    <mergeCell ref="H1:I1"/>
    <mergeCell ref="H5:I5"/>
  </mergeCells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Heures en Euro</vt:lpstr>
      <vt:lpstr>Ressources</vt:lpstr>
      <vt:lpstr>feriés</vt:lpstr>
      <vt:lpstr>l_an</vt:lpstr>
      <vt:lpstr>l_mois</vt:lpstr>
      <vt:lpstr>mois_nb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MANGOUCHI Mohamed</dc:creator>
  <cp:lastModifiedBy>François ROUZE</cp:lastModifiedBy>
  <cp:lastPrinted>2022-01-09T13:28:06Z</cp:lastPrinted>
  <dcterms:created xsi:type="dcterms:W3CDTF">2017-08-31T10:02:22Z</dcterms:created>
  <dcterms:modified xsi:type="dcterms:W3CDTF">2022-08-01T13:32:16Z</dcterms:modified>
</cp:coreProperties>
</file>