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 codeName="{3D1A710C-6663-3D7B-7F91-EC182F24A4BC}"/>
  <workbookPr updateLinks="always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BDB1570E-D884-4481-A027-77C22BA41A0B}" xr6:coauthVersionLast="36" xr6:coauthVersionMax="47" xr10:uidLastSave="{00000000-0000-0000-0000-000000000000}"/>
  <bookViews>
    <workbookView xWindow="-108" yWindow="-108" windowWidth="19416" windowHeight="10296" activeTab="1" xr2:uid="{79BAF68C-DA38-4F74-9370-7490AD30203C}"/>
  </bookViews>
  <sheets>
    <sheet name="Planning " sheetId="1" r:id="rId1"/>
    <sheet name="Archive" sheetId="5" r:id="rId2"/>
    <sheet name="Paramètres " sheetId="3" r:id="rId3"/>
  </sheets>
  <definedNames>
    <definedName name="Année">'Paramètres '!$A$2</definedName>
    <definedName name="l_an">'Paramètres '!$A$2:$A$10</definedName>
    <definedName name="Semaines">'Paramètres '!$B$2:$B$54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4" i="5" l="1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13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C63" i="5"/>
  <c r="C62" i="5"/>
  <c r="C61" i="5"/>
  <c r="C60" i="5"/>
  <c r="C59" i="5"/>
  <c r="C58" i="5"/>
  <c r="C57" i="5"/>
  <c r="C56" i="5"/>
  <c r="C55" i="5"/>
  <c r="C54" i="5"/>
  <c r="C53" i="5"/>
  <c r="C52" i="5"/>
  <c r="C51" i="5"/>
  <c r="C50" i="5"/>
  <c r="C49" i="5"/>
  <c r="C48" i="5"/>
  <c r="C47" i="5"/>
  <c r="C46" i="5"/>
  <c r="C45" i="5"/>
  <c r="C44" i="5"/>
  <c r="C43" i="5"/>
  <c r="C42" i="5"/>
  <c r="C41" i="5"/>
  <c r="C40" i="5"/>
  <c r="C39" i="5"/>
  <c r="C38" i="5"/>
  <c r="C37" i="5"/>
  <c r="C36" i="5"/>
  <c r="C35" i="5"/>
  <c r="C34" i="5"/>
  <c r="C33" i="5"/>
  <c r="C32" i="5"/>
  <c r="C31" i="5"/>
  <c r="C30" i="5"/>
  <c r="C29" i="5"/>
  <c r="C28" i="5"/>
  <c r="C27" i="5"/>
  <c r="C26" i="5"/>
  <c r="C25" i="5"/>
  <c r="C24" i="5"/>
  <c r="C23" i="5"/>
  <c r="C22" i="5"/>
  <c r="C21" i="5"/>
  <c r="C20" i="5"/>
  <c r="C19" i="5"/>
  <c r="C18" i="5"/>
  <c r="C17" i="5"/>
  <c r="C16" i="5"/>
  <c r="C15" i="5"/>
  <c r="C14" i="5"/>
  <c r="C13" i="5"/>
  <c r="C12" i="5"/>
  <c r="B10" i="1"/>
  <c r="C10" i="1"/>
  <c r="F10" i="1"/>
  <c r="I10" i="1"/>
  <c r="L10" i="1"/>
  <c r="O10" i="1"/>
  <c r="R10" i="1"/>
  <c r="U10" i="1"/>
  <c r="B9" i="1"/>
  <c r="U16" i="1"/>
  <c r="R16" i="1"/>
  <c r="O16" i="1"/>
  <c r="L16" i="1"/>
  <c r="I16" i="1"/>
  <c r="F16" i="1"/>
  <c r="H16" i="1"/>
  <c r="K16" i="1"/>
  <c r="N16" i="1"/>
  <c r="Q16" i="1"/>
  <c r="T16" i="1"/>
  <c r="W16" i="1"/>
  <c r="C16" i="1"/>
  <c r="E16" i="1"/>
  <c r="I2" i="3"/>
  <c r="I3" i="3"/>
  <c r="I4" i="3"/>
  <c r="I5" i="3"/>
  <c r="I6" i="3"/>
  <c r="I7" i="3"/>
  <c r="I8" i="3"/>
  <c r="I9" i="3"/>
  <c r="I10" i="3"/>
  <c r="I11" i="3"/>
  <c r="I12" i="3"/>
  <c r="I13" i="3"/>
  <c r="H13" i="3"/>
  <c r="H12" i="3"/>
  <c r="H11" i="3"/>
  <c r="H10" i="3"/>
  <c r="H9" i="3"/>
  <c r="H8" i="3"/>
  <c r="H7" i="3"/>
  <c r="H6" i="3"/>
  <c r="H5" i="3"/>
  <c r="H4" i="3"/>
  <c r="H3" i="3"/>
  <c r="H2" i="3"/>
  <c r="D9" i="3"/>
  <c r="D8" i="3"/>
  <c r="D7" i="3"/>
  <c r="D6" i="3"/>
  <c r="D5" i="3"/>
  <c r="D4" i="3"/>
  <c r="D3" i="3"/>
  <c r="D2" i="3"/>
  <c r="D10" i="3"/>
  <c r="D11" i="3"/>
</calcChain>
</file>

<file path=xl/sharedStrings.xml><?xml version="1.0" encoding="utf-8"?>
<sst xmlns="http://schemas.openxmlformats.org/spreadsheetml/2006/main" count="50" uniqueCount="27">
  <si>
    <t>heure de départ</t>
  </si>
  <si>
    <t>Heure de fin</t>
  </si>
  <si>
    <t>Lieu</t>
  </si>
  <si>
    <t>Km</t>
  </si>
  <si>
    <t>Total</t>
  </si>
  <si>
    <t>Fête du travail</t>
  </si>
  <si>
    <t>Ascension</t>
  </si>
  <si>
    <t>Assomption</t>
  </si>
  <si>
    <t>Toussaint</t>
  </si>
  <si>
    <t>Noël</t>
  </si>
  <si>
    <t>Année</t>
  </si>
  <si>
    <t>Semaine</t>
  </si>
  <si>
    <t>Fériés</t>
  </si>
  <si>
    <t>Nouvel an</t>
  </si>
  <si>
    <t>Armistice 1945</t>
  </si>
  <si>
    <t>Armistice 1918</t>
  </si>
  <si>
    <t>Pâques (Lundi)</t>
  </si>
  <si>
    <t>Pentecôte (Lundi)</t>
  </si>
  <si>
    <t>1er jour du mois</t>
  </si>
  <si>
    <t>Années suivant une année à 53 semaines</t>
  </si>
  <si>
    <t>Mois</t>
  </si>
  <si>
    <t>Total heures mois</t>
  </si>
  <si>
    <t xml:space="preserve">Total Km mois </t>
  </si>
  <si>
    <t xml:space="preserve">Km semaine </t>
  </si>
  <si>
    <t>Morestel</t>
  </si>
  <si>
    <t>Total heures semaine</t>
  </si>
  <si>
    <t>Planning semaine avec archivage (excel-pratique.com)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</si>
</sst>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[$-F800]dddd\,\ mmmm\ dd\,\ yyyy"/>
    <numFmt numFmtId="165" formatCode="mmmm"/>
    <numFmt numFmtId="166" formatCode="[$-F400]h:mm:ss\ AM/PM"/>
    <numFmt numFmtId="167" formatCode="[$-40C]dddd\ d\ mmmm\ "/>
    <numFmt numFmtId="168" formatCode="[$-40C]dddd\ d\ mmmm"/>
    <numFmt numFmtId="169" formatCode="[h]:mm"/>
  </numFmts>
  <fonts count="16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i/>
      <sz val="9"/>
      <color rgb="FF243C47"/>
      <name val="Calibri"/>
      <family val="2"/>
      <scheme val="minor"/>
    </font>
    <font>
      <sz val="10"/>
      <color rgb="FF7F0055"/>
      <name val="Calibri"/>
      <family val="2"/>
      <scheme val="minor"/>
    </font>
    <font>
      <sz val="10"/>
      <color rgb="FF171717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3" fillId="0" borderId="0"/>
    <xf numFmtId="0" fontId="15" fillId="0" borderId="0" applyNumberFormat="0" applyFill="0" applyBorder="0" applyAlignment="0" applyProtection="0"/>
  </cellStyleXfs>
  <cellXfs count="66">
    <xf numFmtId="0" fontId="0" fillId="0" borderId="0" xfId="0"/>
    <xf numFmtId="0" fontId="1" fillId="0" borderId="0" xfId="0" applyFont="1"/>
    <xf numFmtId="0" fontId="2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1" fillId="0" borderId="1" xfId="0" applyFont="1" applyBorder="1"/>
    <xf numFmtId="0" fontId="6" fillId="5" borderId="1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0" fillId="0" borderId="0" xfId="0" applyFont="1"/>
    <xf numFmtId="0" fontId="0" fillId="0" borderId="0" xfId="0" applyFont="1" applyAlignment="1">
      <alignment horizontal="centerContinuous"/>
    </xf>
    <xf numFmtId="0" fontId="0" fillId="0" borderId="0" xfId="0" applyFont="1" applyAlignment="1">
      <alignment horizontal="center"/>
    </xf>
    <xf numFmtId="0" fontId="0" fillId="0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 vertical="center"/>
    </xf>
    <xf numFmtId="166" fontId="10" fillId="0" borderId="1" xfId="0" applyNumberFormat="1" applyFont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164" fontId="8" fillId="0" borderId="6" xfId="0" applyNumberFormat="1" applyFont="1" applyBorder="1" applyAlignment="1">
      <alignment horizontal="left" vertical="center" indent="1"/>
    </xf>
    <xf numFmtId="0" fontId="0" fillId="0" borderId="6" xfId="0" applyFont="1" applyBorder="1" applyAlignment="1">
      <alignment horizontal="center" vertical="center"/>
    </xf>
    <xf numFmtId="0" fontId="7" fillId="0" borderId="6" xfId="0" applyFont="1" applyBorder="1" applyAlignment="1">
      <alignment horizontal="left" vertical="center" wrapText="1" indent="1"/>
    </xf>
    <xf numFmtId="0" fontId="0" fillId="0" borderId="8" xfId="0" applyFont="1" applyBorder="1" applyAlignment="1">
      <alignment horizontal="center" vertical="center"/>
    </xf>
    <xf numFmtId="0" fontId="7" fillId="0" borderId="8" xfId="0" applyFont="1" applyBorder="1" applyAlignment="1">
      <alignment horizontal="left" vertical="center" wrapText="1" indent="1"/>
    </xf>
    <xf numFmtId="164" fontId="8" fillId="0" borderId="8" xfId="0" applyNumberFormat="1" applyFont="1" applyBorder="1" applyAlignment="1">
      <alignment horizontal="left" vertical="center" indent="1"/>
    </xf>
    <xf numFmtId="0" fontId="0" fillId="0" borderId="8" xfId="0" applyFont="1" applyFill="1" applyBorder="1" applyAlignment="1">
      <alignment horizontal="center"/>
    </xf>
    <xf numFmtId="165" fontId="9" fillId="0" borderId="6" xfId="1" applyNumberFormat="1" applyFont="1" applyFill="1" applyBorder="1" applyAlignment="1">
      <alignment horizontal="center" vertical="center"/>
    </xf>
    <xf numFmtId="14" fontId="9" fillId="0" borderId="6" xfId="1" applyNumberFormat="1" applyFont="1" applyFill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1" fillId="0" borderId="6" xfId="0" applyFont="1" applyBorder="1" applyAlignment="1">
      <alignment horizontal="center" vertical="center" wrapText="1"/>
    </xf>
    <xf numFmtId="0" fontId="12" fillId="0" borderId="6" xfId="1" applyFont="1" applyFill="1" applyBorder="1" applyAlignment="1">
      <alignment horizontal="center" vertical="center" wrapText="1"/>
    </xf>
    <xf numFmtId="0" fontId="0" fillId="0" borderId="6" xfId="0" applyFont="1" applyBorder="1" applyAlignment="1">
      <alignment horizontal="center"/>
    </xf>
    <xf numFmtId="0" fontId="2" fillId="8" borderId="1" xfId="0" applyFont="1" applyFill="1" applyBorder="1" applyAlignment="1">
      <alignment horizontal="center" vertical="center"/>
    </xf>
    <xf numFmtId="0" fontId="4" fillId="0" borderId="6" xfId="0" applyFont="1" applyBorder="1" applyAlignment="1">
      <alignment horizontal="center"/>
    </xf>
    <xf numFmtId="165" fontId="4" fillId="0" borderId="6" xfId="0" applyNumberFormat="1" applyFont="1" applyBorder="1" applyAlignment="1">
      <alignment horizontal="center"/>
    </xf>
    <xf numFmtId="0" fontId="4" fillId="0" borderId="6" xfId="0" applyFont="1" applyBorder="1" applyAlignment="1"/>
    <xf numFmtId="0" fontId="5" fillId="9" borderId="9" xfId="0" applyFont="1" applyFill="1" applyBorder="1" applyAlignment="1">
      <alignment horizontal="center" vertical="center"/>
    </xf>
    <xf numFmtId="169" fontId="4" fillId="0" borderId="6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9" borderId="9" xfId="0" applyFont="1" applyFill="1" applyBorder="1" applyAlignment="1">
      <alignment horizontal="center" vertical="center" wrapText="1"/>
    </xf>
    <xf numFmtId="0" fontId="10" fillId="9" borderId="9" xfId="0" applyFont="1" applyFill="1" applyBorder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/>
    </xf>
    <xf numFmtId="0" fontId="15" fillId="0" borderId="0" xfId="2"/>
    <xf numFmtId="166" fontId="2" fillId="7" borderId="2" xfId="0" applyNumberFormat="1" applyFont="1" applyFill="1" applyBorder="1" applyAlignment="1">
      <alignment horizontal="center" vertical="center"/>
    </xf>
    <xf numFmtId="166" fontId="0" fillId="7" borderId="4" xfId="0" applyNumberFormat="1" applyFill="1" applyBorder="1" applyAlignment="1">
      <alignment horizontal="center" vertical="center"/>
    </xf>
    <xf numFmtId="0" fontId="13" fillId="4" borderId="2" xfId="0" applyFont="1" applyFill="1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166" fontId="2" fillId="3" borderId="2" xfId="0" applyNumberFormat="1" applyFont="1" applyFill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7" fontId="2" fillId="8" borderId="1" xfId="0" applyNumberFormat="1" applyFont="1" applyFill="1" applyBorder="1" applyAlignment="1">
      <alignment horizontal="center" vertical="center"/>
    </xf>
    <xf numFmtId="168" fontId="2" fillId="8" borderId="2" xfId="0" applyNumberFormat="1" applyFont="1" applyFill="1" applyBorder="1" applyAlignment="1">
      <alignment horizontal="center" vertical="center"/>
    </xf>
    <xf numFmtId="168" fontId="2" fillId="8" borderId="3" xfId="0" applyNumberFormat="1" applyFont="1" applyFill="1" applyBorder="1" applyAlignment="1">
      <alignment horizontal="center" vertical="center"/>
    </xf>
    <xf numFmtId="168" fontId="2" fillId="8" borderId="4" xfId="0" applyNumberFormat="1" applyFont="1" applyFill="1" applyBorder="1" applyAlignment="1">
      <alignment horizontal="center" vertical="center"/>
    </xf>
    <xf numFmtId="169" fontId="4" fillId="0" borderId="10" xfId="0" applyNumberFormat="1" applyFont="1" applyBorder="1" applyAlignment="1">
      <alignment horizontal="center" vertical="center"/>
    </xf>
    <xf numFmtId="169" fontId="4" fillId="0" borderId="11" xfId="0" applyNumberFormat="1" applyFont="1" applyBorder="1" applyAlignment="1">
      <alignment horizontal="center" vertical="center"/>
    </xf>
    <xf numFmtId="169" fontId="4" fillId="0" borderId="8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11" fillId="0" borderId="6" xfId="0" applyFont="1" applyBorder="1" applyAlignment="1">
      <alignment horizontal="center" vertical="center"/>
    </xf>
    <xf numFmtId="0" fontId="4" fillId="0" borderId="10" xfId="0" applyNumberFormat="1" applyFont="1" applyBorder="1" applyAlignment="1">
      <alignment horizontal="center" vertical="center"/>
    </xf>
    <xf numFmtId="0" fontId="4" fillId="0" borderId="11" xfId="0" applyNumberFormat="1" applyFont="1" applyBorder="1" applyAlignment="1">
      <alignment horizontal="center" vertical="center"/>
    </xf>
    <xf numFmtId="0" fontId="4" fillId="0" borderId="8" xfId="0" applyNumberFormat="1" applyFont="1" applyBorder="1" applyAlignment="1">
      <alignment horizontal="center" vertical="center"/>
    </xf>
    <xf numFmtId="0" fontId="4" fillId="6" borderId="10" xfId="0" applyNumberFormat="1" applyFont="1" applyFill="1" applyBorder="1" applyAlignment="1">
      <alignment horizontal="center" vertical="center"/>
    </xf>
    <xf numFmtId="0" fontId="4" fillId="6" borderId="11" xfId="0" applyNumberFormat="1" applyFont="1" applyFill="1" applyBorder="1" applyAlignment="1">
      <alignment horizontal="center" vertical="center"/>
    </xf>
    <xf numFmtId="0" fontId="4" fillId="6" borderId="8" xfId="0" applyNumberFormat="1" applyFont="1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Normal 2 2" xfId="1" xr:uid="{465EF4F4-C0D8-48F1-B26F-104034A4B964}"/>
  </cellStyles>
  <dxfs count="18"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304800</xdr:colOff>
      <xdr:row>1</xdr:row>
      <xdr:rowOff>249383</xdr:rowOff>
    </xdr:from>
    <xdr:to>
      <xdr:col>15</xdr:col>
      <xdr:colOff>346363</xdr:colOff>
      <xdr:row>3</xdr:row>
      <xdr:rowOff>110838</xdr:rowOff>
    </xdr:to>
    <xdr:sp macro="[0]!archivag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C785114-6B95-4392-9C58-B686F06C949B}"/>
            </a:ext>
          </a:extLst>
        </xdr:cNvPr>
        <xdr:cNvSpPr/>
      </xdr:nvSpPr>
      <xdr:spPr>
        <a:xfrm>
          <a:off x="17276618" y="554183"/>
          <a:ext cx="1731818" cy="4572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ARCHIVAGE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planning-semaine-avec-archivage-173371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FA20BB-5899-4CC8-AD97-7C01D382D255}">
  <sheetPr codeName="Feuil1"/>
  <dimension ref="B1:W26"/>
  <sheetViews>
    <sheetView topLeftCell="C1" zoomScale="55" zoomScaleNormal="55" workbookViewId="0">
      <selection activeCell="M4" sqref="M4"/>
    </sheetView>
  </sheetViews>
  <sheetFormatPr baseColWidth="10" defaultColWidth="9.21875" defaultRowHeight="23.4" x14ac:dyDescent="0.45"/>
  <cols>
    <col min="1" max="1" width="9.21875" style="1"/>
    <col min="2" max="2" width="33.77734375" style="1" bestFit="1" customWidth="1"/>
    <col min="3" max="3" width="28.77734375" style="1" bestFit="1" customWidth="1"/>
    <col min="4" max="4" width="19.21875" style="1" customWidth="1"/>
    <col min="5" max="5" width="10" style="1" customWidth="1"/>
    <col min="6" max="6" width="24.5546875" style="1" bestFit="1" customWidth="1"/>
    <col min="7" max="7" width="19.21875" style="1" bestFit="1" customWidth="1"/>
    <col min="8" max="8" width="10" style="1" customWidth="1"/>
    <col min="9" max="9" width="24.5546875" style="1" bestFit="1" customWidth="1"/>
    <col min="10" max="10" width="19.21875" style="1" bestFit="1" customWidth="1"/>
    <col min="11" max="11" width="10" style="1" customWidth="1"/>
    <col min="12" max="12" width="24.5546875" style="1" bestFit="1" customWidth="1"/>
    <col min="13" max="13" width="19.21875" style="1" bestFit="1" customWidth="1"/>
    <col min="14" max="14" width="10" style="1" customWidth="1"/>
    <col min="15" max="15" width="24.5546875" style="1" bestFit="1" customWidth="1"/>
    <col min="16" max="16" width="19.21875" style="1" bestFit="1" customWidth="1"/>
    <col min="17" max="17" width="10" style="1" customWidth="1"/>
    <col min="18" max="18" width="24.5546875" style="1" bestFit="1" customWidth="1"/>
    <col min="19" max="19" width="19.21875" style="1" bestFit="1" customWidth="1"/>
    <col min="20" max="20" width="10" style="1" customWidth="1"/>
    <col min="21" max="21" width="24.5546875" style="1" bestFit="1" customWidth="1"/>
    <col min="22" max="22" width="19.21875" style="1" bestFit="1" customWidth="1"/>
    <col min="23" max="23" width="10" style="1" customWidth="1"/>
    <col min="24" max="16384" width="9.21875" style="1"/>
  </cols>
  <sheetData>
    <row r="1" spans="2:23" ht="24" thickBot="1" x14ac:dyDescent="0.5">
      <c r="D1" s="7"/>
    </row>
    <row r="3" spans="2:23" ht="24" thickBot="1" x14ac:dyDescent="0.5"/>
    <row r="4" spans="2:23" ht="27" thickTop="1" thickBot="1" x14ac:dyDescent="0.5">
      <c r="F4" s="9" t="s">
        <v>10</v>
      </c>
      <c r="G4" s="8">
        <v>2022</v>
      </c>
      <c r="L4" s="9" t="s">
        <v>11</v>
      </c>
      <c r="M4" s="8">
        <v>31</v>
      </c>
    </row>
    <row r="5" spans="2:23" ht="24" thickTop="1" x14ac:dyDescent="0.45"/>
    <row r="8" spans="2:23" ht="24" thickBot="1" x14ac:dyDescent="0.5"/>
    <row r="9" spans="2:23" ht="26.4" thickBot="1" x14ac:dyDescent="0.5">
      <c r="B9" s="46" t="str">
        <f>"Planning Semaine " &amp;  M4</f>
        <v>Planning Semaine 31</v>
      </c>
      <c r="C9" s="47"/>
      <c r="D9" s="47"/>
      <c r="E9" s="47"/>
      <c r="F9" s="47"/>
      <c r="G9" s="47"/>
      <c r="H9" s="47"/>
      <c r="I9" s="47"/>
      <c r="J9" s="47"/>
      <c r="K9" s="47"/>
      <c r="L9" s="47"/>
      <c r="M9" s="47"/>
      <c r="N9" s="47"/>
      <c r="O9" s="47"/>
      <c r="P9" s="47"/>
      <c r="Q9" s="47"/>
      <c r="R9" s="47"/>
      <c r="S9" s="47"/>
      <c r="T9" s="47"/>
      <c r="U9" s="47"/>
      <c r="V9" s="47"/>
      <c r="W9" s="48"/>
    </row>
    <row r="10" spans="2:23" ht="24" thickBot="1" x14ac:dyDescent="0.5">
      <c r="B10" s="32">
        <f>G4</f>
        <v>2022</v>
      </c>
      <c r="C10" s="51">
        <f>IF(AND(G4&lt;&gt;"",M4&lt;&gt;""),M4*7+DATE(G4,1,3)-WEEKDAY(DATE(G4,1,1)),"")</f>
        <v>44774</v>
      </c>
      <c r="D10" s="51"/>
      <c r="E10" s="51"/>
      <c r="F10" s="52">
        <f>IF(C10&lt;&gt;"",C10+1,"")</f>
        <v>44775</v>
      </c>
      <c r="G10" s="53"/>
      <c r="H10" s="54"/>
      <c r="I10" s="52">
        <f t="shared" ref="I10" si="0">IF(F10&lt;&gt;"",F10+1,"")</f>
        <v>44776</v>
      </c>
      <c r="J10" s="53"/>
      <c r="K10" s="54"/>
      <c r="L10" s="52">
        <f t="shared" ref="L10" si="1">IF(I10&lt;&gt;"",I10+1,"")</f>
        <v>44777</v>
      </c>
      <c r="M10" s="53"/>
      <c r="N10" s="54"/>
      <c r="O10" s="52">
        <f t="shared" ref="O10" si="2">IF(L10&lt;&gt;"",L10+1,"")</f>
        <v>44778</v>
      </c>
      <c r="P10" s="53"/>
      <c r="Q10" s="54"/>
      <c r="R10" s="52">
        <f t="shared" ref="R10" si="3">IF(O10&lt;&gt;"",O10+1,"")</f>
        <v>44779</v>
      </c>
      <c r="S10" s="53"/>
      <c r="T10" s="54"/>
      <c r="U10" s="52">
        <f t="shared" ref="U10" si="4">IF(R10&lt;&gt;"",R10+1,"")</f>
        <v>44780</v>
      </c>
      <c r="V10" s="53"/>
      <c r="W10" s="54"/>
    </row>
    <row r="11" spans="2:23" ht="24" thickBot="1" x14ac:dyDescent="0.5">
      <c r="B11" s="4" t="s">
        <v>2</v>
      </c>
      <c r="C11" s="14" t="s">
        <v>0</v>
      </c>
      <c r="D11" s="14" t="s">
        <v>1</v>
      </c>
      <c r="E11" s="5" t="s">
        <v>3</v>
      </c>
      <c r="F11" s="5" t="s">
        <v>0</v>
      </c>
      <c r="G11" s="5" t="s">
        <v>1</v>
      </c>
      <c r="H11" s="5" t="s">
        <v>3</v>
      </c>
      <c r="I11" s="5" t="s">
        <v>0</v>
      </c>
      <c r="J11" s="5" t="s">
        <v>1</v>
      </c>
      <c r="K11" s="5" t="s">
        <v>3</v>
      </c>
      <c r="L11" s="5" t="s">
        <v>0</v>
      </c>
      <c r="M11" s="5" t="s">
        <v>1</v>
      </c>
      <c r="N11" s="5" t="s">
        <v>3</v>
      </c>
      <c r="O11" s="5" t="s">
        <v>0</v>
      </c>
      <c r="P11" s="5" t="s">
        <v>1</v>
      </c>
      <c r="Q11" s="5" t="s">
        <v>3</v>
      </c>
      <c r="R11" s="17" t="s">
        <v>0</v>
      </c>
      <c r="S11" s="17" t="s">
        <v>1</v>
      </c>
      <c r="T11" s="17" t="s">
        <v>3</v>
      </c>
      <c r="U11" s="17" t="s">
        <v>0</v>
      </c>
      <c r="V11" s="17" t="s">
        <v>1</v>
      </c>
      <c r="W11" s="17" t="s">
        <v>3</v>
      </c>
    </row>
    <row r="12" spans="2:23" ht="24" thickBot="1" x14ac:dyDescent="0.5">
      <c r="B12" s="2" t="s">
        <v>24</v>
      </c>
      <c r="C12" s="15">
        <v>0.3125</v>
      </c>
      <c r="D12" s="15">
        <v>0.72916666666666663</v>
      </c>
      <c r="E12" s="41">
        <v>5</v>
      </c>
      <c r="F12" s="15">
        <v>0.3125</v>
      </c>
      <c r="G12" s="15">
        <v>0.72916666666666663</v>
      </c>
      <c r="H12" s="41">
        <v>5</v>
      </c>
      <c r="I12" s="15">
        <v>0.3125</v>
      </c>
      <c r="J12" s="15">
        <v>0.72916666666666663</v>
      </c>
      <c r="K12" s="41">
        <v>5</v>
      </c>
      <c r="L12" s="15">
        <v>0.3125</v>
      </c>
      <c r="M12" s="15">
        <v>0.72916666666666663</v>
      </c>
      <c r="N12" s="41">
        <v>5</v>
      </c>
      <c r="O12" s="15">
        <v>0.3125</v>
      </c>
      <c r="P12" s="15">
        <v>0.72916666666666663</v>
      </c>
      <c r="Q12" s="41">
        <v>5</v>
      </c>
      <c r="R12" s="15"/>
      <c r="S12" s="15"/>
      <c r="T12" s="41"/>
      <c r="U12" s="15"/>
      <c r="V12" s="15"/>
      <c r="W12" s="41"/>
    </row>
    <row r="13" spans="2:23" ht="24" thickBot="1" x14ac:dyDescent="0.5">
      <c r="B13" s="2"/>
      <c r="C13" s="15"/>
      <c r="D13" s="15"/>
      <c r="E13" s="41"/>
      <c r="F13" s="15">
        <v>0.34375</v>
      </c>
      <c r="G13" s="15">
        <v>0.76041666666666663</v>
      </c>
      <c r="H13" s="41">
        <v>7.5</v>
      </c>
      <c r="I13" s="15"/>
      <c r="J13" s="15"/>
      <c r="K13" s="41"/>
      <c r="L13" s="15"/>
      <c r="M13" s="15"/>
      <c r="N13" s="41"/>
      <c r="O13" s="15"/>
      <c r="P13" s="15"/>
      <c r="Q13" s="41"/>
      <c r="R13" s="15"/>
      <c r="S13" s="15"/>
      <c r="T13" s="41"/>
      <c r="U13" s="15"/>
      <c r="V13" s="15"/>
      <c r="W13" s="41"/>
    </row>
    <row r="14" spans="2:23" ht="24" thickBot="1" x14ac:dyDescent="0.5">
      <c r="B14" s="2"/>
      <c r="C14" s="15"/>
      <c r="D14" s="15"/>
      <c r="E14" s="41"/>
      <c r="F14" s="15"/>
      <c r="G14" s="15"/>
      <c r="H14" s="41"/>
      <c r="I14" s="15"/>
      <c r="J14" s="15"/>
      <c r="K14" s="41"/>
      <c r="L14" s="15"/>
      <c r="M14" s="15"/>
      <c r="N14" s="41"/>
      <c r="O14" s="15"/>
      <c r="P14" s="15"/>
      <c r="Q14" s="41"/>
      <c r="R14" s="15"/>
      <c r="S14" s="15"/>
      <c r="T14" s="41"/>
      <c r="U14" s="15"/>
      <c r="V14" s="15"/>
      <c r="W14" s="41"/>
    </row>
    <row r="15" spans="2:23" ht="24" thickBot="1" x14ac:dyDescent="0.5">
      <c r="B15" s="2"/>
      <c r="C15" s="15"/>
      <c r="D15" s="15"/>
      <c r="E15" s="41"/>
      <c r="F15" s="15"/>
      <c r="G15" s="15"/>
      <c r="H15" s="41"/>
      <c r="I15" s="15"/>
      <c r="J15" s="15"/>
      <c r="K15" s="41"/>
      <c r="L15" s="15"/>
      <c r="M15" s="15"/>
      <c r="N15" s="41"/>
      <c r="O15" s="15"/>
      <c r="P15" s="15"/>
      <c r="Q15" s="41"/>
      <c r="R15" s="15"/>
      <c r="S15" s="15"/>
      <c r="T15" s="41"/>
      <c r="U15" s="15"/>
      <c r="V15" s="15"/>
      <c r="W15" s="41"/>
    </row>
    <row r="16" spans="2:23" ht="24" thickBot="1" x14ac:dyDescent="0.5">
      <c r="B16" s="3" t="s">
        <v>4</v>
      </c>
      <c r="C16" s="49">
        <f>(D12-C12)+(D13-C13)+(D14-C14)+(D15-C15)</f>
        <v>0.41666666666666663</v>
      </c>
      <c r="D16" s="50"/>
      <c r="E16" s="42">
        <f>SUM(E12:E15)</f>
        <v>5</v>
      </c>
      <c r="F16" s="49">
        <f>(G12-F12)+(G13-F13)+(G14-F14)+(G15-F15)</f>
        <v>0.83333333333333326</v>
      </c>
      <c r="G16" s="50"/>
      <c r="H16" s="42">
        <f t="shared" ref="H16" si="5">SUM(H12:H15)</f>
        <v>12.5</v>
      </c>
      <c r="I16" s="49">
        <f>(J12-I12)+(J13-I13)+(J14-I14)+(J15-I15)</f>
        <v>0.41666666666666663</v>
      </c>
      <c r="J16" s="50"/>
      <c r="K16" s="42">
        <f t="shared" ref="K16" si="6">SUM(K12:K15)</f>
        <v>5</v>
      </c>
      <c r="L16" s="49">
        <f>(M12-L12)+(M13-L13)+(M14-L14)+(M15-L15)</f>
        <v>0.41666666666666663</v>
      </c>
      <c r="M16" s="50"/>
      <c r="N16" s="42">
        <f t="shared" ref="N16" si="7">SUM(N12:N15)</f>
        <v>5</v>
      </c>
      <c r="O16" s="49">
        <f>(P12-O12)+(P13-O13)+(P14-O14)+(P15-O15)</f>
        <v>0.41666666666666663</v>
      </c>
      <c r="P16" s="50"/>
      <c r="Q16" s="42">
        <f t="shared" ref="Q16" si="8">SUM(Q12:Q15)</f>
        <v>5</v>
      </c>
      <c r="R16" s="44">
        <f>(S12-R12)+(S13-R13)+(S14-R14)+(S15-R15)</f>
        <v>0</v>
      </c>
      <c r="S16" s="45"/>
      <c r="T16" s="42">
        <f t="shared" ref="T16" si="9">SUM(T12:T15)</f>
        <v>0</v>
      </c>
      <c r="U16" s="44">
        <f>(V12-U12)+(V13-U13)+(V14-U14)+(V15-U15)</f>
        <v>0</v>
      </c>
      <c r="V16" s="45"/>
      <c r="W16" s="42">
        <f t="shared" ref="W16" si="10">SUM(W12:W15)</f>
        <v>0</v>
      </c>
    </row>
    <row r="26" spans="9:9" x14ac:dyDescent="0.45">
      <c r="I26" s="43" t="s">
        <v>26</v>
      </c>
    </row>
  </sheetData>
  <mergeCells count="15">
    <mergeCell ref="R16:S16"/>
    <mergeCell ref="U16:V16"/>
    <mergeCell ref="B9:W9"/>
    <mergeCell ref="C16:D16"/>
    <mergeCell ref="F16:G16"/>
    <mergeCell ref="I16:J16"/>
    <mergeCell ref="L16:M16"/>
    <mergeCell ref="O16:P16"/>
    <mergeCell ref="C10:E10"/>
    <mergeCell ref="F10:H10"/>
    <mergeCell ref="I10:K10"/>
    <mergeCell ref="L10:N10"/>
    <mergeCell ref="O10:Q10"/>
    <mergeCell ref="R10:T10"/>
    <mergeCell ref="U10:W10"/>
  </mergeCells>
  <dataValidations count="1">
    <dataValidation type="list" allowBlank="1" showInputMessage="1" showErrorMessage="1" sqref="G4" xr:uid="{1195BDA8-F642-4D13-A19E-B7706F35B810}">
      <formula1>l_an</formula1>
    </dataValidation>
  </dataValidations>
  <hyperlinks>
    <hyperlink ref="I26" r:id="rId1" display="https://forum.excel-pratique.com/excel/planning-semaine-avec-archivage-173371" xr:uid="{876A0CE8-4BF1-4406-9459-310AC2916134}"/>
  </hyperlinks>
  <pageMargins left="0.7" right="0.7" top="0.75" bottom="0.75" header="0.3" footer="0.3"/>
  <pageSetup paperSize="9" orientation="portrait" horizontalDpi="360" verticalDpi="360" r:id="rId2"/>
  <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FA3B70AD-3BB0-47CE-9E86-4E9A2B57400F}">
            <xm:f>VLOOKUP(C$10,'Paramètres '!$D$2:$D$11,1,FALSE)</xm:f>
            <x14:dxf>
              <fill>
                <patternFill>
                  <bgColor rgb="FF92D050"/>
                </patternFill>
              </fill>
            </x14:dxf>
          </x14:cfRule>
          <xm:sqref>C10:W10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5AF29D3-56BF-4645-AE46-F50F123E0E5C}">
          <x14:formula1>
            <xm:f>'Paramètres '!$B$2:$B$54</xm:f>
          </x14:formula1>
          <xm:sqref>M4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E093DA-EC29-4CD4-AE2D-62E9D4E37F88}">
  <sheetPr codeName="Feuil2"/>
  <dimension ref="A10:G63"/>
  <sheetViews>
    <sheetView tabSelected="1" topLeftCell="A31" zoomScale="70" zoomScaleNormal="70" workbookViewId="0">
      <selection activeCell="I47" sqref="I47"/>
    </sheetView>
  </sheetViews>
  <sheetFormatPr baseColWidth="10" defaultRowHeight="14.4" x14ac:dyDescent="0.3"/>
  <cols>
    <col min="2" max="2" width="18.44140625" customWidth="1"/>
    <col min="4" max="4" width="15.5546875" style="38" customWidth="1"/>
    <col min="5" max="5" width="10.6640625" customWidth="1"/>
    <col min="6" max="6" width="18.109375" style="38" bestFit="1" customWidth="1"/>
    <col min="7" max="7" width="14.88671875" style="38" customWidth="1"/>
    <col min="8" max="8" width="18.109375" bestFit="1" customWidth="1"/>
    <col min="9" max="9" width="4.44140625" bestFit="1" customWidth="1"/>
    <col min="10" max="10" width="18.109375" bestFit="1" customWidth="1"/>
    <col min="11" max="11" width="4.44140625" bestFit="1" customWidth="1"/>
    <col min="12" max="12" width="28.6640625" customWidth="1"/>
    <col min="13" max="13" width="4.44140625" bestFit="1" customWidth="1"/>
    <col min="14" max="14" width="18.109375" bestFit="1" customWidth="1"/>
    <col min="15" max="15" width="4.44140625" bestFit="1" customWidth="1"/>
    <col min="16" max="16" width="18.109375" bestFit="1" customWidth="1"/>
    <col min="17" max="17" width="4.44140625" bestFit="1" customWidth="1"/>
    <col min="18" max="18" width="18.109375" bestFit="1" customWidth="1"/>
    <col min="19" max="19" width="4.44140625" bestFit="1" customWidth="1"/>
  </cols>
  <sheetData>
    <row r="10" spans="1:7" ht="15" thickBot="1" x14ac:dyDescent="0.35">
      <c r="C10" s="16"/>
    </row>
    <row r="11" spans="1:7" ht="36.6" thickTop="1" x14ac:dyDescent="0.3">
      <c r="A11" s="40" t="s">
        <v>10</v>
      </c>
      <c r="B11" s="36" t="s">
        <v>20</v>
      </c>
      <c r="C11" s="36" t="s">
        <v>11</v>
      </c>
      <c r="D11" s="39" t="s">
        <v>25</v>
      </c>
      <c r="E11" s="39" t="s">
        <v>23</v>
      </c>
      <c r="F11" s="39" t="s">
        <v>21</v>
      </c>
      <c r="G11" s="39" t="s">
        <v>22</v>
      </c>
    </row>
    <row r="12" spans="1:7" x14ac:dyDescent="0.3">
      <c r="A12" s="33">
        <v>2022</v>
      </c>
      <c r="B12" s="34">
        <f>DATE(A12,1,1)+7-WEEKDAY(DATE(A12,1,1),2)+1</f>
        <v>44564</v>
      </c>
      <c r="C12" s="33">
        <f>_xlfn.ISOWEEKNUM(B12)</f>
        <v>1</v>
      </c>
      <c r="D12" s="37"/>
      <c r="E12" s="33"/>
      <c r="F12" s="55"/>
      <c r="G12" s="60"/>
    </row>
    <row r="13" spans="1:7" x14ac:dyDescent="0.3">
      <c r="A13" s="33">
        <f>A12</f>
        <v>2022</v>
      </c>
      <c r="B13" s="34">
        <f>B12+7</f>
        <v>44571</v>
      </c>
      <c r="C13" s="33">
        <f t="shared" ref="C13:C63" si="0">_xlfn.ISOWEEKNUM(B13)</f>
        <v>2</v>
      </c>
      <c r="D13" s="37"/>
      <c r="E13" s="33"/>
      <c r="F13" s="56"/>
      <c r="G13" s="61"/>
    </row>
    <row r="14" spans="1:7" x14ac:dyDescent="0.3">
      <c r="A14" s="33">
        <f t="shared" ref="A14:A63" si="1">A13</f>
        <v>2022</v>
      </c>
      <c r="B14" s="34">
        <f t="shared" ref="B14:B63" si="2">B13+7</f>
        <v>44578</v>
      </c>
      <c r="C14" s="33">
        <f t="shared" si="0"/>
        <v>3</v>
      </c>
      <c r="D14" s="37"/>
      <c r="E14" s="33"/>
      <c r="F14" s="56"/>
      <c r="G14" s="61"/>
    </row>
    <row r="15" spans="1:7" x14ac:dyDescent="0.3">
      <c r="A15" s="33">
        <f t="shared" si="1"/>
        <v>2022</v>
      </c>
      <c r="B15" s="34">
        <f t="shared" si="2"/>
        <v>44585</v>
      </c>
      <c r="C15" s="33">
        <f t="shared" si="0"/>
        <v>4</v>
      </c>
      <c r="D15" s="37"/>
      <c r="E15" s="33"/>
      <c r="F15" s="56"/>
      <c r="G15" s="61"/>
    </row>
    <row r="16" spans="1:7" x14ac:dyDescent="0.3">
      <c r="A16" s="33">
        <f t="shared" si="1"/>
        <v>2022</v>
      </c>
      <c r="B16" s="34">
        <f t="shared" si="2"/>
        <v>44592</v>
      </c>
      <c r="C16" s="33">
        <f t="shared" si="0"/>
        <v>5</v>
      </c>
      <c r="D16" s="37"/>
      <c r="E16" s="33"/>
      <c r="F16" s="57"/>
      <c r="G16" s="62"/>
    </row>
    <row r="17" spans="1:7" x14ac:dyDescent="0.3">
      <c r="A17" s="33">
        <f t="shared" si="1"/>
        <v>2022</v>
      </c>
      <c r="B17" s="34">
        <f t="shared" si="2"/>
        <v>44599</v>
      </c>
      <c r="C17" s="33">
        <f t="shared" si="0"/>
        <v>6</v>
      </c>
      <c r="D17" s="37"/>
      <c r="E17" s="35"/>
      <c r="F17" s="55"/>
      <c r="G17" s="63"/>
    </row>
    <row r="18" spans="1:7" x14ac:dyDescent="0.3">
      <c r="A18" s="33">
        <f t="shared" si="1"/>
        <v>2022</v>
      </c>
      <c r="B18" s="34">
        <f t="shared" si="2"/>
        <v>44606</v>
      </c>
      <c r="C18" s="33">
        <f t="shared" si="0"/>
        <v>7</v>
      </c>
      <c r="D18" s="37"/>
      <c r="E18" s="35"/>
      <c r="F18" s="56"/>
      <c r="G18" s="64"/>
    </row>
    <row r="19" spans="1:7" x14ac:dyDescent="0.3">
      <c r="A19" s="33">
        <f t="shared" si="1"/>
        <v>2022</v>
      </c>
      <c r="B19" s="34">
        <f t="shared" si="2"/>
        <v>44613</v>
      </c>
      <c r="C19" s="33">
        <f t="shared" si="0"/>
        <v>8</v>
      </c>
      <c r="D19" s="37"/>
      <c r="E19" s="35"/>
      <c r="F19" s="56"/>
      <c r="G19" s="64"/>
    </row>
    <row r="20" spans="1:7" x14ac:dyDescent="0.3">
      <c r="A20" s="33">
        <f t="shared" si="1"/>
        <v>2022</v>
      </c>
      <c r="B20" s="34">
        <f t="shared" si="2"/>
        <v>44620</v>
      </c>
      <c r="C20" s="33">
        <f t="shared" si="0"/>
        <v>9</v>
      </c>
      <c r="D20" s="37"/>
      <c r="E20" s="35"/>
      <c r="F20" s="57"/>
      <c r="G20" s="65"/>
    </row>
    <row r="21" spans="1:7" x14ac:dyDescent="0.3">
      <c r="A21" s="33">
        <f t="shared" si="1"/>
        <v>2022</v>
      </c>
      <c r="B21" s="34">
        <f t="shared" si="2"/>
        <v>44627</v>
      </c>
      <c r="C21" s="33">
        <f t="shared" si="0"/>
        <v>10</v>
      </c>
      <c r="D21" s="37"/>
      <c r="E21" s="35"/>
      <c r="F21" s="55"/>
      <c r="G21" s="63"/>
    </row>
    <row r="22" spans="1:7" x14ac:dyDescent="0.3">
      <c r="A22" s="33">
        <f t="shared" si="1"/>
        <v>2022</v>
      </c>
      <c r="B22" s="34">
        <f t="shared" si="2"/>
        <v>44634</v>
      </c>
      <c r="C22" s="33">
        <f t="shared" si="0"/>
        <v>11</v>
      </c>
      <c r="D22" s="37"/>
      <c r="E22" s="35"/>
      <c r="F22" s="56"/>
      <c r="G22" s="64"/>
    </row>
    <row r="23" spans="1:7" x14ac:dyDescent="0.3">
      <c r="A23" s="33">
        <f t="shared" si="1"/>
        <v>2022</v>
      </c>
      <c r="B23" s="34">
        <f t="shared" si="2"/>
        <v>44641</v>
      </c>
      <c r="C23" s="33">
        <f t="shared" si="0"/>
        <v>12</v>
      </c>
      <c r="D23" s="37"/>
      <c r="E23" s="35"/>
      <c r="F23" s="56"/>
      <c r="G23" s="64"/>
    </row>
    <row r="24" spans="1:7" x14ac:dyDescent="0.3">
      <c r="A24" s="33">
        <f t="shared" si="1"/>
        <v>2022</v>
      </c>
      <c r="B24" s="34">
        <f t="shared" si="2"/>
        <v>44648</v>
      </c>
      <c r="C24" s="33">
        <f t="shared" si="0"/>
        <v>13</v>
      </c>
      <c r="D24" s="37"/>
      <c r="E24" s="35"/>
      <c r="F24" s="57"/>
      <c r="G24" s="65"/>
    </row>
    <row r="25" spans="1:7" x14ac:dyDescent="0.3">
      <c r="A25" s="33">
        <f t="shared" si="1"/>
        <v>2022</v>
      </c>
      <c r="B25" s="34">
        <f t="shared" si="2"/>
        <v>44655</v>
      </c>
      <c r="C25" s="33">
        <f t="shared" si="0"/>
        <v>14</v>
      </c>
      <c r="D25" s="37"/>
      <c r="E25" s="35"/>
      <c r="F25" s="55"/>
      <c r="G25" s="63"/>
    </row>
    <row r="26" spans="1:7" x14ac:dyDescent="0.3">
      <c r="A26" s="33">
        <f t="shared" si="1"/>
        <v>2022</v>
      </c>
      <c r="B26" s="34">
        <f t="shared" si="2"/>
        <v>44662</v>
      </c>
      <c r="C26" s="33">
        <f t="shared" si="0"/>
        <v>15</v>
      </c>
      <c r="D26" s="37"/>
      <c r="E26" s="35"/>
      <c r="F26" s="56"/>
      <c r="G26" s="64"/>
    </row>
    <row r="27" spans="1:7" x14ac:dyDescent="0.3">
      <c r="A27" s="33">
        <f t="shared" si="1"/>
        <v>2022</v>
      </c>
      <c r="B27" s="34">
        <f t="shared" si="2"/>
        <v>44669</v>
      </c>
      <c r="C27" s="33">
        <f t="shared" si="0"/>
        <v>16</v>
      </c>
      <c r="D27" s="37"/>
      <c r="E27" s="35"/>
      <c r="F27" s="56"/>
      <c r="G27" s="64"/>
    </row>
    <row r="28" spans="1:7" x14ac:dyDescent="0.3">
      <c r="A28" s="33">
        <f t="shared" si="1"/>
        <v>2022</v>
      </c>
      <c r="B28" s="34">
        <f t="shared" si="2"/>
        <v>44676</v>
      </c>
      <c r="C28" s="33">
        <f t="shared" si="0"/>
        <v>17</v>
      </c>
      <c r="D28" s="37"/>
      <c r="E28" s="35"/>
      <c r="F28" s="57"/>
      <c r="G28" s="65"/>
    </row>
    <row r="29" spans="1:7" x14ac:dyDescent="0.3">
      <c r="A29" s="33">
        <f t="shared" si="1"/>
        <v>2022</v>
      </c>
      <c r="B29" s="34">
        <f t="shared" si="2"/>
        <v>44683</v>
      </c>
      <c r="C29" s="33">
        <f t="shared" si="0"/>
        <v>18</v>
      </c>
      <c r="D29" s="37">
        <v>2.4999999999999996</v>
      </c>
      <c r="E29" s="35">
        <v>32.5</v>
      </c>
      <c r="F29" s="55">
        <v>5</v>
      </c>
      <c r="G29" s="60">
        <v>65</v>
      </c>
    </row>
    <row r="30" spans="1:7" x14ac:dyDescent="0.3">
      <c r="A30" s="33">
        <f t="shared" si="1"/>
        <v>2022</v>
      </c>
      <c r="B30" s="34">
        <f t="shared" si="2"/>
        <v>44690</v>
      </c>
      <c r="C30" s="33">
        <f t="shared" si="0"/>
        <v>19</v>
      </c>
      <c r="D30" s="37"/>
      <c r="E30" s="35"/>
      <c r="F30" s="56"/>
      <c r="G30" s="61"/>
    </row>
    <row r="31" spans="1:7" x14ac:dyDescent="0.3">
      <c r="A31" s="33">
        <f t="shared" si="1"/>
        <v>2022</v>
      </c>
      <c r="B31" s="34">
        <f t="shared" si="2"/>
        <v>44697</v>
      </c>
      <c r="C31" s="33">
        <f t="shared" si="0"/>
        <v>20</v>
      </c>
      <c r="D31" s="37">
        <v>2.4999999999999996</v>
      </c>
      <c r="E31" s="35">
        <v>32.5</v>
      </c>
      <c r="F31" s="56"/>
      <c r="G31" s="61"/>
    </row>
    <row r="32" spans="1:7" x14ac:dyDescent="0.3">
      <c r="A32" s="33">
        <f t="shared" si="1"/>
        <v>2022</v>
      </c>
      <c r="B32" s="34">
        <f t="shared" si="2"/>
        <v>44704</v>
      </c>
      <c r="C32" s="33">
        <f t="shared" si="0"/>
        <v>21</v>
      </c>
      <c r="D32" s="37"/>
      <c r="E32" s="35"/>
      <c r="F32" s="56"/>
      <c r="G32" s="61"/>
    </row>
    <row r="33" spans="1:7" x14ac:dyDescent="0.3">
      <c r="A33" s="33">
        <f t="shared" si="1"/>
        <v>2022</v>
      </c>
      <c r="B33" s="34">
        <f t="shared" si="2"/>
        <v>44711</v>
      </c>
      <c r="C33" s="33">
        <f t="shared" si="0"/>
        <v>22</v>
      </c>
      <c r="D33" s="37"/>
      <c r="E33" s="35"/>
      <c r="F33" s="57"/>
      <c r="G33" s="62"/>
    </row>
    <row r="34" spans="1:7" x14ac:dyDescent="0.3">
      <c r="A34" s="33">
        <f t="shared" si="1"/>
        <v>2022</v>
      </c>
      <c r="B34" s="34">
        <f t="shared" si="2"/>
        <v>44718</v>
      </c>
      <c r="C34" s="33">
        <f t="shared" si="0"/>
        <v>23</v>
      </c>
      <c r="D34" s="37"/>
      <c r="E34" s="35"/>
      <c r="F34" s="55">
        <v>4.583333333333333</v>
      </c>
      <c r="G34" s="63">
        <v>60</v>
      </c>
    </row>
    <row r="35" spans="1:7" x14ac:dyDescent="0.3">
      <c r="A35" s="33">
        <f t="shared" si="1"/>
        <v>2022</v>
      </c>
      <c r="B35" s="34">
        <f t="shared" si="2"/>
        <v>44725</v>
      </c>
      <c r="C35" s="33">
        <f t="shared" si="0"/>
        <v>24</v>
      </c>
      <c r="D35" s="37"/>
      <c r="E35" s="35"/>
      <c r="F35" s="56"/>
      <c r="G35" s="64"/>
    </row>
    <row r="36" spans="1:7" x14ac:dyDescent="0.3">
      <c r="A36" s="33">
        <f t="shared" si="1"/>
        <v>2022</v>
      </c>
      <c r="B36" s="34">
        <f t="shared" si="2"/>
        <v>44732</v>
      </c>
      <c r="C36" s="33">
        <f t="shared" si="0"/>
        <v>25</v>
      </c>
      <c r="D36" s="37">
        <v>2.4999999999999996</v>
      </c>
      <c r="E36" s="35">
        <v>32.5</v>
      </c>
      <c r="F36" s="56"/>
      <c r="G36" s="64"/>
    </row>
    <row r="37" spans="1:7" x14ac:dyDescent="0.3">
      <c r="A37" s="33">
        <f t="shared" si="1"/>
        <v>2022</v>
      </c>
      <c r="B37" s="34">
        <f t="shared" si="2"/>
        <v>44739</v>
      </c>
      <c r="C37" s="33">
        <f t="shared" si="0"/>
        <v>26</v>
      </c>
      <c r="D37" s="37">
        <v>2.4999999999999996</v>
      </c>
      <c r="E37" s="33">
        <v>32.5</v>
      </c>
      <c r="F37" s="57"/>
      <c r="G37" s="65"/>
    </row>
    <row r="38" spans="1:7" x14ac:dyDescent="0.3">
      <c r="A38" s="33">
        <f t="shared" si="1"/>
        <v>2022</v>
      </c>
      <c r="B38" s="34">
        <f t="shared" si="2"/>
        <v>44746</v>
      </c>
      <c r="C38" s="33">
        <f t="shared" si="0"/>
        <v>27</v>
      </c>
      <c r="D38" s="37"/>
      <c r="E38" s="33"/>
      <c r="F38" s="55">
        <v>0.41666666666666663</v>
      </c>
      <c r="G38" s="63">
        <v>5</v>
      </c>
    </row>
    <row r="39" spans="1:7" x14ac:dyDescent="0.3">
      <c r="A39" s="33">
        <f t="shared" si="1"/>
        <v>2022</v>
      </c>
      <c r="B39" s="34">
        <f t="shared" si="2"/>
        <v>44753</v>
      </c>
      <c r="C39" s="33">
        <f t="shared" si="0"/>
        <v>28</v>
      </c>
      <c r="D39" s="37"/>
      <c r="E39" s="33"/>
      <c r="F39" s="56"/>
      <c r="G39" s="64"/>
    </row>
    <row r="40" spans="1:7" x14ac:dyDescent="0.3">
      <c r="A40" s="33">
        <f t="shared" si="1"/>
        <v>2022</v>
      </c>
      <c r="B40" s="34">
        <f t="shared" si="2"/>
        <v>44760</v>
      </c>
      <c r="C40" s="33">
        <f t="shared" si="0"/>
        <v>29</v>
      </c>
      <c r="D40" s="37"/>
      <c r="E40" s="33"/>
      <c r="F40" s="56"/>
      <c r="G40" s="64"/>
    </row>
    <row r="41" spans="1:7" x14ac:dyDescent="0.3">
      <c r="A41" s="33">
        <f t="shared" si="1"/>
        <v>2022</v>
      </c>
      <c r="B41" s="34">
        <f t="shared" si="2"/>
        <v>44767</v>
      </c>
      <c r="C41" s="33">
        <f t="shared" si="0"/>
        <v>30</v>
      </c>
      <c r="D41" s="37"/>
      <c r="E41" s="33"/>
      <c r="F41" s="57"/>
      <c r="G41" s="65"/>
    </row>
    <row r="42" spans="1:7" x14ac:dyDescent="0.3">
      <c r="A42" s="33">
        <f t="shared" si="1"/>
        <v>2022</v>
      </c>
      <c r="B42" s="34">
        <f t="shared" si="2"/>
        <v>44774</v>
      </c>
      <c r="C42" s="33">
        <f t="shared" si="0"/>
        <v>31</v>
      </c>
      <c r="D42" s="37">
        <v>2.4999999999999996</v>
      </c>
      <c r="E42" s="33">
        <v>32.5</v>
      </c>
      <c r="F42" s="55">
        <v>2.4999999999999996</v>
      </c>
      <c r="G42" s="60">
        <v>32.5</v>
      </c>
    </row>
    <row r="43" spans="1:7" x14ac:dyDescent="0.3">
      <c r="A43" s="33">
        <f t="shared" si="1"/>
        <v>2022</v>
      </c>
      <c r="B43" s="34">
        <f t="shared" si="2"/>
        <v>44781</v>
      </c>
      <c r="C43" s="33">
        <f t="shared" si="0"/>
        <v>32</v>
      </c>
      <c r="D43" s="37"/>
      <c r="E43" s="33"/>
      <c r="F43" s="56"/>
      <c r="G43" s="61"/>
    </row>
    <row r="44" spans="1:7" x14ac:dyDescent="0.3">
      <c r="A44" s="33">
        <f t="shared" si="1"/>
        <v>2022</v>
      </c>
      <c r="B44" s="34">
        <f t="shared" si="2"/>
        <v>44788</v>
      </c>
      <c r="C44" s="33">
        <f t="shared" si="0"/>
        <v>33</v>
      </c>
      <c r="D44" s="37"/>
      <c r="E44" s="33"/>
      <c r="F44" s="56"/>
      <c r="G44" s="61"/>
    </row>
    <row r="45" spans="1:7" x14ac:dyDescent="0.3">
      <c r="A45" s="33">
        <f t="shared" si="1"/>
        <v>2022</v>
      </c>
      <c r="B45" s="34">
        <f t="shared" si="2"/>
        <v>44795</v>
      </c>
      <c r="C45" s="33">
        <f t="shared" si="0"/>
        <v>34</v>
      </c>
      <c r="D45" s="37"/>
      <c r="E45" s="33"/>
      <c r="F45" s="56"/>
      <c r="G45" s="61"/>
    </row>
    <row r="46" spans="1:7" x14ac:dyDescent="0.3">
      <c r="A46" s="33">
        <f t="shared" si="1"/>
        <v>2022</v>
      </c>
      <c r="B46" s="34">
        <f t="shared" si="2"/>
        <v>44802</v>
      </c>
      <c r="C46" s="33">
        <f t="shared" si="0"/>
        <v>35</v>
      </c>
      <c r="D46" s="37"/>
      <c r="E46" s="33"/>
      <c r="F46" s="57"/>
      <c r="G46" s="62"/>
    </row>
    <row r="47" spans="1:7" x14ac:dyDescent="0.3">
      <c r="A47" s="33">
        <f t="shared" si="1"/>
        <v>2022</v>
      </c>
      <c r="B47" s="34">
        <f t="shared" si="2"/>
        <v>44809</v>
      </c>
      <c r="C47" s="33">
        <f t="shared" si="0"/>
        <v>36</v>
      </c>
      <c r="D47" s="37"/>
      <c r="E47" s="33"/>
      <c r="F47" s="55"/>
      <c r="G47" s="63"/>
    </row>
    <row r="48" spans="1:7" x14ac:dyDescent="0.3">
      <c r="A48" s="33">
        <f t="shared" si="1"/>
        <v>2022</v>
      </c>
      <c r="B48" s="34">
        <f t="shared" si="2"/>
        <v>44816</v>
      </c>
      <c r="C48" s="33">
        <f t="shared" si="0"/>
        <v>37</v>
      </c>
      <c r="D48" s="37"/>
      <c r="E48" s="33"/>
      <c r="F48" s="56"/>
      <c r="G48" s="64"/>
    </row>
    <row r="49" spans="1:7" x14ac:dyDescent="0.3">
      <c r="A49" s="33">
        <f t="shared" si="1"/>
        <v>2022</v>
      </c>
      <c r="B49" s="34">
        <f t="shared" si="2"/>
        <v>44823</v>
      </c>
      <c r="C49" s="33">
        <f t="shared" si="0"/>
        <v>38</v>
      </c>
      <c r="D49" s="37"/>
      <c r="E49" s="33"/>
      <c r="F49" s="56"/>
      <c r="G49" s="64"/>
    </row>
    <row r="50" spans="1:7" x14ac:dyDescent="0.3">
      <c r="A50" s="33">
        <f t="shared" si="1"/>
        <v>2022</v>
      </c>
      <c r="B50" s="34">
        <f t="shared" si="2"/>
        <v>44830</v>
      </c>
      <c r="C50" s="33">
        <f t="shared" si="0"/>
        <v>39</v>
      </c>
      <c r="D50" s="37"/>
      <c r="E50" s="33"/>
      <c r="F50" s="57"/>
      <c r="G50" s="65"/>
    </row>
    <row r="51" spans="1:7" x14ac:dyDescent="0.3">
      <c r="A51" s="33">
        <f t="shared" si="1"/>
        <v>2022</v>
      </c>
      <c r="B51" s="34">
        <f t="shared" si="2"/>
        <v>44837</v>
      </c>
      <c r="C51" s="33">
        <f t="shared" si="0"/>
        <v>40</v>
      </c>
      <c r="D51" s="37"/>
      <c r="E51" s="33"/>
      <c r="F51" s="55"/>
      <c r="G51" s="60"/>
    </row>
    <row r="52" spans="1:7" x14ac:dyDescent="0.3">
      <c r="A52" s="33">
        <f t="shared" si="1"/>
        <v>2022</v>
      </c>
      <c r="B52" s="34">
        <f t="shared" si="2"/>
        <v>44844</v>
      </c>
      <c r="C52" s="33">
        <f t="shared" si="0"/>
        <v>41</v>
      </c>
      <c r="D52" s="37"/>
      <c r="E52" s="33"/>
      <c r="F52" s="56"/>
      <c r="G52" s="61"/>
    </row>
    <row r="53" spans="1:7" x14ac:dyDescent="0.3">
      <c r="A53" s="33">
        <f t="shared" si="1"/>
        <v>2022</v>
      </c>
      <c r="B53" s="34">
        <f t="shared" si="2"/>
        <v>44851</v>
      </c>
      <c r="C53" s="33">
        <f t="shared" si="0"/>
        <v>42</v>
      </c>
      <c r="D53" s="37"/>
      <c r="E53" s="33"/>
      <c r="F53" s="56"/>
      <c r="G53" s="61"/>
    </row>
    <row r="54" spans="1:7" x14ac:dyDescent="0.3">
      <c r="A54" s="33">
        <f t="shared" si="1"/>
        <v>2022</v>
      </c>
      <c r="B54" s="34">
        <f t="shared" si="2"/>
        <v>44858</v>
      </c>
      <c r="C54" s="33">
        <f t="shared" si="0"/>
        <v>43</v>
      </c>
      <c r="D54" s="37"/>
      <c r="E54" s="33"/>
      <c r="F54" s="56"/>
      <c r="G54" s="61"/>
    </row>
    <row r="55" spans="1:7" x14ac:dyDescent="0.3">
      <c r="A55" s="33">
        <f t="shared" si="1"/>
        <v>2022</v>
      </c>
      <c r="B55" s="34">
        <f t="shared" si="2"/>
        <v>44865</v>
      </c>
      <c r="C55" s="33">
        <f t="shared" si="0"/>
        <v>44</v>
      </c>
      <c r="D55" s="37"/>
      <c r="E55" s="33"/>
      <c r="F55" s="57"/>
      <c r="G55" s="62"/>
    </row>
    <row r="56" spans="1:7" x14ac:dyDescent="0.3">
      <c r="A56" s="33">
        <f t="shared" si="1"/>
        <v>2022</v>
      </c>
      <c r="B56" s="34">
        <f t="shared" si="2"/>
        <v>44872</v>
      </c>
      <c r="C56" s="33">
        <f t="shared" si="0"/>
        <v>45</v>
      </c>
      <c r="D56" s="37"/>
      <c r="E56" s="33"/>
      <c r="F56" s="55"/>
      <c r="G56" s="63"/>
    </row>
    <row r="57" spans="1:7" x14ac:dyDescent="0.3">
      <c r="A57" s="33">
        <f t="shared" si="1"/>
        <v>2022</v>
      </c>
      <c r="B57" s="34">
        <f t="shared" si="2"/>
        <v>44879</v>
      </c>
      <c r="C57" s="33">
        <f t="shared" si="0"/>
        <v>46</v>
      </c>
      <c r="D57" s="37"/>
      <c r="E57" s="33"/>
      <c r="F57" s="56"/>
      <c r="G57" s="64"/>
    </row>
    <row r="58" spans="1:7" x14ac:dyDescent="0.3">
      <c r="A58" s="33">
        <f t="shared" si="1"/>
        <v>2022</v>
      </c>
      <c r="B58" s="34">
        <f t="shared" si="2"/>
        <v>44886</v>
      </c>
      <c r="C58" s="33">
        <f t="shared" si="0"/>
        <v>47</v>
      </c>
      <c r="D58" s="37"/>
      <c r="E58" s="33"/>
      <c r="F58" s="56"/>
      <c r="G58" s="64"/>
    </row>
    <row r="59" spans="1:7" x14ac:dyDescent="0.3">
      <c r="A59" s="33">
        <f t="shared" si="1"/>
        <v>2022</v>
      </c>
      <c r="B59" s="34">
        <f t="shared" si="2"/>
        <v>44893</v>
      </c>
      <c r="C59" s="33">
        <f t="shared" si="0"/>
        <v>48</v>
      </c>
      <c r="D59" s="37"/>
      <c r="E59" s="33"/>
      <c r="F59" s="57"/>
      <c r="G59" s="65"/>
    </row>
    <row r="60" spans="1:7" x14ac:dyDescent="0.3">
      <c r="A60" s="33">
        <f t="shared" si="1"/>
        <v>2022</v>
      </c>
      <c r="B60" s="34">
        <f t="shared" si="2"/>
        <v>44900</v>
      </c>
      <c r="C60" s="33">
        <f t="shared" si="0"/>
        <v>49</v>
      </c>
      <c r="D60" s="37"/>
      <c r="E60" s="33"/>
      <c r="F60" s="55"/>
      <c r="G60" s="63"/>
    </row>
    <row r="61" spans="1:7" x14ac:dyDescent="0.3">
      <c r="A61" s="33">
        <f t="shared" si="1"/>
        <v>2022</v>
      </c>
      <c r="B61" s="34">
        <f t="shared" si="2"/>
        <v>44907</v>
      </c>
      <c r="C61" s="33">
        <f t="shared" si="0"/>
        <v>50</v>
      </c>
      <c r="D61" s="37"/>
      <c r="E61" s="33"/>
      <c r="F61" s="56"/>
      <c r="G61" s="64"/>
    </row>
    <row r="62" spans="1:7" x14ac:dyDescent="0.3">
      <c r="A62" s="33">
        <f t="shared" si="1"/>
        <v>2022</v>
      </c>
      <c r="B62" s="34">
        <f t="shared" si="2"/>
        <v>44914</v>
      </c>
      <c r="C62" s="33">
        <f t="shared" si="0"/>
        <v>51</v>
      </c>
      <c r="D62" s="37"/>
      <c r="E62" s="33"/>
      <c r="F62" s="56"/>
      <c r="G62" s="64"/>
    </row>
    <row r="63" spans="1:7" x14ac:dyDescent="0.3">
      <c r="A63" s="33">
        <f t="shared" si="1"/>
        <v>2022</v>
      </c>
      <c r="B63" s="34">
        <f t="shared" si="2"/>
        <v>44921</v>
      </c>
      <c r="C63" s="33">
        <f t="shared" si="0"/>
        <v>52</v>
      </c>
      <c r="D63" s="37"/>
      <c r="E63" s="33"/>
      <c r="F63" s="57"/>
      <c r="G63" s="65"/>
    </row>
  </sheetData>
  <mergeCells count="24">
    <mergeCell ref="F34:F37"/>
    <mergeCell ref="F12:F16"/>
    <mergeCell ref="G12:G16"/>
    <mergeCell ref="F17:F20"/>
    <mergeCell ref="G17:G20"/>
    <mergeCell ref="F21:F24"/>
    <mergeCell ref="F25:F28"/>
    <mergeCell ref="F29:F33"/>
    <mergeCell ref="F56:F59"/>
    <mergeCell ref="F60:F63"/>
    <mergeCell ref="G21:G24"/>
    <mergeCell ref="G25:G28"/>
    <mergeCell ref="G29:G33"/>
    <mergeCell ref="G34:G37"/>
    <mergeCell ref="G38:G41"/>
    <mergeCell ref="G42:G46"/>
    <mergeCell ref="G47:G50"/>
    <mergeCell ref="G51:G55"/>
    <mergeCell ref="G56:G59"/>
    <mergeCell ref="G60:G63"/>
    <mergeCell ref="F38:F41"/>
    <mergeCell ref="F42:F46"/>
    <mergeCell ref="F51:F55"/>
    <mergeCell ref="F47:F50"/>
  </mergeCells>
  <phoneticPr fontId="14" type="noConversion"/>
  <conditionalFormatting sqref="G12 G17 G21 G25 A12:E63">
    <cfRule type="expression" dxfId="16" priority="17">
      <formula>MOD(MONTH($B12),2)=0</formula>
    </cfRule>
  </conditionalFormatting>
  <conditionalFormatting sqref="F12 F17 F21 F25 F29">
    <cfRule type="expression" dxfId="15" priority="16">
      <formula>MOD(MONTH($B12),2)=0</formula>
    </cfRule>
  </conditionalFormatting>
  <conditionalFormatting sqref="G29">
    <cfRule type="expression" dxfId="14" priority="15">
      <formula>MOD(MONTH($B29),2)=0</formula>
    </cfRule>
  </conditionalFormatting>
  <conditionalFormatting sqref="F42">
    <cfRule type="expression" dxfId="13" priority="14">
      <formula>MOD(MONTH($B42),2)=0</formula>
    </cfRule>
  </conditionalFormatting>
  <conditionalFormatting sqref="G42">
    <cfRule type="expression" dxfId="12" priority="13">
      <formula>MOD(MONTH($B42),2)=0</formula>
    </cfRule>
  </conditionalFormatting>
  <conditionalFormatting sqref="F51">
    <cfRule type="expression" dxfId="11" priority="12">
      <formula>MOD(MONTH($B51),2)=0</formula>
    </cfRule>
  </conditionalFormatting>
  <conditionalFormatting sqref="G51">
    <cfRule type="expression" dxfId="10" priority="11">
      <formula>MOD(MONTH($B51),2)=0</formula>
    </cfRule>
  </conditionalFormatting>
  <conditionalFormatting sqref="G34">
    <cfRule type="expression" dxfId="9" priority="10">
      <formula>MOD(MONTH($B34),2)=0</formula>
    </cfRule>
  </conditionalFormatting>
  <conditionalFormatting sqref="F34">
    <cfRule type="expression" dxfId="8" priority="9">
      <formula>MOD(MONTH($B34),2)=0</formula>
    </cfRule>
  </conditionalFormatting>
  <conditionalFormatting sqref="G38">
    <cfRule type="expression" dxfId="7" priority="8">
      <formula>MOD(MONTH($B38),2)=0</formula>
    </cfRule>
  </conditionalFormatting>
  <conditionalFormatting sqref="F38">
    <cfRule type="expression" dxfId="6" priority="7">
      <formula>MOD(MONTH($B38),2)=0</formula>
    </cfRule>
  </conditionalFormatting>
  <conditionalFormatting sqref="G47">
    <cfRule type="expression" dxfId="5" priority="6">
      <formula>MOD(MONTH($B47),2)=0</formula>
    </cfRule>
  </conditionalFormatting>
  <conditionalFormatting sqref="F47">
    <cfRule type="expression" dxfId="4" priority="5">
      <formula>MOD(MONTH($B47),2)=0</formula>
    </cfRule>
  </conditionalFormatting>
  <conditionalFormatting sqref="G56">
    <cfRule type="expression" dxfId="3" priority="4">
      <formula>MOD(MONTH($B56),2)=0</formula>
    </cfRule>
  </conditionalFormatting>
  <conditionalFormatting sqref="F56">
    <cfRule type="expression" dxfId="2" priority="3">
      <formula>MOD(MONTH($B56),2)=0</formula>
    </cfRule>
  </conditionalFormatting>
  <conditionalFormatting sqref="G60">
    <cfRule type="expression" dxfId="1" priority="2">
      <formula>MOD(MONTH($B60),2)=0</formula>
    </cfRule>
  </conditionalFormatting>
  <conditionalFormatting sqref="F60">
    <cfRule type="expression" dxfId="0" priority="1">
      <formula>MOD(MONTH($B60),2)=0</formula>
    </cfRule>
  </conditionalFormatting>
  <pageMargins left="0.7" right="0.7" top="0.75" bottom="0.75" header="0.3" footer="0.3"/>
  <pageSetup paperSize="9"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BC6EC3-4F48-46BA-9ABC-F3847A714C60}">
  <sheetPr codeName="Feuil8"/>
  <dimension ref="A1:M54"/>
  <sheetViews>
    <sheetView showGridLines="0" zoomScaleNormal="100" workbookViewId="0">
      <selection activeCell="I20" sqref="I20"/>
    </sheetView>
  </sheetViews>
  <sheetFormatPr baseColWidth="10" defaultColWidth="10.77734375" defaultRowHeight="14.4" x14ac:dyDescent="0.3"/>
  <cols>
    <col min="1" max="2" width="10.77734375" style="10"/>
    <col min="3" max="3" width="18.44140625" style="10" bestFit="1" customWidth="1"/>
    <col min="4" max="4" width="29.77734375" style="10" bestFit="1" customWidth="1"/>
    <col min="5" max="5" width="10.77734375" style="10"/>
    <col min="6" max="6" width="20.77734375" style="10" customWidth="1"/>
    <col min="7" max="16384" width="10.77734375" style="10"/>
  </cols>
  <sheetData>
    <row r="1" spans="1:13" ht="31.2" x14ac:dyDescent="0.35">
      <c r="A1" s="27" t="s">
        <v>10</v>
      </c>
      <c r="B1" s="27" t="s">
        <v>11</v>
      </c>
      <c r="C1" s="59" t="s">
        <v>12</v>
      </c>
      <c r="D1" s="59"/>
      <c r="E1" s="28"/>
      <c r="F1" s="29" t="s">
        <v>19</v>
      </c>
      <c r="G1" s="28"/>
      <c r="H1" s="30" t="s">
        <v>18</v>
      </c>
      <c r="I1" s="30" t="s">
        <v>18</v>
      </c>
      <c r="J1" s="11"/>
      <c r="K1" s="58"/>
      <c r="L1" s="58"/>
      <c r="M1" s="58"/>
    </row>
    <row r="2" spans="1:13" x14ac:dyDescent="0.3">
      <c r="A2" s="31">
        <v>2022</v>
      </c>
      <c r="B2" s="21">
        <v>1</v>
      </c>
      <c r="C2" s="22" t="s">
        <v>13</v>
      </c>
      <c r="D2" s="23">
        <f>DATE(Année,1,1)</f>
        <v>44562</v>
      </c>
      <c r="F2" s="24">
        <v>2021</v>
      </c>
      <c r="H2" s="25">
        <f>DATE(Année,1,1)</f>
        <v>44562</v>
      </c>
      <c r="I2" s="26">
        <f>DATE(Année,1,1)</f>
        <v>44562</v>
      </c>
      <c r="J2" s="12"/>
      <c r="K2" s="6"/>
      <c r="L2" s="6"/>
      <c r="M2" s="6"/>
    </row>
    <row r="3" spans="1:13" x14ac:dyDescent="0.3">
      <c r="A3" s="12">
        <v>2023</v>
      </c>
      <c r="B3" s="19">
        <v>2</v>
      </c>
      <c r="C3" s="20" t="s">
        <v>5</v>
      </c>
      <c r="D3" s="18">
        <f>DATE(Année,5,1)</f>
        <v>44682</v>
      </c>
      <c r="F3" s="13">
        <v>2027</v>
      </c>
      <c r="H3" s="25">
        <f>DATE(Année,2,1)</f>
        <v>44593</v>
      </c>
      <c r="I3" s="26">
        <f>DATE(Année,2,1)</f>
        <v>44593</v>
      </c>
      <c r="J3" s="12"/>
      <c r="K3" s="12"/>
      <c r="L3" s="12"/>
      <c r="M3" s="12"/>
    </row>
    <row r="4" spans="1:13" x14ac:dyDescent="0.3">
      <c r="A4" s="31">
        <v>2024</v>
      </c>
      <c r="B4" s="19">
        <v>3</v>
      </c>
      <c r="C4" s="20" t="s">
        <v>14</v>
      </c>
      <c r="D4" s="18">
        <f>DATE(Année,5,8)</f>
        <v>44689</v>
      </c>
      <c r="F4" s="13">
        <v>2033</v>
      </c>
      <c r="H4" s="25">
        <f>DATE(Année,3,1)</f>
        <v>44621</v>
      </c>
      <c r="I4" s="26">
        <f>DATE(Année,3,1)</f>
        <v>44621</v>
      </c>
      <c r="J4" s="12"/>
      <c r="K4" s="12"/>
      <c r="L4" s="12"/>
      <c r="M4" s="12"/>
    </row>
    <row r="5" spans="1:13" x14ac:dyDescent="0.3">
      <c r="A5" s="12">
        <v>2025</v>
      </c>
      <c r="B5" s="19">
        <v>4</v>
      </c>
      <c r="C5" s="20" t="s">
        <v>7</v>
      </c>
      <c r="D5" s="18">
        <f>DATE(Année,8,15)</f>
        <v>44788</v>
      </c>
      <c r="F5" s="13">
        <v>2038</v>
      </c>
      <c r="H5" s="25">
        <f>DATE(Année,4,1)</f>
        <v>44652</v>
      </c>
      <c r="I5" s="26">
        <f>DATE(Année,4,1)</f>
        <v>44652</v>
      </c>
      <c r="J5" s="12"/>
      <c r="K5" s="12"/>
      <c r="L5" s="12"/>
      <c r="M5" s="12"/>
    </row>
    <row r="6" spans="1:13" x14ac:dyDescent="0.3">
      <c r="A6" s="31">
        <v>2026</v>
      </c>
      <c r="B6" s="19">
        <v>5</v>
      </c>
      <c r="C6" s="20" t="s">
        <v>8</v>
      </c>
      <c r="D6" s="18">
        <f>DATE(Année,11,1)</f>
        <v>44866</v>
      </c>
      <c r="F6" s="13">
        <v>2044</v>
      </c>
      <c r="H6" s="25">
        <f>DATE(Année,5,1)</f>
        <v>44682</v>
      </c>
      <c r="I6" s="26">
        <f>DATE(Année,5,1)</f>
        <v>44682</v>
      </c>
      <c r="J6" s="12"/>
    </row>
    <row r="7" spans="1:13" x14ac:dyDescent="0.3">
      <c r="A7" s="12">
        <v>2027</v>
      </c>
      <c r="B7" s="19">
        <v>6</v>
      </c>
      <c r="C7" s="20" t="s">
        <v>15</v>
      </c>
      <c r="D7" s="18">
        <f>DATE(Année,11,11)</f>
        <v>44876</v>
      </c>
      <c r="F7" s="13">
        <v>2049</v>
      </c>
      <c r="H7" s="25">
        <f>DATE(Année,6,1)</f>
        <v>44713</v>
      </c>
      <c r="I7" s="26">
        <f>DATE(Année,6,1)</f>
        <v>44713</v>
      </c>
      <c r="J7" s="12"/>
      <c r="K7" s="6"/>
      <c r="L7" s="6"/>
      <c r="M7" s="6"/>
    </row>
    <row r="8" spans="1:13" x14ac:dyDescent="0.3">
      <c r="A8" s="31">
        <v>2028</v>
      </c>
      <c r="B8" s="19">
        <v>7</v>
      </c>
      <c r="C8" s="20" t="s">
        <v>9</v>
      </c>
      <c r="D8" s="18">
        <f>DATE(Année,12,25)</f>
        <v>44920</v>
      </c>
      <c r="F8" s="13">
        <v>2055</v>
      </c>
      <c r="H8" s="25">
        <f>DATE(Année,7,1)</f>
        <v>44743</v>
      </c>
      <c r="I8" s="26">
        <f>DATE(Année,7,1)</f>
        <v>44743</v>
      </c>
      <c r="J8" s="12"/>
      <c r="K8" s="6"/>
      <c r="L8" s="6"/>
      <c r="M8" s="6"/>
    </row>
    <row r="9" spans="1:13" x14ac:dyDescent="0.3">
      <c r="A9" s="12">
        <v>2029</v>
      </c>
      <c r="B9" s="19">
        <v>8</v>
      </c>
      <c r="C9" s="20" t="s">
        <v>16</v>
      </c>
      <c r="D9" s="18">
        <f>ROUND((DAY(MINUTE(Année/38)/2 + 55) &amp; "/4/" &amp; Année ) / 7,0) * 7-5</f>
        <v>44669</v>
      </c>
      <c r="F9" s="13">
        <v>2061</v>
      </c>
      <c r="H9" s="25">
        <f>DATE(Année,8,1)</f>
        <v>44774</v>
      </c>
      <c r="I9" s="26">
        <f>DATE(Année,8,1)</f>
        <v>44774</v>
      </c>
      <c r="J9" s="12"/>
      <c r="K9" s="12"/>
      <c r="L9" s="12"/>
      <c r="M9" s="12"/>
    </row>
    <row r="10" spans="1:13" x14ac:dyDescent="0.3">
      <c r="A10" s="31">
        <v>2030</v>
      </c>
      <c r="B10" s="19">
        <v>9</v>
      </c>
      <c r="C10" s="20" t="s">
        <v>6</v>
      </c>
      <c r="D10" s="18">
        <f>D9+38</f>
        <v>44707</v>
      </c>
      <c r="F10" s="13">
        <v>2066</v>
      </c>
      <c r="H10" s="25">
        <f>DATE(Année,9,1)</f>
        <v>44805</v>
      </c>
      <c r="I10" s="26">
        <f>DATE(Année,9,1)</f>
        <v>44805</v>
      </c>
      <c r="J10" s="12"/>
      <c r="K10" s="12"/>
      <c r="L10" s="12"/>
      <c r="M10" s="12"/>
    </row>
    <row r="11" spans="1:13" x14ac:dyDescent="0.3">
      <c r="B11" s="19">
        <v>10</v>
      </c>
      <c r="C11" s="20" t="s">
        <v>17</v>
      </c>
      <c r="D11" s="18">
        <f>D10+49</f>
        <v>44756</v>
      </c>
      <c r="F11" s="13">
        <v>2072</v>
      </c>
      <c r="H11" s="25">
        <f>DATE(Année,10,1)</f>
        <v>44835</v>
      </c>
      <c r="I11" s="26">
        <f>DATE(Année,10,1)</f>
        <v>44835</v>
      </c>
      <c r="J11" s="12"/>
      <c r="K11" s="12"/>
      <c r="L11" s="12"/>
      <c r="M11" s="12"/>
    </row>
    <row r="12" spans="1:13" x14ac:dyDescent="0.3">
      <c r="B12" s="19">
        <v>11</v>
      </c>
      <c r="F12" s="13">
        <v>2077</v>
      </c>
      <c r="H12" s="25">
        <f>DATE(Année,11,1)</f>
        <v>44866</v>
      </c>
      <c r="I12" s="26">
        <f>DATE(Année,11,1)</f>
        <v>44866</v>
      </c>
      <c r="J12" s="12"/>
    </row>
    <row r="13" spans="1:13" x14ac:dyDescent="0.3">
      <c r="B13" s="19">
        <v>12</v>
      </c>
      <c r="F13" s="13">
        <v>2083</v>
      </c>
      <c r="H13" s="25">
        <f>DATE(Année,12,1)</f>
        <v>44896</v>
      </c>
      <c r="I13" s="26">
        <f>DATE(Année,12,1)</f>
        <v>44896</v>
      </c>
      <c r="J13" s="12"/>
    </row>
    <row r="14" spans="1:13" x14ac:dyDescent="0.3">
      <c r="B14" s="19">
        <v>13</v>
      </c>
      <c r="F14" s="13">
        <v>2089</v>
      </c>
      <c r="J14" s="12"/>
    </row>
    <row r="15" spans="1:13" x14ac:dyDescent="0.3">
      <c r="B15" s="19">
        <v>14</v>
      </c>
      <c r="F15" s="13">
        <v>2094</v>
      </c>
      <c r="J15" s="12"/>
    </row>
    <row r="16" spans="1:13" x14ac:dyDescent="0.3">
      <c r="B16" s="19">
        <v>15</v>
      </c>
      <c r="F16" s="13">
        <v>2100</v>
      </c>
      <c r="J16" s="12"/>
    </row>
    <row r="17" spans="2:10" x14ac:dyDescent="0.3">
      <c r="B17" s="19">
        <v>16</v>
      </c>
      <c r="F17" s="13">
        <v>2106</v>
      </c>
      <c r="J17" s="12"/>
    </row>
    <row r="18" spans="2:10" x14ac:dyDescent="0.3">
      <c r="B18" s="19">
        <v>17</v>
      </c>
      <c r="F18" s="13">
        <v>2112</v>
      </c>
      <c r="J18" s="12"/>
    </row>
    <row r="19" spans="2:10" x14ac:dyDescent="0.3">
      <c r="B19" s="19">
        <v>18</v>
      </c>
      <c r="F19" s="13">
        <v>2117</v>
      </c>
      <c r="J19" s="12"/>
    </row>
    <row r="20" spans="2:10" x14ac:dyDescent="0.3">
      <c r="B20" s="19">
        <v>19</v>
      </c>
    </row>
    <row r="21" spans="2:10" x14ac:dyDescent="0.3">
      <c r="B21" s="19">
        <v>20</v>
      </c>
    </row>
    <row r="22" spans="2:10" x14ac:dyDescent="0.3">
      <c r="B22" s="19">
        <v>21</v>
      </c>
    </row>
    <row r="23" spans="2:10" x14ac:dyDescent="0.3">
      <c r="B23" s="19">
        <v>22</v>
      </c>
    </row>
    <row r="24" spans="2:10" x14ac:dyDescent="0.3">
      <c r="B24" s="19">
        <v>23</v>
      </c>
    </row>
    <row r="25" spans="2:10" x14ac:dyDescent="0.3">
      <c r="B25" s="19">
        <v>24</v>
      </c>
    </row>
    <row r="26" spans="2:10" x14ac:dyDescent="0.3">
      <c r="B26" s="19">
        <v>25</v>
      </c>
    </row>
    <row r="27" spans="2:10" x14ac:dyDescent="0.3">
      <c r="B27" s="19">
        <v>26</v>
      </c>
    </row>
    <row r="28" spans="2:10" x14ac:dyDescent="0.3">
      <c r="B28" s="19">
        <v>27</v>
      </c>
    </row>
    <row r="29" spans="2:10" x14ac:dyDescent="0.3">
      <c r="B29" s="19">
        <v>28</v>
      </c>
    </row>
    <row r="30" spans="2:10" x14ac:dyDescent="0.3">
      <c r="B30" s="19">
        <v>29</v>
      </c>
    </row>
    <row r="31" spans="2:10" x14ac:dyDescent="0.3">
      <c r="B31" s="19">
        <v>30</v>
      </c>
    </row>
    <row r="32" spans="2:10" x14ac:dyDescent="0.3">
      <c r="B32" s="19">
        <v>31</v>
      </c>
    </row>
    <row r="33" spans="2:2" x14ac:dyDescent="0.3">
      <c r="B33" s="19">
        <v>32</v>
      </c>
    </row>
    <row r="34" spans="2:2" x14ac:dyDescent="0.3">
      <c r="B34" s="19">
        <v>33</v>
      </c>
    </row>
    <row r="35" spans="2:2" x14ac:dyDescent="0.3">
      <c r="B35" s="19">
        <v>34</v>
      </c>
    </row>
    <row r="36" spans="2:2" x14ac:dyDescent="0.3">
      <c r="B36" s="19">
        <v>35</v>
      </c>
    </row>
    <row r="37" spans="2:2" x14ac:dyDescent="0.3">
      <c r="B37" s="19">
        <v>36</v>
      </c>
    </row>
    <row r="38" spans="2:2" x14ac:dyDescent="0.3">
      <c r="B38" s="19">
        <v>37</v>
      </c>
    </row>
    <row r="39" spans="2:2" x14ac:dyDescent="0.3">
      <c r="B39" s="19">
        <v>38</v>
      </c>
    </row>
    <row r="40" spans="2:2" x14ac:dyDescent="0.3">
      <c r="B40" s="19">
        <v>39</v>
      </c>
    </row>
    <row r="41" spans="2:2" x14ac:dyDescent="0.3">
      <c r="B41" s="19">
        <v>40</v>
      </c>
    </row>
    <row r="42" spans="2:2" x14ac:dyDescent="0.3">
      <c r="B42" s="19">
        <v>41</v>
      </c>
    </row>
    <row r="43" spans="2:2" x14ac:dyDescent="0.3">
      <c r="B43" s="19">
        <v>42</v>
      </c>
    </row>
    <row r="44" spans="2:2" x14ac:dyDescent="0.3">
      <c r="B44" s="19">
        <v>43</v>
      </c>
    </row>
    <row r="45" spans="2:2" x14ac:dyDescent="0.3">
      <c r="B45" s="19">
        <v>44</v>
      </c>
    </row>
    <row r="46" spans="2:2" x14ac:dyDescent="0.3">
      <c r="B46" s="19">
        <v>45</v>
      </c>
    </row>
    <row r="47" spans="2:2" x14ac:dyDescent="0.3">
      <c r="B47" s="19">
        <v>46</v>
      </c>
    </row>
    <row r="48" spans="2:2" x14ac:dyDescent="0.3">
      <c r="B48" s="19">
        <v>47</v>
      </c>
    </row>
    <row r="49" spans="2:2" x14ac:dyDescent="0.3">
      <c r="B49" s="19">
        <v>48</v>
      </c>
    </row>
    <row r="50" spans="2:2" x14ac:dyDescent="0.3">
      <c r="B50" s="19">
        <v>49</v>
      </c>
    </row>
    <row r="51" spans="2:2" x14ac:dyDescent="0.3">
      <c r="B51" s="19">
        <v>50</v>
      </c>
    </row>
    <row r="52" spans="2:2" x14ac:dyDescent="0.3">
      <c r="B52" s="19">
        <v>51</v>
      </c>
    </row>
    <row r="53" spans="2:2" x14ac:dyDescent="0.3">
      <c r="B53" s="19">
        <v>52</v>
      </c>
    </row>
    <row r="54" spans="2:2" x14ac:dyDescent="0.3">
      <c r="B54" s="19">
        <v>53</v>
      </c>
    </row>
  </sheetData>
  <mergeCells count="2">
    <mergeCell ref="K1:M1"/>
    <mergeCell ref="C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Planning </vt:lpstr>
      <vt:lpstr>Archive</vt:lpstr>
      <vt:lpstr>Paramètres </vt:lpstr>
      <vt:lpstr>Année</vt:lpstr>
      <vt:lpstr>l_an</vt:lpstr>
      <vt:lpstr>Semaines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wbw fiberizing</dc:creator>
  <cp:lastModifiedBy>François ROUZE</cp:lastModifiedBy>
  <dcterms:created xsi:type="dcterms:W3CDTF">2022-06-25T04:30:03Z</dcterms:created>
  <dcterms:modified xsi:type="dcterms:W3CDTF">2022-06-30T03:18:46Z</dcterms:modified>
</cp:coreProperties>
</file>