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drawings/drawing2.xml" ContentType="application/vnd.openxmlformats-officedocument.drawing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E14DF192-8A13-4DA1-94EA-642AB5018A4E}" xr6:coauthVersionLast="36" xr6:coauthVersionMax="36" xr10:uidLastSave="{00000000-0000-0000-0000-000000000000}"/>
  <bookViews>
    <workbookView xWindow="0" yWindow="0" windowWidth="23040" windowHeight="9048" activeTab="2" xr2:uid="{00000000-000D-0000-FFFF-FFFF00000000}"/>
  </bookViews>
  <sheets>
    <sheet name="Accueil" sheetId="1" r:id="rId1"/>
    <sheet name="Base clients" sheetId="2" r:id="rId2"/>
    <sheet name="Base rdv" sheetId="3" r:id="rId3"/>
    <sheet name="parametres" sheetId="4" r:id="rId4"/>
    <sheet name="Calendrier" sheetId="6" r:id="rId5"/>
    <sheet name="Statistiques" sheetId="8" r:id="rId6"/>
    <sheet name="Agenda" sheetId="9" r:id="rId7"/>
    <sheet name="2022" sheetId="10" r:id="rId8"/>
  </sheets>
  <functionGroups builtInGroupCount="19"/>
  <definedNames>
    <definedName name="CalAnnee">Calendrier!$K$3</definedName>
    <definedName name="DateduJour">Calendrier!$M$2</definedName>
    <definedName name="JourChoisi">Calendrier!$M$10:$M$11</definedName>
    <definedName name="ListeBaseClient">TableauBaseClient[]</definedName>
    <definedName name="ListeBaseRDV">TableauBaseRDV[]</definedName>
    <definedName name="ListeCivilité">TableauCivilité[civilité]</definedName>
    <definedName name="ListeDateFact">TableauDateFact[Date fact]</definedName>
    <definedName name="ListeDurée">TableauDurée[Durée]</definedName>
    <definedName name="ListeHeures">TableauHeures[heures]</definedName>
    <definedName name="ListeID">TableauID[ID]</definedName>
    <definedName name="ListeJourChoisi">Calendrier!$M$11</definedName>
    <definedName name="ListeMotif">TableauMotif[Motif]</definedName>
    <definedName name="ListeNomPreFact">TableauNomPreFact[]</definedName>
    <definedName name="ListeNoms">TableauBaseClient[Nom]</definedName>
    <definedName name="ListeNumID">TableauNumID[Numero]</definedName>
    <definedName name="ListeProduits">TableauProduits[Ref Produit]</definedName>
    <definedName name="ListeTexeID">TableauTexeID[Texte]</definedName>
    <definedName name="MoisSelect">Calendrier!$C$1</definedName>
    <definedName name="SelectionMois">Calendrier!$K$2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4" l="1" a="1"/>
  <c r="T20" i="6"/>
  <c r="K14" i="6"/>
  <c r="K16" i="6" s="1"/>
  <c r="L16" i="6" s="1"/>
  <c r="M16" i="6" s="1"/>
  <c r="N16" i="6" s="1"/>
  <c r="O16" i="6" s="1"/>
  <c r="P16" i="6" s="1"/>
  <c r="Q16" i="6" s="1"/>
  <c r="K17" i="6" s="1"/>
  <c r="M2" i="6"/>
  <c r="M4" i="6" s="1"/>
  <c r="C1" i="6"/>
  <c r="K8" i="6" s="1"/>
  <c r="D6" i="4"/>
  <c r="S2" i="4"/>
  <c r="R2" i="4" s="1"/>
  <c r="Q2" i="4"/>
  <c r="P2" i="4"/>
  <c r="C3" i="6" l="1"/>
  <c r="D3" i="6" s="1"/>
  <c r="E3" i="6" s="1"/>
  <c r="F3" i="6" s="1"/>
  <c r="G3" i="6" s="1"/>
  <c r="H3" i="6" s="1"/>
  <c r="I3" i="6" s="1"/>
  <c r="C4" i="6" s="1"/>
  <c r="M5" i="6"/>
  <c r="C2" i="6"/>
  <c r="D4" i="6"/>
  <c r="L17" i="6"/>
  <c r="K15" i="6"/>
  <c r="K7" i="6"/>
  <c r="M8" i="6" s="1"/>
  <c r="L15" i="6" l="1"/>
  <c r="M17" i="6"/>
  <c r="E4" i="6"/>
  <c r="D2" i="6"/>
  <c r="F4" i="6" l="1"/>
  <c r="E2" i="6"/>
  <c r="N17" i="6"/>
  <c r="M15" i="6"/>
  <c r="N15" i="6" l="1"/>
  <c r="O17" i="6"/>
  <c r="G4" i="6"/>
  <c r="F2" i="6"/>
  <c r="G2" i="6" l="1"/>
  <c r="H4" i="6"/>
  <c r="P17" i="6"/>
  <c r="O15" i="6"/>
  <c r="P15" i="6" l="1"/>
  <c r="Q17" i="6"/>
  <c r="I4" i="6"/>
  <c r="H2" i="6"/>
  <c r="C5" i="6" l="1"/>
  <c r="D5" i="6" s="1"/>
  <c r="E5" i="6" s="1"/>
  <c r="F5" i="6" s="1"/>
  <c r="G5" i="6" s="1"/>
  <c r="H5" i="6" s="1"/>
  <c r="I5" i="6" s="1"/>
  <c r="C6" i="6" s="1"/>
  <c r="D6" i="6" s="1"/>
  <c r="E6" i="6" s="1"/>
  <c r="F6" i="6" s="1"/>
  <c r="G6" i="6" s="1"/>
  <c r="H6" i="6" s="1"/>
  <c r="I6" i="6" s="1"/>
  <c r="C7" i="6" s="1"/>
  <c r="D7" i="6" s="1"/>
  <c r="E7" i="6" s="1"/>
  <c r="F7" i="6" s="1"/>
  <c r="G7" i="6" s="1"/>
  <c r="H7" i="6" s="1"/>
  <c r="I7" i="6" s="1"/>
  <c r="C8" i="6" s="1"/>
  <c r="D8" i="6" s="1"/>
  <c r="E8" i="6" s="1"/>
  <c r="F8" i="6" s="1"/>
  <c r="G8" i="6" s="1"/>
  <c r="H8" i="6" s="1"/>
  <c r="I8" i="6" s="1"/>
  <c r="I2" i="6"/>
  <c r="K18" i="6"/>
  <c r="L18" i="6" s="1"/>
  <c r="M18" i="6" s="1"/>
  <c r="N18" i="6" s="1"/>
  <c r="O18" i="6" s="1"/>
  <c r="P18" i="6" s="1"/>
  <c r="Q18" i="6" s="1"/>
  <c r="K19" i="6" s="1"/>
  <c r="L19" i="6" s="1"/>
  <c r="M19" i="6" s="1"/>
  <c r="N19" i="6" s="1"/>
  <c r="O19" i="6" s="1"/>
  <c r="P19" i="6" s="1"/>
  <c r="Q19" i="6" s="1"/>
  <c r="K20" i="6" s="1"/>
  <c r="L20" i="6" s="1"/>
  <c r="M20" i="6" s="1"/>
  <c r="N20" i="6" s="1"/>
  <c r="O20" i="6" s="1"/>
  <c r="P20" i="6" s="1"/>
  <c r="Q20" i="6" s="1"/>
  <c r="K21" i="6" s="1"/>
  <c r="L21" i="6" s="1"/>
  <c r="M21" i="6" s="1"/>
  <c r="N21" i="6" s="1"/>
  <c r="O21" i="6" s="1"/>
  <c r="P21" i="6" s="1"/>
  <c r="Q21" i="6" s="1"/>
  <c r="Q15" i="6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<sst xmlns="http://schemas.openxmlformats.org/spreadsheetml/2006/main" count="255" uniqueCount="177">
  <si>
    <t>ID</t>
  </si>
  <si>
    <t>Nom</t>
  </si>
  <si>
    <t>Prénom</t>
  </si>
  <si>
    <t>Date Naiss</t>
  </si>
  <si>
    <t>adresse</t>
  </si>
  <si>
    <t>cp</t>
  </si>
  <si>
    <t>ville</t>
  </si>
  <si>
    <t>Tel</t>
  </si>
  <si>
    <t>Email</t>
  </si>
  <si>
    <t>Prenom</t>
  </si>
  <si>
    <t>Motif</t>
  </si>
  <si>
    <t>Date-H  RDV</t>
  </si>
  <si>
    <t>Durée</t>
  </si>
  <si>
    <t>Tarif</t>
  </si>
  <si>
    <t>Num Facf</t>
  </si>
  <si>
    <t>Liste 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</si>
  <si>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</si>
  <si>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</si>
  <si>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</si>
  <si>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</si>
  <si>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</si>
  <si>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</si>
  <si>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</si>
  <si>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</si>
  <si>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</si>
  <si>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</si>
  <si>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</si>
  <si>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</si>
  <si>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Annee</t>
  </si>
  <si>
    <t>Texte</t>
  </si>
  <si>
    <t>Date du Jour</t>
  </si>
  <si>
    <t xml:space="preserve">Mois et Année </t>
  </si>
  <si>
    <t>Concaténation</t>
  </si>
  <si>
    <t>Paiement</t>
  </si>
  <si>
    <t>OUI</t>
  </si>
  <si>
    <t>NON</t>
  </si>
  <si>
    <t>Statut</t>
  </si>
  <si>
    <t>Célibataire</t>
  </si>
  <si>
    <t>Marié</t>
  </si>
  <si>
    <t>Divorcé(e)</t>
  </si>
  <si>
    <t>Veuf(ve)</t>
  </si>
  <si>
    <t>Civilité</t>
  </si>
  <si>
    <t>Mr</t>
  </si>
  <si>
    <t>Mme</t>
  </si>
  <si>
    <t>Melle</t>
  </si>
  <si>
    <t>Mr Enf</t>
  </si>
  <si>
    <t>Melle Enf</t>
  </si>
  <si>
    <t>Aujourd'hui</t>
  </si>
  <si>
    <t>Mois Sélection</t>
  </si>
  <si>
    <t>heures</t>
  </si>
  <si>
    <t>Date fact</t>
  </si>
  <si>
    <t>civilité</t>
  </si>
  <si>
    <t>Melle enf</t>
  </si>
  <si>
    <t>Mr enf</t>
  </si>
  <si>
    <t>Découv</t>
  </si>
  <si>
    <t>Test</t>
  </si>
  <si>
    <t>T camp</t>
  </si>
  <si>
    <t>T1</t>
  </si>
  <si>
    <t>T2</t>
  </si>
  <si>
    <t>T3</t>
  </si>
  <si>
    <t>H1</t>
  </si>
  <si>
    <t>H2</t>
  </si>
  <si>
    <t>H3</t>
  </si>
  <si>
    <t>H4</t>
  </si>
  <si>
    <t>H5</t>
  </si>
  <si>
    <t>H6</t>
  </si>
  <si>
    <t>H7</t>
  </si>
  <si>
    <t>H8</t>
  </si>
  <si>
    <t>P1</t>
  </si>
  <si>
    <t>P2</t>
  </si>
  <si>
    <t>P3</t>
  </si>
  <si>
    <t>P4</t>
  </si>
  <si>
    <t>P5</t>
  </si>
  <si>
    <t>P6</t>
  </si>
  <si>
    <t>P7*</t>
  </si>
  <si>
    <t>P8*</t>
  </si>
  <si>
    <t>P9*</t>
  </si>
  <si>
    <t>P10*</t>
  </si>
  <si>
    <t>P11*</t>
  </si>
  <si>
    <t>P12*</t>
  </si>
  <si>
    <t>Complément "Kudzu"</t>
  </si>
  <si>
    <t>Rdv téléphonique</t>
  </si>
  <si>
    <t>Séance Test</t>
  </si>
  <si>
    <t>Séance découverte</t>
  </si>
  <si>
    <t>Séance classique 1er rdv</t>
  </si>
  <si>
    <t>Séance classique suivi</t>
  </si>
  <si>
    <t>Gestion de poids forfait</t>
  </si>
  <si>
    <t>Gestion de poids suivi</t>
  </si>
  <si>
    <t>Séance Tabac Camp</t>
  </si>
  <si>
    <t>Séance Tabac Camp suivi</t>
  </si>
  <si>
    <t>Forfait Tabac (avec garanti)</t>
  </si>
  <si>
    <t>Forfait Tabac (sansgaranti)</t>
  </si>
  <si>
    <t>Forfait Tabac suivi</t>
  </si>
  <si>
    <t>Déplacement Z1</t>
  </si>
  <si>
    <t>Déplacement Z2 (15 a 30km)</t>
  </si>
  <si>
    <t>Déplacement Z3 (30 a 60km)</t>
  </si>
  <si>
    <t>Ref Produit</t>
  </si>
  <si>
    <t>Numero</t>
  </si>
  <si>
    <t>CL-2022-</t>
  </si>
  <si>
    <t>CL-2022-001</t>
  </si>
  <si>
    <t>mailto:####@###.###</t>
  </si>
  <si>
    <t>nom</t>
  </si>
  <si>
    <t>prenon</t>
  </si>
  <si>
    <t>fact</t>
  </si>
  <si>
    <t>Init</t>
  </si>
  <si>
    <t>Nom1</t>
  </si>
  <si>
    <t>Prénom1</t>
  </si>
  <si>
    <t>Nom2</t>
  </si>
  <si>
    <t>Prénom2</t>
  </si>
  <si>
    <t>Prénom3</t>
  </si>
  <si>
    <t>Nom4</t>
  </si>
  <si>
    <t>Prénom4</t>
  </si>
  <si>
    <t>Prénom5</t>
  </si>
  <si>
    <t>Prénom6</t>
  </si>
  <si>
    <t>Nom9</t>
  </si>
  <si>
    <t>Prénom9</t>
  </si>
  <si>
    <t>Nom10</t>
  </si>
  <si>
    <t>Prénom10</t>
  </si>
  <si>
    <t>Nom11</t>
  </si>
  <si>
    <t>Prénom11</t>
  </si>
  <si>
    <t>Adresse1</t>
  </si>
  <si>
    <t>Adresse2</t>
  </si>
  <si>
    <t>Adresse3</t>
  </si>
  <si>
    <t>Adresse4</t>
  </si>
  <si>
    <t>Adresse5</t>
  </si>
  <si>
    <t>Adresse6</t>
  </si>
  <si>
    <t>Adresse9</t>
  </si>
  <si>
    <t>Adresse10</t>
  </si>
  <si>
    <t>Adresse11</t>
  </si>
  <si>
    <t>ville1</t>
  </si>
  <si>
    <t>ville2</t>
  </si>
  <si>
    <t>ville3</t>
  </si>
  <si>
    <t>ville4</t>
  </si>
  <si>
    <t>ville5</t>
  </si>
  <si>
    <t>ville6</t>
  </si>
  <si>
    <t>ville9</t>
  </si>
  <si>
    <t>ville10</t>
  </si>
  <si>
    <t>ville11</t>
  </si>
  <si>
    <t>mail1@xxxx.fr</t>
  </si>
  <si>
    <t>mail2@xxxx.fr</t>
  </si>
  <si>
    <t>mail3@xxxx.fr</t>
  </si>
  <si>
    <t>mail4@xxxx.fr</t>
  </si>
  <si>
    <t>mail5@xxxx.fr</t>
  </si>
  <si>
    <t>mail6@xxxx.fr</t>
  </si>
  <si>
    <t>mail9@xxxx.fr</t>
  </si>
  <si>
    <t>mail10@xxxx.fr</t>
  </si>
  <si>
    <t>mail11@xxxx.fr</t>
  </si>
  <si>
    <t>CL-2022-002</t>
  </si>
  <si>
    <t>CL-2022-003</t>
  </si>
  <si>
    <t>CL-2022-004</t>
  </si>
  <si>
    <t>CL-2022-005</t>
  </si>
  <si>
    <t>CL-2022-006</t>
  </si>
  <si>
    <t>CL-2022-009</t>
  </si>
  <si>
    <t>CL-2022-010</t>
  </si>
  <si>
    <t>CL-2022-011</t>
  </si>
  <si>
    <t>Essai</t>
  </si>
  <si>
    <t>Essai3</t>
  </si>
  <si>
    <t>12/09/1953</t>
  </si>
  <si>
    <t>64 412</t>
  </si>
  <si>
    <t>01 20 12 15 76</t>
  </si>
  <si>
    <t>Essai6</t>
  </si>
  <si>
    <t>20/02/1983</t>
  </si>
  <si>
    <t>64 415</t>
  </si>
  <si>
    <t>01 20 12 15 79</t>
  </si>
  <si>
    <t>NOP-30 101020-0800</t>
  </si>
  <si>
    <t>NOP-30 101020-0801</t>
  </si>
  <si>
    <t>NOP-30 101020-0802</t>
  </si>
  <si>
    <t>NOP-30 101020-0803</t>
  </si>
  <si>
    <t>NOP-30 101020-0804</t>
  </si>
  <si>
    <t>NOP-30 101020-0805</t>
  </si>
  <si>
    <t>NOP-30 101020-0806</t>
  </si>
  <si>
    <t>NOP-30 101020-0807</t>
  </si>
  <si>
    <t>NOP-30 101020-0808</t>
  </si>
  <si>
    <t>Téléphone</t>
  </si>
  <si>
    <t>E mail</t>
  </si>
  <si>
    <t/>
  </si>
  <si>
    <t>01 20 12 15 77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</si>
</sst>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4" formatCode="_-* #,##0.00\ &quot;€&quot;_-;\-* #,##0.00\ &quot;€&quot;_-;_-* &quot;-&quot;??\ &quot;€&quot;_-;_-@_-"/>
    <numFmt numFmtId="164" formatCode="mmmm"/>
    <numFmt numFmtId="165" formatCode="d"/>
    <numFmt numFmtId="166" formatCode="[$-F400]h:mm:ss\ AM/PM"/>
    <numFmt numFmtId="167" formatCode="[$-F800]dddd\,\ mmmm\ dd\,\ yyyy"/>
  </numFmts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5117038483843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4" tint="0.599963377788628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" fillId="0" borderId="0" applyNumberFormat="0" applyFill="0" applyBorder="0" applyAlignment="0" applyProtection="0"/>
  </cellStyleXfs>
  <cellXfs count="28">
    <xf numFmtId="0" fontId="0" fillId="0" borderId="0" xfId="0"/>
    <xf numFmtId="164" fontId="0" fillId="3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/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165" fontId="0" fillId="0" borderId="1" xfId="0" applyNumberFormat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4" borderId="0" xfId="0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22" fontId="0" fillId="0" borderId="0" xfId="0" applyNumberFormat="1"/>
    <xf numFmtId="20" fontId="0" fillId="0" borderId="0" xfId="0" applyNumberFormat="1"/>
    <xf numFmtId="44" fontId="0" fillId="0" borderId="0" xfId="1" applyFont="1"/>
    <xf numFmtId="0" fontId="0" fillId="0" borderId="0" xfId="0" applyNumberFormat="1" applyAlignment="1">
      <alignment horizontal="center" vertical="center"/>
    </xf>
    <xf numFmtId="167" fontId="0" fillId="2" borderId="1" xfId="0" applyNumberFormat="1" applyFill="1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center"/>
    </xf>
    <xf numFmtId="0" fontId="0" fillId="0" borderId="0" xfId="0" applyFill="1"/>
    <xf numFmtId="14" fontId="0" fillId="3" borderId="1" xfId="0" applyNumberForma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2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NumberFormat="1"/>
  </cellXfs>
  <cellStyles count="3">
    <cellStyle name="Lien hypertexte" xfId="2" builtinId="8"/>
    <cellStyle name="Monétaire" xfId="1" builtinId="4"/>
    <cellStyle name="Normal" xfId="0" builtinId="0"/>
  </cellStyles>
  <dxfs count="52">
    <dxf>
      <numFmt numFmtId="0" formatCode="General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bgColor theme="8" tint="0.79995117038483843"/>
        </patternFill>
      </fill>
      <alignment horizontal="center" vertical="center" textRotation="0" wrapText="0" shrinkToFit="0" readingOrder="0"/>
    </dxf>
    <dxf>
      <fill>
        <patternFill patternType="solid">
          <bgColor theme="8" tint="0.79995117038483843"/>
        </patternFill>
      </fill>
      <alignment horizontal="center" vertical="center" textRotation="0" wrapText="0" shrinkToFit="0" readingOrder="0"/>
    </dxf>
    <dxf>
      <fill>
        <patternFill patternType="solid">
          <bgColor theme="4" tint="0.59996337778862885"/>
        </patternFill>
      </fill>
      <alignment horizontal="center" vertical="center" textRotation="0" wrapText="0" shrinkToFit="0" readingOrder="0"/>
    </dxf>
    <dxf>
      <alignment horizontal="center" vertical="center" textRotation="0" wrapText="0" shrinkToFit="0" readingOrder="0"/>
    </dxf>
    <dxf>
      <alignment horizontal="center" vertical="center" textRotation="0" wrapText="0" shrinkToFit="0" readingOrder="0"/>
    </dxf>
    <dxf>
      <alignment horizontal="center" vertical="center" textRotation="0" wrapText="0" shrinkToFit="0" readingOrder="0"/>
    </dxf>
    <dxf>
      <alignment horizontal="center" vertical="center" textRotation="0" wrapText="0" shrinkToFit="0" readingOrder="0"/>
    </dxf>
    <dxf>
      <alignment horizontal="center" vertical="center" textRotation="0" wrapText="0" shrinkToFit="0" readingOrder="0"/>
    </dxf>
    <dxf>
      <alignment horizontal="center" vertical="center" textRotation="0" wrapText="0" shrinkToFit="0" readingOrder="0"/>
    </dxf>
    <dxf>
      <alignment horizontal="center" vertical="center" textRotation="0" wrapText="0" shrinkToFit="0" readingOrder="0"/>
    </dxf>
    <dxf>
      <alignment horizontal="center" vertical="center" textRotation="0" wrapText="0" shrinkToFit="0" readingOrder="0"/>
    </dxf>
    <dxf>
      <alignment horizontal="center" vertical="center" textRotation="0" wrapText="0" shrinkToFit="0" readingOrder="0"/>
    </dxf>
    <dxf>
      <alignment horizontal="center" vertical="center" textRotation="0" wrapText="0" shrinkToFit="0" readingOrder="0"/>
    </dxf>
    <dxf>
      <alignment horizontal="center" vertical="center" textRotation="0" wrapText="0" shrinkToFit="0" readingOrder="0"/>
    </dxf>
    <dxf>
      <alignment horizontal="center" vertical="center" textRotation="0" wrapText="0" shrinkToFit="0" readingOrder="0"/>
    </dxf>
    <dxf>
      <alignment horizontal="center" vertical="center" textRotation="0" wrapText="0" shrinkToFit="0" readingOrder="0"/>
    </dxf>
    <dxf>
      <alignment horizontal="center" vertical="center" textRotation="0" wrapText="0" shrinkToFit="0" readingOrder="0"/>
    </dxf>
    <dxf>
      <alignment horizontal="center" vertical="center" textRotation="0" wrapText="0" shrinkToFit="0" readingOrder="0"/>
    </dxf>
    <dxf>
      <fill>
        <patternFill patternType="solid">
          <bgColor theme="4" tint="0.59996337778862885"/>
        </patternFill>
      </fill>
      <alignment horizontal="center" vertical="center" textRotation="0" wrapText="0" shrinkToFit="0" readingOrder="0"/>
    </dxf>
    <dxf>
      <font>
        <b val="0"/>
        <i val="0"/>
        <strike val="0"/>
        <u val="none"/>
        <sz val="11"/>
        <color theme="1"/>
        <name val="Calibri"/>
        <family val="2"/>
      </font>
    </dxf>
    <dxf>
      <font>
        <b val="0"/>
        <i val="0"/>
        <strike val="0"/>
        <u val="none"/>
        <sz val="11"/>
        <color theme="1"/>
        <name val="Calibri"/>
        <family val="2"/>
      </font>
    </dxf>
    <dxf>
      <fill>
        <patternFill patternType="solid">
          <bgColor theme="4" tint="0.59996337778862885"/>
        </patternFill>
      </fill>
      <alignment horizontal="center" vertical="bottom" textRotation="0" wrapText="0" shrinkToFit="0" readingOrder="0"/>
    </dxf>
    <dxf>
      <fill>
        <patternFill patternType="solid">
          <bgColor theme="4" tint="0.59996337778862885"/>
        </patternFill>
      </fill>
      <alignment horizontal="center" vertical="bottom" textRotation="0" wrapText="0" shrinkToFit="0" readingOrder="0"/>
    </dxf>
    <dxf>
      <alignment horizontal="center" vertical="center" textRotation="0" wrapText="0" shrinkToFit="0" readingOrder="0"/>
    </dxf>
    <dxf>
      <alignment horizontal="center" vertical="center" textRotation="0" wrapText="0" shrinkToFit="0" readingOrder="0"/>
    </dxf>
    <dxf>
      <fill>
        <patternFill patternType="solid">
          <bgColor theme="4" tint="0.59996337778862885"/>
        </patternFill>
      </fill>
      <alignment horizontal="center" vertical="center" textRotation="0" wrapText="0" shrinkToFit="0" readingOrder="0"/>
    </dxf>
    <dxf>
      <alignment horizontal="center" vertical="bottom" textRotation="0" wrapText="0" shrinkToFit="0" readingOrder="0"/>
    </dxf>
    <dxf>
      <alignment horizontal="center" vertical="bottom" textRotation="0" wrapText="0" shrinkToFit="0" readingOrder="0"/>
    </dxf>
    <dxf>
      <fill>
        <patternFill patternType="solid">
          <bgColor theme="4" tint="0.59996337778862885"/>
        </patternFill>
      </fill>
      <alignment horizontal="center" vertical="bottom" textRotation="0" wrapText="0" shrinkToFit="0" readingOrder="0"/>
    </dxf>
    <dxf>
      <numFmt numFmtId="166" formatCode="[$-F400]h:mm:ss\ AM/PM"/>
      <alignment horizontal="center" vertical="center" textRotation="0" wrapText="0" shrinkToFit="0" readingOrder="0"/>
    </dxf>
    <dxf>
      <alignment horizontal="center" vertical="center" textRotation="0" wrapText="0" shrinkToFit="0" readingOrder="0"/>
    </dxf>
    <dxf>
      <fill>
        <patternFill patternType="solid">
          <bgColor theme="4" tint="0.59996337778862885"/>
        </patternFill>
      </fill>
      <alignment horizontal="center" vertical="center" textRotation="0" wrapText="0" shrinkToFit="0" readingOrder="0"/>
    </dxf>
    <dxf>
      <numFmt numFmtId="25" formatCode="hh:mm"/>
    </dxf>
    <dxf>
      <numFmt numFmtId="27" formatCode="dd/mm/yyyy\ hh:mm"/>
    </dxf>
    <dxf>
      <alignment horizontal="center" vertical="center" textRotation="0" wrapText="0" shrinkToFit="0" readingOrder="0"/>
    </dxf>
    <dxf>
      <alignment horizontal="center" vertical="center" textRotation="0" wrapText="0" shrinkToFit="0" readingOrder="0"/>
    </dxf>
    <dxf>
      <alignment horizontal="center" vertical="center" textRotation="0" wrapText="0" shrinkToFit="0" readingOrder="0"/>
    </dxf>
    <dxf>
      <alignment horizontal="center" vertical="center" textRotation="0" wrapText="0" shrinkToFit="0" readingOrder="0"/>
    </dxf>
    <dxf>
      <alignment horizontal="center" vertical="center" textRotation="0" wrapText="0" shrinkToFit="0" readingOrder="0"/>
    </dxf>
    <dxf>
      <alignment horizontal="center" vertical="center" textRotation="0" wrapText="0" shrinkToFit="0" readingOrder="0"/>
    </dxf>
    <dxf>
      <alignment horizontal="center" vertical="center" textRotation="0" wrapText="0" shrinkToFit="0" readingOrder="0"/>
    </dxf>
    <dxf>
      <alignment horizontal="center" vertical="center" textRotation="0" wrapText="0" shrinkToFit="0" readingOrder="0"/>
    </dxf>
    <dxf>
      <alignment horizontal="center" vertical="center" textRotation="0" wrapText="0" shrinkToFit="0" readingOrder="0"/>
    </dxf>
    <dxf>
      <alignment horizontal="center" vertical="center" textRotation="0" wrapText="0" shrinkToFit="0" readingOrder="0"/>
    </dxf>
    <dxf>
      <alignment horizontal="center" vertical="center" textRotation="0" wrapText="0" shrinkToFit="0" readingOrder="0"/>
    </dxf>
    <dxf>
      <alignment horizontal="center" vertical="center" textRotation="0" wrapText="0" shrinkToFit="0" readingOrder="0"/>
    </dxf>
    <dxf>
      <alignment horizontal="center" vertical="center" textRotation="0" wrapText="0" shrinkToFit="0" readingOrder="0"/>
    </dxf>
  </dxfs>
  <tableStyles count="1" defaultTableStyle="TableStyleMedium2" defaultPivotStyle="PivotStyleLight16">
    <tableStyle name="Invisible" pivot="0" table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</xdr:colOff>
      <xdr:row>0</xdr:row>
      <xdr:rowOff>0</xdr:rowOff>
    </xdr:from>
    <xdr:to>
      <xdr:col>19</xdr:col>
      <xdr:colOff>609600</xdr:colOff>
      <xdr:row>51</xdr:row>
      <xdr:rowOff>34440</xdr:rowOff>
    </xdr:to>
    <xdr:pic>
      <xdr:nvPicPr>
        <xdr:cNvPr id="14" name="Image 13" descr="Rochers au bord de la plage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0" y="0"/>
          <a:ext cx="15087600" cy="9753600"/>
        </a:xfrm>
        <a:prstGeom prst="rect">
          <a:avLst/>
        </a:prstGeom>
      </xdr:spPr>
    </xdr:pic>
    <xdr:clientData/>
  </xdr:twoCellAnchor>
  <xdr:twoCellAnchor>
    <xdr:from>
      <xdr:col>3</xdr:col>
      <xdr:colOff>19049</xdr:colOff>
      <xdr:row>5</xdr:row>
      <xdr:rowOff>0</xdr:rowOff>
    </xdr:from>
    <xdr:to>
      <xdr:col>4</xdr:col>
      <xdr:colOff>697049</xdr:colOff>
      <xdr:row>7</xdr:row>
      <xdr:rowOff>123000</xdr:rowOff>
    </xdr:to>
    <xdr:sp macro="[0]!Ouv_frmEnrCl.Ouv_frmEnrCL" textlink="" fLocksText="0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305050" y="952500"/>
          <a:ext cx="1438275" cy="5048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bg1"/>
        </a:fontRef>
      </xdr:style>
      <xdr:txBody>
        <a:bodyPr vertOverflow="clip" horzOverflow="clip" anchor="ctr"/>
        <a:lstStyle/>
        <a:p>
          <a:pPr algn="ctr"/>
          <a:r>
            <a:rPr lang="fr-FR" sz="1800" b="1"/>
            <a:t>Nvx Client</a:t>
          </a:r>
        </a:p>
      </xdr:txBody>
    </xdr:sp>
    <xdr:clientData/>
  </xdr:twoCellAnchor>
  <xdr:twoCellAnchor>
    <xdr:from>
      <xdr:col>2</xdr:col>
      <xdr:colOff>761999</xdr:colOff>
      <xdr:row>11</xdr:row>
      <xdr:rowOff>85725</xdr:rowOff>
    </xdr:from>
    <xdr:to>
      <xdr:col>4</xdr:col>
      <xdr:colOff>677999</xdr:colOff>
      <xdr:row>14</xdr:row>
      <xdr:rowOff>18225</xdr:rowOff>
    </xdr:to>
    <xdr:sp macro="[0]!Ouv_frmRechCl.Ouv_frmRechCl" textlink="" fLocksText="0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2286000" y="2181225"/>
          <a:ext cx="1438275" cy="5048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bg1"/>
        </a:fontRef>
      </xdr:style>
      <xdr:txBody>
        <a:bodyPr vertOverflow="clip" horzOverflow="clip" anchor="ctr"/>
        <a:lstStyle/>
        <a:p>
          <a:pPr algn="ctr"/>
          <a:r>
            <a:rPr lang="fr-FR" sz="1800" b="1"/>
            <a:t>Recherche</a:t>
          </a:r>
        </a:p>
      </xdr:txBody>
    </xdr:sp>
    <xdr:clientData/>
  </xdr:twoCellAnchor>
  <xdr:twoCellAnchor>
    <xdr:from>
      <xdr:col>2</xdr:col>
      <xdr:colOff>752475</xdr:colOff>
      <xdr:row>14</xdr:row>
      <xdr:rowOff>123825</xdr:rowOff>
    </xdr:from>
    <xdr:to>
      <xdr:col>4</xdr:col>
      <xdr:colOff>668475</xdr:colOff>
      <xdr:row>17</xdr:row>
      <xdr:rowOff>56325</xdr:rowOff>
    </xdr:to>
    <xdr:sp macro="" textlink="" fLocksText="0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2276475" y="2790825"/>
          <a:ext cx="1438275" cy="5048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bg1"/>
        </a:fontRef>
      </xdr:style>
      <xdr:txBody>
        <a:bodyPr vertOverflow="clip" horzOverflow="clip" anchor="ctr"/>
        <a:lstStyle/>
        <a:p>
          <a:pPr algn="ctr"/>
          <a:r>
            <a:rPr lang="fr-FR" sz="1800" b="1"/>
            <a:t>Agenda</a:t>
          </a:r>
        </a:p>
      </xdr:txBody>
    </xdr:sp>
    <xdr:clientData/>
  </xdr:twoCellAnchor>
  <xdr:twoCellAnchor>
    <xdr:from>
      <xdr:col>2</xdr:col>
      <xdr:colOff>752475</xdr:colOff>
      <xdr:row>17</xdr:row>
      <xdr:rowOff>161925</xdr:rowOff>
    </xdr:from>
    <xdr:to>
      <xdr:col>4</xdr:col>
      <xdr:colOff>668475</xdr:colOff>
      <xdr:row>20</xdr:row>
      <xdr:rowOff>94425</xdr:rowOff>
    </xdr:to>
    <xdr:sp macro="" textlink="" fLocksText="0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2276475" y="3400425"/>
          <a:ext cx="1438275" cy="5048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bg1"/>
        </a:fontRef>
      </xdr:style>
      <xdr:txBody>
        <a:bodyPr vertOverflow="clip" horzOverflow="clip" anchor="ctr"/>
        <a:lstStyle/>
        <a:p>
          <a:pPr algn="ctr"/>
          <a:r>
            <a:rPr lang="fr-FR" sz="1800" b="1"/>
            <a:t>Statistiques</a:t>
          </a:r>
        </a:p>
      </xdr:txBody>
    </xdr:sp>
    <xdr:clientData/>
  </xdr:twoCellAnchor>
  <xdr:twoCellAnchor>
    <xdr:from>
      <xdr:col>3</xdr:col>
      <xdr:colOff>9525</xdr:colOff>
      <xdr:row>8</xdr:row>
      <xdr:rowOff>38100</xdr:rowOff>
    </xdr:from>
    <xdr:to>
      <xdr:col>4</xdr:col>
      <xdr:colOff>687525</xdr:colOff>
      <xdr:row>10</xdr:row>
      <xdr:rowOff>161100</xdr:rowOff>
    </xdr:to>
    <xdr:sp macro="[0]!ouv_FrmPriseRDV.ouv_FrmPriseRDV" textlink="" fLocksText="0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295525" y="1562100"/>
          <a:ext cx="1438275" cy="5048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bg1"/>
        </a:fontRef>
      </xdr:style>
      <xdr:txBody>
        <a:bodyPr vertOverflow="clip" horzOverflow="clip" anchor="ctr"/>
        <a:lstStyle/>
        <a:p>
          <a:pPr algn="ctr"/>
          <a:r>
            <a:rPr lang="fr-FR" sz="1800" b="1"/>
            <a:t>Prise de rdv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66675</xdr:colOff>
      <xdr:row>13</xdr:row>
      <xdr:rowOff>38100</xdr:rowOff>
    </xdr:from>
    <xdr:to>
      <xdr:col>16</xdr:col>
      <xdr:colOff>712907</xdr:colOff>
      <xdr:row>14</xdr:row>
      <xdr:rowOff>28228</xdr:rowOff>
    </xdr:to>
    <xdr:pic macro="[0]!Feuil6.MoisSuivant">
      <xdr:nvPicPr>
        <xdr:cNvPr id="2" name="Imag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229850" y="2705100"/>
          <a:ext cx="647700" cy="390525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13</xdr:row>
      <xdr:rowOff>0</xdr:rowOff>
    </xdr:from>
    <xdr:to>
      <xdr:col>10</xdr:col>
      <xdr:colOff>646232</xdr:colOff>
      <xdr:row>13</xdr:row>
      <xdr:rowOff>390178</xdr:rowOff>
    </xdr:to>
    <xdr:pic macro="[0]!Feuil6.MoisPrecedent">
      <xdr:nvPicPr>
        <xdr:cNvPr id="3" name="Imag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76750" y="2667000"/>
          <a:ext cx="647700" cy="390525"/>
        </a:xfrm>
        <a:prstGeom prst="rect">
          <a:avLst/>
        </a:prstGeom>
      </xdr:spPr>
    </xdr:pic>
    <xdr:clientData/>
  </xdr:twoCellAnchor>
  <xdr:twoCellAnchor editAs="oneCell">
    <xdr:from>
      <xdr:col>17</xdr:col>
      <xdr:colOff>57149</xdr:colOff>
      <xdr:row>12</xdr:row>
      <xdr:rowOff>50007</xdr:rowOff>
    </xdr:from>
    <xdr:to>
      <xdr:col>17</xdr:col>
      <xdr:colOff>752474</xdr:colOff>
      <xdr:row>14</xdr:row>
      <xdr:rowOff>177960</xdr:rowOff>
    </xdr:to>
    <xdr:pic macro="[0]!Feuil6.RetourAujourdhui">
      <xdr:nvPicPr>
        <xdr:cNvPr id="4" name="Imag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982325" y="2524125"/>
          <a:ext cx="695325" cy="7143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BaseClient" displayName="TableauBaseClient" ref="A1:J10" totalsRowShown="0" headerRowDxfId="51" dataDxfId="50">
  <autoFilter ref="A1:J10" xr:uid="{00000000-0009-0000-0100-000001000000}"/>
  <tableColumns count="10">
    <tableColumn id="1" xr3:uid="{00000000-0010-0000-0000-000001000000}" name="ID" dataDxfId="49"/>
    <tableColumn id="10" xr3:uid="{00000000-0010-0000-0000-00000A000000}" name="Civilité" dataDxfId="48"/>
    <tableColumn id="2" xr3:uid="{00000000-0010-0000-0000-000002000000}" name="Nom" dataDxfId="47"/>
    <tableColumn id="3" xr3:uid="{00000000-0010-0000-0000-000003000000}" name="Prénom" dataDxfId="46"/>
    <tableColumn id="4" xr3:uid="{00000000-0010-0000-0000-000004000000}" name="Date Naiss" dataDxfId="45"/>
    <tableColumn id="5" xr3:uid="{00000000-0010-0000-0000-000005000000}" name="adresse" dataDxfId="44"/>
    <tableColumn id="6" xr3:uid="{00000000-0010-0000-0000-000006000000}" name="cp" dataDxfId="43"/>
    <tableColumn id="7" xr3:uid="{00000000-0010-0000-0000-000007000000}" name="ville" dataDxfId="42"/>
    <tableColumn id="8" xr3:uid="{00000000-0010-0000-0000-000008000000}" name="Tel" dataDxfId="41"/>
    <tableColumn id="9" xr3:uid="{00000000-0010-0000-0000-000009000000}" name="Email" dataDxfId="4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BaseRDV" displayName="TableauBaseRDV" ref="A1:K11" totalsRowShown="0" headerRowDxfId="39">
  <autoFilter ref="A1:K11" xr:uid="{00000000-0009-0000-0100-000002000000}"/>
  <tableColumns count="11">
    <tableColumn id="1" xr3:uid="{00000000-0010-0000-0100-000001000000}" name="ID" dataDxfId="4"/>
    <tableColumn id="9" xr3:uid="{00000000-0010-0000-0100-000009000000}" name="Civilité" dataDxfId="3"/>
    <tableColumn id="2" xr3:uid="{00000000-0010-0000-0100-000002000000}" name="Nom" dataDxfId="2"/>
    <tableColumn id="3" xr3:uid="{00000000-0010-0000-0100-000003000000}" name="Prenom" dataDxfId="1"/>
    <tableColumn id="4" xr3:uid="{00000000-0010-0000-0100-000004000000}" name="Date-H  RDV" dataDxfId="38"/>
    <tableColumn id="5" xr3:uid="{00000000-0010-0000-0100-000005000000}" name="Motif"/>
    <tableColumn id="6" xr3:uid="{00000000-0010-0000-0100-000006000000}" name="Durée" dataDxfId="37"/>
    <tableColumn id="7" xr3:uid="{00000000-0010-0000-0100-000007000000}" name="Tarif"/>
    <tableColumn id="8" xr3:uid="{00000000-0010-0000-0100-000008000000}" name="Num Facf" dataDxfId="0"/>
    <tableColumn id="10" xr3:uid="{088049A4-48ED-498C-9617-9B9601148190}" name="Téléphone"/>
    <tableColumn id="11" xr3:uid="{95CE4F3D-D985-4550-BEC0-8D98996596CB}" name="E mail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Heures" displayName="TableauHeures" ref="B1:B50" totalsRowShown="0" headerRowDxfId="36" dataDxfId="35">
  <autoFilter ref="B1:B50" xr:uid="{00000000-0009-0000-0100-000003000000}"/>
  <tableColumns count="1">
    <tableColumn id="1" xr3:uid="{00000000-0010-0000-0200-000001000000}" name="heures" dataDxfId="34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TableauCivilité" displayName="TableauCivilité" ref="F1:F6" totalsRowShown="0" headerRowDxfId="33" dataDxfId="32">
  <autoFilter ref="F1:F6" xr:uid="{00000000-0009-0000-0100-000005000000}"/>
  <tableColumns count="1">
    <tableColumn id="1" xr3:uid="{00000000-0010-0000-0300-000001000000}" name="civilité" dataDxfId="31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TableauMotif" displayName="TableauMotif" ref="H1:H28" totalsRowShown="0" headerRowDxfId="30" dataDxfId="29">
  <autoFilter ref="H1:H28" xr:uid="{00000000-0009-0000-0100-000006000000}"/>
  <tableColumns count="1">
    <tableColumn id="1" xr3:uid="{00000000-0010-0000-0400-000001000000}" name="Motif" dataDxfId="28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5000000}" name="TableauDurée" displayName="TableauDurée" ref="J1:J28" totalsRowShown="0" headerRowDxfId="27">
  <autoFilter ref="J1:J28" xr:uid="{00000000-0009-0000-0100-000007000000}"/>
  <tableColumns count="1">
    <tableColumn id="1" xr3:uid="{00000000-0010-0000-0500-000001000000}" name="Durée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6000000}" name="TableauTarif" displayName="TableauTarif" ref="L1:L8" totalsRowShown="0" headerRowDxfId="26" dataDxfId="25">
  <autoFilter ref="L1:L8" xr:uid="{00000000-0009-0000-0100-000008000000}"/>
  <tableColumns count="1">
    <tableColumn id="1" xr3:uid="{00000000-0010-0000-0600-000001000000}" name="Tarif" dataDxfId="24"/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7000000}" name="TableauProduits" displayName="TableauProduits" ref="N1:N17" totalsRowShown="0" headerRowDxfId="23">
  <autoFilter ref="N1:N17" xr:uid="{00000000-0009-0000-0100-000009000000}"/>
  <tableColumns count="1">
    <tableColumn id="1" xr3:uid="{00000000-0010-0000-0700-000001000000}" name="Ref Produit"/>
  </tableColumns>
  <tableStyleInfo name="TableStyleLight13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8000000}" name="TableauID" displayName="TableauID" ref="D5:D6" totalsRowShown="0" headerRowDxfId="22" dataDxfId="21">
  <autoFilter ref="D5:D6" xr:uid="{00000000-0009-0000-0100-00000A000000}"/>
  <tableColumns count="1">
    <tableColumn id="1" xr3:uid="{00000000-0010-0000-0800-000001000000}" name="ID" dataDxfId="20">
      <calculatedColumnFormula array="1">TableauTexeID[Texte]&amp;TEXT(TableauNumID[Numero],"000")</calculatedColumnFormula>
    </tableColumn>
  </tableColumns>
  <tableStyleInfo name="TableStyleLight11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9000000}" name="TableauTexeID" displayName="TableauTexeID" ref="D8:D9" totalsRowShown="0" headerRowDxfId="19" dataDxfId="18">
  <autoFilter ref="D8:D9" xr:uid="{00000000-0009-0000-0100-00000B000000}"/>
  <tableColumns count="1">
    <tableColumn id="1" xr3:uid="{00000000-0010-0000-0900-000001000000}" name="Texte" dataDxfId="17"/>
  </tableColumns>
  <tableStyleInfo name="TableStyleLight11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A000000}" name="TableauNumID" displayName="TableauNumID" ref="D11:D12" totalsRowShown="0" headerRowDxfId="16" dataDxfId="15">
  <autoFilter ref="D11:D12" xr:uid="{00000000-0009-0000-0100-00000C000000}"/>
  <tableColumns count="1">
    <tableColumn id="1" xr3:uid="{00000000-0010-0000-0A00-000001000000}" name="Numero" dataDxfId="14"/>
  </tableColumns>
  <tableStyleInfo name="TableStyleLight11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B000000}" name="TableauNomPreFact" displayName="TableauNomPreFact" ref="P1:S2" totalsRowShown="0" headerRowDxfId="13" dataDxfId="12">
  <autoFilter ref="P1:S2" xr:uid="{00000000-0009-0000-0100-00000E000000}"/>
  <tableColumns count="4">
    <tableColumn id="1" xr3:uid="{00000000-0010-0000-0B00-000001000000}" name="nom" dataDxfId="11">
      <calculatedColumnFormula>TableauBaseRDV[[#This Row],[Nom]]</calculatedColumnFormula>
    </tableColumn>
    <tableColumn id="2" xr3:uid="{00000000-0010-0000-0B00-000002000000}" name="prenon" dataDxfId="10">
      <calculatedColumnFormula>TableauBaseRDV[[#This Row],[Prenom]]</calculatedColumnFormula>
    </tableColumn>
    <tableColumn id="3" xr3:uid="{00000000-0010-0000-0B00-000003000000}" name="fact" dataDxfId="9">
      <calculatedColumnFormula>UPPER(TableauNomPreFact[[#This Row],[Init]]&amp;"-"&amp;RIGHT(TableauBaseClient[[#This Row],[Date Naiss]],2)&amp;" "&amp;TEXT(TableauBaseRDV[[#This Row],[Date-H  RDV]],"jjmmaa-hhmm"))</calculatedColumnFormula>
    </tableColumn>
    <tableColumn id="4" xr3:uid="{00000000-0010-0000-0B00-000004000000}" name="Init" dataDxfId="8">
      <calculatedColumnFormula>IF(ISNUMBER(FIND("-",TableauBaseClient[[#This Row],[Nom]])),MID(TableauBaseClient[[#This Row],[Nom]],1,1)&amp;MID(TableauBaseClient[[#This Row],[Nom]],FIND("-",TableauBaseClient[[#This Row],[Nom]])+1,1),MID(TableauBaseClient[[#This Row],[Nom]],1,2))&amp;MID(TableauBaseClient[[#This Row],[Prénom]],1,1)</calculatedColumnFormula>
    </tableColumn>
  </tableColumns>
  <tableStyleInfo name="TableStyleLight11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C000000}" name="TableauDateFact" displayName="TableauDateFact" ref="U1:U2" totalsRowShown="0" headerRowDxfId="7" dataDxfId="6">
  <autoFilter ref="U1:U2" xr:uid="{00000000-0009-0000-0100-000004000000}"/>
  <tableColumns count="1">
    <tableColumn id="1" xr3:uid="{00000000-0010-0000-0C00-000001000000}" name="Date fact" dataDxfId="5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mail1@xxxx.fr" TargetMode="External"/><Relationship Id="rId13" Type="http://schemas.openxmlformats.org/officeDocument/2006/relationships/table" Target="../tables/table1.xml"/><Relationship Id="rId3" Type="http://schemas.openxmlformats.org/officeDocument/2006/relationships/hyperlink" Target="mailto:mail2@xxxx.fr" TargetMode="External"/><Relationship Id="rId7" Type="http://schemas.openxmlformats.org/officeDocument/2006/relationships/hyperlink" Target="mailto:mail1@xxxx.fr" TargetMode="External"/><Relationship Id="rId12" Type="http://schemas.openxmlformats.org/officeDocument/2006/relationships/hyperlink" Target="mailto:mail9@xxxx.fr" TargetMode="External"/><Relationship Id="rId2" Type="http://schemas.openxmlformats.org/officeDocument/2006/relationships/hyperlink" Target="mailto:mail1@xxxx.fr" TargetMode="External"/><Relationship Id="rId1" Type="http://schemas.openxmlformats.org/officeDocument/2006/relationships/hyperlink" Target="mailto:mail1@xxxx.fr" TargetMode="External"/><Relationship Id="rId6" Type="http://schemas.openxmlformats.org/officeDocument/2006/relationships/hyperlink" Target="mailto:mail10@xxxx.fr" TargetMode="External"/><Relationship Id="rId11" Type="http://schemas.openxmlformats.org/officeDocument/2006/relationships/hyperlink" Target="mailto:mail6@xxxx.fr" TargetMode="External"/><Relationship Id="rId5" Type="http://schemas.openxmlformats.org/officeDocument/2006/relationships/hyperlink" Target="mailto:mail4@xxxx.fr" TargetMode="External"/><Relationship Id="rId10" Type="http://schemas.openxmlformats.org/officeDocument/2006/relationships/hyperlink" Target="mailto:mail5@xxxx.fr" TargetMode="External"/><Relationship Id="rId4" Type="http://schemas.openxmlformats.org/officeDocument/2006/relationships/hyperlink" Target="mailto:mail3@xxxx.fr" TargetMode="External"/><Relationship Id="rId9" Type="http://schemas.openxmlformats.org/officeDocument/2006/relationships/hyperlink" Target="mailto:mail11@xxxx.fr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7.xml"/><Relationship Id="rId11" Type="http://schemas.openxmlformats.org/officeDocument/2006/relationships/table" Target="../tables/table12.xml"/><Relationship Id="rId5" Type="http://schemas.openxmlformats.org/officeDocument/2006/relationships/table" Target="../tables/table6.xml"/><Relationship Id="rId10" Type="http://schemas.openxmlformats.org/officeDocument/2006/relationships/table" Target="../tables/table11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J3"/>
  <sheetViews>
    <sheetView showGridLines="0" workbookViewId="0">
      <selection activeCell="J1" sqref="J1:J1048576"/>
    </sheetView>
  </sheetViews>
  <sheetFormatPr baseColWidth="10" defaultColWidth="11.44140625" defaultRowHeight="14.4" x14ac:dyDescent="0.3"/>
  <cols>
    <col min="10" max="10" width="11.44140625" style="20"/>
  </cols>
  <sheetData>
    <row r="3" spans="10:10" x14ac:dyDescent="0.3">
      <c r="J3" s="20" t="s">
        <v>100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10"/>
  <sheetViews>
    <sheetView workbookViewId="0">
      <selection activeCell="E18" sqref="E18"/>
    </sheetView>
  </sheetViews>
  <sheetFormatPr baseColWidth="10" defaultColWidth="11.44140625" defaultRowHeight="14.4" x14ac:dyDescent="0.3"/>
  <cols>
    <col min="1" max="1" width="11.44140625" style="2"/>
    <col min="2" max="2" width="11.88671875" style="2" bestFit="1" customWidth="1"/>
    <col min="3" max="3" width="11.44140625" style="2"/>
    <col min="4" max="4" width="12.5546875" style="2" bestFit="1" customWidth="1"/>
    <col min="5" max="5" width="14.88671875" style="2" bestFit="1" customWidth="1"/>
    <col min="6" max="6" width="34.88671875" style="2" customWidth="1"/>
    <col min="7" max="7" width="11.44140625" style="22"/>
    <col min="8" max="8" width="18.109375" style="2" customWidth="1"/>
    <col min="9" max="9" width="12.6640625" style="2" bestFit="1" customWidth="1"/>
    <col min="10" max="10" width="25" style="23" bestFit="1" customWidth="1"/>
  </cols>
  <sheetData>
    <row r="1" spans="1:10" x14ac:dyDescent="0.3">
      <c r="A1" s="2" t="s">
        <v>0</v>
      </c>
      <c r="B1" s="2" t="s">
        <v>41</v>
      </c>
      <c r="C1" s="2" t="s">
        <v>1</v>
      </c>
      <c r="D1" s="2" t="s">
        <v>2</v>
      </c>
      <c r="E1" s="2" t="s">
        <v>3</v>
      </c>
      <c r="F1" s="2" t="s">
        <v>4</v>
      </c>
      <c r="G1" s="22" t="s">
        <v>5</v>
      </c>
      <c r="H1" s="2" t="s">
        <v>6</v>
      </c>
      <c r="I1" s="17" t="s">
        <v>7</v>
      </c>
      <c r="J1" s="23" t="s">
        <v>8</v>
      </c>
    </row>
    <row r="2" spans="1:10" x14ac:dyDescent="0.3">
      <c r="A2" s="2" t="s">
        <v>99</v>
      </c>
      <c r="B2" s="2" t="s">
        <v>42</v>
      </c>
      <c r="C2" s="2" t="s">
        <v>105</v>
      </c>
      <c r="D2" s="24" t="s">
        <v>106</v>
      </c>
      <c r="E2" s="24">
        <v>22630</v>
      </c>
      <c r="F2" s="2" t="s">
        <v>120</v>
      </c>
      <c r="G2" s="26">
        <v>64410</v>
      </c>
      <c r="H2" s="2" t="s">
        <v>129</v>
      </c>
      <c r="I2" s="2">
        <v>120121574</v>
      </c>
      <c r="J2" s="25" t="s">
        <v>138</v>
      </c>
    </row>
    <row r="3" spans="1:10" x14ac:dyDescent="0.3">
      <c r="A3" s="2" t="s">
        <v>147</v>
      </c>
      <c r="B3" s="3" t="s">
        <v>44</v>
      </c>
      <c r="C3" s="2" t="s">
        <v>107</v>
      </c>
      <c r="D3" s="24" t="s">
        <v>108</v>
      </c>
      <c r="E3" s="24">
        <v>22199</v>
      </c>
      <c r="F3" s="2" t="s">
        <v>121</v>
      </c>
      <c r="G3" s="26">
        <v>64411</v>
      </c>
      <c r="H3" s="2" t="s">
        <v>130</v>
      </c>
      <c r="I3" s="2">
        <v>120121575</v>
      </c>
      <c r="J3" s="25" t="s">
        <v>139</v>
      </c>
    </row>
    <row r="4" spans="1:10" x14ac:dyDescent="0.3">
      <c r="A4" s="2" t="s">
        <v>148</v>
      </c>
      <c r="B4" s="3" t="s">
        <v>43</v>
      </c>
      <c r="C4" s="2" t="s">
        <v>156</v>
      </c>
      <c r="D4" s="24" t="s">
        <v>109</v>
      </c>
      <c r="E4" s="24" t="s">
        <v>157</v>
      </c>
      <c r="F4" s="2" t="s">
        <v>122</v>
      </c>
      <c r="G4" s="26" t="s">
        <v>158</v>
      </c>
      <c r="H4" s="2" t="s">
        <v>131</v>
      </c>
      <c r="I4" s="2" t="s">
        <v>159</v>
      </c>
      <c r="J4" s="25" t="s">
        <v>140</v>
      </c>
    </row>
    <row r="5" spans="1:10" x14ac:dyDescent="0.3">
      <c r="A5" s="2" t="s">
        <v>149</v>
      </c>
      <c r="B5" s="3" t="s">
        <v>42</v>
      </c>
      <c r="C5" s="2" t="s">
        <v>110</v>
      </c>
      <c r="D5" s="24" t="s">
        <v>111</v>
      </c>
      <c r="E5" s="24">
        <v>19161</v>
      </c>
      <c r="F5" s="2" t="s">
        <v>123</v>
      </c>
      <c r="G5" s="26">
        <v>64413</v>
      </c>
      <c r="H5" s="2" t="s">
        <v>132</v>
      </c>
      <c r="I5" s="2">
        <v>120121577</v>
      </c>
      <c r="J5" s="25" t="s">
        <v>141</v>
      </c>
    </row>
    <row r="6" spans="1:10" x14ac:dyDescent="0.3">
      <c r="A6" s="2" t="s">
        <v>150</v>
      </c>
      <c r="B6" s="3" t="s">
        <v>52</v>
      </c>
      <c r="C6" s="2" t="s">
        <v>155</v>
      </c>
      <c r="D6" s="24" t="s">
        <v>112</v>
      </c>
      <c r="E6" s="24">
        <v>16997</v>
      </c>
      <c r="F6" s="2" t="s">
        <v>124</v>
      </c>
      <c r="G6" s="26">
        <v>64414</v>
      </c>
      <c r="H6" s="2" t="s">
        <v>133</v>
      </c>
      <c r="I6" s="2">
        <v>120121578</v>
      </c>
      <c r="J6" s="25" t="s">
        <v>142</v>
      </c>
    </row>
    <row r="7" spans="1:10" x14ac:dyDescent="0.3">
      <c r="A7" s="2" t="s">
        <v>151</v>
      </c>
      <c r="B7" s="3" t="s">
        <v>53</v>
      </c>
      <c r="C7" s="2" t="s">
        <v>160</v>
      </c>
      <c r="D7" s="24" t="s">
        <v>113</v>
      </c>
      <c r="E7" s="24" t="s">
        <v>161</v>
      </c>
      <c r="F7" s="2" t="s">
        <v>125</v>
      </c>
      <c r="G7" s="26" t="s">
        <v>162</v>
      </c>
      <c r="H7" s="2" t="s">
        <v>134</v>
      </c>
      <c r="I7" s="2" t="s">
        <v>163</v>
      </c>
      <c r="J7" s="25" t="s">
        <v>143</v>
      </c>
    </row>
    <row r="8" spans="1:10" x14ac:dyDescent="0.3">
      <c r="A8" s="2" t="s">
        <v>152</v>
      </c>
      <c r="B8" s="3" t="s">
        <v>42</v>
      </c>
      <c r="C8" s="2" t="s">
        <v>114</v>
      </c>
      <c r="D8" s="24" t="s">
        <v>115</v>
      </c>
      <c r="E8" s="24">
        <v>24959</v>
      </c>
      <c r="F8" s="2" t="s">
        <v>126</v>
      </c>
      <c r="G8" s="26">
        <v>64418</v>
      </c>
      <c r="H8" s="2" t="s">
        <v>135</v>
      </c>
      <c r="I8" s="2">
        <v>120121582</v>
      </c>
      <c r="J8" s="25" t="s">
        <v>144</v>
      </c>
    </row>
    <row r="9" spans="1:10" x14ac:dyDescent="0.3">
      <c r="A9" s="2" t="s">
        <v>153</v>
      </c>
      <c r="B9" s="3" t="s">
        <v>52</v>
      </c>
      <c r="C9" s="2" t="s">
        <v>116</v>
      </c>
      <c r="D9" s="24" t="s">
        <v>117</v>
      </c>
      <c r="E9" s="24">
        <v>25721</v>
      </c>
      <c r="F9" s="2" t="s">
        <v>127</v>
      </c>
      <c r="G9" s="26">
        <v>64419</v>
      </c>
      <c r="H9" s="2" t="s">
        <v>136</v>
      </c>
      <c r="I9" s="2">
        <v>120121583</v>
      </c>
      <c r="J9" s="25" t="s">
        <v>145</v>
      </c>
    </row>
    <row r="10" spans="1:10" x14ac:dyDescent="0.3">
      <c r="A10" s="2" t="s">
        <v>154</v>
      </c>
      <c r="B10" s="3" t="s">
        <v>53</v>
      </c>
      <c r="C10" s="2" t="s">
        <v>118</v>
      </c>
      <c r="D10" s="24" t="s">
        <v>119</v>
      </c>
      <c r="E10" s="24">
        <v>21770</v>
      </c>
      <c r="F10" s="2" t="s">
        <v>128</v>
      </c>
      <c r="G10" s="26">
        <v>64420</v>
      </c>
      <c r="H10" s="2" t="s">
        <v>137</v>
      </c>
      <c r="I10" s="2">
        <v>120121584</v>
      </c>
      <c r="J10" s="25" t="s">
        <v>146</v>
      </c>
    </row>
  </sheetData>
  <hyperlinks>
    <hyperlink ref="J2" r:id="rId1" xr:uid="{00000000-0004-0000-0100-000000000000}"/>
    <hyperlink ref="J3:J4" r:id="rId2" display="mail1@xxxx.fr" xr:uid="{8DE43F80-B534-474A-927A-857D068E46B8}"/>
    <hyperlink ref="J3" r:id="rId3" xr:uid="{15CE8B5F-0845-4A21-92FF-966F1436E809}"/>
    <hyperlink ref="J4" r:id="rId4" xr:uid="{65389B70-7795-4F27-ADA5-E00B3EF1271A}"/>
    <hyperlink ref="J5" r:id="rId5" xr:uid="{1DD7352A-A1CB-4671-8F25-0B97017E745B}"/>
    <hyperlink ref="J9" r:id="rId6" xr:uid="{99624107-221A-4793-974E-0509CA7A858C}"/>
    <hyperlink ref="J6:J7" r:id="rId7" display="mail1@xxxx.fr" xr:uid="{2F472CF5-A908-4043-ABF2-890ECF5A1A4A}"/>
    <hyperlink ref="J8" r:id="rId8" display="mail1@xxxx.fr" xr:uid="{E887D344-8466-4291-A8BC-7F643B3CEB91}"/>
    <hyperlink ref="J10" r:id="rId9" xr:uid="{0A3DD0EF-4A3C-4D2A-AEC8-5CD7E3C43259}"/>
    <hyperlink ref="J6" r:id="rId10" xr:uid="{B8B5280C-34CB-4F49-9846-6588BC882534}"/>
    <hyperlink ref="J7" r:id="rId11" xr:uid="{FB3C550B-7CCE-45D9-8BC6-42C241186C38}"/>
    <hyperlink ref="J8" r:id="rId12" xr:uid="{1E6C25E8-F5A5-4D87-AC3E-EFAB1CAA596E}"/>
  </hyperlinks>
  <pageMargins left="0.7" right="0.7" top="0.75" bottom="0.75" header="0.3" footer="0.3"/>
  <pageSetup orientation="portrait"/>
  <tableParts count="1">
    <tablePart r:id="rId1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K11"/>
  <sheetViews>
    <sheetView tabSelected="1" workbookViewId="0">
      <selection activeCell="F15" sqref="F15"/>
    </sheetView>
  </sheetViews>
  <sheetFormatPr baseColWidth="10" defaultColWidth="11.44140625" defaultRowHeight="14.4" x14ac:dyDescent="0.3"/>
  <cols>
    <col min="2" max="2" width="11.88671875" bestFit="1" customWidth="1"/>
    <col min="3" max="3" width="9.88671875" bestFit="1" customWidth="1"/>
    <col min="4" max="4" width="12.5546875" bestFit="1" customWidth="1"/>
    <col min="5" max="5" width="16.33203125" bestFit="1" customWidth="1"/>
    <col min="6" max="6" width="19.44140625" bestFit="1" customWidth="1"/>
    <col min="7" max="7" width="11" bestFit="1" customWidth="1"/>
    <col min="8" max="8" width="9.5546875" bestFit="1" customWidth="1"/>
    <col min="9" max="9" width="18.21875" customWidth="1"/>
    <col min="10" max="10" width="12.88671875" customWidth="1"/>
    <col min="11" max="11" width="21.44140625" customWidth="1"/>
  </cols>
  <sheetData>
    <row r="1" spans="1:11" x14ac:dyDescent="0.3">
      <c r="A1" s="2" t="s">
        <v>0</v>
      </c>
      <c r="B1" s="2" t="s">
        <v>41</v>
      </c>
      <c r="C1" s="2" t="s">
        <v>1</v>
      </c>
      <c r="D1" s="2" t="s">
        <v>9</v>
      </c>
      <c r="E1" s="2" t="s">
        <v>11</v>
      </c>
      <c r="F1" s="2" t="s">
        <v>10</v>
      </c>
      <c r="G1" s="2" t="s">
        <v>12</v>
      </c>
      <c r="H1" s="2" t="s">
        <v>13</v>
      </c>
      <c r="I1" s="2" t="s">
        <v>14</v>
      </c>
      <c r="J1" s="2" t="s">
        <v>173</v>
      </c>
      <c r="K1" s="2" t="s">
        <v>174</v>
      </c>
    </row>
    <row r="2" spans="1:11" x14ac:dyDescent="0.3">
      <c r="A2" s="2" t="s">
        <v>99</v>
      </c>
      <c r="B2" s="2" t="s">
        <v>42</v>
      </c>
      <c r="C2" s="2" t="s">
        <v>105</v>
      </c>
      <c r="D2" s="24" t="s">
        <v>106</v>
      </c>
      <c r="E2" s="14">
        <v>44114.333333333336</v>
      </c>
      <c r="F2" s="2" t="s">
        <v>54</v>
      </c>
      <c r="G2">
        <v>60</v>
      </c>
      <c r="H2" s="16">
        <v>12.5</v>
      </c>
      <c r="I2" s="2" t="s">
        <v>164</v>
      </c>
    </row>
    <row r="3" spans="1:11" x14ac:dyDescent="0.3">
      <c r="A3" s="2" t="s">
        <v>147</v>
      </c>
      <c r="B3" s="3" t="s">
        <v>44</v>
      </c>
      <c r="C3" s="2" t="s">
        <v>107</v>
      </c>
      <c r="D3" s="24" t="s">
        <v>108</v>
      </c>
      <c r="E3" s="14">
        <v>44116.375</v>
      </c>
      <c r="F3" s="2" t="s">
        <v>55</v>
      </c>
      <c r="G3">
        <v>60</v>
      </c>
      <c r="H3" s="16">
        <v>60</v>
      </c>
      <c r="I3" s="2" t="s">
        <v>165</v>
      </c>
    </row>
    <row r="4" spans="1:11" x14ac:dyDescent="0.3">
      <c r="A4" s="2" t="s">
        <v>148</v>
      </c>
      <c r="B4" s="3" t="s">
        <v>43</v>
      </c>
      <c r="C4" s="2" t="s">
        <v>156</v>
      </c>
      <c r="D4" s="24" t="s">
        <v>109</v>
      </c>
      <c r="E4" s="14">
        <v>44118.416666666664</v>
      </c>
      <c r="F4" s="2" t="s">
        <v>7</v>
      </c>
      <c r="G4">
        <v>15</v>
      </c>
      <c r="H4" s="16">
        <v>80</v>
      </c>
      <c r="I4" s="2" t="s">
        <v>166</v>
      </c>
    </row>
    <row r="5" spans="1:11" x14ac:dyDescent="0.3">
      <c r="A5" s="2" t="s">
        <v>149</v>
      </c>
      <c r="B5" s="3" t="s">
        <v>42</v>
      </c>
      <c r="C5" s="2" t="s">
        <v>110</v>
      </c>
      <c r="D5" s="24" t="s">
        <v>111</v>
      </c>
      <c r="E5" s="14">
        <v>44120.458333333336</v>
      </c>
      <c r="F5" s="2" t="s">
        <v>60</v>
      </c>
      <c r="G5">
        <v>150</v>
      </c>
      <c r="H5" s="16">
        <v>99</v>
      </c>
      <c r="I5" s="2" t="s">
        <v>167</v>
      </c>
    </row>
    <row r="6" spans="1:11" x14ac:dyDescent="0.3">
      <c r="A6" s="2" t="s">
        <v>150</v>
      </c>
      <c r="B6" s="3" t="s">
        <v>52</v>
      </c>
      <c r="C6" s="2" t="s">
        <v>155</v>
      </c>
      <c r="D6" s="24" t="s">
        <v>112</v>
      </c>
      <c r="E6" s="14">
        <v>44122.5</v>
      </c>
      <c r="F6" s="2" t="s">
        <v>61</v>
      </c>
      <c r="G6">
        <v>90</v>
      </c>
      <c r="H6" s="16">
        <v>120</v>
      </c>
      <c r="I6" s="2" t="s">
        <v>168</v>
      </c>
    </row>
    <row r="7" spans="1:11" x14ac:dyDescent="0.3">
      <c r="A7" s="2" t="s">
        <v>151</v>
      </c>
      <c r="B7" s="3" t="s">
        <v>53</v>
      </c>
      <c r="C7" s="2" t="s">
        <v>160</v>
      </c>
      <c r="D7" s="24" t="s">
        <v>113</v>
      </c>
      <c r="E7" s="14">
        <v>44124.541666666664</v>
      </c>
      <c r="F7" s="2" t="s">
        <v>62</v>
      </c>
      <c r="G7">
        <v>90</v>
      </c>
      <c r="H7" s="16">
        <v>297</v>
      </c>
      <c r="I7" s="2" t="s">
        <v>169</v>
      </c>
    </row>
    <row r="8" spans="1:11" x14ac:dyDescent="0.3">
      <c r="A8" s="2" t="s">
        <v>152</v>
      </c>
      <c r="B8" s="3" t="s">
        <v>42</v>
      </c>
      <c r="C8" s="2" t="s">
        <v>114</v>
      </c>
      <c r="D8" s="24" t="s">
        <v>115</v>
      </c>
      <c r="E8" s="14">
        <v>44126.583333333336</v>
      </c>
      <c r="F8" s="2" t="s">
        <v>63</v>
      </c>
      <c r="G8">
        <v>90</v>
      </c>
      <c r="H8" s="16">
        <v>360</v>
      </c>
      <c r="I8" s="2" t="s">
        <v>170</v>
      </c>
    </row>
    <row r="9" spans="1:11" x14ac:dyDescent="0.3">
      <c r="A9" s="2" t="s">
        <v>153</v>
      </c>
      <c r="B9" s="3" t="s">
        <v>52</v>
      </c>
      <c r="C9" s="2" t="s">
        <v>116</v>
      </c>
      <c r="D9" s="24" t="s">
        <v>117</v>
      </c>
      <c r="E9" s="14">
        <v>44128.625</v>
      </c>
      <c r="F9" s="2" t="s">
        <v>64</v>
      </c>
      <c r="G9">
        <v>90</v>
      </c>
      <c r="H9" s="16">
        <v>60</v>
      </c>
      <c r="I9" s="2" t="s">
        <v>171</v>
      </c>
    </row>
    <row r="10" spans="1:11" x14ac:dyDescent="0.3">
      <c r="A10" s="2" t="s">
        <v>154</v>
      </c>
      <c r="B10" s="3" t="s">
        <v>53</v>
      </c>
      <c r="C10" s="2" t="s">
        <v>118</v>
      </c>
      <c r="D10" s="24" t="s">
        <v>119</v>
      </c>
      <c r="E10" s="14">
        <v>44130.666666666664</v>
      </c>
      <c r="F10" s="2" t="s">
        <v>65</v>
      </c>
      <c r="G10">
        <v>90</v>
      </c>
      <c r="H10" s="16">
        <v>80</v>
      </c>
      <c r="I10" s="2" t="s">
        <v>172</v>
      </c>
    </row>
    <row r="11" spans="1:11" x14ac:dyDescent="0.3">
      <c r="A11" s="2" t="s">
        <v>149</v>
      </c>
      <c r="B11" s="2" t="s">
        <v>42</v>
      </c>
      <c r="C11" s="2" t="s">
        <v>110</v>
      </c>
      <c r="D11" s="24" t="s">
        <v>111</v>
      </c>
      <c r="E11" s="14">
        <v>44540.458333333336</v>
      </c>
      <c r="F11" t="s">
        <v>175</v>
      </c>
      <c r="G11" s="15" t="s">
        <v>175</v>
      </c>
      <c r="H11" t="s">
        <v>175</v>
      </c>
      <c r="I11" s="27" t="s">
        <v>175</v>
      </c>
      <c r="J11" t="s">
        <v>176</v>
      </c>
      <c r="K11" t="s">
        <v>141</v>
      </c>
    </row>
  </sheetData>
  <pageMargins left="0.7" right="0.7" top="0.75" bottom="0.75" header="0.3" footer="0.3"/>
  <pageSetup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1:S50"/>
  <sheetViews>
    <sheetView workbookViewId="0">
      <selection activeCell="L6" sqref="L6"/>
    </sheetView>
  </sheetViews>
  <sheetFormatPr baseColWidth="10" defaultColWidth="11.44140625" defaultRowHeight="14.4" x14ac:dyDescent="0.3"/>
  <cols>
    <col min="1" max="1" width="3.6640625" customWidth="1"/>
    <col min="3" max="3" width="3.5546875" customWidth="1"/>
    <col min="4" max="4" width="13.44140625" style="2" bestFit="1" customWidth="1"/>
    <col min="5" max="5" width="4" customWidth="1"/>
    <col min="6" max="6" width="11.44140625" style="3"/>
    <col min="7" max="7" width="4" customWidth="1"/>
    <col min="8" max="8" width="11.44140625" style="2"/>
    <col min="9" max="9" width="4" customWidth="1"/>
    <col min="11" max="11" width="4" customWidth="1"/>
    <col min="13" max="13" width="4" customWidth="1"/>
    <col min="14" max="14" width="26" bestFit="1" customWidth="1"/>
    <col min="15" max="15" width="4" customWidth="1"/>
    <col min="16" max="17" width="11.44140625" style="2"/>
    <col min="18" max="18" width="17.88671875" style="2" bestFit="1" customWidth="1"/>
    <col min="19" max="19" width="11.44140625" style="2"/>
  </cols>
  <sheetData>
    <row r="1" spans="2:19" x14ac:dyDescent="0.3">
      <c r="B1" s="12" t="s">
        <v>49</v>
      </c>
      <c r="F1" s="11" t="s">
        <v>51</v>
      </c>
      <c r="H1" s="12" t="s">
        <v>10</v>
      </c>
      <c r="J1" s="11" t="s">
        <v>12</v>
      </c>
      <c r="L1" s="11" t="s">
        <v>13</v>
      </c>
      <c r="N1" s="12" t="s">
        <v>96</v>
      </c>
      <c r="P1" s="2" t="s">
        <v>101</v>
      </c>
      <c r="Q1" s="2" t="s">
        <v>102</v>
      </c>
      <c r="R1" s="2" t="s">
        <v>103</v>
      </c>
      <c r="S1" s="2" t="s">
        <v>104</v>
      </c>
    </row>
    <row r="2" spans="2:19" x14ac:dyDescent="0.3">
      <c r="B2" s="10">
        <v>0.33333333333333331</v>
      </c>
      <c r="F2" s="3" t="s">
        <v>44</v>
      </c>
      <c r="H2" s="2" t="s">
        <v>54</v>
      </c>
      <c r="J2">
        <v>60</v>
      </c>
      <c r="L2" s="16">
        <v>12.5</v>
      </c>
      <c r="N2" t="s">
        <v>80</v>
      </c>
      <c r="P2" s="2" t="str">
        <f>TableauBaseRDV[[#This Row],[Nom]]</f>
        <v>Nom1</v>
      </c>
      <c r="Q2" s="2" t="str">
        <f>TableauBaseRDV[[#This Row],[Prenom]]</f>
        <v>Prénom1</v>
      </c>
      <c r="R2" s="2" t="str">
        <f>UPPER(TableauNomPreFact[[#This Row],[Init]]&amp;"-"&amp;RIGHT(TableauBaseClient[[#This Row],[Date Naiss]],2)&amp;" "&amp;TEXT(TableauBaseRDV[[#This Row],[Date-H  RDV]],"jjmmaa-hhmm"))</f>
        <v>NOP-30 101020-0800</v>
      </c>
      <c r="S2" s="2" t="str">
        <f>IF(ISNUMBER(FIND("-",TableauBaseClient[[#This Row],[Nom]])),MID(TableauBaseClient[[#This Row],[Nom]],1,1)&amp;MID(TableauBaseClient[[#This Row],[Nom]],FIND("-",TableauBaseClient[[#This Row],[Nom]])+1,1),MID(TableauBaseClient[[#This Row],[Nom]],1,2))&amp;MID(TableauBaseClient[[#This Row],[Prénom]],1,1)</f>
        <v>NoP</v>
      </c>
    </row>
    <row r="3" spans="2:19" x14ac:dyDescent="0.3">
      <c r="B3" s="10">
        <v>0.34375</v>
      </c>
      <c r="F3" s="3" t="s">
        <v>43</v>
      </c>
      <c r="H3" s="2" t="s">
        <v>55</v>
      </c>
      <c r="J3">
        <v>60</v>
      </c>
      <c r="L3" s="16">
        <v>60</v>
      </c>
      <c r="N3" t="s">
        <v>83</v>
      </c>
    </row>
    <row r="4" spans="2:19" x14ac:dyDescent="0.3">
      <c r="B4" s="10">
        <v>0.35416666666666669</v>
      </c>
      <c r="F4" s="3" t="s">
        <v>42</v>
      </c>
      <c r="H4" s="2" t="s">
        <v>7</v>
      </c>
      <c r="J4">
        <v>15</v>
      </c>
      <c r="L4" s="16">
        <v>80</v>
      </c>
      <c r="N4" t="s">
        <v>81</v>
      </c>
    </row>
    <row r="5" spans="2:19" x14ac:dyDescent="0.3">
      <c r="B5" s="10">
        <v>0.36458333333333331</v>
      </c>
      <c r="D5" s="2" t="s">
        <v>0</v>
      </c>
      <c r="F5" s="3" t="s">
        <v>52</v>
      </c>
      <c r="H5" s="2" t="s">
        <v>60</v>
      </c>
      <c r="J5">
        <v>150</v>
      </c>
      <c r="L5" s="16">
        <v>99</v>
      </c>
      <c r="N5" t="s">
        <v>82</v>
      </c>
    </row>
    <row r="6" spans="2:19" x14ac:dyDescent="0.3">
      <c r="B6" s="10">
        <v>0.375</v>
      </c>
      <c r="D6" s="2" t="str" cm="1">
        <f t="array" ref="D6">TableauTexeID[Texte]&amp;TEXT(TableauNumID[Numero],"000")</f>
        <v>CL-2022-002</v>
      </c>
      <c r="F6" s="3" t="s">
        <v>53</v>
      </c>
      <c r="H6" s="2" t="s">
        <v>61</v>
      </c>
      <c r="J6">
        <v>90</v>
      </c>
      <c r="L6" s="16">
        <v>120</v>
      </c>
      <c r="N6" t="s">
        <v>84</v>
      </c>
    </row>
    <row r="7" spans="2:19" x14ac:dyDescent="0.3">
      <c r="B7" s="10">
        <v>0.38541666666666669</v>
      </c>
      <c r="H7" s="2" t="s">
        <v>62</v>
      </c>
      <c r="J7">
        <v>90</v>
      </c>
      <c r="L7" s="16">
        <v>297</v>
      </c>
      <c r="N7" t="s">
        <v>85</v>
      </c>
    </row>
    <row r="8" spans="2:19" x14ac:dyDescent="0.3">
      <c r="B8" s="10">
        <v>0.39583333333333331</v>
      </c>
      <c r="D8" s="2" t="s">
        <v>29</v>
      </c>
      <c r="H8" s="2" t="s">
        <v>63</v>
      </c>
      <c r="J8">
        <v>90</v>
      </c>
      <c r="L8" s="16">
        <v>360</v>
      </c>
      <c r="N8" t="s">
        <v>86</v>
      </c>
    </row>
    <row r="9" spans="2:19" x14ac:dyDescent="0.3">
      <c r="B9" s="10">
        <v>0.40625</v>
      </c>
      <c r="D9" s="2" t="s">
        <v>98</v>
      </c>
      <c r="H9" s="2" t="s">
        <v>64</v>
      </c>
      <c r="J9">
        <v>90</v>
      </c>
      <c r="N9" t="s">
        <v>87</v>
      </c>
    </row>
    <row r="10" spans="2:19" x14ac:dyDescent="0.3">
      <c r="B10" s="10">
        <v>0.41666666666666669</v>
      </c>
      <c r="H10" s="2" t="s">
        <v>65</v>
      </c>
      <c r="J10">
        <v>90</v>
      </c>
      <c r="N10" t="s">
        <v>88</v>
      </c>
    </row>
    <row r="11" spans="2:19" x14ac:dyDescent="0.3">
      <c r="B11" s="10">
        <v>0.42708333333333331</v>
      </c>
      <c r="D11" s="2" t="s">
        <v>97</v>
      </c>
      <c r="H11" s="2" t="s">
        <v>66</v>
      </c>
      <c r="J11">
        <v>90</v>
      </c>
      <c r="N11" t="s">
        <v>89</v>
      </c>
    </row>
    <row r="12" spans="2:19" x14ac:dyDescent="0.3">
      <c r="B12" s="10">
        <v>0.4375</v>
      </c>
      <c r="D12" s="2">
        <v>2</v>
      </c>
      <c r="H12" s="2" t="s">
        <v>67</v>
      </c>
      <c r="J12">
        <v>90</v>
      </c>
      <c r="N12" t="s">
        <v>90</v>
      </c>
    </row>
    <row r="13" spans="2:19" x14ac:dyDescent="0.3">
      <c r="B13" s="10">
        <v>0.44791666666666669</v>
      </c>
      <c r="H13" s="2" t="s">
        <v>56</v>
      </c>
      <c r="J13">
        <v>90</v>
      </c>
      <c r="N13" t="s">
        <v>91</v>
      </c>
    </row>
    <row r="14" spans="2:19" x14ac:dyDescent="0.3">
      <c r="B14" s="10">
        <v>0.45833333333333331</v>
      </c>
      <c r="H14" s="2" t="s">
        <v>57</v>
      </c>
      <c r="J14">
        <v>240</v>
      </c>
      <c r="N14" t="s">
        <v>92</v>
      </c>
    </row>
    <row r="15" spans="2:19" x14ac:dyDescent="0.3">
      <c r="B15" s="10">
        <v>0.46875</v>
      </c>
      <c r="H15" s="2" t="s">
        <v>58</v>
      </c>
      <c r="J15">
        <v>90</v>
      </c>
      <c r="N15" t="s">
        <v>93</v>
      </c>
    </row>
    <row r="16" spans="2:19" x14ac:dyDescent="0.3">
      <c r="B16" s="10">
        <v>0.47916666666666669</v>
      </c>
      <c r="H16" s="2" t="s">
        <v>59</v>
      </c>
      <c r="J16">
        <v>90</v>
      </c>
      <c r="N16" t="s">
        <v>94</v>
      </c>
    </row>
    <row r="17" spans="2:14" x14ac:dyDescent="0.3">
      <c r="B17" s="10">
        <v>0.48958333333333331</v>
      </c>
      <c r="H17" s="2" t="s">
        <v>68</v>
      </c>
      <c r="J17">
        <v>150</v>
      </c>
      <c r="N17" t="s">
        <v>95</v>
      </c>
    </row>
    <row r="18" spans="2:14" x14ac:dyDescent="0.3">
      <c r="B18" s="10">
        <v>0.5</v>
      </c>
      <c r="H18" s="2" t="s">
        <v>69</v>
      </c>
      <c r="J18">
        <v>90</v>
      </c>
    </row>
    <row r="19" spans="2:14" x14ac:dyDescent="0.3">
      <c r="B19" s="10">
        <v>0.51041666666666663</v>
      </c>
      <c r="H19" s="2" t="s">
        <v>70</v>
      </c>
      <c r="J19">
        <v>90</v>
      </c>
    </row>
    <row r="20" spans="2:14" x14ac:dyDescent="0.3">
      <c r="B20" s="10">
        <v>0.52083333333333337</v>
      </c>
      <c r="H20" s="2" t="s">
        <v>71</v>
      </c>
      <c r="J20">
        <v>90</v>
      </c>
    </row>
    <row r="21" spans="2:14" x14ac:dyDescent="0.3">
      <c r="B21" s="10">
        <v>0.53125</v>
      </c>
      <c r="H21" s="2" t="s">
        <v>72</v>
      </c>
      <c r="J21">
        <v>90</v>
      </c>
    </row>
    <row r="22" spans="2:14" x14ac:dyDescent="0.3">
      <c r="B22" s="10">
        <v>0.54166666666666663</v>
      </c>
      <c r="H22" s="2" t="s">
        <v>73</v>
      </c>
      <c r="J22">
        <v>90</v>
      </c>
    </row>
    <row r="23" spans="2:14" x14ac:dyDescent="0.3">
      <c r="B23" s="10">
        <v>0.55208333333333337</v>
      </c>
      <c r="H23" s="2" t="s">
        <v>74</v>
      </c>
      <c r="J23">
        <v>90</v>
      </c>
    </row>
    <row r="24" spans="2:14" x14ac:dyDescent="0.3">
      <c r="B24" s="10">
        <v>0.5625</v>
      </c>
      <c r="H24" s="2" t="s">
        <v>75</v>
      </c>
      <c r="J24">
        <v>90</v>
      </c>
    </row>
    <row r="25" spans="2:14" x14ac:dyDescent="0.3">
      <c r="B25" s="10">
        <v>0.57291666666666663</v>
      </c>
      <c r="H25" s="2" t="s">
        <v>76</v>
      </c>
      <c r="J25">
        <v>90</v>
      </c>
    </row>
    <row r="26" spans="2:14" x14ac:dyDescent="0.3">
      <c r="B26" s="10">
        <v>0.58333333333333337</v>
      </c>
      <c r="H26" s="2" t="s">
        <v>77</v>
      </c>
      <c r="J26">
        <v>90</v>
      </c>
    </row>
    <row r="27" spans="2:14" x14ac:dyDescent="0.3">
      <c r="B27" s="10">
        <v>0.59375</v>
      </c>
      <c r="H27" s="2" t="s">
        <v>78</v>
      </c>
      <c r="J27">
        <v>90</v>
      </c>
    </row>
    <row r="28" spans="2:14" x14ac:dyDescent="0.3">
      <c r="B28" s="10">
        <v>0.60416666666666663</v>
      </c>
      <c r="H28" s="2" t="s">
        <v>79</v>
      </c>
      <c r="J28">
        <v>90</v>
      </c>
    </row>
    <row r="29" spans="2:14" x14ac:dyDescent="0.3">
      <c r="B29" s="10">
        <v>0.61458333333333337</v>
      </c>
    </row>
    <row r="30" spans="2:14" x14ac:dyDescent="0.3">
      <c r="B30" s="10">
        <v>0.625</v>
      </c>
    </row>
    <row r="31" spans="2:14" x14ac:dyDescent="0.3">
      <c r="B31" s="10">
        <v>0.63541666666666663</v>
      </c>
    </row>
    <row r="32" spans="2:14" x14ac:dyDescent="0.3">
      <c r="B32" s="10">
        <v>0.64583333333333337</v>
      </c>
    </row>
    <row r="33" spans="2:2" x14ac:dyDescent="0.3">
      <c r="B33" s="10">
        <v>0.65625</v>
      </c>
    </row>
    <row r="34" spans="2:2" x14ac:dyDescent="0.3">
      <c r="B34" s="10">
        <v>0.66666666666666663</v>
      </c>
    </row>
    <row r="35" spans="2:2" x14ac:dyDescent="0.3">
      <c r="B35" s="10">
        <v>0.67708333333333337</v>
      </c>
    </row>
    <row r="36" spans="2:2" x14ac:dyDescent="0.3">
      <c r="B36" s="10">
        <v>0.6875</v>
      </c>
    </row>
    <row r="37" spans="2:2" x14ac:dyDescent="0.3">
      <c r="B37" s="10">
        <v>0.69791666666666663</v>
      </c>
    </row>
    <row r="38" spans="2:2" x14ac:dyDescent="0.3">
      <c r="B38" s="10">
        <v>0.70833333333333337</v>
      </c>
    </row>
    <row r="39" spans="2:2" x14ac:dyDescent="0.3">
      <c r="B39" s="10">
        <v>0.71875</v>
      </c>
    </row>
    <row r="40" spans="2:2" x14ac:dyDescent="0.3">
      <c r="B40" s="10">
        <v>0.72916666666666663</v>
      </c>
    </row>
    <row r="41" spans="2:2" x14ac:dyDescent="0.3">
      <c r="B41" s="10">
        <v>0.73958333333333337</v>
      </c>
    </row>
    <row r="42" spans="2:2" x14ac:dyDescent="0.3">
      <c r="B42" s="10">
        <v>0.75</v>
      </c>
    </row>
    <row r="43" spans="2:2" x14ac:dyDescent="0.3">
      <c r="B43" s="10">
        <v>0.76041666666666663</v>
      </c>
    </row>
    <row r="44" spans="2:2" x14ac:dyDescent="0.3">
      <c r="B44" s="10">
        <v>0.77083333333333337</v>
      </c>
    </row>
    <row r="45" spans="2:2" x14ac:dyDescent="0.3">
      <c r="B45" s="10">
        <v>0.78125</v>
      </c>
    </row>
    <row r="46" spans="2:2" x14ac:dyDescent="0.3">
      <c r="B46" s="10">
        <v>0.79166666666666663</v>
      </c>
    </row>
    <row r="47" spans="2:2" x14ac:dyDescent="0.3">
      <c r="B47" s="10">
        <v>0.80208333333333337</v>
      </c>
    </row>
    <row r="48" spans="2:2" x14ac:dyDescent="0.3">
      <c r="B48" s="10">
        <v>0.8125</v>
      </c>
    </row>
    <row r="49" spans="2:2" x14ac:dyDescent="0.3">
      <c r="B49" s="10">
        <v>0.82291666666666663</v>
      </c>
    </row>
    <row r="50" spans="2:2" x14ac:dyDescent="0.3">
      <c r="B50" s="10">
        <v>0.83333333333333337</v>
      </c>
    </row>
  </sheetData>
  <pageMargins left="0.7" right="0.7" top="0.75" bottom="0.75" header="0.3" footer="0.3"/>
  <pageSetup paperSize="9" orientation="portrait" r:id="rId1"/>
  <tableParts count="10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U21"/>
  <sheetViews>
    <sheetView workbookViewId="0">
      <selection activeCell="M8" sqref="M8"/>
    </sheetView>
  </sheetViews>
  <sheetFormatPr baseColWidth="10" defaultColWidth="11.44140625" defaultRowHeight="14.4" x14ac:dyDescent="0.3"/>
  <cols>
    <col min="1" max="1" width="11.44140625" style="2"/>
    <col min="3" max="3" width="4.5546875" bestFit="1" customWidth="1"/>
    <col min="4" max="4" width="5.109375" bestFit="1" customWidth="1"/>
    <col min="5" max="5" width="4.88671875" bestFit="1" customWidth="1"/>
    <col min="6" max="6" width="4" bestFit="1" customWidth="1"/>
    <col min="7" max="7" width="4.6640625" bestFit="1" customWidth="1"/>
    <col min="8" max="8" width="5" bestFit="1" customWidth="1"/>
    <col min="9" max="9" width="4.5546875" bestFit="1" customWidth="1"/>
    <col min="11" max="11" width="14" bestFit="1" customWidth="1"/>
    <col min="13" max="13" width="25.5546875" bestFit="1" customWidth="1"/>
    <col min="20" max="20" width="15.33203125" bestFit="1" customWidth="1"/>
  </cols>
  <sheetData>
    <row r="1" spans="1:21" ht="30" customHeight="1" x14ac:dyDescent="0.3">
      <c r="A1" s="5" t="s">
        <v>15</v>
      </c>
      <c r="C1" s="1">
        <f>DATE(CalAnnee,SelectionMois,1)</f>
        <v>44531</v>
      </c>
      <c r="D1" s="1"/>
      <c r="E1" s="1"/>
      <c r="F1" s="1"/>
      <c r="G1" s="1"/>
      <c r="H1" s="1"/>
      <c r="I1" s="1"/>
      <c r="K1" s="8" t="s">
        <v>48</v>
      </c>
      <c r="M1" s="5" t="s">
        <v>30</v>
      </c>
      <c r="O1" s="5" t="s">
        <v>33</v>
      </c>
      <c r="Q1" s="5" t="s">
        <v>36</v>
      </c>
      <c r="S1" s="5" t="s">
        <v>41</v>
      </c>
      <c r="U1" s="12" t="s">
        <v>50</v>
      </c>
    </row>
    <row r="2" spans="1:21" x14ac:dyDescent="0.3">
      <c r="A2" s="6" t="s">
        <v>16</v>
      </c>
      <c r="C2" s="7" t="str">
        <f>UPPER(TEXT(C4,"jjj"))</f>
        <v>LUN</v>
      </c>
      <c r="D2" s="7" t="str">
        <f>UPPER(TEXT(D4,"jjj"))</f>
        <v>MAR</v>
      </c>
      <c r="E2" s="7" t="str">
        <f>UPPER(TEXT(E4,"jjj"))</f>
        <v>MER</v>
      </c>
      <c r="F2" s="7" t="str">
        <f t="shared" ref="F2:I2" si="0">UPPER(TEXT(F4,"jjj"))</f>
        <v>JEU</v>
      </c>
      <c r="G2" s="7" t="str">
        <f t="shared" si="0"/>
        <v>VEN</v>
      </c>
      <c r="H2" s="7" t="str">
        <f t="shared" si="0"/>
        <v>SAM</v>
      </c>
      <c r="I2" s="7" t="str">
        <f t="shared" si="0"/>
        <v>DIM</v>
      </c>
      <c r="K2" s="7">
        <v>12</v>
      </c>
      <c r="M2" s="19">
        <f ca="1">TODAY()</f>
        <v>44532</v>
      </c>
      <c r="O2" s="6" t="s">
        <v>34</v>
      </c>
      <c r="Q2" s="6" t="s">
        <v>37</v>
      </c>
      <c r="S2" s="6" t="s">
        <v>42</v>
      </c>
      <c r="U2" s="13">
        <v>44527</v>
      </c>
    </row>
    <row r="3" spans="1:21" x14ac:dyDescent="0.3">
      <c r="A3" s="6" t="s">
        <v>17</v>
      </c>
      <c r="C3" s="9" t="str">
        <f>IF(WEEKDAY(MoisSelect)=2,MoisSelect,"")</f>
        <v/>
      </c>
      <c r="D3" s="9" t="str">
        <f>IF(C3&lt;&gt;"",C3+1,IF(WEEKDAY(MoisSelect)=3,MoisSelect,""))</f>
        <v/>
      </c>
      <c r="E3" s="9">
        <f>IF(D3&lt;&gt;"",D3+1,IF(WEEKDAY(MoisSelect)=4,MoisSelect,""))</f>
        <v>44531</v>
      </c>
      <c r="F3" s="9">
        <f>IF(E3&lt;&gt;"",E3+1,IF(WEEKDAY(MoisSelect)=5,MoisSelect,""))</f>
        <v>44532</v>
      </c>
      <c r="G3" s="9">
        <f>IF(F3&lt;&gt;"",F3+1,IF(WEEKDAY(MoisSelect)=6,MoisSelect,""))</f>
        <v>44533</v>
      </c>
      <c r="H3" s="9">
        <f>IF(G3&lt;&gt;"",G3+1,IF(WEEKDAY(MoisSelect)=7,MoisSelect,""))</f>
        <v>44534</v>
      </c>
      <c r="I3" s="9">
        <f>IF(H3&lt;&gt;"",H3+1,IF(WEEKDAY(MoisSelect)=1,MoisSelect,""))</f>
        <v>44535</v>
      </c>
      <c r="K3" s="7">
        <v>2021</v>
      </c>
      <c r="M3" s="5" t="s">
        <v>31</v>
      </c>
      <c r="O3" s="6" t="s">
        <v>35</v>
      </c>
      <c r="Q3" s="6" t="s">
        <v>38</v>
      </c>
      <c r="S3" s="6" t="s">
        <v>43</v>
      </c>
    </row>
    <row r="4" spans="1:21" x14ac:dyDescent="0.3">
      <c r="A4" s="6" t="s">
        <v>18</v>
      </c>
      <c r="C4" s="9">
        <f>I3+1</f>
        <v>44536</v>
      </c>
      <c r="D4" s="9">
        <f>C4+1</f>
        <v>44537</v>
      </c>
      <c r="E4" s="9">
        <f t="shared" ref="E4:I4" si="1">D4+1</f>
        <v>44538</v>
      </c>
      <c r="F4" s="9">
        <f t="shared" si="1"/>
        <v>44539</v>
      </c>
      <c r="G4" s="9">
        <f t="shared" si="1"/>
        <v>44540</v>
      </c>
      <c r="H4" s="9">
        <f t="shared" si="1"/>
        <v>44541</v>
      </c>
      <c r="I4" s="9">
        <f t="shared" si="1"/>
        <v>44542</v>
      </c>
      <c r="K4" s="5" t="s">
        <v>28</v>
      </c>
      <c r="M4" s="7">
        <f ca="1">MONTH(DateduJour)</f>
        <v>12</v>
      </c>
      <c r="Q4" s="6" t="s">
        <v>39</v>
      </c>
      <c r="S4" s="6" t="s">
        <v>44</v>
      </c>
    </row>
    <row r="5" spans="1:21" x14ac:dyDescent="0.3">
      <c r="A5" s="6" t="s">
        <v>19</v>
      </c>
      <c r="C5" s="9">
        <f t="shared" ref="C5:C6" si="2">I4+1</f>
        <v>44543</v>
      </c>
      <c r="D5" s="9">
        <f t="shared" ref="D5:I6" si="3">C5+1</f>
        <v>44544</v>
      </c>
      <c r="E5" s="9">
        <f t="shared" si="3"/>
        <v>44545</v>
      </c>
      <c r="F5" s="9">
        <f t="shared" si="3"/>
        <v>44546</v>
      </c>
      <c r="G5" s="9">
        <f t="shared" si="3"/>
        <v>44547</v>
      </c>
      <c r="H5" s="9">
        <f t="shared" si="3"/>
        <v>44548</v>
      </c>
      <c r="I5" s="9">
        <f t="shared" si="3"/>
        <v>44549</v>
      </c>
      <c r="K5" s="2"/>
      <c r="M5" s="7">
        <f ca="1">YEAR(DateduJour)</f>
        <v>2021</v>
      </c>
      <c r="Q5" s="6" t="s">
        <v>40</v>
      </c>
      <c r="S5" s="6" t="s">
        <v>45</v>
      </c>
    </row>
    <row r="6" spans="1:21" x14ac:dyDescent="0.3">
      <c r="A6" s="6" t="s">
        <v>20</v>
      </c>
      <c r="C6" s="9">
        <f t="shared" si="2"/>
        <v>44550</v>
      </c>
      <c r="D6" s="9">
        <f t="shared" si="3"/>
        <v>44551</v>
      </c>
      <c r="E6" s="9">
        <f t="shared" si="3"/>
        <v>44552</v>
      </c>
      <c r="F6" s="9">
        <f t="shared" si="3"/>
        <v>44553</v>
      </c>
      <c r="G6" s="9">
        <f t="shared" si="3"/>
        <v>44554</v>
      </c>
      <c r="H6" s="9">
        <f t="shared" si="3"/>
        <v>44555</v>
      </c>
      <c r="I6" s="9">
        <f t="shared" si="3"/>
        <v>44556</v>
      </c>
      <c r="K6" s="5" t="s">
        <v>29</v>
      </c>
      <c r="M6" s="2"/>
      <c r="S6" s="6" t="s">
        <v>46</v>
      </c>
    </row>
    <row r="7" spans="1:21" x14ac:dyDescent="0.3">
      <c r="A7" s="6" t="s">
        <v>21</v>
      </c>
      <c r="C7" s="9">
        <f>IF(I6&lt;EOMONTH(MoisSelect,0),I6+1,"")</f>
        <v>44557</v>
      </c>
      <c r="D7" s="9">
        <f t="shared" ref="D7:I8" si="4">IF(C7&lt;EOMONTH(MoisSelect,0),C7+1,"")</f>
        <v>44558</v>
      </c>
      <c r="E7" s="9">
        <f t="shared" si="4"/>
        <v>44559</v>
      </c>
      <c r="F7" s="9">
        <f t="shared" si="4"/>
        <v>44560</v>
      </c>
      <c r="G7" s="9">
        <f t="shared" si="4"/>
        <v>44561</v>
      </c>
      <c r="H7" s="9" t="str">
        <f t="shared" si="4"/>
        <v/>
      </c>
      <c r="I7" s="9" t="str">
        <f t="shared" si="4"/>
        <v/>
      </c>
      <c r="K7" s="7" t="str">
        <f>PROPER(TEXT(MoisSelect,"mmmm"))</f>
        <v>Décembre</v>
      </c>
      <c r="M7" s="5" t="s">
        <v>32</v>
      </c>
    </row>
    <row r="8" spans="1:21" x14ac:dyDescent="0.3">
      <c r="A8" s="6" t="s">
        <v>22</v>
      </c>
      <c r="C8" t="str">
        <f>IF(I7&lt;EOMONTH(MoisSelect,0),I7+1,"")</f>
        <v/>
      </c>
      <c r="D8" t="str">
        <f t="shared" si="4"/>
        <v/>
      </c>
      <c r="E8" t="str">
        <f t="shared" si="4"/>
        <v/>
      </c>
      <c r="F8" t="str">
        <f t="shared" si="4"/>
        <v/>
      </c>
      <c r="G8" t="str">
        <f t="shared" si="4"/>
        <v/>
      </c>
      <c r="H8" t="str">
        <f t="shared" si="4"/>
        <v/>
      </c>
      <c r="I8" t="str">
        <f t="shared" si="4"/>
        <v/>
      </c>
      <c r="K8" s="7" t="str">
        <f>TEXT(MoisSelect,"aaaa")</f>
        <v>2021</v>
      </c>
      <c r="M8" s="7" t="str">
        <f>K7&amp;" "&amp;CalAnnee</f>
        <v>Décembre 2021</v>
      </c>
    </row>
    <row r="9" spans="1:21" x14ac:dyDescent="0.3">
      <c r="A9" s="6" t="s">
        <v>23</v>
      </c>
      <c r="M9" s="2"/>
    </row>
    <row r="10" spans="1:21" x14ac:dyDescent="0.3">
      <c r="A10" s="6" t="s">
        <v>24</v>
      </c>
      <c r="M10" s="21">
        <v>44527</v>
      </c>
    </row>
    <row r="11" spans="1:21" x14ac:dyDescent="0.3">
      <c r="A11" s="6" t="s">
        <v>25</v>
      </c>
      <c r="M11" s="18">
        <v>44527</v>
      </c>
    </row>
    <row r="12" spans="1:21" x14ac:dyDescent="0.3">
      <c r="A12" s="6" t="s">
        <v>26</v>
      </c>
    </row>
    <row r="13" spans="1:21" x14ac:dyDescent="0.3">
      <c r="A13" s="6" t="s">
        <v>27</v>
      </c>
    </row>
    <row r="14" spans="1:21" ht="31.5" customHeight="1" x14ac:dyDescent="0.3">
      <c r="K14" s="1">
        <f>DATE(T16,T15,1)</f>
        <v>44531</v>
      </c>
      <c r="L14" s="1"/>
      <c r="M14" s="1"/>
      <c r="N14" s="1"/>
      <c r="O14" s="1"/>
      <c r="P14" s="1"/>
      <c r="Q14" s="1"/>
      <c r="T14" s="5" t="s">
        <v>48</v>
      </c>
    </row>
    <row r="15" spans="1:21" x14ac:dyDescent="0.3">
      <c r="K15" s="7" t="str">
        <f>UPPER(TEXT(K17,"jjj"))</f>
        <v>LUN</v>
      </c>
      <c r="L15" s="7" t="str">
        <f>UPPER(TEXT(L17,"jjj"))</f>
        <v>MAR</v>
      </c>
      <c r="M15" s="7" t="str">
        <f t="shared" ref="M15:Q15" si="5">UPPER(TEXT(M17,"jjj"))</f>
        <v>MER</v>
      </c>
      <c r="N15" s="7" t="str">
        <f t="shared" si="5"/>
        <v>JEU</v>
      </c>
      <c r="O15" s="7" t="str">
        <f t="shared" si="5"/>
        <v>VEN</v>
      </c>
      <c r="P15" s="7" t="str">
        <f t="shared" si="5"/>
        <v>SAM</v>
      </c>
      <c r="Q15" s="7" t="str">
        <f t="shared" si="5"/>
        <v>DIM</v>
      </c>
      <c r="T15" s="7">
        <v>12</v>
      </c>
    </row>
    <row r="16" spans="1:21" x14ac:dyDescent="0.3">
      <c r="K16" s="9" t="str">
        <f>IF(WEEKDAY(K14)=2,K14,"")</f>
        <v/>
      </c>
      <c r="L16" s="9" t="str">
        <f>IF(K16&lt;&gt;"",K16+1,IF(WEEKDAY(K14)=3,K14,""))</f>
        <v/>
      </c>
      <c r="M16" s="9">
        <f>IF(L16&lt;&gt;"",L16+1,IF(WEEKDAY(K14)=4,K14,""))</f>
        <v>44531</v>
      </c>
      <c r="N16" s="9">
        <f>IF(M16&lt;&gt;"",M16+1,IF(WEEKDAY(K14)=5,K14,""))</f>
        <v>44532</v>
      </c>
      <c r="O16" s="9">
        <f>IF(N16&lt;&gt;"",N16+1,IF(WEEKDAY(K14)=6,K14,""))</f>
        <v>44533</v>
      </c>
      <c r="P16" s="9">
        <f>IF(O16&lt;&gt;"",O16+1,IF(WEEKDAY(K14)=7,K14,""))</f>
        <v>44534</v>
      </c>
      <c r="Q16" s="9">
        <f>IF(P16&lt;&gt;"",P16+1,IF(WEEKDAY(K14)=1,K14,""))</f>
        <v>44535</v>
      </c>
      <c r="R16" s="4" t="s">
        <v>47</v>
      </c>
      <c r="T16" s="7">
        <v>2021</v>
      </c>
    </row>
    <row r="17" spans="11:20" x14ac:dyDescent="0.3">
      <c r="K17" s="9">
        <f>Q16+1</f>
        <v>44536</v>
      </c>
      <c r="L17" s="9">
        <f>K17+1</f>
        <v>44537</v>
      </c>
      <c r="M17" s="9">
        <f t="shared" ref="M17:Q17" si="6">L17+1</f>
        <v>44538</v>
      </c>
      <c r="N17" s="9">
        <f t="shared" si="6"/>
        <v>44539</v>
      </c>
      <c r="O17" s="9">
        <f t="shared" si="6"/>
        <v>44540</v>
      </c>
      <c r="P17" s="9">
        <f t="shared" si="6"/>
        <v>44541</v>
      </c>
      <c r="Q17" s="9">
        <f t="shared" si="6"/>
        <v>44542</v>
      </c>
      <c r="T17" s="7" t="s">
        <v>28</v>
      </c>
    </row>
    <row r="18" spans="11:20" x14ac:dyDescent="0.3">
      <c r="K18" s="9">
        <f t="shared" ref="K18:K19" si="7">Q17+1</f>
        <v>44543</v>
      </c>
      <c r="L18" s="9">
        <f t="shared" ref="L18:Q19" si="8">K18+1</f>
        <v>44544</v>
      </c>
      <c r="M18" s="9">
        <f t="shared" si="8"/>
        <v>44545</v>
      </c>
      <c r="N18" s="9">
        <f t="shared" si="8"/>
        <v>44546</v>
      </c>
      <c r="O18" s="9">
        <f t="shared" si="8"/>
        <v>44547</v>
      </c>
      <c r="P18" s="9">
        <f t="shared" si="8"/>
        <v>44548</v>
      </c>
      <c r="Q18" s="9">
        <f t="shared" si="8"/>
        <v>44549</v>
      </c>
    </row>
    <row r="19" spans="11:20" x14ac:dyDescent="0.3">
      <c r="K19" s="9">
        <f t="shared" si="7"/>
        <v>44550</v>
      </c>
      <c r="L19" s="9">
        <f t="shared" si="8"/>
        <v>44551</v>
      </c>
      <c r="M19" s="9">
        <f t="shared" si="8"/>
        <v>44552</v>
      </c>
      <c r="N19" s="9">
        <f t="shared" si="8"/>
        <v>44553</v>
      </c>
      <c r="O19" s="9">
        <f t="shared" si="8"/>
        <v>44554</v>
      </c>
      <c r="P19" s="9">
        <f t="shared" si="8"/>
        <v>44555</v>
      </c>
      <c r="Q19" s="9">
        <f t="shared" si="8"/>
        <v>44556</v>
      </c>
      <c r="T19" s="5" t="s">
        <v>29</v>
      </c>
    </row>
    <row r="20" spans="11:20" x14ac:dyDescent="0.3">
      <c r="K20" s="9">
        <f>IF(Q19&lt;EOMONTH(K14,0),Q19+1,"")</f>
        <v>44557</v>
      </c>
      <c r="L20" s="9">
        <f>IF(K20&lt;EOMONTH(K14,0),K20+1,"")</f>
        <v>44558</v>
      </c>
      <c r="M20" s="9">
        <f>IF(L20&lt;EOMONTH(K14,0),L20+1,"")</f>
        <v>44559</v>
      </c>
      <c r="N20" s="9">
        <f>IF(M20&lt;EOMONTH(K14,0),M20+1,"")</f>
        <v>44560</v>
      </c>
      <c r="O20" s="9">
        <f>IF(N20&lt;EOMONTH(K14,0),N20+1,"")</f>
        <v>44561</v>
      </c>
      <c r="P20" s="9" t="str">
        <f>IF(O20&lt;EOMONTH(K14,0),O20+1,"")</f>
        <v/>
      </c>
      <c r="Q20" s="9" t="str">
        <f>IF(P20&lt;EOMONTH(K14,0),P20+1,"")</f>
        <v/>
      </c>
      <c r="T20" s="7" t="str">
        <f>PROPER(TEXT(K14,"mmmm"))&amp;" "&amp;TEXT(K14,"aaaa")</f>
        <v>Décembre 2021</v>
      </c>
    </row>
    <row r="21" spans="11:20" x14ac:dyDescent="0.3">
      <c r="K21" t="str">
        <f>IF(Q20&lt;EOMONTH(K14,0),Q20+1,"")</f>
        <v/>
      </c>
      <c r="L21" t="str">
        <f>IF(K21&lt;EOMONTH(K14,0),K21+1,"")</f>
        <v/>
      </c>
      <c r="M21" t="str">
        <f>IF(L21&lt;EOMONTH(K14,0),L21+1,"")</f>
        <v/>
      </c>
      <c r="N21" t="str">
        <f>IF(M21&lt;EOMONTH(K14,0),M21+1,"")</f>
        <v/>
      </c>
      <c r="O21" t="str">
        <f>IF(N21&lt;EOMONTH(K14,0),N21+1,"")</f>
        <v/>
      </c>
      <c r="P21" t="str">
        <f>IF(O21&lt;EOMONTH(K14,0),O21+1,"")</f>
        <v/>
      </c>
      <c r="Q21" t="str">
        <f t="shared" ref="Q21" si="9">IF(P21&lt;EOMONTH(MoisSelect,0),P21+1,"")</f>
        <v/>
      </c>
    </row>
  </sheetData>
  <mergeCells count="2">
    <mergeCell ref="C1:I1"/>
    <mergeCell ref="K14:Q14"/>
  </mergeCells>
  <pageMargins left="0.7" right="0.7" top="0.75" bottom="0.75" header="0.3" footer="0.3"/>
  <pageSetup orientation="portrait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"/>
  <sheetViews>
    <sheetView workbookViewId="0">
      <selection activeCell="J23" sqref="J23"/>
    </sheetView>
  </sheetViews>
  <sheetFormatPr baseColWidth="10" defaultColWidth="11.44140625" defaultRowHeight="14.4" x14ac:dyDescent="0.3"/>
  <sheetData/>
  <pageMargins left="0.7" right="0.7" top="0.75" bottom="0.75" header="0.3" footer="0.3"/>
  <pageSetup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D0F16-A710-41BD-8394-12708B3A2473}">
  <sheetPr codeName="Feuil9"/>
  <dimension ref="A1"/>
  <sheetViews>
    <sheetView workbookViewId="0">
      <selection activeCell="H18" sqref="H18"/>
    </sheetView>
  </sheetViews>
  <sheetFormatPr baseColWidth="10" defaultColWidth="11.44140625" defaultRowHeight="14.4" x14ac:dyDescent="0.3"/>
  <sheetData/>
  <pageMargins left="0.7" right="0.7" top="0.75" bottom="0.75" header="0.3" footer="0.3"/>
  <pageSetup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78471-1794-4FBB-A573-EA69CC9E919B}">
  <sheetPr codeName="Feuil10"/>
  <dimension ref="A1"/>
  <sheetViews>
    <sheetView workbookViewId="0">
      <selection activeCell="K20" sqref="K20"/>
    </sheetView>
  </sheetViews>
  <sheetFormatPr baseColWidth="10" defaultColWidth="11.44140625" defaultRowHeight="14.4" x14ac:dyDescent="0.3"/>
  <sheetData/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19</vt:i4>
      </vt:variant>
    </vt:vector>
  </HeadingPairs>
  <TitlesOfParts>
    <vt:vector size="27" baseType="lpstr">
      <vt:lpstr>Accueil</vt:lpstr>
      <vt:lpstr>Base clients</vt:lpstr>
      <vt:lpstr>Base rdv</vt:lpstr>
      <vt:lpstr>parametres</vt:lpstr>
      <vt:lpstr>Calendrier</vt:lpstr>
      <vt:lpstr>Statistiques</vt:lpstr>
      <vt:lpstr>Agenda</vt:lpstr>
      <vt:lpstr>2022</vt:lpstr>
      <vt:lpstr>CalAnnee</vt:lpstr>
      <vt:lpstr>DateduJour</vt:lpstr>
      <vt:lpstr>JourChoisi</vt:lpstr>
      <vt:lpstr>ListeBaseClient</vt:lpstr>
      <vt:lpstr>ListeBaseRDV</vt:lpstr>
      <vt:lpstr>ListeCivilité</vt:lpstr>
      <vt:lpstr>ListeDateFact</vt:lpstr>
      <vt:lpstr>ListeDurée</vt:lpstr>
      <vt:lpstr>ListeHeures</vt:lpstr>
      <vt:lpstr>ListeID</vt:lpstr>
      <vt:lpstr>ListeJourChoisi</vt:lpstr>
      <vt:lpstr>ListeMotif</vt:lpstr>
      <vt:lpstr>ListeNomPreFact</vt:lpstr>
      <vt:lpstr>ListeNoms</vt:lpstr>
      <vt:lpstr>ListeNumID</vt:lpstr>
      <vt:lpstr>ListeProduits</vt:lpstr>
      <vt:lpstr>ListeTexeID</vt:lpstr>
      <vt:lpstr>MoisSelect</vt:lpstr>
      <vt:lpstr>SelectionMois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eric</dc:creator>
  <cp:keywords/>
  <dc:description/>
  <cp:lastModifiedBy>François ROUZE</cp:lastModifiedBy>
  <cp:lastPrinted>2021-11-26T07:53:49Z</cp:lastPrinted>
  <dcterms:created xsi:type="dcterms:W3CDTF">2021-11-24T17:14:16Z</dcterms:created>
  <dcterms:modified xsi:type="dcterms:W3CDTF">2021-12-02T09:30:48Z</dcterms:modified>
  <cp:category/>
</cp:coreProperties>
</file>