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04CA434-E2F7-4A4E-8284-BA1D19D22277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Loyer" sheetId="1" r:id="rId1"/>
    <sheet name="Habitation" sheetId="2" r:id="rId2"/>
    <sheet name="Foncier" sheetId="3" r:id="rId3"/>
    <sheet name="Data" sheetId="6" r:id="rId4"/>
  </sheets>
  <definedNames>
    <definedName name="echeance">Data!$N$1:$N$5</definedName>
  </definedNames>
  <calcPr calcId="191029"/>
</workbook>
</file>

<file path=xl/calcChain.xml><?xml version="1.0" encoding="utf-8"?>
<calcChain xmlns="http://schemas.openxmlformats.org/spreadsheetml/2006/main">
  <c r="U8" i="2" l="1"/>
  <c r="W8" i="2"/>
  <c r="U9" i="3"/>
  <c r="W9" i="3"/>
  <c r="X9" i="3" s="1"/>
  <c r="W7" i="3"/>
  <c r="W8" i="3"/>
  <c r="W7" i="2"/>
  <c r="W7" i="1"/>
  <c r="W8" i="1"/>
  <c r="W9" i="1"/>
  <c r="W10" i="1"/>
  <c r="X8" i="2" l="1"/>
  <c r="U10" i="1"/>
  <c r="G5" i="6" s="1"/>
  <c r="X10" i="1" l="1"/>
  <c r="U8" i="3"/>
  <c r="X8" i="3" s="1"/>
  <c r="U7" i="3" l="1"/>
  <c r="X7" i="3" s="1"/>
  <c r="C4" i="3"/>
  <c r="U7" i="2"/>
  <c r="C4" i="2"/>
  <c r="U7" i="1"/>
  <c r="U8" i="1"/>
  <c r="U9" i="1"/>
  <c r="X7" i="2" l="1"/>
  <c r="Y7" i="2" s="1"/>
  <c r="G3" i="6"/>
  <c r="X7" i="1"/>
  <c r="G2" i="6"/>
  <c r="X9" i="1"/>
  <c r="G4" i="6"/>
  <c r="X8" i="1"/>
  <c r="C4" i="1" l="1"/>
</calcChain>
</file>

<file path=xl/sharedStrings.xml><?xml version="1.0" encoding="utf-8"?>
<sst xmlns="http://schemas.openxmlformats.org/spreadsheetml/2006/main" count="145" uniqueCount="49">
  <si>
    <t xml:space="preserve">Aujourd'hui : </t>
  </si>
  <si>
    <t>NOM</t>
  </si>
  <si>
    <t>Prénoms</t>
  </si>
  <si>
    <t>N° CNI</t>
  </si>
  <si>
    <t>TELEPHONE</t>
  </si>
  <si>
    <t>ACTIVITES</t>
  </si>
  <si>
    <t>SUPERFICIE</t>
  </si>
  <si>
    <t>LOYER MENSUEL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</si>
  <si>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</si>
  <si>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</si>
  <si>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</si>
  <si>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</si>
  <si>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</si>
  <si>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</si>
  <si>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</si>
  <si>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</si>
  <si>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</si>
  <si>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</si>
  <si>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</si>
  <si>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</si>
  <si>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Commentaire </t>
  </si>
  <si>
    <t>Payé</t>
  </si>
  <si>
    <t>Nom1</t>
  </si>
  <si>
    <t>Nom2</t>
  </si>
  <si>
    <t>Versements effectués</t>
  </si>
  <si>
    <t>Nom3</t>
  </si>
  <si>
    <t>Nom4</t>
  </si>
  <si>
    <t>Prénom1</t>
  </si>
  <si>
    <t>Retraité</t>
  </si>
  <si>
    <t>DRH</t>
  </si>
  <si>
    <t>Prénom3</t>
  </si>
  <si>
    <t>maçon</t>
  </si>
  <si>
    <t>12 34 56 98</t>
  </si>
  <si>
    <t>78 96 54 12</t>
  </si>
  <si>
    <t>96 32 58 74</t>
  </si>
  <si>
    <t>Prénom2</t>
  </si>
  <si>
    <t>Versement annuel attendu</t>
  </si>
  <si>
    <t>Reste à payer annuel</t>
  </si>
  <si>
    <t>Nom6</t>
  </si>
  <si>
    <t>Prénom6</t>
  </si>
  <si>
    <t>couvreur</t>
  </si>
  <si>
    <t>25 87 41 36</t>
  </si>
  <si>
    <t>Trimestriel</t>
  </si>
  <si>
    <t>Mensuel</t>
  </si>
  <si>
    <t>annuel</t>
  </si>
  <si>
    <t>Semestriel</t>
  </si>
  <si>
    <t>Bi Mensuel</t>
  </si>
  <si>
    <t>Échéance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</si>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</sst>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\ _€"/>
    <numFmt numFmtId="166" formatCode="00\ 00\ 00\ 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2"/>
      <color rgb="FF002060"/>
      <name val="Arial"/>
      <family val="2"/>
    </font>
    <font>
      <sz val="11"/>
      <color theme="1"/>
      <name val="Arial"/>
      <family val="2"/>
    </font>
    <font>
      <sz val="11"/>
      <color theme="1"/>
      <name val="Arial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sz val="10"/>
      <color rgb="FF33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00BBCC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hair">
        <color rgb="FF990033"/>
      </left>
      <right style="hair">
        <color rgb="FF990033"/>
      </right>
      <top style="hair">
        <color rgb="FF990033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990033"/>
      </left>
      <right style="hair">
        <color rgb="FF990033"/>
      </right>
      <top/>
      <bottom style="thin">
        <color theme="4" tint="0.39997558519241921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164" fontId="5" fillId="5" borderId="2" applyNumberFormat="0" applyProtection="0"/>
    <xf numFmtId="0" fontId="5" fillId="6" borderId="1">
      <alignment horizontal="center" vertical="center" wrapText="1"/>
      <protection hidden="1"/>
    </xf>
  </cellStyleXfs>
  <cellXfs count="52">
    <xf numFmtId="0" fontId="0" fillId="0" borderId="0" xfId="0"/>
    <xf numFmtId="0" fontId="3" fillId="3" borderId="0" xfId="0" applyFon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4" fillId="3" borderId="0" xfId="0" applyFont="1" applyFill="1"/>
    <xf numFmtId="14" fontId="4" fillId="3" borderId="0" xfId="0" applyNumberFormat="1" applyFont="1" applyFill="1"/>
    <xf numFmtId="0" fontId="3" fillId="3" borderId="0" xfId="0" applyFont="1" applyFill="1" applyBorder="1"/>
    <xf numFmtId="0" fontId="5" fillId="4" borderId="1" xfId="0" applyFont="1" applyFill="1" applyBorder="1" applyAlignment="1" applyProtection="1">
      <alignment horizontal="center" vertical="center" wrapText="1"/>
      <protection hidden="1"/>
    </xf>
    <xf numFmtId="165" fontId="5" fillId="5" borderId="2" xfId="3" applyNumberFormat="1" applyAlignment="1" applyProtection="1">
      <alignment horizontal="center" vertical="center" wrapText="1"/>
      <protection hidden="1"/>
    </xf>
    <xf numFmtId="165" fontId="6" fillId="2" borderId="1" xfId="2" applyNumberFormat="1" applyFont="1" applyBorder="1" applyAlignment="1" applyProtection="1">
      <alignment horizontal="center" vertical="center" wrapText="1"/>
      <protection hidden="1"/>
    </xf>
    <xf numFmtId="0" fontId="0" fillId="3" borderId="0" xfId="0" applyFill="1" applyAlignment="1">
      <alignment wrapText="1"/>
    </xf>
    <xf numFmtId="164" fontId="7" fillId="0" borderId="0" xfId="0" applyNumberFormat="1" applyFont="1" applyFill="1" applyBorder="1" applyAlignment="1">
      <alignment wrapText="1"/>
    </xf>
    <xf numFmtId="165" fontId="8" fillId="0" borderId="3" xfId="0" applyNumberFormat="1" applyFont="1" applyFill="1" applyBorder="1" applyAlignment="1">
      <alignment vertical="center"/>
    </xf>
    <xf numFmtId="165" fontId="8" fillId="0" borderId="3" xfId="0" applyNumberFormat="1" applyFont="1" applyFill="1" applyBorder="1" applyAlignment="1">
      <alignment vertical="top"/>
    </xf>
    <xf numFmtId="165" fontId="8" fillId="0" borderId="3" xfId="0" applyNumberFormat="1" applyFont="1" applyFill="1" applyBorder="1" applyAlignment="1" applyProtection="1">
      <alignment vertical="center"/>
      <protection locked="0"/>
    </xf>
    <xf numFmtId="164" fontId="8" fillId="0" borderId="3" xfId="1" applyNumberFormat="1" applyFont="1" applyFill="1" applyBorder="1" applyAlignment="1">
      <alignment vertical="center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165" fontId="8" fillId="0" borderId="4" xfId="0" applyNumberFormat="1" applyFont="1" applyFill="1" applyBorder="1" applyAlignment="1">
      <alignment vertical="center"/>
    </xf>
    <xf numFmtId="165" fontId="8" fillId="0" borderId="4" xfId="0" applyNumberFormat="1" applyFont="1" applyFill="1" applyBorder="1" applyAlignment="1" applyProtection="1">
      <alignment vertical="center"/>
      <protection locked="0"/>
    </xf>
    <xf numFmtId="0" fontId="5" fillId="4" borderId="5" xfId="0" applyFont="1" applyFill="1" applyBorder="1" applyAlignment="1">
      <alignment horizontal="center" vertical="center" wrapText="1"/>
    </xf>
    <xf numFmtId="164" fontId="5" fillId="4" borderId="5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0" fillId="0" borderId="0" xfId="0" applyNumberFormat="1" applyFill="1" applyBorder="1" applyAlignment="1">
      <alignment horizontal="center"/>
    </xf>
    <xf numFmtId="0" fontId="0" fillId="0" borderId="0" xfId="0" applyNumberFormat="1" applyFill="1" applyBorder="1"/>
    <xf numFmtId="165" fontId="0" fillId="0" borderId="0" xfId="0" applyNumberFormat="1" applyFill="1" applyBorder="1"/>
    <xf numFmtId="164" fontId="0" fillId="0" borderId="0" xfId="1" applyNumberFormat="1" applyFont="1" applyFill="1" applyBorder="1"/>
    <xf numFmtId="166" fontId="0" fillId="3" borderId="0" xfId="0" applyNumberFormat="1" applyFill="1" applyAlignment="1">
      <alignment horizontal="center"/>
    </xf>
    <xf numFmtId="166" fontId="5" fillId="4" borderId="1" xfId="0" applyNumberFormat="1" applyFont="1" applyFill="1" applyBorder="1" applyAlignment="1" applyProtection="1">
      <alignment horizontal="center" vertical="center" wrapText="1"/>
      <protection hidden="1"/>
    </xf>
    <xf numFmtId="166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5" fillId="6" borderId="1" xfId="4" applyAlignment="1">
      <alignment horizontal="center" vertical="center" wrapText="1"/>
      <protection hidden="1"/>
    </xf>
    <xf numFmtId="165" fontId="8" fillId="0" borderId="3" xfId="0" applyNumberFormat="1" applyFont="1" applyFill="1" applyBorder="1" applyAlignment="1">
      <alignment horizontal="center" vertical="center"/>
    </xf>
    <xf numFmtId="165" fontId="8" fillId="0" borderId="3" xfId="0" applyNumberFormat="1" applyFont="1" applyFill="1" applyBorder="1" applyAlignment="1" applyProtection="1">
      <alignment horizontal="center" vertical="center"/>
      <protection locked="0"/>
    </xf>
    <xf numFmtId="164" fontId="8" fillId="0" borderId="3" xfId="1" applyNumberFormat="1" applyFont="1" applyFill="1" applyBorder="1" applyAlignment="1">
      <alignment horizontal="center" vertical="center"/>
    </xf>
    <xf numFmtId="165" fontId="9" fillId="0" borderId="3" xfId="0" applyNumberFormat="1" applyFont="1" applyFill="1" applyBorder="1" applyAlignment="1">
      <alignment horizontal="center" vertical="center"/>
    </xf>
    <xf numFmtId="166" fontId="5" fillId="4" borderId="5" xfId="0" applyNumberFormat="1" applyFont="1" applyFill="1" applyBorder="1" applyAlignment="1">
      <alignment horizontal="center" vertical="center" wrapText="1"/>
    </xf>
    <xf numFmtId="164" fontId="0" fillId="0" borderId="0" xfId="1" applyNumberFormat="1" applyFont="1" applyFill="1" applyBorder="1" applyAlignment="1">
      <alignment horizontal="center"/>
    </xf>
    <xf numFmtId="0" fontId="11" fillId="0" borderId="4" xfId="0" applyNumberFormat="1" applyFont="1" applyFill="1" applyBorder="1" applyAlignment="1" applyProtection="1">
      <alignment horizontal="center" vertical="center"/>
      <protection locked="0"/>
    </xf>
    <xf numFmtId="166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5" fontId="8" fillId="0" borderId="4" xfId="0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164" fontId="10" fillId="0" borderId="3" xfId="1" applyNumberFormat="1" applyFont="1" applyFill="1" applyBorder="1" applyAlignment="1">
      <alignment horizontal="center" vertical="center"/>
    </xf>
    <xf numFmtId="164" fontId="10" fillId="0" borderId="4" xfId="1" applyNumberFormat="1" applyFont="1" applyFill="1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/>
    </xf>
    <xf numFmtId="165" fontId="8" fillId="0" borderId="4" xfId="0" applyNumberFormat="1" applyFont="1" applyFill="1" applyBorder="1" applyAlignment="1" applyProtection="1">
      <alignment horizontal="center"/>
      <protection locked="0"/>
    </xf>
    <xf numFmtId="164" fontId="8" fillId="0" borderId="4" xfId="1" applyNumberFormat="1" applyFont="1" applyFill="1" applyBorder="1" applyAlignment="1">
      <alignment vertical="center"/>
    </xf>
  </cellXfs>
  <cellStyles count="5">
    <cellStyle name="Accent6" xfId="2" builtinId="49"/>
    <cellStyle name="Bleu Clair" xfId="3" xr:uid="{00000000-0005-0000-0000-000001000000}"/>
    <cellStyle name="Monétaire" xfId="1" builtinId="4"/>
    <cellStyle name="Normal" xfId="0" builtinId="0"/>
    <cellStyle name="Style 1" xfId="4" xr:uid="{00000000-0005-0000-0000-000004000000}"/>
  </cellStyles>
  <dxfs count="184"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numFmt numFmtId="164" formatCode="#,##0.00\ &quot;€&quot;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/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numFmt numFmtId="165" formatCode="#,##0\ _€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990033"/>
        </left>
        <right style="hair">
          <color rgb="FF990033"/>
        </right>
        <top/>
        <bottom/>
      </border>
    </dxf>
    <dxf>
      <border outline="0">
        <bottom style="thin">
          <color theme="4" tint="0.39997558519241921"/>
        </bottom>
      </border>
    </dxf>
    <dxf>
      <border outline="0">
        <top style="hair">
          <color rgb="FF990033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#,##0\ _€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#,##0\ _€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hair">
          <color rgb="FF99003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990033"/>
        </left>
        <right style="hair">
          <color rgb="FF990033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#,##0\ _€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#,##0\ _€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hair">
          <color rgb="FF99003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990033"/>
        </left>
        <right style="hair">
          <color rgb="FF990033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#,##0\ _€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6" formatCode="00\ 00\ 00\ 00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hair">
          <color rgb="FF99003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990033"/>
        </left>
        <right style="hair">
          <color rgb="FF990033"/>
        </right>
        <top/>
        <bottom/>
      </border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0</xdr:col>
      <xdr:colOff>762000</xdr:colOff>
      <xdr:row>5</xdr:row>
      <xdr:rowOff>38100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0"/>
          <a:ext cx="1038225" cy="1038225"/>
        </a:xfrm>
        <a:prstGeom prst="rect">
          <a:avLst/>
        </a:prstGeom>
      </xdr:spPr>
    </xdr:pic>
    <xdr:clientData/>
  </xdr:twoCellAnchor>
  <xdr:twoCellAnchor>
    <xdr:from>
      <xdr:col>1</xdr:col>
      <xdr:colOff>731520</xdr:colOff>
      <xdr:row>0</xdr:row>
      <xdr:rowOff>83820</xdr:rowOff>
    </xdr:from>
    <xdr:to>
      <xdr:col>2</xdr:col>
      <xdr:colOff>853440</xdr:colOff>
      <xdr:row>2</xdr:row>
      <xdr:rowOff>83820</xdr:rowOff>
    </xdr:to>
    <xdr:sp macro="[0]!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5813346-5BD8-466E-89D8-850278F219BB}"/>
            </a:ext>
          </a:extLst>
        </xdr:cNvPr>
        <xdr:cNvSpPr/>
      </xdr:nvSpPr>
      <xdr:spPr>
        <a:xfrm>
          <a:off x="1661160" y="83820"/>
          <a:ext cx="1348740" cy="3657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0</xdr:col>
      <xdr:colOff>762000</xdr:colOff>
      <xdr:row>5</xdr:row>
      <xdr:rowOff>91440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FB0606-4E19-48D8-8463-042712B11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0"/>
          <a:ext cx="714375" cy="1005840"/>
        </a:xfrm>
        <a:prstGeom prst="rect">
          <a:avLst/>
        </a:prstGeom>
      </xdr:spPr>
    </xdr:pic>
    <xdr:clientData/>
  </xdr:twoCellAnchor>
  <xdr:twoCellAnchor>
    <xdr:from>
      <xdr:col>1</xdr:col>
      <xdr:colOff>594360</xdr:colOff>
      <xdr:row>0</xdr:row>
      <xdr:rowOff>68580</xdr:rowOff>
    </xdr:from>
    <xdr:to>
      <xdr:col>2</xdr:col>
      <xdr:colOff>716280</xdr:colOff>
      <xdr:row>2</xdr:row>
      <xdr:rowOff>68580</xdr:rowOff>
    </xdr:to>
    <xdr:sp macro="[0]!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97D98AB-4033-4E42-9225-DC621E8B6D0F}"/>
            </a:ext>
          </a:extLst>
        </xdr:cNvPr>
        <xdr:cNvSpPr/>
      </xdr:nvSpPr>
      <xdr:spPr>
        <a:xfrm>
          <a:off x="1524000" y="68580"/>
          <a:ext cx="1348740" cy="3657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FORMULAIRE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0</xdr:col>
      <xdr:colOff>762000</xdr:colOff>
      <xdr:row>5</xdr:row>
      <xdr:rowOff>91440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435004-B583-4224-A214-61F266B179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0"/>
          <a:ext cx="714375" cy="1005840"/>
        </a:xfrm>
        <a:prstGeom prst="rect">
          <a:avLst/>
        </a:prstGeom>
      </xdr:spPr>
    </xdr:pic>
    <xdr:clientData/>
  </xdr:twoCellAnchor>
  <xdr:twoCellAnchor>
    <xdr:from>
      <xdr:col>1</xdr:col>
      <xdr:colOff>441960</xdr:colOff>
      <xdr:row>0</xdr:row>
      <xdr:rowOff>45720</xdr:rowOff>
    </xdr:from>
    <xdr:to>
      <xdr:col>2</xdr:col>
      <xdr:colOff>563880</xdr:colOff>
      <xdr:row>2</xdr:row>
      <xdr:rowOff>45720</xdr:rowOff>
    </xdr:to>
    <xdr:sp macro="[0]!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85C6F10-0939-4CAA-A11E-ADCE6E2AD275}"/>
            </a:ext>
          </a:extLst>
        </xdr:cNvPr>
        <xdr:cNvSpPr/>
      </xdr:nvSpPr>
      <xdr:spPr>
        <a:xfrm>
          <a:off x="1371600" y="45720"/>
          <a:ext cx="1348740" cy="3657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Loyer" displayName="T_Loyer" ref="B6:Y10" totalsRowShown="0" headerRowDxfId="183" dataDxfId="181" totalsRowDxfId="180" headerRowBorderDxfId="182" totalsRowBorderDxfId="179">
  <tableColumns count="24">
    <tableColumn id="1" xr3:uid="{00000000-0010-0000-0000-000001000000}" name="NOM" dataDxfId="178" totalsRowDxfId="177"/>
    <tableColumn id="19" xr3:uid="{00000000-0010-0000-0000-000013000000}" name="Prénoms" dataDxfId="176" totalsRowDxfId="175"/>
    <tableColumn id="2" xr3:uid="{00000000-0010-0000-0000-000002000000}" name="N° CNI" dataDxfId="174" totalsRowDxfId="173"/>
    <tableColumn id="24" xr3:uid="{00000000-0010-0000-0000-000018000000}" name="TELEPHONE" dataDxfId="172" totalsRowDxfId="171"/>
    <tableColumn id="3" xr3:uid="{00000000-0010-0000-0000-000003000000}" name="ACTIVITES" dataDxfId="170" totalsRowDxfId="169"/>
    <tableColumn id="4" xr3:uid="{00000000-0010-0000-0000-000004000000}" name="SUPERFICIE" dataDxfId="168" totalsRowDxfId="167"/>
    <tableColumn id="6" xr3:uid="{00000000-0010-0000-0000-000006000000}" name="LOYER MENSUEL" dataDxfId="166" totalsRowDxfId="165"/>
    <tableColumn id="20" xr3:uid="{00000000-0010-0000-0000-000014000000}" name="JANVIER" dataDxfId="164" totalsRowDxfId="163"/>
    <tableColumn id="18" xr3:uid="{00000000-0010-0000-0000-000012000000}" name="FEVRIER" dataDxfId="162" totalsRowDxfId="161"/>
    <tableColumn id="17" xr3:uid="{00000000-0010-0000-0000-000011000000}" name="MARS" dataDxfId="160" totalsRowDxfId="159"/>
    <tableColumn id="16" xr3:uid="{00000000-0010-0000-0000-000010000000}" name="AVRIL" dataDxfId="158" totalsRowDxfId="157"/>
    <tableColumn id="15" xr3:uid="{00000000-0010-0000-0000-00000F000000}" name="MAI" dataDxfId="156" totalsRowDxfId="155"/>
    <tableColumn id="14" xr3:uid="{00000000-0010-0000-0000-00000E000000}" name="JUIN" dataDxfId="154" totalsRowDxfId="153"/>
    <tableColumn id="12" xr3:uid="{00000000-0010-0000-0000-00000C000000}" name="JUILLET" dataDxfId="152" totalsRowDxfId="151"/>
    <tableColumn id="11" xr3:uid="{00000000-0010-0000-0000-00000B000000}" name="AOUT" dataDxfId="150" totalsRowDxfId="149"/>
    <tableColumn id="10" xr3:uid="{00000000-0010-0000-0000-00000A000000}" name="SEPTEMBRE" dataDxfId="148" totalsRowDxfId="147"/>
    <tableColumn id="9" xr3:uid="{00000000-0010-0000-0000-000009000000}" name="OCTOBRE" dataDxfId="146" totalsRowDxfId="145"/>
    <tableColumn id="8" xr3:uid="{00000000-0010-0000-0000-000008000000}" name="NOVEMBRE" dataDxfId="144" totalsRowDxfId="143"/>
    <tableColumn id="5" xr3:uid="{00000000-0010-0000-0000-000005000000}" name="DECEMBRE" dataDxfId="142" totalsRowDxfId="141"/>
    <tableColumn id="21" xr3:uid="{00000000-0010-0000-0000-000015000000}" name="Versements effectués" dataDxfId="30" totalsRowDxfId="140">
      <calculatedColumnFormula>SUM(T_Loyer[[#This Row],[JANVIER]:[DECEMBRE]])</calculatedColumnFormula>
    </tableColumn>
    <tableColumn id="26" xr3:uid="{D66B5C13-4C3F-43F3-A95E-6B2FF4ED6EF5}" name="Échéance" dataDxfId="29" totalsRowDxfId="31" dataCellStyle="Monétaire"/>
    <tableColumn id="25" xr3:uid="{645829B6-FA8F-484B-A389-0E18D32A4157}" name="Versement annuel attendu" dataDxfId="27" totalsRowDxfId="139" dataCellStyle="Monétaire">
      <calculatedColumnFormula>T_Loyer[[#This Row],[LOYER MENSUEL]]*SUMIF(Data!$N$1:$N$5,V7,Data!$O$1:$O$5)</calculatedColumnFormula>
    </tableColumn>
    <tableColumn id="23" xr3:uid="{08D15F29-8843-4044-9379-61AC29D732D5}" name="Reste à payer annuel" dataDxfId="28" totalsRowDxfId="138" dataCellStyle="Monétaire">
      <calculatedColumnFormula>T_Loyer[[#This Row],[Versement annuel attendu]]-T_Loyer[[#This Row],[Versements effectués]]</calculatedColumnFormula>
    </tableColumn>
    <tableColumn id="13" xr3:uid="{00000000-0010-0000-0000-00000D000000}" name="Commentaire " dataDxfId="137" totalsRowDxfId="136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B4089E-6FA9-4EDC-B603-D2251E1F3E40}" name="T_Habit" displayName="T_Habit" ref="B6:Y8" totalsRowShown="0" headerRowDxfId="135" dataDxfId="133" totalsRowDxfId="132" headerRowBorderDxfId="134" totalsRowBorderDxfId="131">
  <tableColumns count="24">
    <tableColumn id="1" xr3:uid="{F12BD6E5-7B4F-469D-BE9A-7805AC71A91C}" name="NOM" dataDxfId="130" totalsRowDxfId="129"/>
    <tableColumn id="19" xr3:uid="{EB093C0B-FB35-4F5C-8ED4-F0AE089124AA}" name="Prénoms" dataDxfId="128" totalsRowDxfId="127"/>
    <tableColumn id="2" xr3:uid="{1D001F3E-432E-46B8-A175-C8AF296E8FA2}" name="N° CNI" dataDxfId="126" totalsRowDxfId="125"/>
    <tableColumn id="24" xr3:uid="{E4B559DC-E1A2-4300-B2EF-D2402FA93E67}" name="TELEPHONE" dataDxfId="124" totalsRowDxfId="123"/>
    <tableColumn id="3" xr3:uid="{A8EBC2AA-75CD-4E22-B28B-1F0E24D09284}" name="ACTIVITES" dataDxfId="122" totalsRowDxfId="121"/>
    <tableColumn id="4" xr3:uid="{4FE1D899-5933-4728-A67F-3748045FFE44}" name="SUPERFICIE" dataDxfId="120" totalsRowDxfId="119"/>
    <tableColumn id="6" xr3:uid="{CB15B932-0987-4F76-8BA9-17BA56F40416}" name="MONTANT" dataDxfId="118" totalsRowDxfId="117">
      <calculatedColumnFormula>IF(T_Habit[[#This Row],[SUPERFICIE]]="","",IF(T_Habit[[#This Row],[SUPERFICIE]]&gt;0,T_Habit[[#This Row],[SUPERFICIE]]+(T_Habit[[#This Row],[SUPERFICIE]]*#REF!)))</calculatedColumnFormula>
    </tableColumn>
    <tableColumn id="20" xr3:uid="{4801BE7C-CA10-4CEB-8EA3-9C96F0D2F745}" name="JANVIER" dataDxfId="116" totalsRowDxfId="115"/>
    <tableColumn id="18" xr3:uid="{D751506B-90FB-4FB8-90A4-F334ECD92613}" name="FEVRIER" dataDxfId="114" totalsRowDxfId="113"/>
    <tableColumn id="17" xr3:uid="{950F2C23-186C-4E64-8CA4-C218365F5C3D}" name="MARS" dataDxfId="112" totalsRowDxfId="111"/>
    <tableColumn id="16" xr3:uid="{E74DF93D-05AD-4E4B-BDB6-883D71E4635B}" name="AVRIL" dataDxfId="110" totalsRowDxfId="109"/>
    <tableColumn id="15" xr3:uid="{1AC1AC8F-8D9D-4C01-9702-E72F5401071E}" name="MAI" dataDxfId="108" totalsRowDxfId="107"/>
    <tableColumn id="14" xr3:uid="{67E7AEF2-541C-4942-AA52-463BE002C543}" name="JUIN" dataDxfId="106" totalsRowDxfId="105"/>
    <tableColumn id="12" xr3:uid="{5A2C7C75-DB8F-4ABE-87FF-3EE2FFF343EF}" name="JUILLET" dataDxfId="104" totalsRowDxfId="103"/>
    <tableColumn id="11" xr3:uid="{3AB69541-89ED-46F2-BAAC-AEC9D0F8E767}" name="AOUT" dataDxfId="102" totalsRowDxfId="101"/>
    <tableColumn id="10" xr3:uid="{D984FF88-A5A5-4773-B90F-B2E71AFA4594}" name="SEPTEMBRE" dataDxfId="100" totalsRowDxfId="99"/>
    <tableColumn id="9" xr3:uid="{86FFC451-35C7-457F-9519-EFF44D923860}" name="OCTOBRE" dataDxfId="98" totalsRowDxfId="97"/>
    <tableColumn id="8" xr3:uid="{17EA8D94-D289-441F-B7BD-C90A516637FB}" name="NOVEMBRE" dataDxfId="96" totalsRowDxfId="95"/>
    <tableColumn id="5" xr3:uid="{EA0E5E48-FA1D-439B-90FF-18414C993634}" name="DECEMBRE" dataDxfId="94" totalsRowDxfId="93"/>
    <tableColumn id="21" xr3:uid="{402B15B8-1812-4836-9CE6-3F112847C805}" name="Versements effectués" dataDxfId="92" totalsRowDxfId="91">
      <calculatedColumnFormula>SUM(T_Habit[[#This Row],[JANVIER]:[DECEMBRE]])</calculatedColumnFormula>
    </tableColumn>
    <tableColumn id="7" xr3:uid="{79574604-690E-470C-BB49-62229D5CB662}" name="Échéance" dataDxfId="26" totalsRowDxfId="90"/>
    <tableColumn id="22" xr3:uid="{49C4D7E4-C358-49FA-86A3-5492B1709A1E}" name="Versement annuel attendu" dataDxfId="25" totalsRowDxfId="89" dataCellStyle="Monétaire">
      <calculatedColumnFormula>T_Habit[[#This Row],[MONTANT]]*SUMIF(Data!$N$1:$N$5,V7,Data!$O$1:$O$5)</calculatedColumnFormula>
    </tableColumn>
    <tableColumn id="25" xr3:uid="{96F825D8-D90B-40B6-9BDC-65F7B6C8ADB8}" name="Reste à payer annuel" dataDxfId="24" totalsRowDxfId="88" dataCellStyle="Monétaire">
      <calculatedColumnFormula>T_Habit[[#This Row],[Versement annuel attendu]]-T_Habit[[#This Row],[Versements effectués]]</calculatedColumnFormula>
    </tableColumn>
    <tableColumn id="23" xr3:uid="{4602912F-2912-4E2D-826D-E727D9A3A15E}" name="Commentaire " dataDxfId="87" totalsRowDxfId="86" dataCellStyle="Monétaire">
      <calculatedColumnFormula>T_Habit[Reste à payer annuel]-T_Habit[Versements effectués]</calculatedColumnFormula>
    </tableColumn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402AEC-3D23-4F3A-B894-F11324D8066D}" name="T_foncier" displayName="T_foncier" ref="B6:Y9" totalsRowShown="0" headerRowDxfId="85" dataDxfId="83" totalsRowDxfId="82" headerRowBorderDxfId="84" totalsRowBorderDxfId="81">
  <tableColumns count="24">
    <tableColumn id="1" xr3:uid="{26508610-400B-4889-978B-C11FD6CCA547}" name="NOM" dataDxfId="80" totalsRowDxfId="79"/>
    <tableColumn id="19" xr3:uid="{7185EC45-023A-42D5-8533-8C4B4AA556F9}" name="Prénoms" dataDxfId="78" totalsRowDxfId="77"/>
    <tableColumn id="2" xr3:uid="{3015ABED-22CC-44AD-B533-CE5E4FEAC51B}" name="N° CNI" dataDxfId="76" totalsRowDxfId="75"/>
    <tableColumn id="24" xr3:uid="{4756BCCA-B3CE-4133-93FF-4A957026EEA2}" name="TELEPHONE" dataDxfId="74" totalsRowDxfId="73"/>
    <tableColumn id="3" xr3:uid="{AE697605-443A-485C-BD87-E05BC6A25444}" name="ACTIVITES" dataDxfId="72" totalsRowDxfId="71"/>
    <tableColumn id="4" xr3:uid="{F701176D-7B0E-4816-A39C-E25F7296437D}" name="SUPERFICIE" dataDxfId="70" totalsRowDxfId="69"/>
    <tableColumn id="6" xr3:uid="{AD8CDCF7-C7F7-4C5F-9993-BA787A1C1096}" name="MONTANT" dataDxfId="68" totalsRowDxfId="67"/>
    <tableColumn id="20" xr3:uid="{E979754F-0F28-4F07-BDCF-54931111D182}" name="JANVIER" dataDxfId="66" totalsRowDxfId="65"/>
    <tableColumn id="18" xr3:uid="{63E159A9-3414-4360-985E-2ABEA1486E7C}" name="FEVRIER" dataDxfId="64" totalsRowDxfId="63"/>
    <tableColumn id="17" xr3:uid="{ACB656E0-590A-4E89-9231-83633CF1B3C6}" name="MARS" dataDxfId="62" totalsRowDxfId="61"/>
    <tableColumn id="16" xr3:uid="{C1EEC27A-A8B9-456B-BA63-FC94AD822264}" name="AVRIL" dataDxfId="60" totalsRowDxfId="59"/>
    <tableColumn id="15" xr3:uid="{CB493F8A-7BA8-43DC-9110-B46764B1B4B8}" name="MAI" dataDxfId="58" totalsRowDxfId="57"/>
    <tableColumn id="14" xr3:uid="{A088974D-1B4F-4ED6-B0E3-063565C29AEF}" name="JUIN" dataDxfId="56" totalsRowDxfId="55"/>
    <tableColumn id="12" xr3:uid="{29DE982B-B4C8-4AB8-B259-4B9B106ADDD2}" name="JUILLET" dataDxfId="54" totalsRowDxfId="53"/>
    <tableColumn id="11" xr3:uid="{AD112B7E-6FAF-4FE1-AEF4-2B2677B6BB21}" name="AOUT" dataDxfId="52" totalsRowDxfId="51"/>
    <tableColumn id="10" xr3:uid="{DFB4B689-1689-4A8C-AB7A-8D260D20757D}" name="SEPTEMBRE" dataDxfId="50" totalsRowDxfId="49"/>
    <tableColumn id="9" xr3:uid="{46065575-8B94-4DB0-BA04-FEFD17D7C4B3}" name="OCTOBRE" dataDxfId="48" totalsRowDxfId="47"/>
    <tableColumn id="8" xr3:uid="{A40B454F-F364-4E07-BFDC-5785274BABDC}" name="NOVEMBRE" dataDxfId="46" totalsRowDxfId="45"/>
    <tableColumn id="5" xr3:uid="{A59041BE-C04D-4D91-9026-535D92F81039}" name="DECEMBRE" dataDxfId="44" totalsRowDxfId="43"/>
    <tableColumn id="21" xr3:uid="{B7134DEB-6C31-4119-9412-81DB75783E9B}" name="Versements effectués" dataDxfId="42" totalsRowDxfId="41">
      <calculatedColumnFormula>SUM(T_foncier[[#This Row],[JANVIER]:[DECEMBRE]])</calculatedColumnFormula>
    </tableColumn>
    <tableColumn id="7" xr3:uid="{94D548E3-188C-48A9-B8CB-201882A0A295}" name="Échéance" dataDxfId="40" totalsRowDxfId="39">
      <calculatedColumnFormula>T_foncier[[#This Row],[MONTANT]]*MONTH(NOW())</calculatedColumnFormula>
    </tableColumn>
    <tableColumn id="22" xr3:uid="{00A59228-84E2-43B7-AA78-7D919219CC07}" name="Versement annuel attendu" dataDxfId="1" totalsRowDxfId="38" dataCellStyle="Monétaire">
      <calculatedColumnFormula>T_foncier[[#This Row],[MONTANT]]*SUMIF(Data!$N$1:$N$5,V7,Data!$O$1:$O$5)</calculatedColumnFormula>
    </tableColumn>
    <tableColumn id="25" xr3:uid="{D9549740-356F-440E-B86B-48FB8033962E}" name="Reste à payer annuel" dataDxfId="0" totalsRowDxfId="37">
      <calculatedColumnFormula>T_foncier[[#This Row],[Versement annuel attendu]]-T_foncier[[#This Row],[Versements effectués]]</calculatedColumnFormula>
    </tableColumn>
    <tableColumn id="23" xr3:uid="{10A51F6F-9786-494A-83A9-F15E32551970}" name="Commentaire " dataDxfId="23" totalsRowDxfId="36">
      <calculatedColumnFormula>T_Habit[Reste à payer annuel]-T_Habit[Versements effectués]</calculatedColumnFormula>
    </tableColumn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642B9BC-DB02-489B-AB3E-6470086D433F}" name="T_Data" displayName="T_Data" ref="A1:G5" totalsRowShown="0" headerRowDxfId="33" headerRowBorderDxfId="34" tableBorderDxfId="35">
  <tableColumns count="7">
    <tableColumn id="1" xr3:uid="{A9BE8E45-B41E-4FDB-81FF-E5CB81A5CB02}" name="NOM"/>
    <tableColumn id="2" xr3:uid="{60B6C993-1515-4864-BDD6-F15BFA28D159}" name="Prénoms"/>
    <tableColumn id="3" xr3:uid="{DC88AAF7-47BB-4796-8E21-A5F97CB28B81}" name="N° CNI"/>
    <tableColumn id="4" xr3:uid="{A30F3175-D513-4B87-ACEF-8329C576FE80}" name="TELEPHONE"/>
    <tableColumn id="5" xr3:uid="{D93902D0-CB14-4A8C-A71C-C2B6DBDAC77D}" name="ACTIVITES"/>
    <tableColumn id="6" xr3:uid="{9830984B-04E7-4A7D-B117-BEB717E38CAD}" name="SUPERFICIE"/>
    <tableColumn id="7" xr3:uid="{1BB85404-0592-47A2-B474-A4A281C4FFCD}" name="Payé" dataDxfId="32">
      <calculatedColumnFormula>SUMIFS(T_Loyer[Versements effectués],T_Loyer[NOM],T_Data[[#This Row],[NOM]],T_Loyer[Prénoms],T_Data[[#This Row],[Prénoms]])+SUMIFS(T_Habit[Versements effectués],T_Habit[NOM],T_Data[[#This Row],[NOM]],T_Habit[Prénoms],T_Data[[#This Row],[Prénoms]])+SUMIFS(T_foncier[Versements effectués],T_foncier[NOM],T_Data[[#This Row],[NOM]],T_foncier[Prénoms],T_Data[[#This Row],[Prénoms]])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10"/>
  <sheetViews>
    <sheetView showZeros="0" tabSelected="1" workbookViewId="0">
      <pane xSplit="4" ySplit="6" topLeftCell="H7" activePane="bottomRight" state="frozen"/>
      <selection pane="topRight" activeCell="E1" sqref="E1"/>
      <selection pane="bottomLeft" activeCell="A7" sqref="A7"/>
      <selection pane="bottomRight" activeCell="B18" sqref="B18"/>
    </sheetView>
  </sheetViews>
  <sheetFormatPr baseColWidth="10" defaultColWidth="11.44140625" defaultRowHeight="14.4" x14ac:dyDescent="0.3"/>
  <cols>
    <col min="1" max="1" width="13.5546875" style="2" customWidth="1"/>
    <col min="2" max="3" width="17.88671875" style="2" customWidth="1"/>
    <col min="4" max="4" width="14.33203125" style="3" bestFit="1" customWidth="1"/>
    <col min="5" max="5" width="15.5546875" style="27" customWidth="1"/>
    <col min="6" max="6" width="14.5546875" style="2" customWidth="1"/>
    <col min="7" max="7" width="15" style="3" customWidth="1"/>
    <col min="8" max="20" width="17.109375" style="3" customWidth="1"/>
    <col min="21" max="21" width="20.6640625" style="3" customWidth="1"/>
    <col min="22" max="24" width="17" style="3" customWidth="1"/>
    <col min="25" max="25" width="30.21875" style="3" customWidth="1"/>
    <col min="26" max="26" width="23.5546875" customWidth="1"/>
    <col min="27" max="27" width="48.6640625" style="3" customWidth="1"/>
    <col min="28" max="16384" width="11.44140625" style="2"/>
  </cols>
  <sheetData>
    <row r="1" spans="1:27" x14ac:dyDescent="0.3">
      <c r="Z1" s="2"/>
      <c r="AA1" s="2"/>
    </row>
    <row r="2" spans="1:27" x14ac:dyDescent="0.3">
      <c r="Z2" s="2"/>
      <c r="AA2" s="2"/>
    </row>
    <row r="3" spans="1:27" x14ac:dyDescent="0.3">
      <c r="A3" s="1"/>
      <c r="Z3" s="2"/>
      <c r="AA3" s="2"/>
    </row>
    <row r="4" spans="1:27" ht="18" x14ac:dyDescent="0.35">
      <c r="A4" s="1"/>
      <c r="B4" s="4" t="s">
        <v>0</v>
      </c>
      <c r="C4" s="5">
        <f ca="1">TODAY()</f>
        <v>44228</v>
      </c>
      <c r="Z4" s="2"/>
      <c r="AA4" s="2"/>
    </row>
    <row r="5" spans="1:27" ht="15" customHeight="1" x14ac:dyDescent="0.3">
      <c r="A5" s="1" t="s">
        <v>26</v>
      </c>
      <c r="Z5" s="2"/>
      <c r="AA5" s="2"/>
    </row>
    <row r="6" spans="1:27" ht="49.5" customHeight="1" x14ac:dyDescent="0.3">
      <c r="B6" s="7" t="s">
        <v>1</v>
      </c>
      <c r="C6" s="7" t="s">
        <v>2</v>
      </c>
      <c r="D6" s="7" t="s">
        <v>3</v>
      </c>
      <c r="E6" s="28" t="s">
        <v>4</v>
      </c>
      <c r="F6" s="7" t="s">
        <v>5</v>
      </c>
      <c r="G6" s="7" t="s">
        <v>6</v>
      </c>
      <c r="H6" s="8" t="s">
        <v>7</v>
      </c>
      <c r="I6" s="9" t="s">
        <v>8</v>
      </c>
      <c r="J6" s="9" t="s">
        <v>9</v>
      </c>
      <c r="K6" s="9" t="s">
        <v>10</v>
      </c>
      <c r="L6" s="9" t="s">
        <v>11</v>
      </c>
      <c r="M6" s="9" t="s">
        <v>12</v>
      </c>
      <c r="N6" s="9" t="s">
        <v>13</v>
      </c>
      <c r="O6" s="9" t="s">
        <v>14</v>
      </c>
      <c r="P6" s="9" t="s">
        <v>15</v>
      </c>
      <c r="Q6" s="9" t="s">
        <v>16</v>
      </c>
      <c r="R6" s="9" t="s">
        <v>17</v>
      </c>
      <c r="S6" s="9" t="s">
        <v>18</v>
      </c>
      <c r="T6" s="9" t="s">
        <v>19</v>
      </c>
      <c r="U6" s="8" t="s">
        <v>24</v>
      </c>
      <c r="V6" s="32" t="s">
        <v>47</v>
      </c>
      <c r="W6" s="32" t="s">
        <v>36</v>
      </c>
      <c r="X6" s="32" t="s">
        <v>37</v>
      </c>
      <c r="Y6" s="7" t="s">
        <v>20</v>
      </c>
      <c r="Z6" s="10"/>
      <c r="AA6" s="2"/>
    </row>
    <row r="7" spans="1:27" s="17" customFormat="1" x14ac:dyDescent="0.3">
      <c r="A7" s="2"/>
      <c r="B7" t="s">
        <v>22</v>
      </c>
      <c r="C7" t="s">
        <v>27</v>
      </c>
      <c r="D7" s="31">
        <v>123</v>
      </c>
      <c r="E7" s="29" t="s">
        <v>33</v>
      </c>
      <c r="F7" t="s">
        <v>28</v>
      </c>
      <c r="G7" s="31">
        <v>85</v>
      </c>
      <c r="H7" s="33">
        <v>400</v>
      </c>
      <c r="I7" s="36">
        <v>400</v>
      </c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4">
        <f>SUM(T_Loyer[[#This Row],[JANVIER]:[DECEMBRE]])</f>
        <v>400</v>
      </c>
      <c r="V7" s="31" t="s">
        <v>43</v>
      </c>
      <c r="W7" s="47">
        <f>T_Loyer[[#This Row],[LOYER MENSUEL]]*SUMIF(Data!$N$1:$N$5,V7,Data!$O$1:$O$5)</f>
        <v>4800</v>
      </c>
      <c r="X7" s="35">
        <f>T_Loyer[[#This Row],[Versement annuel attendu]]-T_Loyer[[#This Row],[Versements effectués]]</f>
        <v>4400</v>
      </c>
      <c r="Y7" s="16"/>
    </row>
    <row r="8" spans="1:27" s="17" customFormat="1" x14ac:dyDescent="0.3">
      <c r="A8" s="2"/>
      <c r="B8" t="s">
        <v>23</v>
      </c>
      <c r="C8" t="s">
        <v>35</v>
      </c>
      <c r="D8" s="31">
        <v>789</v>
      </c>
      <c r="E8" s="29" t="s">
        <v>32</v>
      </c>
      <c r="F8" t="s">
        <v>29</v>
      </c>
      <c r="G8" s="31">
        <v>150</v>
      </c>
      <c r="H8" s="33">
        <v>900</v>
      </c>
      <c r="I8" s="36">
        <v>850</v>
      </c>
      <c r="J8" s="36">
        <v>900</v>
      </c>
      <c r="K8" s="36"/>
      <c r="L8" s="36"/>
      <c r="M8" s="36"/>
      <c r="N8" s="36"/>
      <c r="O8" s="36"/>
      <c r="P8" s="36"/>
      <c r="Q8" s="36"/>
      <c r="R8" s="36"/>
      <c r="S8" s="36"/>
      <c r="T8" s="36"/>
      <c r="U8" s="34">
        <f>SUM(T_Loyer[[#This Row],[JANVIER]:[DECEMBRE]])</f>
        <v>1750</v>
      </c>
      <c r="V8" s="31" t="s">
        <v>43</v>
      </c>
      <c r="W8" s="47">
        <f>T_Loyer[[#This Row],[LOYER MENSUEL]]*SUMIF(Data!$N$1:$N$5,V8,Data!$O$1:$O$5)</f>
        <v>10800</v>
      </c>
      <c r="X8" s="35">
        <f>T_Loyer[[#This Row],[Versement annuel attendu]]-T_Loyer[[#This Row],[Versements effectués]]</f>
        <v>9050</v>
      </c>
      <c r="Y8" s="16"/>
    </row>
    <row r="9" spans="1:27" s="17" customFormat="1" x14ac:dyDescent="0.3">
      <c r="A9" s="2"/>
      <c r="B9" t="s">
        <v>25</v>
      </c>
      <c r="C9" t="s">
        <v>30</v>
      </c>
      <c r="D9" s="31">
        <v>456</v>
      </c>
      <c r="E9" s="29">
        <v>96325874</v>
      </c>
      <c r="F9" t="s">
        <v>31</v>
      </c>
      <c r="G9" s="31">
        <v>100</v>
      </c>
      <c r="H9" s="33">
        <v>600</v>
      </c>
      <c r="I9" s="36">
        <v>500</v>
      </c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4">
        <f>SUM(T_Loyer[[#This Row],[JANVIER]:[DECEMBRE]])</f>
        <v>500</v>
      </c>
      <c r="V9" s="31" t="s">
        <v>43</v>
      </c>
      <c r="W9" s="47">
        <f>T_Loyer[[#This Row],[LOYER MENSUEL]]*SUMIF(Data!$N$1:$N$5,V9,Data!$O$1:$O$5)</f>
        <v>7200</v>
      </c>
      <c r="X9" s="35">
        <f>T_Loyer[[#This Row],[Versement annuel attendu]]-T_Loyer[[#This Row],[Versements effectués]]</f>
        <v>6700</v>
      </c>
      <c r="Y9" s="16"/>
    </row>
    <row r="10" spans="1:27" x14ac:dyDescent="0.3">
      <c r="B10" t="s">
        <v>38</v>
      </c>
      <c r="C10" t="s">
        <v>39</v>
      </c>
      <c r="D10" s="31">
        <v>258</v>
      </c>
      <c r="E10" s="40" t="s">
        <v>41</v>
      </c>
      <c r="F10" s="24" t="s">
        <v>40</v>
      </c>
      <c r="G10" s="23">
        <v>90</v>
      </c>
      <c r="H10" s="41">
        <v>250</v>
      </c>
      <c r="I10" s="42">
        <v>250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1">
        <f>SUM(T_Loyer[[#This Row],[JANVIER]:[DECEMBRE]])</f>
        <v>250</v>
      </c>
      <c r="V10" s="31" t="s">
        <v>43</v>
      </c>
      <c r="W10" s="47">
        <f>T_Loyer[[#This Row],[LOYER MENSUEL]]*SUMIF(Data!$N$1:$N$5,V10,Data!$O$1:$O$5)</f>
        <v>3000</v>
      </c>
      <c r="X10" s="43">
        <f>T_Loyer[[#This Row],[Versement annuel attendu]]-T_Loyer[[#This Row],[Versements effectués]]</f>
        <v>2750</v>
      </c>
      <c r="Y10" s="44"/>
      <c r="Z10" s="2"/>
      <c r="AA10" s="2"/>
    </row>
  </sheetData>
  <conditionalFormatting sqref="W7:X10">
    <cfRule type="expression" dxfId="22" priority="4">
      <formula>W7=0</formula>
    </cfRule>
    <cfRule type="expression" dxfId="21" priority="5">
      <formula>W7&lt;0</formula>
    </cfRule>
    <cfRule type="expression" dxfId="20" priority="6">
      <formula>W7&gt;0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C050EBA-CBB8-4BD2-8455-FAFA96AAE2C0}">
          <x14:formula1>
            <xm:f>Data!$N$1:$N$5</xm:f>
          </x14:formula1>
          <xm:sqref>V7:V10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Z14"/>
  <sheetViews>
    <sheetView showZeros="0" workbookViewId="0">
      <pane xSplit="3" ySplit="6" topLeftCell="F7" activePane="bottomRight" state="frozen"/>
      <selection pane="topRight" activeCell="D1" sqref="D1"/>
      <selection pane="bottomLeft" activeCell="A7" sqref="A7"/>
      <selection pane="bottomRight" activeCell="C11" sqref="C11"/>
    </sheetView>
  </sheetViews>
  <sheetFormatPr baseColWidth="10" defaultColWidth="11.44140625" defaultRowHeight="14.4" x14ac:dyDescent="0.3"/>
  <cols>
    <col min="1" max="1" width="13.5546875" style="2" customWidth="1"/>
    <col min="2" max="3" width="17.88671875" style="2" customWidth="1"/>
    <col min="4" max="4" width="14.33203125" style="2" bestFit="1" customWidth="1"/>
    <col min="5" max="5" width="15.5546875" style="3" customWidth="1"/>
    <col min="6" max="6" width="14.5546875" style="2" customWidth="1"/>
    <col min="7" max="7" width="15" style="2" customWidth="1"/>
    <col min="8" max="20" width="17.109375" style="2" customWidth="1"/>
    <col min="21" max="22" width="20.6640625" style="2" customWidth="1"/>
    <col min="23" max="24" width="17" style="2" customWidth="1"/>
    <col min="25" max="25" width="49.21875" style="2" customWidth="1"/>
    <col min="26" max="16384" width="11.44140625" style="2"/>
  </cols>
  <sheetData>
    <row r="3" spans="1:26" x14ac:dyDescent="0.3">
      <c r="A3" s="1"/>
    </row>
    <row r="4" spans="1:26" ht="18" x14ac:dyDescent="0.35">
      <c r="A4" s="1"/>
      <c r="B4" s="4" t="s">
        <v>0</v>
      </c>
      <c r="C4" s="5">
        <f ca="1">TODAY()</f>
        <v>44228</v>
      </c>
    </row>
    <row r="5" spans="1:26" ht="15" customHeight="1" x14ac:dyDescent="0.3">
      <c r="A5" s="1"/>
    </row>
    <row r="6" spans="1:26" ht="49.5" customHeight="1" x14ac:dyDescent="0.3">
      <c r="A6" s="45" t="s">
        <v>43</v>
      </c>
      <c r="B6" s="7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8" t="s">
        <v>48</v>
      </c>
      <c r="I6" s="9" t="s">
        <v>8</v>
      </c>
      <c r="J6" s="9" t="s">
        <v>9</v>
      </c>
      <c r="K6" s="9" t="s">
        <v>10</v>
      </c>
      <c r="L6" s="9" t="s">
        <v>11</v>
      </c>
      <c r="M6" s="9" t="s">
        <v>12</v>
      </c>
      <c r="N6" s="9" t="s">
        <v>13</v>
      </c>
      <c r="O6" s="9" t="s">
        <v>14</v>
      </c>
      <c r="P6" s="9" t="s">
        <v>15</v>
      </c>
      <c r="Q6" s="9" t="s">
        <v>16</v>
      </c>
      <c r="R6" s="9" t="s">
        <v>17</v>
      </c>
      <c r="S6" s="9" t="s">
        <v>18</v>
      </c>
      <c r="T6" s="9" t="s">
        <v>19</v>
      </c>
      <c r="U6" s="8" t="s">
        <v>24</v>
      </c>
      <c r="V6" s="32" t="s">
        <v>47</v>
      </c>
      <c r="W6" s="32" t="s">
        <v>36</v>
      </c>
      <c r="X6" s="32" t="s">
        <v>37</v>
      </c>
      <c r="Y6" s="7" t="s">
        <v>20</v>
      </c>
      <c r="Z6" s="10"/>
    </row>
    <row r="7" spans="1:26" s="17" customFormat="1" ht="15.6" x14ac:dyDescent="0.3">
      <c r="A7" s="11"/>
      <c r="B7" s="17" t="s">
        <v>23</v>
      </c>
      <c r="C7" s="17" t="s">
        <v>35</v>
      </c>
      <c r="D7" s="17">
        <v>789</v>
      </c>
      <c r="E7" s="17" t="s">
        <v>32</v>
      </c>
      <c r="F7" s="17" t="s">
        <v>29</v>
      </c>
      <c r="G7" s="17">
        <v>150</v>
      </c>
      <c r="H7" s="12">
        <v>800</v>
      </c>
      <c r="I7" s="12">
        <v>800</v>
      </c>
      <c r="J7" s="12"/>
      <c r="K7" s="12"/>
      <c r="L7" s="12"/>
      <c r="M7" s="12"/>
      <c r="N7" s="12"/>
      <c r="O7" s="12"/>
      <c r="P7" s="13"/>
      <c r="Q7" s="12"/>
      <c r="R7" s="12"/>
      <c r="S7" s="12"/>
      <c r="T7" s="12"/>
      <c r="U7" s="14">
        <f>SUM(T_Habit[[#This Row],[JANVIER]:[DECEMBRE]])</f>
        <v>800</v>
      </c>
      <c r="V7" s="31" t="s">
        <v>43</v>
      </c>
      <c r="W7" s="47">
        <f>T_Habit[[#This Row],[MONTANT]]*SUMIF(Data!$N$1:$N$5,V7,Data!$O$1:$O$5)</f>
        <v>9600</v>
      </c>
      <c r="X7" s="35">
        <f>T_Habit[[#This Row],[Versement annuel attendu]]-T_Habit[[#This Row],[Versements effectués]]</f>
        <v>8800</v>
      </c>
      <c r="Y7" s="15">
        <f>T_Habit[Reste à payer annuel]-T_Habit[Versements effectués]</f>
        <v>8000</v>
      </c>
    </row>
    <row r="8" spans="1:26" x14ac:dyDescent="0.3">
      <c r="B8" s="17" t="s">
        <v>38</v>
      </c>
      <c r="C8" s="17" t="s">
        <v>39</v>
      </c>
      <c r="D8" s="39">
        <v>258</v>
      </c>
      <c r="E8" s="23" t="s">
        <v>41</v>
      </c>
      <c r="F8" s="24" t="s">
        <v>40</v>
      </c>
      <c r="G8" s="24">
        <v>90</v>
      </c>
      <c r="H8" s="25">
        <v>500</v>
      </c>
      <c r="I8" s="18">
        <v>500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25">
        <f>SUM(T_Habit[[#This Row],[JANVIER]:[DECEMBRE]])</f>
        <v>500</v>
      </c>
      <c r="V8" s="50" t="s">
        <v>45</v>
      </c>
      <c r="W8" s="48">
        <f>T_Habit[[#This Row],[MONTANT]]*SUMIF(Data!$N$1:$N$5,V8,Data!$O$1:$O$5)</f>
        <v>1000</v>
      </c>
      <c r="X8" s="43">
        <f>T_Habit[[#This Row],[Versement annuel attendu]]-T_Habit[[#This Row],[Versements effectués]]</f>
        <v>500</v>
      </c>
      <c r="Y8" s="51"/>
    </row>
    <row r="14" spans="1:26" x14ac:dyDescent="0.3">
      <c r="F14" s="46"/>
    </row>
  </sheetData>
  <conditionalFormatting sqref="Y7:Y8">
    <cfRule type="expression" dxfId="19" priority="7">
      <formula>Y7=0</formula>
    </cfRule>
    <cfRule type="expression" dxfId="18" priority="8">
      <formula>Y7&lt;0</formula>
    </cfRule>
    <cfRule type="expression" dxfId="17" priority="9">
      <formula>Y7&gt;0</formula>
    </cfRule>
  </conditionalFormatting>
  <conditionalFormatting sqref="W7:X8">
    <cfRule type="expression" dxfId="16" priority="1">
      <formula>W7=0</formula>
    </cfRule>
    <cfRule type="expression" dxfId="15" priority="2">
      <formula>W7&lt;0</formula>
    </cfRule>
    <cfRule type="expression" dxfId="14" priority="3">
      <formula>W7&gt;0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BD959969-17AC-4A2E-9643-7016A71FB479}">
          <x14:formula1>
            <xm:f>Data!$N$1:$N$5</xm:f>
          </x14:formula1>
          <xm:sqref>V7:V8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Z9"/>
  <sheetViews>
    <sheetView showZeros="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12" sqref="D12"/>
    </sheetView>
  </sheetViews>
  <sheetFormatPr baseColWidth="10" defaultColWidth="11.44140625" defaultRowHeight="14.4" x14ac:dyDescent="0.3"/>
  <cols>
    <col min="1" max="1" width="13.5546875" style="2" customWidth="1"/>
    <col min="2" max="3" width="17.88671875" style="2" customWidth="1"/>
    <col min="4" max="4" width="14.33203125" style="2" bestFit="1" customWidth="1"/>
    <col min="5" max="5" width="15.5546875" style="3" customWidth="1"/>
    <col min="6" max="6" width="14.5546875" style="2" customWidth="1"/>
    <col min="7" max="7" width="15" style="3" customWidth="1"/>
    <col min="8" max="20" width="17.109375" style="2" customWidth="1"/>
    <col min="21" max="22" width="20.6640625" style="2" customWidth="1"/>
    <col min="23" max="23" width="17" style="2" customWidth="1"/>
    <col min="24" max="24" width="17" style="3" customWidth="1"/>
    <col min="25" max="25" width="36.44140625" style="3" customWidth="1"/>
    <col min="26" max="16384" width="11.44140625" style="2"/>
  </cols>
  <sheetData>
    <row r="3" spans="1:26" x14ac:dyDescent="0.3">
      <c r="A3" s="1"/>
    </row>
    <row r="4" spans="1:26" ht="18" x14ac:dyDescent="0.35">
      <c r="A4" s="1"/>
      <c r="B4" s="4" t="s">
        <v>0</v>
      </c>
      <c r="C4" s="5">
        <f ca="1">TODAY()</f>
        <v>44228</v>
      </c>
    </row>
    <row r="5" spans="1:26" ht="15" customHeight="1" x14ac:dyDescent="0.3">
      <c r="A5" s="1"/>
    </row>
    <row r="6" spans="1:26" ht="49.5" customHeight="1" x14ac:dyDescent="0.3">
      <c r="A6" s="6"/>
      <c r="B6" s="7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8" t="s">
        <v>48</v>
      </c>
      <c r="I6" s="9" t="s">
        <v>8</v>
      </c>
      <c r="J6" s="9" t="s">
        <v>9</v>
      </c>
      <c r="K6" s="9" t="s">
        <v>10</v>
      </c>
      <c r="L6" s="9" t="s">
        <v>11</v>
      </c>
      <c r="M6" s="9" t="s">
        <v>12</v>
      </c>
      <c r="N6" s="9" t="s">
        <v>13</v>
      </c>
      <c r="O6" s="9" t="s">
        <v>14</v>
      </c>
      <c r="P6" s="9" t="s">
        <v>15</v>
      </c>
      <c r="Q6" s="9" t="s">
        <v>16</v>
      </c>
      <c r="R6" s="9" t="s">
        <v>17</v>
      </c>
      <c r="S6" s="9" t="s">
        <v>18</v>
      </c>
      <c r="T6" s="9" t="s">
        <v>19</v>
      </c>
      <c r="U6" s="8" t="s">
        <v>24</v>
      </c>
      <c r="V6" s="32" t="s">
        <v>47</v>
      </c>
      <c r="W6" s="32" t="s">
        <v>36</v>
      </c>
      <c r="X6" s="32" t="s">
        <v>37</v>
      </c>
      <c r="Y6" s="7" t="s">
        <v>20</v>
      </c>
      <c r="Z6" s="10"/>
    </row>
    <row r="7" spans="1:26" s="17" customFormat="1" ht="15.6" x14ac:dyDescent="0.3">
      <c r="A7" s="11"/>
      <c r="B7" s="17" t="s">
        <v>25</v>
      </c>
      <c r="C7" s="17" t="s">
        <v>30</v>
      </c>
      <c r="D7" s="17">
        <v>456</v>
      </c>
      <c r="E7" s="30" t="s">
        <v>34</v>
      </c>
      <c r="F7" s="17" t="s">
        <v>31</v>
      </c>
      <c r="G7" s="30">
        <v>100</v>
      </c>
      <c r="H7" s="12">
        <v>150</v>
      </c>
      <c r="I7" s="12">
        <v>150</v>
      </c>
      <c r="J7" s="12"/>
      <c r="K7" s="12"/>
      <c r="L7" s="12"/>
      <c r="M7" s="12"/>
      <c r="N7" s="12"/>
      <c r="O7" s="12"/>
      <c r="P7" s="13"/>
      <c r="Q7" s="12"/>
      <c r="R7" s="12"/>
      <c r="S7" s="12"/>
      <c r="T7" s="12"/>
      <c r="U7" s="14">
        <f>SUM(T_foncier[[#This Row],[JANVIER]:[DECEMBRE]])</f>
        <v>150</v>
      </c>
      <c r="V7" s="31" t="s">
        <v>43</v>
      </c>
      <c r="W7" s="47">
        <f>T_foncier[[#This Row],[MONTANT]]*SUMIF(Data!$N$1:$N$5,V7,Data!$O$1:$O$5)</f>
        <v>1800</v>
      </c>
      <c r="X7" s="35">
        <f>T_foncier[[#This Row],[Versement annuel attendu]]-T_foncier[[#This Row],[Versements effectués]]</f>
        <v>1650</v>
      </c>
      <c r="Y7" s="15"/>
    </row>
    <row r="8" spans="1:26" x14ac:dyDescent="0.3">
      <c r="B8" s="17" t="s">
        <v>23</v>
      </c>
      <c r="C8" s="17" t="s">
        <v>35</v>
      </c>
      <c r="D8" s="17">
        <v>789</v>
      </c>
      <c r="E8" s="23" t="s">
        <v>32</v>
      </c>
      <c r="F8" s="24" t="s">
        <v>29</v>
      </c>
      <c r="G8" s="23">
        <v>150</v>
      </c>
      <c r="H8" s="25">
        <v>180</v>
      </c>
      <c r="I8" s="18">
        <v>180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25">
        <f>SUM(T_foncier[[#This Row],[JANVIER]:[DECEMBRE]])</f>
        <v>180</v>
      </c>
      <c r="V8" s="31" t="s">
        <v>43</v>
      </c>
      <c r="W8" s="47">
        <f>T_foncier[[#This Row],[MONTANT]]*SUMIF(Data!$N$1:$N$5,V8,Data!$O$1:$O$5)</f>
        <v>2160</v>
      </c>
      <c r="X8" s="35">
        <f>T_foncier[[#This Row],[Versement annuel attendu]]-T_foncier[[#This Row],[Versements effectués]]</f>
        <v>1980</v>
      </c>
      <c r="Y8" s="38"/>
    </row>
    <row r="9" spans="1:26" x14ac:dyDescent="0.3">
      <c r="B9" s="17" t="s">
        <v>38</v>
      </c>
      <c r="C9" s="17" t="s">
        <v>39</v>
      </c>
      <c r="D9" s="17">
        <v>258</v>
      </c>
      <c r="E9" s="23" t="s">
        <v>41</v>
      </c>
      <c r="F9" s="24" t="s">
        <v>40</v>
      </c>
      <c r="G9" s="23">
        <v>90</v>
      </c>
      <c r="H9" s="25">
        <v>250</v>
      </c>
      <c r="I9" s="18">
        <v>250</v>
      </c>
      <c r="J9" s="18">
        <v>250</v>
      </c>
      <c r="K9" s="18"/>
      <c r="L9" s="18"/>
      <c r="M9" s="18"/>
      <c r="N9" s="18"/>
      <c r="O9" s="18"/>
      <c r="P9" s="18"/>
      <c r="Q9" s="18"/>
      <c r="R9" s="18"/>
      <c r="S9" s="18"/>
      <c r="T9" s="18"/>
      <c r="U9" s="25">
        <f>SUM(T_foncier[[#This Row],[JANVIER]:[DECEMBRE]])</f>
        <v>500</v>
      </c>
      <c r="V9" s="19" t="s">
        <v>43</v>
      </c>
      <c r="W9" s="26">
        <f>T_foncier[[#This Row],[MONTANT]]*SUMIF(Data!$N$1:$N$5,V9,Data!$O$1:$O$5)</f>
        <v>3000</v>
      </c>
      <c r="X9" s="49">
        <f>T_foncier[[#This Row],[Versement annuel attendu]]-T_foncier[[#This Row],[Versements effectués]]</f>
        <v>2500</v>
      </c>
      <c r="Y9" s="49"/>
    </row>
  </sheetData>
  <conditionalFormatting sqref="Y8">
    <cfRule type="expression" dxfId="13" priority="13">
      <formula>Y8=0</formula>
    </cfRule>
    <cfRule type="expression" dxfId="12" priority="14">
      <formula>Y8&lt;0</formula>
    </cfRule>
    <cfRule type="expression" dxfId="11" priority="15">
      <formula>Y8&gt;0</formula>
    </cfRule>
  </conditionalFormatting>
  <conditionalFormatting sqref="W7:X9">
    <cfRule type="expression" dxfId="10" priority="1">
      <formula>W7=0</formula>
    </cfRule>
    <cfRule type="expression" dxfId="9" priority="2">
      <formula>W7&lt;0</formula>
    </cfRule>
    <cfRule type="expression" dxfId="8" priority="3">
      <formula>W7&gt;0</formula>
    </cfRule>
  </conditionalFormatting>
  <conditionalFormatting sqref="Y7">
    <cfRule type="expression" dxfId="7" priority="4">
      <formula>Y7=0</formula>
    </cfRule>
    <cfRule type="expression" dxfId="6" priority="5">
      <formula>Y7&lt;0</formula>
    </cfRule>
    <cfRule type="expression" dxfId="5" priority="6">
      <formula>Y7&gt;0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8703F90-B8CB-4648-A13F-B5BB38DC02B4}">
          <x14:formula1>
            <xm:f>Data!$N$1:$N$5</xm:f>
          </x14:formula1>
          <xm:sqref>V7:V9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4DEA4-0F73-4816-9A2C-EF38807B0D1B}">
  <sheetPr codeName="Feuil4"/>
  <dimension ref="A1:O5"/>
  <sheetViews>
    <sheetView workbookViewId="0">
      <selection activeCell="L11" sqref="L11"/>
    </sheetView>
  </sheetViews>
  <sheetFormatPr baseColWidth="10" defaultRowHeight="14.4" x14ac:dyDescent="0.3"/>
  <cols>
    <col min="2" max="2" width="12.21875" customWidth="1"/>
    <col min="4" max="4" width="16.33203125" customWidth="1"/>
    <col min="5" max="5" width="15.109375" customWidth="1"/>
    <col min="6" max="6" width="15.77734375" customWidth="1"/>
    <col min="14" max="14" width="0" hidden="1" customWidth="1"/>
    <col min="15" max="15" width="4.21875" hidden="1" customWidth="1"/>
  </cols>
  <sheetData>
    <row r="1" spans="1:15" ht="20.399999999999999" customHeight="1" x14ac:dyDescent="0.3">
      <c r="A1" s="20" t="s">
        <v>1</v>
      </c>
      <c r="B1" s="20" t="s">
        <v>2</v>
      </c>
      <c r="C1" s="20" t="s">
        <v>3</v>
      </c>
      <c r="D1" s="37" t="s">
        <v>4</v>
      </c>
      <c r="E1" s="20" t="s">
        <v>5</v>
      </c>
      <c r="F1" s="20" t="s">
        <v>6</v>
      </c>
      <c r="G1" s="21" t="s">
        <v>21</v>
      </c>
      <c r="N1" s="2" t="s">
        <v>46</v>
      </c>
      <c r="O1">
        <v>24</v>
      </c>
    </row>
    <row r="2" spans="1:15" x14ac:dyDescent="0.3">
      <c r="A2" t="s">
        <v>22</v>
      </c>
      <c r="B2" t="s">
        <v>27</v>
      </c>
      <c r="C2" s="31">
        <v>123</v>
      </c>
      <c r="D2" s="29">
        <v>12345678</v>
      </c>
      <c r="E2" t="s">
        <v>28</v>
      </c>
      <c r="F2" s="31">
        <v>100</v>
      </c>
      <c r="G2" s="22">
        <f>SUMIFS(T_Loyer[Versements effectués],T_Loyer[NOM],T_Data[[#This Row],[NOM]],T_Loyer[Prénoms],T_Data[[#This Row],[Prénoms]])+SUMIFS(T_Habit[Versements effectués],T_Habit[NOM],T_Data[[#This Row],[NOM]],T_Habit[Prénoms],T_Data[[#This Row],[Prénoms]])+SUMIFS(T_foncier[Versements effectués],T_foncier[NOM],T_Data[[#This Row],[NOM]],T_foncier[Prénoms],T_Data[[#This Row],[Prénoms]])</f>
        <v>400</v>
      </c>
      <c r="N2" s="2" t="s">
        <v>43</v>
      </c>
      <c r="O2">
        <v>12</v>
      </c>
    </row>
    <row r="3" spans="1:15" x14ac:dyDescent="0.3">
      <c r="A3" t="s">
        <v>23</v>
      </c>
      <c r="B3" t="s">
        <v>35</v>
      </c>
      <c r="C3" s="31">
        <v>789</v>
      </c>
      <c r="D3" s="29">
        <v>12345698</v>
      </c>
      <c r="E3" t="s">
        <v>29</v>
      </c>
      <c r="F3" s="31">
        <v>150</v>
      </c>
      <c r="G3" s="22">
        <f>SUMIFS(T_Loyer[Versements effectués],T_Loyer[NOM],T_Data[[#This Row],[NOM]],T_Loyer[Prénoms],T_Data[[#This Row],[Prénoms]])+SUMIFS(T_Habit[Versements effectués],T_Habit[NOM],T_Data[[#This Row],[NOM]],T_Habit[Prénoms],T_Data[[#This Row],[Prénoms]])+SUMIFS(T_foncier[Versements effectués],T_foncier[NOM],T_Data[[#This Row],[NOM]],T_foncier[Prénoms],T_Data[[#This Row],[Prénoms]])</f>
        <v>2730</v>
      </c>
      <c r="N3" s="2" t="s">
        <v>42</v>
      </c>
      <c r="O3">
        <v>4</v>
      </c>
    </row>
    <row r="4" spans="1:15" x14ac:dyDescent="0.3">
      <c r="A4" t="s">
        <v>25</v>
      </c>
      <c r="B4" t="s">
        <v>30</v>
      </c>
      <c r="C4" s="31">
        <v>456</v>
      </c>
      <c r="D4" s="29">
        <v>96325874</v>
      </c>
      <c r="E4" t="s">
        <v>31</v>
      </c>
      <c r="F4" s="31">
        <v>100</v>
      </c>
      <c r="G4" s="22">
        <f>SUMIFS(T_Loyer[Versements effectués],T_Loyer[NOM],T_Data[[#This Row],[NOM]],T_Loyer[Prénoms],T_Data[[#This Row],[Prénoms]])+SUMIFS(T_Habit[Versements effectués],T_Habit[NOM],T_Data[[#This Row],[NOM]],T_Habit[Prénoms],T_Data[[#This Row],[Prénoms]])+SUMIFS(T_foncier[Versements effectués],T_foncier[NOM],T_Data[[#This Row],[NOM]],T_foncier[Prénoms],T_Data[[#This Row],[Prénoms]])</f>
        <v>650</v>
      </c>
      <c r="N4" s="2" t="s">
        <v>45</v>
      </c>
      <c r="O4">
        <v>2</v>
      </c>
    </row>
    <row r="5" spans="1:15" x14ac:dyDescent="0.3">
      <c r="A5" t="s">
        <v>38</v>
      </c>
      <c r="B5" t="s">
        <v>39</v>
      </c>
      <c r="C5" s="31">
        <v>258</v>
      </c>
      <c r="D5" s="29">
        <v>25874136</v>
      </c>
      <c r="E5" t="s">
        <v>40</v>
      </c>
      <c r="F5" s="31">
        <v>90</v>
      </c>
      <c r="G5" s="22">
        <f>SUMIFS(T_Loyer[Versements effectués],T_Loyer[NOM],T_Data[[#This Row],[NOM]],T_Loyer[Prénoms],T_Data[[#This Row],[Prénoms]])+SUMIFS(T_Habit[Versements effectués],T_Habit[NOM],T_Data[[#This Row],[NOM]],T_Habit[Prénoms],T_Data[[#This Row],[Prénoms]])+SUMIFS(T_foncier[Versements effectués],T_foncier[NOM],T_Data[[#This Row],[NOM]],T_foncier[Prénoms],T_Data[[#This Row],[Prénoms]])</f>
        <v>1250</v>
      </c>
      <c r="N5" s="2" t="s">
        <v>44</v>
      </c>
      <c r="O5">
        <v>1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Loyer</vt:lpstr>
      <vt:lpstr>Habitation</vt:lpstr>
      <vt:lpstr>Foncier</vt:lpstr>
      <vt:lpstr>Data</vt:lpstr>
      <vt:lpstr>echeance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house</dc:creator>
  <cp:lastModifiedBy>François ROUZE</cp:lastModifiedBy>
  <dcterms:created xsi:type="dcterms:W3CDTF">2021-01-23T08:44:41Z</dcterms:created>
  <dcterms:modified xsi:type="dcterms:W3CDTF">2021-02-01T14:37:24Z</dcterms:modified>
</cp:coreProperties>
</file>