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90" windowWidth="15315" windowHeight="5955"/>
  </bookViews>
  <sheets>
    <sheet name="Vaisselle" sheetId="2" r:id="rId1"/>
    <sheet name="Toilette" sheetId="3" r:id="rId2"/>
    <sheet name="Brossage des dents" sheetId="4" r:id="rId3"/>
    <sheet name="Ménage" sheetId="5" r:id="rId4"/>
    <sheet name="Douche" sheetId="6" r:id="rId5"/>
    <sheet name="Entretien" sheetId="7" r:id="rId6"/>
  </sheets>
  <calcPr calcId="125725"/>
</workbook>
</file>

<file path=xl/calcChain.xml><?xml version="1.0" encoding="utf-8"?>
<calcChain xmlns="http://schemas.openxmlformats.org/spreadsheetml/2006/main">
  <c r="F7" i="2"/>
  <c r="E18" i="4"/>
  <c r="E14"/>
  <c r="E30"/>
  <c r="E31"/>
  <c r="E29"/>
  <c r="E28"/>
  <c r="E27"/>
  <c r="E26"/>
  <c r="E25"/>
  <c r="E24"/>
  <c r="E23"/>
  <c r="E22"/>
  <c r="E21"/>
  <c r="E20"/>
  <c r="E19"/>
  <c r="E17"/>
  <c r="E16"/>
  <c r="E15"/>
  <c r="E13"/>
  <c r="E12"/>
  <c r="E11"/>
  <c r="E7"/>
  <c r="E10"/>
  <c r="E9"/>
  <c r="E8"/>
  <c r="E33" i="5"/>
  <c r="D31" i="3"/>
  <c r="E31" s="1"/>
  <c r="F31" s="1"/>
  <c r="E30"/>
  <c r="E29"/>
  <c r="E28"/>
  <c r="E27"/>
  <c r="E26"/>
  <c r="E25"/>
  <c r="E24"/>
  <c r="E23"/>
  <c r="E22"/>
  <c r="E21"/>
  <c r="E20"/>
  <c r="E19"/>
  <c r="E18"/>
  <c r="E17"/>
  <c r="E15"/>
  <c r="E14"/>
  <c r="E13"/>
  <c r="E12"/>
  <c r="E11"/>
  <c r="E10"/>
  <c r="E9"/>
  <c r="E8"/>
  <c r="E7"/>
  <c r="F31" i="6"/>
  <c r="F24"/>
  <c r="F16"/>
  <c r="F10"/>
  <c r="E10"/>
  <c r="E16"/>
  <c r="E24"/>
  <c r="E31"/>
  <c r="D21" i="3"/>
  <c r="D22"/>
  <c r="D23"/>
  <c r="D24"/>
  <c r="D25"/>
  <c r="D26"/>
  <c r="D27"/>
  <c r="D28"/>
  <c r="D29"/>
  <c r="D30"/>
  <c r="D17"/>
  <c r="D20"/>
  <c r="D19"/>
  <c r="D18"/>
  <c r="D15"/>
  <c r="D14"/>
  <c r="D12"/>
  <c r="D11"/>
  <c r="D10"/>
  <c r="D9"/>
  <c r="D8"/>
  <c r="D7"/>
  <c r="D13"/>
  <c r="E29" i="7"/>
  <c r="E28"/>
  <c r="E27"/>
  <c r="E26"/>
  <c r="E25"/>
  <c r="E23"/>
  <c r="E22"/>
  <c r="E20"/>
  <c r="E19"/>
  <c r="E18"/>
  <c r="E17"/>
  <c r="E15"/>
  <c r="E14"/>
  <c r="E12"/>
  <c r="E10"/>
  <c r="E9"/>
  <c r="E7"/>
  <c r="E32" s="1"/>
  <c r="E32" i="5"/>
  <c r="E34" i="2"/>
  <c r="F15" s="1"/>
  <c r="E33"/>
  <c r="F12" s="1"/>
  <c r="E32"/>
  <c r="E29"/>
  <c r="E28"/>
  <c r="E27"/>
  <c r="E26"/>
  <c r="E25"/>
  <c r="E23"/>
  <c r="E22"/>
  <c r="E19"/>
  <c r="E20"/>
  <c r="E18"/>
  <c r="E17"/>
  <c r="E15"/>
  <c r="E14"/>
  <c r="E12"/>
  <c r="E10"/>
  <c r="E9"/>
  <c r="E7"/>
  <c r="E33" i="4" l="1"/>
  <c r="E32" i="6"/>
  <c r="E34" i="3"/>
  <c r="E32"/>
  <c r="E33"/>
  <c r="E34" i="7"/>
  <c r="E33"/>
  <c r="F9" s="1"/>
  <c r="E34" i="6"/>
  <c r="E33"/>
  <c r="E34" i="5"/>
  <c r="F18" s="1"/>
  <c r="E32" i="4"/>
  <c r="E34"/>
  <c r="F28" i="2"/>
  <c r="F23"/>
  <c r="F19"/>
  <c r="F14"/>
  <c r="F25"/>
  <c r="F9"/>
  <c r="F26"/>
  <c r="F17"/>
  <c r="F10"/>
  <c r="F29"/>
  <c r="F20"/>
  <c r="F27"/>
  <c r="F22"/>
  <c r="F18"/>
  <c r="F14" i="4" l="1"/>
  <c r="F10"/>
  <c r="F18"/>
  <c r="F22"/>
  <c r="F26"/>
  <c r="F30"/>
  <c r="F27"/>
  <c r="F9"/>
  <c r="F13"/>
  <c r="F17"/>
  <c r="F21"/>
  <c r="F25"/>
  <c r="F29"/>
  <c r="F8"/>
  <c r="F12"/>
  <c r="F16"/>
  <c r="F20"/>
  <c r="F24"/>
  <c r="F28"/>
  <c r="F11"/>
  <c r="F15"/>
  <c r="F19"/>
  <c r="F23"/>
  <c r="F31"/>
  <c r="F7"/>
  <c r="F20" i="5"/>
  <c r="F7"/>
  <c r="F9"/>
  <c r="F25"/>
  <c r="F10"/>
  <c r="F29"/>
  <c r="F27"/>
  <c r="F23"/>
  <c r="F12"/>
  <c r="F19"/>
  <c r="F22"/>
  <c r="F26"/>
  <c r="F15"/>
  <c r="F14"/>
  <c r="F17"/>
  <c r="F28"/>
  <c r="F10" i="3"/>
  <c r="F14"/>
  <c r="F18"/>
  <c r="F22"/>
  <c r="F26"/>
  <c r="F30"/>
  <c r="F9"/>
  <c r="F13"/>
  <c r="F21"/>
  <c r="F25"/>
  <c r="F29"/>
  <c r="F8"/>
  <c r="F12"/>
  <c r="F20"/>
  <c r="F24"/>
  <c r="F28"/>
  <c r="F11"/>
  <c r="F15"/>
  <c r="F19"/>
  <c r="F23"/>
  <c r="F27"/>
  <c r="F17"/>
  <c r="F7"/>
  <c r="F12" i="7"/>
  <c r="F29"/>
  <c r="F27"/>
  <c r="F25"/>
  <c r="F22"/>
  <c r="F19"/>
  <c r="F17"/>
  <c r="F14"/>
  <c r="F10"/>
  <c r="F7"/>
  <c r="F18"/>
  <c r="F15"/>
  <c r="F23"/>
  <c r="F20"/>
  <c r="F28"/>
  <c r="F26"/>
</calcChain>
</file>

<file path=xl/sharedStrings.xml><?xml version="1.0" encoding="utf-8"?>
<sst xmlns="http://schemas.openxmlformats.org/spreadsheetml/2006/main" count="197" uniqueCount="28">
  <si>
    <t>Douche</t>
  </si>
  <si>
    <t>Toilette</t>
  </si>
  <si>
    <t>Brossage des dents</t>
  </si>
  <si>
    <t>Ménage</t>
  </si>
  <si>
    <t>Entretien</t>
  </si>
  <si>
    <t>Volume(L)</t>
  </si>
  <si>
    <t>Volume total</t>
  </si>
  <si>
    <t>Moyenne</t>
  </si>
  <si>
    <t>Ecart type</t>
  </si>
  <si>
    <t>Date</t>
  </si>
  <si>
    <t>mercredi</t>
  </si>
  <si>
    <t>jeudi</t>
  </si>
  <si>
    <t>vendredi</t>
  </si>
  <si>
    <t>samedi</t>
  </si>
  <si>
    <t>dimanche</t>
  </si>
  <si>
    <t>lundi</t>
  </si>
  <si>
    <t>mardi</t>
  </si>
  <si>
    <t>Personnes</t>
  </si>
  <si>
    <t>Frequence</t>
  </si>
  <si>
    <t>Nb de fois</t>
  </si>
  <si>
    <t>Jeudi</t>
  </si>
  <si>
    <t>Vendredi</t>
  </si>
  <si>
    <t>Samedi</t>
  </si>
  <si>
    <t>Dimanche</t>
  </si>
  <si>
    <t>Lundi</t>
  </si>
  <si>
    <t>Mardi</t>
  </si>
  <si>
    <t>Mercredi</t>
  </si>
  <si>
    <t>Vaisselle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</si>
</sst>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79998168889431442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medium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15">
    <xf numFmtId="0" fontId="0" fillId="0" borderId="0" xfId="0"/>
    <xf numFmtId="0" fontId="1" fillId="2" borderId="2" xfId="1" applyFill="1" applyBorder="1" applyAlignment="1">
      <alignment horizontal="center" vertical="center"/>
    </xf>
    <xf numFmtId="14" fontId="1" fillId="2" borderId="1" xfId="1" applyNumberFormat="1" applyFill="1" applyAlignment="1">
      <alignment horizontal="center" vertical="center"/>
    </xf>
    <xf numFmtId="2" fontId="0" fillId="0" borderId="0" xfId="0" applyNumberFormat="1"/>
    <xf numFmtId="0" fontId="0" fillId="3" borderId="0" xfId="0" applyFill="1"/>
    <xf numFmtId="2" fontId="0" fillId="3" borderId="0" xfId="0" applyNumberFormat="1" applyFill="1"/>
    <xf numFmtId="0" fontId="1" fillId="2" borderId="3" xfId="1" applyFill="1" applyBorder="1" applyAlignment="1">
      <alignment horizontal="center" vertical="center"/>
    </xf>
    <xf numFmtId="0" fontId="1" fillId="2" borderId="4" xfId="1" applyFill="1" applyBorder="1" applyAlignment="1">
      <alignment horizontal="center" vertical="center"/>
    </xf>
    <xf numFmtId="0" fontId="0" fillId="0" borderId="0" xfId="0" applyFill="1"/>
    <xf numFmtId="0" fontId="0" fillId="4" borderId="0" xfId="0" applyFill="1"/>
    <xf numFmtId="10" fontId="0" fillId="0" borderId="0" xfId="0" applyNumberFormat="1"/>
    <xf numFmtId="10" fontId="0" fillId="3" borderId="0" xfId="0" applyNumberFormat="1" applyFill="1"/>
    <xf numFmtId="10" fontId="0" fillId="0" borderId="0" xfId="0" applyNumberFormat="1" applyFill="1"/>
    <xf numFmtId="2" fontId="0" fillId="0" borderId="0" xfId="0" applyNumberFormat="1" applyFill="1"/>
    <xf numFmtId="0" fontId="0" fillId="0" borderId="0" xfId="0" applyFill="1" applyBorder="1"/>
  </cellXfs>
  <cellStyles count="2">
    <cellStyle name="Normal" xfId="0" builtinId="0"/>
    <cellStyle name="Titre 3" xfId="1" builtinId="18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F34"/>
  <sheetViews>
    <sheetView tabSelected="1" view="pageLayout" topLeftCell="A8" zoomScaleNormal="100" workbookViewId="0">
      <selection activeCell="F7" sqref="F7"/>
    </sheetView>
  </sheetViews>
  <sheetFormatPr baseColWidth="10" defaultRowHeight="15"/>
  <sheetData>
    <row r="2" spans="2:6">
      <c r="D2" s="6" t="s">
        <v>27</v>
      </c>
      <c r="E2" s="7"/>
    </row>
    <row r="6" spans="2:6">
      <c r="C6" s="1" t="s">
        <v>9</v>
      </c>
      <c r="D6" s="1" t="s">
        <v>17</v>
      </c>
      <c r="E6" s="1" t="s">
        <v>5</v>
      </c>
      <c r="F6" s="1" t="s">
        <v>18</v>
      </c>
    </row>
    <row r="7" spans="2:6" ht="15.75" thickBot="1">
      <c r="B7" t="s">
        <v>11</v>
      </c>
      <c r="C7" s="2">
        <v>41991</v>
      </c>
      <c r="D7">
        <v>4</v>
      </c>
      <c r="E7" s="3">
        <f>6+11+14</f>
        <v>31</v>
      </c>
      <c r="F7" s="10">
        <f>NORMDIST(E7,$E$33,$E$34,0)</f>
        <v>5.1179052263190625E-2</v>
      </c>
    </row>
    <row r="8" spans="2:6" ht="15.75" thickBot="1">
      <c r="B8" t="s">
        <v>12</v>
      </c>
      <c r="C8" s="2">
        <v>41992</v>
      </c>
      <c r="D8" s="4"/>
      <c r="E8" s="5"/>
      <c r="F8" s="5"/>
    </row>
    <row r="9" spans="2:6" ht="15.75" thickBot="1">
      <c r="B9" t="s">
        <v>13</v>
      </c>
      <c r="C9" s="2">
        <v>41993</v>
      </c>
      <c r="D9">
        <v>4</v>
      </c>
      <c r="E9" s="3">
        <f>12+18</f>
        <v>30</v>
      </c>
      <c r="F9" s="10">
        <f>NORMDIST(E9,$E$33,$E$34,0)</f>
        <v>4.7565312577340285E-2</v>
      </c>
    </row>
    <row r="10" spans="2:6" ht="15.75" thickBot="1">
      <c r="B10" t="s">
        <v>14</v>
      </c>
      <c r="C10" s="2">
        <v>41994</v>
      </c>
      <c r="D10">
        <v>4</v>
      </c>
      <c r="E10" s="3">
        <f>6+10+9.5</f>
        <v>25.5</v>
      </c>
      <c r="F10" s="10">
        <f>NORMDIST(E10,$E$33,$E$34,0)</f>
        <v>2.668538458884067E-2</v>
      </c>
    </row>
    <row r="11" spans="2:6" ht="15.75" thickBot="1">
      <c r="B11" t="s">
        <v>15</v>
      </c>
      <c r="C11" s="2">
        <v>41995</v>
      </c>
      <c r="D11" s="4"/>
      <c r="E11" s="5"/>
      <c r="F11" s="5"/>
    </row>
    <row r="12" spans="2:6" ht="15.75" thickBot="1">
      <c r="B12" t="s">
        <v>16</v>
      </c>
      <c r="C12" s="2">
        <v>41996</v>
      </c>
      <c r="D12">
        <v>4</v>
      </c>
      <c r="E12" s="3">
        <f>6+4+8</f>
        <v>18</v>
      </c>
      <c r="F12" s="10">
        <f>NORMDIST(E12,$E$33,$E$34,0)</f>
        <v>4.1258911650727129E-3</v>
      </c>
    </row>
    <row r="13" spans="2:6" ht="15.75" thickBot="1">
      <c r="B13" t="s">
        <v>10</v>
      </c>
      <c r="C13" s="2">
        <v>41997</v>
      </c>
      <c r="D13" s="4"/>
      <c r="E13" s="5"/>
      <c r="F13" s="11"/>
    </row>
    <row r="14" spans="2:6" ht="15.75" thickBot="1">
      <c r="B14" t="s">
        <v>11</v>
      </c>
      <c r="C14" s="2">
        <v>41998</v>
      </c>
      <c r="D14">
        <v>4</v>
      </c>
      <c r="E14" s="3">
        <f>10+9+12</f>
        <v>31</v>
      </c>
      <c r="F14" s="10">
        <f>NORMDIST(E14,$E$33,$E$34,0)</f>
        <v>5.1179052263190625E-2</v>
      </c>
    </row>
    <row r="15" spans="2:6" ht="15.75" thickBot="1">
      <c r="B15" t="s">
        <v>12</v>
      </c>
      <c r="C15" s="2">
        <v>41999</v>
      </c>
      <c r="D15">
        <v>4</v>
      </c>
      <c r="E15" s="3">
        <f>6+18+12</f>
        <v>36</v>
      </c>
      <c r="F15" s="10">
        <f>NORMDIST(E15,$E$33,$E$34,0)</f>
        <v>5.4613949985737507E-2</v>
      </c>
    </row>
    <row r="16" spans="2:6" ht="15.75" thickBot="1">
      <c r="B16" t="s">
        <v>13</v>
      </c>
      <c r="C16" s="2">
        <v>42000</v>
      </c>
      <c r="D16" s="4"/>
      <c r="E16" s="5"/>
      <c r="F16" s="11"/>
    </row>
    <row r="17" spans="2:6" ht="15.75" thickBot="1">
      <c r="B17" t="s">
        <v>14</v>
      </c>
      <c r="C17" s="2">
        <v>42001</v>
      </c>
      <c r="D17">
        <v>4</v>
      </c>
      <c r="E17" s="3">
        <f>9+18+6</f>
        <v>33</v>
      </c>
      <c r="F17" s="10">
        <f>NORMDIST(E17,$E$33,$E$34,0)</f>
        <v>5.5787434941389727E-2</v>
      </c>
    </row>
    <row r="18" spans="2:6" ht="15.75" thickBot="1">
      <c r="B18" t="s">
        <v>15</v>
      </c>
      <c r="C18" s="2">
        <v>42002</v>
      </c>
      <c r="D18">
        <v>4</v>
      </c>
      <c r="E18" s="3">
        <f>6+9+11</f>
        <v>26</v>
      </c>
      <c r="F18" s="10">
        <f>NORMDIST(E18,$E$33,$E$34,0)</f>
        <v>2.903247783458749E-2</v>
      </c>
    </row>
    <row r="19" spans="2:6" ht="15.75" thickBot="1">
      <c r="B19" t="s">
        <v>16</v>
      </c>
      <c r="C19" s="2">
        <v>42003</v>
      </c>
      <c r="D19">
        <v>4</v>
      </c>
      <c r="E19" s="3">
        <f>9+12+13</f>
        <v>34</v>
      </c>
      <c r="F19" s="10">
        <f>NORMDIST(E19,$E$33,$E$34,0)</f>
        <v>5.6516943043393261E-2</v>
      </c>
    </row>
    <row r="20" spans="2:6" ht="15.75" thickBot="1">
      <c r="B20" t="s">
        <v>10</v>
      </c>
      <c r="C20" s="2">
        <v>42004</v>
      </c>
      <c r="D20">
        <v>4</v>
      </c>
      <c r="E20" s="3">
        <f>7+19+13</f>
        <v>39</v>
      </c>
      <c r="F20" s="10">
        <f>NORMDIST(E20,$E$33,$E$34,0)</f>
        <v>4.4626408829042861E-2</v>
      </c>
    </row>
    <row r="21" spans="2:6" ht="15.75" thickBot="1">
      <c r="B21" t="s">
        <v>11</v>
      </c>
      <c r="C21" s="2">
        <v>42005</v>
      </c>
      <c r="D21" s="4"/>
      <c r="E21" s="5"/>
      <c r="F21" s="11"/>
    </row>
    <row r="22" spans="2:6" ht="15.75" thickBot="1">
      <c r="B22" t="s">
        <v>12</v>
      </c>
      <c r="C22" s="2">
        <v>42006</v>
      </c>
      <c r="D22">
        <v>4</v>
      </c>
      <c r="E22" s="3">
        <f>10+19+12</f>
        <v>41</v>
      </c>
      <c r="F22" s="10">
        <f>NORMDIST(E22,$E$33,$E$34,0)</f>
        <v>3.5279153011088991E-2</v>
      </c>
    </row>
    <row r="23" spans="2:6" ht="15.75" thickBot="1">
      <c r="B23" t="s">
        <v>13</v>
      </c>
      <c r="C23" s="2">
        <v>42007</v>
      </c>
      <c r="D23">
        <v>4</v>
      </c>
      <c r="E23" s="3">
        <f>8+20+16</f>
        <v>44</v>
      </c>
      <c r="F23" s="10">
        <f>NORMDIST(E23,$E$33,$E$34,0)</f>
        <v>2.1330863131452205E-2</v>
      </c>
    </row>
    <row r="24" spans="2:6" ht="15.75" thickBot="1">
      <c r="B24" t="s">
        <v>14</v>
      </c>
      <c r="C24" s="2">
        <v>42008</v>
      </c>
      <c r="D24" s="4"/>
      <c r="E24" s="5"/>
      <c r="F24" s="11"/>
    </row>
    <row r="25" spans="2:6" ht="15.75" thickBot="1">
      <c r="B25" t="s">
        <v>15</v>
      </c>
      <c r="C25" s="2">
        <v>42009</v>
      </c>
      <c r="D25">
        <v>4</v>
      </c>
      <c r="E25" s="3">
        <f>6+20+9</f>
        <v>35</v>
      </c>
      <c r="F25" s="10">
        <f>NORMDIST(E25,$E$33,$E$34,0)</f>
        <v>5.6117854856025162E-2</v>
      </c>
    </row>
    <row r="26" spans="2:6" ht="15.75" thickBot="1">
      <c r="B26" t="s">
        <v>16</v>
      </c>
      <c r="C26" s="2">
        <v>42010</v>
      </c>
      <c r="D26">
        <v>4</v>
      </c>
      <c r="E26" s="3">
        <f>9+10+18</f>
        <v>37</v>
      </c>
      <c r="F26" s="10">
        <f>NORMDIST(E26,$E$33,$E$34,0)</f>
        <v>5.2093824618958826E-2</v>
      </c>
    </row>
    <row r="27" spans="2:6" ht="15.75" thickBot="1">
      <c r="B27" t="s">
        <v>10</v>
      </c>
      <c r="C27" s="2">
        <v>42011</v>
      </c>
      <c r="D27">
        <v>4</v>
      </c>
      <c r="E27" s="3">
        <f>8+10+18</f>
        <v>36</v>
      </c>
      <c r="F27" s="10">
        <f>NORMDIST(E27,$E$33,$E$34,0)</f>
        <v>5.4613949985737507E-2</v>
      </c>
    </row>
    <row r="28" spans="2:6" ht="15.75" thickBot="1">
      <c r="B28" t="s">
        <v>11</v>
      </c>
      <c r="C28" s="2">
        <v>42012</v>
      </c>
      <c r="D28">
        <v>4</v>
      </c>
      <c r="E28" s="3">
        <f>10+19+8</f>
        <v>37</v>
      </c>
      <c r="F28" s="10">
        <f>NORMDIST(E28,$E$33,$E$34,0)</f>
        <v>5.2093824618958826E-2</v>
      </c>
    </row>
    <row r="29" spans="2:6" ht="15.75" thickBot="1">
      <c r="B29" t="s">
        <v>12</v>
      </c>
      <c r="C29" s="2">
        <v>42013</v>
      </c>
      <c r="D29">
        <v>6</v>
      </c>
      <c r="E29" s="3">
        <f>9+20+18</f>
        <v>47</v>
      </c>
      <c r="F29" s="10">
        <f>NORMDIST(E29,$E$33,$E$34,0)</f>
        <v>1.0765144526998354E-2</v>
      </c>
    </row>
    <row r="30" spans="2:6" ht="15.75" thickBot="1">
      <c r="B30" t="s">
        <v>13</v>
      </c>
      <c r="C30" s="2">
        <v>42014</v>
      </c>
      <c r="D30" s="4"/>
      <c r="E30" s="5"/>
      <c r="F30" s="11"/>
    </row>
    <row r="31" spans="2:6" ht="15.75" thickBot="1">
      <c r="B31" t="s">
        <v>14</v>
      </c>
      <c r="C31" s="2">
        <v>42015</v>
      </c>
      <c r="D31" s="4"/>
      <c r="E31" s="5"/>
      <c r="F31" s="11"/>
    </row>
    <row r="32" spans="2:6">
      <c r="D32" s="9" t="s">
        <v>6</v>
      </c>
      <c r="E32" s="3">
        <f>SUM(E7:E29)</f>
        <v>580.5</v>
      </c>
    </row>
    <row r="33" spans="4:5">
      <c r="D33" s="9" t="s">
        <v>7</v>
      </c>
      <c r="E33" s="3">
        <f>AVERAGE(E7:E30)</f>
        <v>34.147058823529413</v>
      </c>
    </row>
    <row r="34" spans="4:5">
      <c r="D34" s="9" t="s">
        <v>8</v>
      </c>
      <c r="E34" s="3">
        <f>STDEV(E7:E30)</f>
        <v>7.0572761784433107</v>
      </c>
    </row>
  </sheetData>
  <mergeCells count="1">
    <mergeCell ref="D2:E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2:F34"/>
  <sheetViews>
    <sheetView view="pageLayout" topLeftCell="A14" zoomScaleNormal="100" workbookViewId="0">
      <selection activeCell="F33" sqref="F33"/>
    </sheetView>
  </sheetViews>
  <sheetFormatPr baseColWidth="10" defaultRowHeight="15"/>
  <sheetData>
    <row r="2" spans="2:6">
      <c r="D2" s="6" t="s">
        <v>1</v>
      </c>
      <c r="E2" s="7"/>
    </row>
    <row r="6" spans="2:6">
      <c r="C6" s="1" t="s">
        <v>9</v>
      </c>
      <c r="D6" s="1" t="s">
        <v>19</v>
      </c>
      <c r="E6" s="1" t="s">
        <v>5</v>
      </c>
      <c r="F6" s="1" t="s">
        <v>18</v>
      </c>
    </row>
    <row r="7" spans="2:6" ht="15.75" thickBot="1">
      <c r="B7" t="s">
        <v>11</v>
      </c>
      <c r="C7" s="2">
        <v>41991</v>
      </c>
      <c r="D7">
        <f>3+4+3+3</f>
        <v>13</v>
      </c>
      <c r="E7" s="3">
        <f>D7*6</f>
        <v>78</v>
      </c>
      <c r="F7" s="10">
        <f>NORMDIST(E7,$E$33,$E$34,0)</f>
        <v>3.8319850171665303E-2</v>
      </c>
    </row>
    <row r="8" spans="2:6" ht="15.75" thickBot="1">
      <c r="B8" t="s">
        <v>12</v>
      </c>
      <c r="C8" s="2">
        <v>41992</v>
      </c>
      <c r="D8">
        <f>3+5+3+3</f>
        <v>14</v>
      </c>
      <c r="E8" s="3">
        <f>D8*6</f>
        <v>84</v>
      </c>
      <c r="F8" s="10">
        <f>NORMDIST(E8,$E$33,$E$34,0)</f>
        <v>2.5068473188324641E-2</v>
      </c>
    </row>
    <row r="9" spans="2:6" ht="15.75" thickBot="1">
      <c r="B9" t="s">
        <v>13</v>
      </c>
      <c r="C9" s="2">
        <v>41993</v>
      </c>
      <c r="D9">
        <f>2+3+3+3</f>
        <v>11</v>
      </c>
      <c r="E9" s="3">
        <f>D9*6</f>
        <v>66</v>
      </c>
      <c r="F9" s="10">
        <f>NORMDIST(E9,$E$33,$E$34,0)</f>
        <v>2.8400930279781435E-2</v>
      </c>
    </row>
    <row r="10" spans="2:6" ht="15.75" thickBot="1">
      <c r="B10" t="s">
        <v>14</v>
      </c>
      <c r="C10" s="2">
        <v>41994</v>
      </c>
      <c r="D10">
        <f>3+4+4+3</f>
        <v>14</v>
      </c>
      <c r="E10" s="3">
        <f>D10*6</f>
        <v>84</v>
      </c>
      <c r="F10" s="10">
        <f>NORMDIST(E10,$E$33,$E$34,0)</f>
        <v>2.5068473188324641E-2</v>
      </c>
    </row>
    <row r="11" spans="2:6" ht="15.75" thickBot="1">
      <c r="B11" t="s">
        <v>15</v>
      </c>
      <c r="C11" s="2">
        <v>41995</v>
      </c>
      <c r="D11">
        <f>3+3+3+3</f>
        <v>12</v>
      </c>
      <c r="E11" s="3">
        <f>D11*6</f>
        <v>72</v>
      </c>
      <c r="F11" s="10">
        <f>NORMDIST(E11,$E$33,$E$34,0)</f>
        <v>3.994772298759583E-2</v>
      </c>
    </row>
    <row r="12" spans="2:6" ht="15.75" thickBot="1">
      <c r="B12" t="s">
        <v>16</v>
      </c>
      <c r="C12" s="2">
        <v>41996</v>
      </c>
      <c r="D12">
        <f>4+3+3+4</f>
        <v>14</v>
      </c>
      <c r="E12" s="3">
        <f>D12*6</f>
        <v>84</v>
      </c>
      <c r="F12" s="10">
        <f>NORMDIST(E12,$E$33,$E$34,0)</f>
        <v>2.5068473188324641E-2</v>
      </c>
    </row>
    <row r="13" spans="2:6" ht="15.75" thickBot="1">
      <c r="B13" t="s">
        <v>10</v>
      </c>
      <c r="C13" s="2">
        <v>41997</v>
      </c>
      <c r="D13">
        <f t="shared" ref="D8:D30" si="0">3+3+3+3</f>
        <v>12</v>
      </c>
      <c r="E13" s="3">
        <f>D13*6</f>
        <v>72</v>
      </c>
      <c r="F13" s="10">
        <f>NORMDIST(E13,$E$33,$E$34,0)</f>
        <v>3.994772298759583E-2</v>
      </c>
    </row>
    <row r="14" spans="2:6" ht="15.75" thickBot="1">
      <c r="B14" t="s">
        <v>11</v>
      </c>
      <c r="C14" s="2">
        <v>41998</v>
      </c>
      <c r="D14">
        <f>3+5+3+4</f>
        <v>15</v>
      </c>
      <c r="E14" s="3">
        <f>D14*6</f>
        <v>90</v>
      </c>
      <c r="F14" s="10">
        <f>NORMDIST(E14,$E$33,$E$34,0)</f>
        <v>1.1184183241872467E-2</v>
      </c>
    </row>
    <row r="15" spans="2:6" ht="15.75" thickBot="1">
      <c r="B15" t="s">
        <v>12</v>
      </c>
      <c r="C15" s="2">
        <v>41999</v>
      </c>
      <c r="D15">
        <f>3+3+3+3</f>
        <v>12</v>
      </c>
      <c r="E15" s="3">
        <f>D15*6</f>
        <v>72</v>
      </c>
      <c r="F15" s="10">
        <f>NORMDIST(E15,$E$33,$E$34,0)</f>
        <v>3.994772298759583E-2</v>
      </c>
    </row>
    <row r="16" spans="2:6" ht="15.75" thickBot="1">
      <c r="B16" t="s">
        <v>13</v>
      </c>
      <c r="C16" s="2">
        <v>42000</v>
      </c>
      <c r="D16" s="4"/>
      <c r="E16" s="5"/>
      <c r="F16" s="11"/>
    </row>
    <row r="17" spans="2:6" ht="15.75" thickBot="1">
      <c r="B17" t="s">
        <v>14</v>
      </c>
      <c r="C17" s="2">
        <v>42001</v>
      </c>
      <c r="D17">
        <f>4+3+3+5</f>
        <v>15</v>
      </c>
      <c r="E17" s="3">
        <f>D17*6</f>
        <v>90</v>
      </c>
      <c r="F17" s="10">
        <f>NORMDIST(E17,$E$33,$E$34,0)</f>
        <v>1.1184183241872467E-2</v>
      </c>
    </row>
    <row r="18" spans="2:6" ht="15.75" thickBot="1">
      <c r="B18" t="s">
        <v>15</v>
      </c>
      <c r="C18" s="2">
        <v>42002</v>
      </c>
      <c r="D18">
        <f>2+3+3+3</f>
        <v>11</v>
      </c>
      <c r="E18" s="3">
        <f>D18*6</f>
        <v>66</v>
      </c>
      <c r="F18" s="10">
        <f>NORMDIST(E18,$E$33,$E$34,0)</f>
        <v>2.8400930279781435E-2</v>
      </c>
    </row>
    <row r="19" spans="2:6" ht="15.75" thickBot="1">
      <c r="B19" t="s">
        <v>16</v>
      </c>
      <c r="C19" s="2">
        <v>42003</v>
      </c>
      <c r="D19">
        <f>2+3+3+2</f>
        <v>10</v>
      </c>
      <c r="E19" s="3">
        <f>D19*6</f>
        <v>60</v>
      </c>
      <c r="F19" s="10">
        <f>NORMDIST(E19,$E$33,$E$34,0)</f>
        <v>1.3770363687245851E-2</v>
      </c>
    </row>
    <row r="20" spans="2:6" ht="15.75" thickBot="1">
      <c r="B20" t="s">
        <v>10</v>
      </c>
      <c r="C20" s="2">
        <v>42004</v>
      </c>
      <c r="D20">
        <f>3+3+3+3</f>
        <v>12</v>
      </c>
      <c r="E20" s="3">
        <f>D20*6</f>
        <v>72</v>
      </c>
      <c r="F20" s="10">
        <f>NORMDIST(E20,$E$33,$E$34,0)</f>
        <v>3.994772298759583E-2</v>
      </c>
    </row>
    <row r="21" spans="2:6" ht="15.75" thickBot="1">
      <c r="B21" t="s">
        <v>11</v>
      </c>
      <c r="C21" s="2">
        <v>42005</v>
      </c>
      <c r="D21">
        <f>3+3+3+2</f>
        <v>11</v>
      </c>
      <c r="E21" s="3">
        <f>D21*6</f>
        <v>66</v>
      </c>
      <c r="F21" s="10">
        <f>NORMDIST(E21,$E$33,$E$34,0)</f>
        <v>2.8400930279781435E-2</v>
      </c>
    </row>
    <row r="22" spans="2:6" ht="15.75" thickBot="1">
      <c r="B22" t="s">
        <v>12</v>
      </c>
      <c r="C22" s="2">
        <v>42006</v>
      </c>
      <c r="D22">
        <f>3+2+3+3</f>
        <v>11</v>
      </c>
      <c r="E22" s="3">
        <f>D22*6</f>
        <v>66</v>
      </c>
      <c r="F22" s="10">
        <f>NORMDIST(E22,$E$33,$E$34,0)</f>
        <v>2.8400930279781435E-2</v>
      </c>
    </row>
    <row r="23" spans="2:6" ht="15.75" thickBot="1">
      <c r="B23" t="s">
        <v>13</v>
      </c>
      <c r="C23" s="2">
        <v>42007</v>
      </c>
      <c r="D23">
        <f>3+4+3+4</f>
        <v>14</v>
      </c>
      <c r="E23" s="3">
        <f>D23*6</f>
        <v>84</v>
      </c>
      <c r="F23" s="10">
        <f>NORMDIST(E23,$E$33,$E$34,0)</f>
        <v>2.5068473188324641E-2</v>
      </c>
    </row>
    <row r="24" spans="2:6" ht="15.75" thickBot="1">
      <c r="B24" t="s">
        <v>14</v>
      </c>
      <c r="C24" s="2">
        <v>42008</v>
      </c>
      <c r="D24">
        <f>3+3+3+5</f>
        <v>14</v>
      </c>
      <c r="E24" s="3">
        <f>D24*6</f>
        <v>84</v>
      </c>
      <c r="F24" s="10">
        <f>NORMDIST(E24,$E$33,$E$34,0)</f>
        <v>2.5068473188324641E-2</v>
      </c>
    </row>
    <row r="25" spans="2:6" ht="15.75" thickBot="1">
      <c r="B25" t="s">
        <v>15</v>
      </c>
      <c r="C25" s="2">
        <v>42009</v>
      </c>
      <c r="D25">
        <f>2+3+3+2</f>
        <v>10</v>
      </c>
      <c r="E25" s="3">
        <f>D25*6</f>
        <v>60</v>
      </c>
      <c r="F25" s="10">
        <f>NORMDIST(E25,$E$33,$E$34,0)</f>
        <v>1.3770363687245851E-2</v>
      </c>
    </row>
    <row r="26" spans="2:6" ht="15.75" thickBot="1">
      <c r="B26" t="s">
        <v>16</v>
      </c>
      <c r="C26" s="2">
        <v>42010</v>
      </c>
      <c r="D26">
        <f>3+2+3+2</f>
        <v>10</v>
      </c>
      <c r="E26" s="3">
        <f>D26*6</f>
        <v>60</v>
      </c>
      <c r="F26" s="10">
        <f>NORMDIST(E26,$E$33,$E$34,0)</f>
        <v>1.3770363687245851E-2</v>
      </c>
    </row>
    <row r="27" spans="2:6" ht="15.75" thickBot="1">
      <c r="B27" t="s">
        <v>10</v>
      </c>
      <c r="C27" s="2">
        <v>42011</v>
      </c>
      <c r="D27">
        <f>3+3+3+3</f>
        <v>12</v>
      </c>
      <c r="E27" s="3">
        <f>D27*6</f>
        <v>72</v>
      </c>
      <c r="F27" s="10">
        <f>NORMDIST(E27,$E$33,$E$34,0)</f>
        <v>3.994772298759583E-2</v>
      </c>
    </row>
    <row r="28" spans="2:6" ht="15.75" thickBot="1">
      <c r="B28" t="s">
        <v>11</v>
      </c>
      <c r="C28" s="2">
        <v>42012</v>
      </c>
      <c r="D28">
        <f>3+3+3+2</f>
        <v>11</v>
      </c>
      <c r="E28" s="3">
        <f>D28*6</f>
        <v>66</v>
      </c>
      <c r="F28" s="10">
        <f>NORMDIST(E28,$E$33,$E$34,0)</f>
        <v>2.8400930279781435E-2</v>
      </c>
    </row>
    <row r="29" spans="2:6" ht="15.75" thickBot="1">
      <c r="B29" t="s">
        <v>12</v>
      </c>
      <c r="C29" s="2">
        <v>42013</v>
      </c>
      <c r="D29">
        <f>3+3+3+4</f>
        <v>13</v>
      </c>
      <c r="E29" s="3">
        <f>D29*6</f>
        <v>78</v>
      </c>
      <c r="F29" s="10">
        <f>NORMDIST(E29,$E$33,$E$34,0)</f>
        <v>3.8319850171665303E-2</v>
      </c>
    </row>
    <row r="30" spans="2:6" ht="15.75" thickBot="1">
      <c r="B30" t="s">
        <v>13</v>
      </c>
      <c r="C30" s="2">
        <v>42014</v>
      </c>
      <c r="D30">
        <f>3+4+3+4</f>
        <v>14</v>
      </c>
      <c r="E30" s="3">
        <f>D30*6</f>
        <v>84</v>
      </c>
      <c r="F30" s="10">
        <f>NORMDIST(E30,$E$33,$E$34,0)</f>
        <v>2.5068473188324641E-2</v>
      </c>
    </row>
    <row r="31" spans="2:6" ht="15.75" thickBot="1">
      <c r="B31" t="s">
        <v>14</v>
      </c>
      <c r="C31" s="2">
        <v>42015</v>
      </c>
      <c r="D31">
        <f>3+2+3+4</f>
        <v>12</v>
      </c>
      <c r="E31" s="3">
        <f>D31*6</f>
        <v>72</v>
      </c>
      <c r="F31" s="10">
        <f>NORMDIST(E31,$E$33,$E$34,0)</f>
        <v>3.994772298759583E-2</v>
      </c>
    </row>
    <row r="32" spans="2:6">
      <c r="D32" s="9" t="s">
        <v>6</v>
      </c>
      <c r="E32" s="3">
        <f>SUM(E7:E29)</f>
        <v>1626</v>
      </c>
    </row>
    <row r="33" spans="4:5">
      <c r="D33" s="9" t="s">
        <v>7</v>
      </c>
      <c r="E33" s="3">
        <f>AVERAGE(E7:E30)</f>
        <v>74.347826086956516</v>
      </c>
    </row>
    <row r="34" spans="4:5">
      <c r="D34" s="9" t="s">
        <v>8</v>
      </c>
      <c r="E34" s="3">
        <f>STDEV(E7:E30)</f>
        <v>9.6982130296451849</v>
      </c>
    </row>
  </sheetData>
  <mergeCells count="1">
    <mergeCell ref="D2:E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2:F34"/>
  <sheetViews>
    <sheetView topLeftCell="A18" workbookViewId="0">
      <selection activeCell="I16" sqref="I16"/>
    </sheetView>
  </sheetViews>
  <sheetFormatPr baseColWidth="10" defaultRowHeight="15"/>
  <sheetData>
    <row r="2" spans="2:6">
      <c r="D2" s="6" t="s">
        <v>2</v>
      </c>
      <c r="E2" s="7"/>
    </row>
    <row r="6" spans="2:6">
      <c r="C6" s="1" t="s">
        <v>9</v>
      </c>
      <c r="D6" s="1" t="s">
        <v>19</v>
      </c>
      <c r="E6" s="1" t="s">
        <v>5</v>
      </c>
      <c r="F6" s="1" t="s">
        <v>18</v>
      </c>
    </row>
    <row r="7" spans="2:6" ht="15.75" thickBot="1">
      <c r="B7" t="s">
        <v>20</v>
      </c>
      <c r="C7" s="2">
        <v>41991</v>
      </c>
      <c r="D7" s="8">
        <v>2</v>
      </c>
      <c r="E7" s="13">
        <f>3+2+2.75</f>
        <v>7.75</v>
      </c>
      <c r="F7" s="10">
        <f>NORMDIST(E7,$E$33,$E$34,0)</f>
        <v>0.1232582238549591</v>
      </c>
    </row>
    <row r="8" spans="2:6" ht="15.75" thickBot="1">
      <c r="B8" t="s">
        <v>21</v>
      </c>
      <c r="C8" s="2">
        <v>41992</v>
      </c>
      <c r="D8" s="8">
        <v>2</v>
      </c>
      <c r="E8" s="13">
        <f>3+2</f>
        <v>5</v>
      </c>
      <c r="F8" s="10">
        <f t="shared" ref="F8:F31" si="0">NORMDIST(E8,$E$33,$E$34,0)</f>
        <v>0.15680926164179099</v>
      </c>
    </row>
    <row r="9" spans="2:6" ht="15.75" thickBot="1">
      <c r="B9" t="s">
        <v>22</v>
      </c>
      <c r="C9" s="2">
        <v>41993</v>
      </c>
      <c r="D9" s="8">
        <v>2</v>
      </c>
      <c r="E9" s="13">
        <f>3+3.5</f>
        <v>6.5</v>
      </c>
      <c r="F9" s="10">
        <f t="shared" si="0"/>
        <v>0.16237968701318645</v>
      </c>
    </row>
    <row r="10" spans="2:6" ht="15.75" thickBot="1">
      <c r="B10" t="s">
        <v>23</v>
      </c>
      <c r="C10" s="2">
        <v>41994</v>
      </c>
      <c r="D10" s="8">
        <v>3</v>
      </c>
      <c r="E10" s="13">
        <f>3+2.3+1.75</f>
        <v>7.05</v>
      </c>
      <c r="F10" s="10">
        <f t="shared" si="0"/>
        <v>0.14882635719675893</v>
      </c>
    </row>
    <row r="11" spans="2:6" ht="15.75" thickBot="1">
      <c r="B11" t="s">
        <v>24</v>
      </c>
      <c r="C11" s="2">
        <v>41995</v>
      </c>
      <c r="D11" s="8">
        <v>2</v>
      </c>
      <c r="E11" s="13">
        <f>2.75+3.25</f>
        <v>6</v>
      </c>
      <c r="F11" s="10">
        <f t="shared" si="0"/>
        <v>0.16777573535759943</v>
      </c>
    </row>
    <row r="12" spans="2:6" ht="15.75" thickBot="1">
      <c r="B12" t="s">
        <v>25</v>
      </c>
      <c r="C12" s="2">
        <v>41996</v>
      </c>
      <c r="D12" s="8">
        <v>3</v>
      </c>
      <c r="E12" s="13">
        <f>3+4+2.25</f>
        <v>9.25</v>
      </c>
      <c r="F12" s="10">
        <f t="shared" si="0"/>
        <v>6.1423987718664821E-2</v>
      </c>
    </row>
    <row r="13" spans="2:6" ht="15.75" thickBot="1">
      <c r="B13" t="s">
        <v>26</v>
      </c>
      <c r="C13" s="2">
        <v>41997</v>
      </c>
      <c r="D13" s="8">
        <v>2</v>
      </c>
      <c r="E13" s="13">
        <f>2.5+3</f>
        <v>5.5</v>
      </c>
      <c r="F13" s="10">
        <f t="shared" si="0"/>
        <v>0.16583485713513416</v>
      </c>
    </row>
    <row r="14" spans="2:6" ht="15.75" thickBot="1">
      <c r="B14" t="s">
        <v>20</v>
      </c>
      <c r="C14" s="2">
        <v>41998</v>
      </c>
      <c r="D14" s="8">
        <v>0</v>
      </c>
      <c r="E14" s="13">
        <f>0</f>
        <v>0</v>
      </c>
      <c r="F14" s="10">
        <f t="shared" si="0"/>
        <v>7.8259603096674946E-3</v>
      </c>
    </row>
    <row r="15" spans="2:6" ht="15.75" thickBot="1">
      <c r="B15" t="s">
        <v>21</v>
      </c>
      <c r="C15" s="2">
        <v>41999</v>
      </c>
      <c r="D15" s="8">
        <v>2</v>
      </c>
      <c r="E15" s="13">
        <f>2.6+3.75</f>
        <v>6.35</v>
      </c>
      <c r="F15" s="10">
        <f t="shared" si="0"/>
        <v>0.16474500934322012</v>
      </c>
    </row>
    <row r="16" spans="2:6" ht="15.75" thickBot="1">
      <c r="B16" t="s">
        <v>22</v>
      </c>
      <c r="C16" s="2">
        <v>42000</v>
      </c>
      <c r="D16" s="8">
        <v>2</v>
      </c>
      <c r="E16" s="13">
        <f>3+3</f>
        <v>6</v>
      </c>
      <c r="F16" s="10">
        <f t="shared" si="0"/>
        <v>0.16777573535759943</v>
      </c>
    </row>
    <row r="17" spans="2:6" ht="15.75" thickBot="1">
      <c r="B17" t="s">
        <v>23</v>
      </c>
      <c r="C17" s="2">
        <v>42001</v>
      </c>
      <c r="D17" s="8">
        <v>3</v>
      </c>
      <c r="E17" s="13">
        <f>3.25+2.4+3.2</f>
        <v>8.8500000000000014</v>
      </c>
      <c r="F17" s="10">
        <f t="shared" si="0"/>
        <v>7.6902324610212666E-2</v>
      </c>
    </row>
    <row r="18" spans="2:6" ht="15.75" thickBot="1">
      <c r="B18" t="s">
        <v>24</v>
      </c>
      <c r="C18" s="2">
        <v>42002</v>
      </c>
      <c r="D18" s="8">
        <v>0</v>
      </c>
      <c r="E18" s="13">
        <f>0</f>
        <v>0</v>
      </c>
      <c r="F18" s="10">
        <f t="shared" si="0"/>
        <v>7.8259603096674946E-3</v>
      </c>
    </row>
    <row r="19" spans="2:6" ht="15.75" thickBot="1">
      <c r="B19" t="s">
        <v>25</v>
      </c>
      <c r="C19" s="2">
        <v>42003</v>
      </c>
      <c r="D19" s="8">
        <v>2</v>
      </c>
      <c r="E19" s="13">
        <f>3+2.75</f>
        <v>5.75</v>
      </c>
      <c r="F19" s="10">
        <f t="shared" si="0"/>
        <v>0.16772926103648417</v>
      </c>
    </row>
    <row r="20" spans="2:6" ht="15.75" thickBot="1">
      <c r="B20" t="s">
        <v>26</v>
      </c>
      <c r="C20" s="2">
        <v>42004</v>
      </c>
      <c r="D20" s="8">
        <v>3</v>
      </c>
      <c r="E20" s="13">
        <f>4+2.25+3</f>
        <v>9.25</v>
      </c>
      <c r="F20" s="10">
        <f t="shared" si="0"/>
        <v>6.1423987718664821E-2</v>
      </c>
    </row>
    <row r="21" spans="2:6" ht="15.75" thickBot="1">
      <c r="B21" t="s">
        <v>20</v>
      </c>
      <c r="C21" s="2">
        <v>42005</v>
      </c>
      <c r="D21" s="8">
        <v>2</v>
      </c>
      <c r="E21" s="13">
        <f>2.75+3</f>
        <v>5.75</v>
      </c>
      <c r="F21" s="10">
        <f t="shared" si="0"/>
        <v>0.16772926103648417</v>
      </c>
    </row>
    <row r="22" spans="2:6" ht="15.75" thickBot="1">
      <c r="B22" t="s">
        <v>21</v>
      </c>
      <c r="C22" s="2">
        <v>42006</v>
      </c>
      <c r="D22" s="8">
        <v>3</v>
      </c>
      <c r="E22" s="13">
        <f>1.75+3.2+2</f>
        <v>6.95</v>
      </c>
      <c r="F22" s="10">
        <f t="shared" si="0"/>
        <v>0.15180797118413519</v>
      </c>
    </row>
    <row r="23" spans="2:6" ht="15.75" thickBot="1">
      <c r="B23" t="s">
        <v>22</v>
      </c>
      <c r="C23" s="2">
        <v>42007</v>
      </c>
      <c r="D23" s="8">
        <v>3</v>
      </c>
      <c r="E23" s="13">
        <f>3+1.75+4</f>
        <v>8.75</v>
      </c>
      <c r="F23" s="10">
        <f t="shared" si="0"/>
        <v>8.0986896144605733E-2</v>
      </c>
    </row>
    <row r="24" spans="2:6" ht="15.75" thickBot="1">
      <c r="B24" t="s">
        <v>23</v>
      </c>
      <c r="C24" s="2">
        <v>42008</v>
      </c>
      <c r="D24" s="8">
        <v>2</v>
      </c>
      <c r="E24" s="13">
        <f>1.6+3</f>
        <v>4.5999999999999996</v>
      </c>
      <c r="F24" s="10">
        <f t="shared" si="0"/>
        <v>0.14523385282466367</v>
      </c>
    </row>
    <row r="25" spans="2:6" ht="15.75" thickBot="1">
      <c r="B25" t="s">
        <v>24</v>
      </c>
      <c r="C25" s="2">
        <v>42009</v>
      </c>
      <c r="D25" s="8">
        <v>2</v>
      </c>
      <c r="E25" s="13">
        <f>2.6+3</f>
        <v>5.6</v>
      </c>
      <c r="F25" s="10">
        <f t="shared" si="0"/>
        <v>0.16681171579546972</v>
      </c>
    </row>
    <row r="26" spans="2:6" ht="15.75" thickBot="1">
      <c r="B26" t="s">
        <v>25</v>
      </c>
      <c r="C26" s="2">
        <v>42010</v>
      </c>
      <c r="D26" s="8">
        <v>1</v>
      </c>
      <c r="E26" s="13">
        <f>3.25</f>
        <v>3.25</v>
      </c>
      <c r="F26" s="10">
        <f t="shared" si="0"/>
        <v>9.0930047987492671E-2</v>
      </c>
    </row>
    <row r="27" spans="2:6" ht="15.75" thickBot="1">
      <c r="B27" t="s">
        <v>26</v>
      </c>
      <c r="C27" s="2">
        <v>42011</v>
      </c>
      <c r="D27" s="8">
        <v>2</v>
      </c>
      <c r="E27" s="13">
        <f>2.75+3.5</f>
        <v>6.25</v>
      </c>
      <c r="F27" s="10">
        <f t="shared" si="0"/>
        <v>0.1659727435960951</v>
      </c>
    </row>
    <row r="28" spans="2:6" ht="15.75" thickBot="1">
      <c r="B28" t="s">
        <v>20</v>
      </c>
      <c r="C28" s="2">
        <v>42012</v>
      </c>
      <c r="D28" s="8">
        <v>2</v>
      </c>
      <c r="E28" s="13">
        <f>3+1.75</f>
        <v>4.75</v>
      </c>
      <c r="F28" s="10">
        <f t="shared" si="0"/>
        <v>0.14996869469299573</v>
      </c>
    </row>
    <row r="29" spans="2:6" ht="15.75" thickBot="1">
      <c r="B29" t="s">
        <v>21</v>
      </c>
      <c r="C29" s="2">
        <v>42013</v>
      </c>
      <c r="D29" s="8">
        <v>3</v>
      </c>
      <c r="E29" s="13">
        <f>2.5+3+1.75</f>
        <v>7.25</v>
      </c>
      <c r="F29" s="10">
        <f t="shared" si="0"/>
        <v>0.14227883777942088</v>
      </c>
    </row>
    <row r="30" spans="2:6" ht="15.75" thickBot="1">
      <c r="B30" t="s">
        <v>22</v>
      </c>
      <c r="C30" s="2">
        <v>42014</v>
      </c>
      <c r="D30" s="8">
        <v>2</v>
      </c>
      <c r="E30" s="13">
        <f>1.75+3</f>
        <v>4.75</v>
      </c>
      <c r="F30" s="10">
        <f t="shared" si="0"/>
        <v>0.14996869469299573</v>
      </c>
    </row>
    <row r="31" spans="2:6" ht="15.75" thickBot="1">
      <c r="B31" t="s">
        <v>23</v>
      </c>
      <c r="C31" s="2">
        <v>42015</v>
      </c>
      <c r="D31" s="8">
        <v>3</v>
      </c>
      <c r="E31" s="8">
        <f>3+2.5+3</f>
        <v>8.5</v>
      </c>
      <c r="F31" s="10">
        <f t="shared" si="0"/>
        <v>9.1460608251634282E-2</v>
      </c>
    </row>
    <row r="32" spans="2:6">
      <c r="D32" s="9" t="s">
        <v>6</v>
      </c>
      <c r="E32" s="3">
        <f>SUM(E7:E29)</f>
        <v>136.39999999999998</v>
      </c>
    </row>
    <row r="33" spans="4:5">
      <c r="D33" s="9" t="s">
        <v>7</v>
      </c>
      <c r="E33" s="3">
        <f>AVERAGE(E7:E30)</f>
        <v>5.8812499999999988</v>
      </c>
    </row>
    <row r="34" spans="4:5">
      <c r="D34" s="9" t="s">
        <v>8</v>
      </c>
      <c r="E34" s="3">
        <f>STDEV(E7:E30)</f>
        <v>2.3748598356809278</v>
      </c>
    </row>
  </sheetData>
  <mergeCells count="1">
    <mergeCell ref="D2:E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B2:F34"/>
  <sheetViews>
    <sheetView topLeftCell="A5" workbookViewId="0">
      <selection activeCell="D8" sqref="D8"/>
    </sheetView>
  </sheetViews>
  <sheetFormatPr baseColWidth="10" defaultRowHeight="15"/>
  <sheetData>
    <row r="2" spans="2:6">
      <c r="D2" s="6" t="s">
        <v>3</v>
      </c>
      <c r="E2" s="7"/>
    </row>
    <row r="6" spans="2:6">
      <c r="C6" s="1" t="s">
        <v>9</v>
      </c>
      <c r="D6" s="1" t="s">
        <v>19</v>
      </c>
      <c r="E6" s="1" t="s">
        <v>5</v>
      </c>
      <c r="F6" s="1" t="s">
        <v>18</v>
      </c>
    </row>
    <row r="7" spans="2:6" ht="15.75" thickBot="1">
      <c r="B7" t="s">
        <v>11</v>
      </c>
      <c r="C7" s="2">
        <v>41991</v>
      </c>
      <c r="D7" s="8">
        <v>1</v>
      </c>
      <c r="E7" s="13"/>
      <c r="F7" s="10" t="e">
        <f>NORMDIST(E7,$E$33,$E$34,0)</f>
        <v>#DIV/0!</v>
      </c>
    </row>
    <row r="8" spans="2:6" ht="15.75" thickBot="1">
      <c r="B8" t="s">
        <v>12</v>
      </c>
      <c r="C8" s="2">
        <v>41992</v>
      </c>
      <c r="D8" s="8">
        <v>0</v>
      </c>
      <c r="E8" s="13"/>
      <c r="F8" s="13"/>
    </row>
    <row r="9" spans="2:6" ht="15.75" thickBot="1">
      <c r="B9" t="s">
        <v>13</v>
      </c>
      <c r="C9" s="2">
        <v>41993</v>
      </c>
      <c r="D9" s="8">
        <v>1</v>
      </c>
      <c r="E9" s="13"/>
      <c r="F9" s="10" t="e">
        <f>NORMDIST(E9,$E$33,$E$34,0)</f>
        <v>#DIV/0!</v>
      </c>
    </row>
    <row r="10" spans="2:6" ht="15.75" thickBot="1">
      <c r="B10" t="s">
        <v>14</v>
      </c>
      <c r="C10" s="2">
        <v>41994</v>
      </c>
      <c r="D10" s="14">
        <v>1</v>
      </c>
      <c r="E10" s="13"/>
      <c r="F10" s="10" t="e">
        <f>NORMDIST(E10,$E$33,$E$34,0)</f>
        <v>#DIV/0!</v>
      </c>
    </row>
    <row r="11" spans="2:6" ht="15.75" thickBot="1">
      <c r="B11" t="s">
        <v>15</v>
      </c>
      <c r="C11" s="2">
        <v>41995</v>
      </c>
      <c r="D11" s="14">
        <v>1</v>
      </c>
      <c r="E11" s="13"/>
      <c r="F11" s="13"/>
    </row>
    <row r="12" spans="2:6" ht="15.75" thickBot="1">
      <c r="B12" t="s">
        <v>16</v>
      </c>
      <c r="C12" s="2">
        <v>41996</v>
      </c>
      <c r="D12" s="8">
        <v>1</v>
      </c>
      <c r="E12" s="13"/>
      <c r="F12" s="10" t="e">
        <f>NORMDIST(E12,$E$33,$E$34,0)</f>
        <v>#DIV/0!</v>
      </c>
    </row>
    <row r="13" spans="2:6" ht="15.75" thickBot="1">
      <c r="B13" t="s">
        <v>10</v>
      </c>
      <c r="C13" s="2">
        <v>41997</v>
      </c>
      <c r="D13" s="8">
        <v>1</v>
      </c>
      <c r="E13" s="13"/>
      <c r="F13" s="11"/>
    </row>
    <row r="14" spans="2:6" ht="15.75" thickBot="1">
      <c r="B14" t="s">
        <v>11</v>
      </c>
      <c r="C14" s="2">
        <v>41998</v>
      </c>
      <c r="D14" s="8">
        <v>1</v>
      </c>
      <c r="E14" s="13"/>
      <c r="F14" s="10" t="e">
        <f>NORMDIST(E14,$E$33,$E$34,0)</f>
        <v>#DIV/0!</v>
      </c>
    </row>
    <row r="15" spans="2:6" ht="15.75" thickBot="1">
      <c r="B15" t="s">
        <v>12</v>
      </c>
      <c r="C15" s="2">
        <v>41999</v>
      </c>
      <c r="D15" s="8">
        <v>1</v>
      </c>
      <c r="E15" s="13"/>
      <c r="F15" s="10" t="e">
        <f>NORMDIST(E15,$E$33,$E$34,0)</f>
        <v>#DIV/0!</v>
      </c>
    </row>
    <row r="16" spans="2:6" ht="15.75" thickBot="1">
      <c r="B16" t="s">
        <v>13</v>
      </c>
      <c r="C16" s="2">
        <v>42000</v>
      </c>
      <c r="D16" s="8">
        <v>1</v>
      </c>
      <c r="E16" s="13"/>
      <c r="F16" s="11"/>
    </row>
    <row r="17" spans="2:6" ht="15.75" thickBot="1">
      <c r="B17" t="s">
        <v>14</v>
      </c>
      <c r="C17" s="2">
        <v>42001</v>
      </c>
      <c r="D17" s="8">
        <v>1</v>
      </c>
      <c r="E17" s="13"/>
      <c r="F17" s="10" t="e">
        <f>NORMDIST(E17,$E$33,$E$34,0)</f>
        <v>#DIV/0!</v>
      </c>
    </row>
    <row r="18" spans="2:6" ht="15.75" thickBot="1">
      <c r="B18" t="s">
        <v>15</v>
      </c>
      <c r="C18" s="2">
        <v>42002</v>
      </c>
      <c r="D18" s="8">
        <v>1</v>
      </c>
      <c r="E18" s="13"/>
      <c r="F18" s="10" t="e">
        <f>NORMDIST(E18,$E$33,$E$34,0)</f>
        <v>#DIV/0!</v>
      </c>
    </row>
    <row r="19" spans="2:6" ht="15.75" thickBot="1">
      <c r="B19" t="s">
        <v>16</v>
      </c>
      <c r="C19" s="2">
        <v>42003</v>
      </c>
      <c r="D19" s="8">
        <v>1</v>
      </c>
      <c r="E19" s="13"/>
      <c r="F19" s="10" t="e">
        <f>NORMDIST(E19,$E$33,$E$34,0)</f>
        <v>#DIV/0!</v>
      </c>
    </row>
    <row r="20" spans="2:6" ht="15.75" thickBot="1">
      <c r="B20" t="s">
        <v>10</v>
      </c>
      <c r="C20" s="2">
        <v>42004</v>
      </c>
      <c r="D20" s="8">
        <v>1</v>
      </c>
      <c r="E20" s="13"/>
      <c r="F20" s="10" t="e">
        <f>NORMDIST(E20,$E$33,$E$34,0)</f>
        <v>#DIV/0!</v>
      </c>
    </row>
    <row r="21" spans="2:6" ht="15.75" thickBot="1">
      <c r="B21" t="s">
        <v>11</v>
      </c>
      <c r="C21" s="2">
        <v>42005</v>
      </c>
      <c r="D21" s="8">
        <v>0</v>
      </c>
      <c r="E21" s="13"/>
      <c r="F21" s="12"/>
    </row>
    <row r="22" spans="2:6" ht="15.75" thickBot="1">
      <c r="B22" t="s">
        <v>12</v>
      </c>
      <c r="C22" s="2">
        <v>42006</v>
      </c>
      <c r="D22" s="8">
        <v>1</v>
      </c>
      <c r="E22" s="13"/>
      <c r="F22" s="10" t="e">
        <f>NORMDIST(E22,$E$33,$E$34,0)</f>
        <v>#DIV/0!</v>
      </c>
    </row>
    <row r="23" spans="2:6" ht="15.75" thickBot="1">
      <c r="B23" t="s">
        <v>13</v>
      </c>
      <c r="C23" s="2">
        <v>42007</v>
      </c>
      <c r="D23" s="8">
        <v>1</v>
      </c>
      <c r="E23" s="13"/>
      <c r="F23" s="10" t="e">
        <f>NORMDIST(E23,$E$33,$E$34,0)</f>
        <v>#DIV/0!</v>
      </c>
    </row>
    <row r="24" spans="2:6" ht="15.75" thickBot="1">
      <c r="B24" t="s">
        <v>14</v>
      </c>
      <c r="C24" s="2">
        <v>42008</v>
      </c>
      <c r="D24" s="8">
        <v>1</v>
      </c>
      <c r="E24" s="13"/>
      <c r="F24" s="11"/>
    </row>
    <row r="25" spans="2:6" ht="15.75" thickBot="1">
      <c r="B25" t="s">
        <v>15</v>
      </c>
      <c r="C25" s="2">
        <v>42009</v>
      </c>
      <c r="D25" s="8">
        <v>1</v>
      </c>
      <c r="E25" s="13"/>
      <c r="F25" s="10" t="e">
        <f>NORMDIST(E25,$E$33,$E$34,0)</f>
        <v>#DIV/0!</v>
      </c>
    </row>
    <row r="26" spans="2:6" ht="15.75" thickBot="1">
      <c r="B26" t="s">
        <v>16</v>
      </c>
      <c r="C26" s="2">
        <v>42010</v>
      </c>
      <c r="D26" s="8">
        <v>1</v>
      </c>
      <c r="E26" s="13"/>
      <c r="F26" s="10" t="e">
        <f>NORMDIST(E26,$E$33,$E$34,0)</f>
        <v>#DIV/0!</v>
      </c>
    </row>
    <row r="27" spans="2:6" ht="15.75" thickBot="1">
      <c r="B27" t="s">
        <v>10</v>
      </c>
      <c r="C27" s="2">
        <v>42011</v>
      </c>
      <c r="D27" s="8">
        <v>1</v>
      </c>
      <c r="E27" s="13"/>
      <c r="F27" s="10" t="e">
        <f>NORMDIST(E27,$E$33,$E$34,0)</f>
        <v>#DIV/0!</v>
      </c>
    </row>
    <row r="28" spans="2:6" ht="15.75" thickBot="1">
      <c r="B28" t="s">
        <v>11</v>
      </c>
      <c r="C28" s="2">
        <v>42012</v>
      </c>
      <c r="D28" s="8">
        <v>1</v>
      </c>
      <c r="E28" s="13"/>
      <c r="F28" s="10" t="e">
        <f>NORMDIST(E28,$E$33,$E$34,0)</f>
        <v>#DIV/0!</v>
      </c>
    </row>
    <row r="29" spans="2:6" ht="15.75" thickBot="1">
      <c r="B29" t="s">
        <v>12</v>
      </c>
      <c r="C29" s="2">
        <v>42013</v>
      </c>
      <c r="D29" s="8">
        <v>1</v>
      </c>
      <c r="E29" s="13"/>
      <c r="F29" s="10" t="e">
        <f>NORMDIST(E29,$E$33,$E$34,0)</f>
        <v>#DIV/0!</v>
      </c>
    </row>
    <row r="30" spans="2:6" ht="15.75" thickBot="1">
      <c r="B30" t="s">
        <v>13</v>
      </c>
      <c r="C30" s="2">
        <v>42014</v>
      </c>
      <c r="D30" s="8">
        <v>1</v>
      </c>
      <c r="E30" s="13"/>
      <c r="F30" s="11"/>
    </row>
    <row r="31" spans="2:6" ht="15.75" thickBot="1">
      <c r="B31" t="s">
        <v>14</v>
      </c>
      <c r="C31" s="2">
        <v>42015</v>
      </c>
      <c r="D31">
        <v>1</v>
      </c>
    </row>
    <row r="32" spans="2:6">
      <c r="D32" s="9" t="s">
        <v>6</v>
      </c>
      <c r="E32" s="3">
        <f>SUM(E7:E29)</f>
        <v>0</v>
      </c>
    </row>
    <row r="33" spans="4:5">
      <c r="D33" s="9" t="s">
        <v>7</v>
      </c>
      <c r="E33" s="3" t="e">
        <f>AVERAGE(E7:E30)</f>
        <v>#DIV/0!</v>
      </c>
    </row>
    <row r="34" spans="4:5">
      <c r="D34" s="9" t="s">
        <v>8</v>
      </c>
      <c r="E34" s="3" t="e">
        <f>STDEV(E7:E30)</f>
        <v>#DIV/0!</v>
      </c>
    </row>
  </sheetData>
  <mergeCells count="1">
    <mergeCell ref="D2:E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B2:F34"/>
  <sheetViews>
    <sheetView topLeftCell="A18" workbookViewId="0">
      <selection activeCell="G5" sqref="G5"/>
    </sheetView>
  </sheetViews>
  <sheetFormatPr baseColWidth="10" defaultRowHeight="15"/>
  <sheetData>
    <row r="2" spans="2:6">
      <c r="D2" s="6" t="s">
        <v>0</v>
      </c>
      <c r="E2" s="7"/>
    </row>
    <row r="6" spans="2:6">
      <c r="C6" s="1" t="s">
        <v>9</v>
      </c>
      <c r="D6" s="1"/>
      <c r="E6" s="1" t="s">
        <v>5</v>
      </c>
      <c r="F6" s="1" t="s">
        <v>18</v>
      </c>
    </row>
    <row r="7" spans="2:6" ht="15.75" thickBot="1">
      <c r="B7" t="s">
        <v>20</v>
      </c>
      <c r="C7" s="2">
        <v>41991</v>
      </c>
      <c r="D7" s="4"/>
      <c r="E7" s="5"/>
      <c r="F7" s="11"/>
    </row>
    <row r="8" spans="2:6" ht="15.75" thickBot="1">
      <c r="B8" t="s">
        <v>21</v>
      </c>
      <c r="C8" s="2">
        <v>41992</v>
      </c>
      <c r="D8" s="4"/>
      <c r="E8" s="5"/>
      <c r="F8" s="5"/>
    </row>
    <row r="9" spans="2:6" ht="15.75" thickBot="1">
      <c r="B9" t="s">
        <v>22</v>
      </c>
      <c r="C9" s="2">
        <v>41993</v>
      </c>
      <c r="D9" s="4"/>
      <c r="E9" s="5"/>
      <c r="F9" s="11"/>
    </row>
    <row r="10" spans="2:6" ht="15.75" thickBot="1">
      <c r="B10" t="s">
        <v>23</v>
      </c>
      <c r="C10" s="2">
        <v>41994</v>
      </c>
      <c r="D10" s="4"/>
      <c r="E10" s="3">
        <f>12*3</f>
        <v>36</v>
      </c>
      <c r="F10" s="10">
        <f>NORMDIST(E10,$E$33,$E$34,0)</f>
        <v>4.8742413930685277E-2</v>
      </c>
    </row>
    <row r="11" spans="2:6" ht="15.75" thickBot="1">
      <c r="B11" t="s">
        <v>24</v>
      </c>
      <c r="C11" s="2">
        <v>41995</v>
      </c>
      <c r="D11" s="4"/>
      <c r="E11" s="5"/>
      <c r="F11" s="11"/>
    </row>
    <row r="12" spans="2:6" ht="15.75" thickBot="1">
      <c r="B12" t="s">
        <v>25</v>
      </c>
      <c r="C12" s="2">
        <v>41996</v>
      </c>
      <c r="D12" s="4"/>
      <c r="E12" s="5"/>
      <c r="F12" s="11"/>
    </row>
    <row r="13" spans="2:6" ht="15.75" thickBot="1">
      <c r="B13" t="s">
        <v>26</v>
      </c>
      <c r="C13" s="2">
        <v>41997</v>
      </c>
      <c r="D13" s="4"/>
      <c r="E13" s="5"/>
      <c r="F13" s="11"/>
    </row>
    <row r="14" spans="2:6" ht="15.75" thickBot="1">
      <c r="B14" t="s">
        <v>20</v>
      </c>
      <c r="C14" s="2">
        <v>41998</v>
      </c>
      <c r="D14" s="4"/>
      <c r="E14" s="5"/>
      <c r="F14" s="11"/>
    </row>
    <row r="15" spans="2:6" ht="15.75" thickBot="1">
      <c r="B15" t="s">
        <v>21</v>
      </c>
      <c r="C15" s="2">
        <v>41999</v>
      </c>
      <c r="D15" s="4"/>
      <c r="E15" s="5"/>
      <c r="F15" s="11"/>
    </row>
    <row r="16" spans="2:6" ht="15.75" thickBot="1">
      <c r="B16" t="s">
        <v>22</v>
      </c>
      <c r="C16" s="2">
        <v>42000</v>
      </c>
      <c r="D16" s="4"/>
      <c r="E16" s="13">
        <f>12*4</f>
        <v>48</v>
      </c>
      <c r="F16" s="10">
        <f t="shared" ref="F11:F32" si="0">NORMDIST(E16,$E$33,$E$34,0)</f>
        <v>2.9563768477364794E-2</v>
      </c>
    </row>
    <row r="17" spans="2:6" ht="15.75" thickBot="1">
      <c r="B17" t="s">
        <v>23</v>
      </c>
      <c r="C17" s="2">
        <v>42001</v>
      </c>
      <c r="D17" s="4"/>
      <c r="E17" s="5"/>
      <c r="F17" s="11"/>
    </row>
    <row r="18" spans="2:6" ht="15.75" thickBot="1">
      <c r="B18" t="s">
        <v>24</v>
      </c>
      <c r="C18" s="2">
        <v>42002</v>
      </c>
      <c r="D18" s="4"/>
      <c r="E18" s="5"/>
      <c r="F18" s="11"/>
    </row>
    <row r="19" spans="2:6" ht="15.75" thickBot="1">
      <c r="B19" t="s">
        <v>25</v>
      </c>
      <c r="C19" s="2">
        <v>42003</v>
      </c>
      <c r="D19" s="4"/>
      <c r="E19" s="5"/>
      <c r="F19" s="11"/>
    </row>
    <row r="20" spans="2:6" ht="15.75" thickBot="1">
      <c r="B20" t="s">
        <v>26</v>
      </c>
      <c r="C20" s="2">
        <v>42004</v>
      </c>
      <c r="D20" s="4"/>
      <c r="E20" s="5"/>
      <c r="F20" s="11"/>
    </row>
    <row r="21" spans="2:6" ht="15.75" thickBot="1">
      <c r="B21" t="s">
        <v>20</v>
      </c>
      <c r="C21" s="2">
        <v>42005</v>
      </c>
      <c r="D21" s="4"/>
      <c r="E21" s="5"/>
      <c r="F21" s="11"/>
    </row>
    <row r="22" spans="2:6" ht="15.75" thickBot="1">
      <c r="B22" t="s">
        <v>21</v>
      </c>
      <c r="C22" s="2">
        <v>42006</v>
      </c>
      <c r="D22" s="4"/>
      <c r="E22" s="5"/>
      <c r="F22" s="11"/>
    </row>
    <row r="23" spans="2:6" ht="15.75" thickBot="1">
      <c r="B23" t="s">
        <v>22</v>
      </c>
      <c r="C23" s="2">
        <v>42007</v>
      </c>
      <c r="D23" s="4"/>
      <c r="E23" s="5"/>
      <c r="F23" s="11"/>
    </row>
    <row r="24" spans="2:6" ht="15.75" thickBot="1">
      <c r="B24" t="s">
        <v>23</v>
      </c>
      <c r="C24" s="2">
        <v>42008</v>
      </c>
      <c r="D24" s="4"/>
      <c r="E24" s="13">
        <f>12*3</f>
        <v>36</v>
      </c>
      <c r="F24" s="10">
        <f t="shared" si="0"/>
        <v>4.8742413930685277E-2</v>
      </c>
    </row>
    <row r="25" spans="2:6" ht="15.75" thickBot="1">
      <c r="B25" t="s">
        <v>24</v>
      </c>
      <c r="C25" s="2">
        <v>42009</v>
      </c>
      <c r="D25" s="4"/>
      <c r="E25" s="5"/>
      <c r="F25" s="11"/>
    </row>
    <row r="26" spans="2:6" ht="15.75" thickBot="1">
      <c r="B26" t="s">
        <v>25</v>
      </c>
      <c r="C26" s="2">
        <v>42010</v>
      </c>
      <c r="D26" s="4"/>
      <c r="E26" s="5"/>
      <c r="F26" s="11"/>
    </row>
    <row r="27" spans="2:6" ht="15.75" thickBot="1">
      <c r="B27" t="s">
        <v>26</v>
      </c>
      <c r="C27" s="2">
        <v>42011</v>
      </c>
      <c r="D27" s="4"/>
      <c r="E27" s="5"/>
      <c r="F27" s="11"/>
    </row>
    <row r="28" spans="2:6" ht="15.75" thickBot="1">
      <c r="B28" t="s">
        <v>20</v>
      </c>
      <c r="C28" s="2">
        <v>42012</v>
      </c>
      <c r="D28" s="4"/>
      <c r="E28" s="5"/>
      <c r="F28" s="11"/>
    </row>
    <row r="29" spans="2:6" ht="15.75" thickBot="1">
      <c r="B29" t="s">
        <v>21</v>
      </c>
      <c r="C29" s="2">
        <v>42013</v>
      </c>
      <c r="D29" s="4"/>
      <c r="E29" s="5"/>
      <c r="F29" s="11"/>
    </row>
    <row r="30" spans="2:6" ht="15.75" thickBot="1">
      <c r="B30" t="s">
        <v>22</v>
      </c>
      <c r="C30" s="2">
        <v>42014</v>
      </c>
      <c r="D30" s="4"/>
      <c r="E30" s="5"/>
      <c r="F30" s="11"/>
    </row>
    <row r="31" spans="2:6" ht="15.75" thickBot="1">
      <c r="B31" t="s">
        <v>23</v>
      </c>
      <c r="C31" s="2">
        <v>42015</v>
      </c>
      <c r="D31" s="4"/>
      <c r="E31">
        <f>12*2.5</f>
        <v>30</v>
      </c>
      <c r="F31" s="10">
        <f t="shared" si="0"/>
        <v>2.031886111515133E-2</v>
      </c>
    </row>
    <row r="32" spans="2:6">
      <c r="D32" s="9" t="s">
        <v>6</v>
      </c>
      <c r="E32" s="3">
        <f>SUM(E7:E29)</f>
        <v>120</v>
      </c>
      <c r="F32" s="10"/>
    </row>
    <row r="33" spans="4:5">
      <c r="D33" s="9" t="s">
        <v>7</v>
      </c>
      <c r="E33" s="3">
        <f>AVERAGE(E7:E30)</f>
        <v>40</v>
      </c>
    </row>
    <row r="34" spans="4:5">
      <c r="D34" s="9" t="s">
        <v>8</v>
      </c>
      <c r="E34" s="3">
        <f>STDEV(E7:E30)</f>
        <v>6.9282032302755088</v>
      </c>
    </row>
  </sheetData>
  <mergeCells count="1">
    <mergeCell ref="D2:E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B2:F34"/>
  <sheetViews>
    <sheetView topLeftCell="A14" workbookViewId="0">
      <selection activeCell="C30" sqref="C30:C31"/>
    </sheetView>
  </sheetViews>
  <sheetFormatPr baseColWidth="10" defaultRowHeight="15"/>
  <sheetData>
    <row r="2" spans="2:6">
      <c r="D2" s="6" t="s">
        <v>4</v>
      </c>
      <c r="E2" s="7"/>
    </row>
    <row r="6" spans="2:6">
      <c r="C6" s="1" t="s">
        <v>9</v>
      </c>
      <c r="D6" s="1" t="s">
        <v>19</v>
      </c>
      <c r="E6" s="1" t="s">
        <v>5</v>
      </c>
      <c r="F6" s="1" t="s">
        <v>18</v>
      </c>
    </row>
    <row r="7" spans="2:6" ht="15.75" thickBot="1">
      <c r="B7" t="s">
        <v>11</v>
      </c>
      <c r="C7" s="2">
        <v>41991</v>
      </c>
      <c r="D7">
        <v>4</v>
      </c>
      <c r="E7" s="3">
        <f>6+11+14</f>
        <v>31</v>
      </c>
      <c r="F7" s="10">
        <f>NORMDIST(E7,$E$33,$E$34,0)</f>
        <v>5.1179052263190625E-2</v>
      </c>
    </row>
    <row r="8" spans="2:6" ht="15.75" thickBot="1">
      <c r="B8" t="s">
        <v>12</v>
      </c>
      <c r="C8" s="2">
        <v>41992</v>
      </c>
      <c r="D8" s="4"/>
      <c r="E8" s="5"/>
      <c r="F8" s="5"/>
    </row>
    <row r="9" spans="2:6" ht="15.75" thickBot="1">
      <c r="B9" t="s">
        <v>13</v>
      </c>
      <c r="C9" s="2">
        <v>41993</v>
      </c>
      <c r="D9">
        <v>4</v>
      </c>
      <c r="E9" s="3">
        <f>12+18</f>
        <v>30</v>
      </c>
      <c r="F9" s="10">
        <f>NORMDIST(E9,$E$33,$E$34,0)</f>
        <v>4.7565312577340285E-2</v>
      </c>
    </row>
    <row r="10" spans="2:6" ht="15.75" thickBot="1">
      <c r="B10" t="s">
        <v>14</v>
      </c>
      <c r="C10" s="2">
        <v>41994</v>
      </c>
      <c r="D10">
        <v>4</v>
      </c>
      <c r="E10" s="3">
        <f>6+10+9.5</f>
        <v>25.5</v>
      </c>
      <c r="F10" s="10">
        <f>NORMDIST(E10,$E$33,$E$34,0)</f>
        <v>2.668538458884067E-2</v>
      </c>
    </row>
    <row r="11" spans="2:6" ht="15.75" thickBot="1">
      <c r="B11" t="s">
        <v>15</v>
      </c>
      <c r="C11" s="2">
        <v>41995</v>
      </c>
      <c r="D11" s="4"/>
      <c r="E11" s="5"/>
      <c r="F11" s="5"/>
    </row>
    <row r="12" spans="2:6" ht="15.75" thickBot="1">
      <c r="B12" t="s">
        <v>16</v>
      </c>
      <c r="C12" s="2">
        <v>41996</v>
      </c>
      <c r="D12">
        <v>4</v>
      </c>
      <c r="E12" s="3">
        <f>6+4+8</f>
        <v>18</v>
      </c>
      <c r="F12" s="10">
        <f>NORMDIST(E12,$E$33,$E$34,0)</f>
        <v>4.1258911650727129E-3</v>
      </c>
    </row>
    <row r="13" spans="2:6" ht="15.75" thickBot="1">
      <c r="B13" t="s">
        <v>10</v>
      </c>
      <c r="C13" s="2">
        <v>41997</v>
      </c>
      <c r="D13" s="4"/>
      <c r="E13" s="5"/>
      <c r="F13" s="11"/>
    </row>
    <row r="14" spans="2:6" ht="15.75" thickBot="1">
      <c r="B14" t="s">
        <v>11</v>
      </c>
      <c r="C14" s="2">
        <v>41998</v>
      </c>
      <c r="D14">
        <v>4</v>
      </c>
      <c r="E14" s="3">
        <f>10+9+12</f>
        <v>31</v>
      </c>
      <c r="F14" s="10">
        <f>NORMDIST(E14,$E$33,$E$34,0)</f>
        <v>5.1179052263190625E-2</v>
      </c>
    </row>
    <row r="15" spans="2:6" ht="15.75" thickBot="1">
      <c r="B15" t="s">
        <v>12</v>
      </c>
      <c r="C15" s="2">
        <v>41999</v>
      </c>
      <c r="D15">
        <v>4</v>
      </c>
      <c r="E15" s="3">
        <f>6+18+12</f>
        <v>36</v>
      </c>
      <c r="F15" s="10">
        <f>NORMDIST(E15,$E$33,$E$34,0)</f>
        <v>5.4613949985737507E-2</v>
      </c>
    </row>
    <row r="16" spans="2:6" ht="15.75" thickBot="1">
      <c r="B16" t="s">
        <v>13</v>
      </c>
      <c r="C16" s="2">
        <v>42000</v>
      </c>
      <c r="D16" s="4"/>
      <c r="E16" s="5"/>
      <c r="F16" s="11"/>
    </row>
    <row r="17" spans="2:6" ht="15.75" thickBot="1">
      <c r="B17" t="s">
        <v>14</v>
      </c>
      <c r="C17" s="2">
        <v>42001</v>
      </c>
      <c r="D17">
        <v>4</v>
      </c>
      <c r="E17" s="3">
        <f>9+18+6</f>
        <v>33</v>
      </c>
      <c r="F17" s="10">
        <f>NORMDIST(E17,$E$33,$E$34,0)</f>
        <v>5.5787434941389727E-2</v>
      </c>
    </row>
    <row r="18" spans="2:6" ht="15.75" thickBot="1">
      <c r="B18" t="s">
        <v>15</v>
      </c>
      <c r="C18" s="2">
        <v>42002</v>
      </c>
      <c r="D18">
        <v>4</v>
      </c>
      <c r="E18" s="3">
        <f>6+9+11</f>
        <v>26</v>
      </c>
      <c r="F18" s="10">
        <f>NORMDIST(E18,$E$33,$E$34,0)</f>
        <v>2.903247783458749E-2</v>
      </c>
    </row>
    <row r="19" spans="2:6" ht="15.75" thickBot="1">
      <c r="B19" t="s">
        <v>16</v>
      </c>
      <c r="C19" s="2">
        <v>42003</v>
      </c>
      <c r="D19">
        <v>4</v>
      </c>
      <c r="E19" s="3">
        <f>9+12+13</f>
        <v>34</v>
      </c>
      <c r="F19" s="10">
        <f>NORMDIST(E19,$E$33,$E$34,0)</f>
        <v>5.6516943043393261E-2</v>
      </c>
    </row>
    <row r="20" spans="2:6" ht="15.75" thickBot="1">
      <c r="B20" t="s">
        <v>10</v>
      </c>
      <c r="C20" s="2">
        <v>42004</v>
      </c>
      <c r="D20">
        <v>4</v>
      </c>
      <c r="E20" s="3">
        <f>7+19+13</f>
        <v>39</v>
      </c>
      <c r="F20" s="10">
        <f>NORMDIST(E20,$E$33,$E$34,0)</f>
        <v>4.4626408829042861E-2</v>
      </c>
    </row>
    <row r="21" spans="2:6" ht="15.75" thickBot="1">
      <c r="B21" t="s">
        <v>11</v>
      </c>
      <c r="C21" s="2">
        <v>42005</v>
      </c>
      <c r="D21" s="4"/>
      <c r="E21" s="5"/>
      <c r="F21" s="11"/>
    </row>
    <row r="22" spans="2:6" ht="15.75" thickBot="1">
      <c r="B22" t="s">
        <v>12</v>
      </c>
      <c r="C22" s="2">
        <v>42006</v>
      </c>
      <c r="D22">
        <v>4</v>
      </c>
      <c r="E22" s="3">
        <f>10+19+12</f>
        <v>41</v>
      </c>
      <c r="F22" s="10">
        <f>NORMDIST(E22,$E$33,$E$34,0)</f>
        <v>3.5279153011088991E-2</v>
      </c>
    </row>
    <row r="23" spans="2:6" ht="15.75" thickBot="1">
      <c r="B23" t="s">
        <v>13</v>
      </c>
      <c r="C23" s="2">
        <v>42007</v>
      </c>
      <c r="D23">
        <v>4</v>
      </c>
      <c r="E23" s="3">
        <f>8+20+16</f>
        <v>44</v>
      </c>
      <c r="F23" s="10">
        <f>NORMDIST(E23,$E$33,$E$34,0)</f>
        <v>2.1330863131452205E-2</v>
      </c>
    </row>
    <row r="24" spans="2:6" ht="15.75" thickBot="1">
      <c r="B24" t="s">
        <v>14</v>
      </c>
      <c r="C24" s="2">
        <v>42008</v>
      </c>
      <c r="D24" s="4"/>
      <c r="E24" s="5"/>
      <c r="F24" s="11"/>
    </row>
    <row r="25" spans="2:6" ht="15.75" thickBot="1">
      <c r="B25" t="s">
        <v>15</v>
      </c>
      <c r="C25" s="2">
        <v>42009</v>
      </c>
      <c r="D25">
        <v>4</v>
      </c>
      <c r="E25" s="3">
        <f>6+20+9</f>
        <v>35</v>
      </c>
      <c r="F25" s="10">
        <f>NORMDIST(E25,$E$33,$E$34,0)</f>
        <v>5.6117854856025162E-2</v>
      </c>
    </row>
    <row r="26" spans="2:6" ht="15.75" thickBot="1">
      <c r="B26" t="s">
        <v>16</v>
      </c>
      <c r="C26" s="2">
        <v>42010</v>
      </c>
      <c r="D26">
        <v>4</v>
      </c>
      <c r="E26" s="3">
        <f>9+10+18</f>
        <v>37</v>
      </c>
      <c r="F26" s="10">
        <f>NORMDIST(E26,$E$33,$E$34,0)</f>
        <v>5.2093824618958826E-2</v>
      </c>
    </row>
    <row r="27" spans="2:6" ht="15.75" thickBot="1">
      <c r="B27" t="s">
        <v>10</v>
      </c>
      <c r="C27" s="2">
        <v>42011</v>
      </c>
      <c r="D27">
        <v>4</v>
      </c>
      <c r="E27" s="3">
        <f>8+10+18</f>
        <v>36</v>
      </c>
      <c r="F27" s="10">
        <f>NORMDIST(E27,$E$33,$E$34,0)</f>
        <v>5.4613949985737507E-2</v>
      </c>
    </row>
    <row r="28" spans="2:6" ht="15.75" thickBot="1">
      <c r="B28" t="s">
        <v>11</v>
      </c>
      <c r="C28" s="2">
        <v>42012</v>
      </c>
      <c r="D28">
        <v>4</v>
      </c>
      <c r="E28" s="3">
        <f>10+19+8</f>
        <v>37</v>
      </c>
      <c r="F28" s="10">
        <f>NORMDIST(E28,$E$33,$E$34,0)</f>
        <v>5.2093824618958826E-2</v>
      </c>
    </row>
    <row r="29" spans="2:6" ht="15.75" thickBot="1">
      <c r="B29" t="s">
        <v>12</v>
      </c>
      <c r="C29" s="2">
        <v>42013</v>
      </c>
      <c r="D29">
        <v>6</v>
      </c>
      <c r="E29" s="3">
        <f>9+20+18</f>
        <v>47</v>
      </c>
      <c r="F29" s="10">
        <f>NORMDIST(E29,$E$33,$E$34,0)</f>
        <v>1.0765144526998354E-2</v>
      </c>
    </row>
    <row r="30" spans="2:6" ht="15.75" thickBot="1">
      <c r="B30" t="s">
        <v>13</v>
      </c>
      <c r="C30" s="2">
        <v>42014</v>
      </c>
      <c r="D30" s="4"/>
      <c r="E30" s="5"/>
      <c r="F30" s="11"/>
    </row>
    <row r="31" spans="2:6" ht="15.75" thickBot="1">
      <c r="B31" t="s">
        <v>14</v>
      </c>
      <c r="C31" s="2">
        <v>42015</v>
      </c>
    </row>
    <row r="32" spans="2:6">
      <c r="D32" s="9" t="s">
        <v>6</v>
      </c>
      <c r="E32" s="3">
        <f>SUM(E7:E29)</f>
        <v>580.5</v>
      </c>
    </row>
    <row r="33" spans="4:5">
      <c r="D33" s="9" t="s">
        <v>7</v>
      </c>
      <c r="E33" s="3">
        <f>AVERAGE(E7:E30)</f>
        <v>34.147058823529413</v>
      </c>
    </row>
    <row r="34" spans="4:5">
      <c r="D34" s="9" t="s">
        <v>8</v>
      </c>
      <c r="E34" s="3">
        <f>STDEV(E7:E30)</f>
        <v>7.0572761784433107</v>
      </c>
    </row>
  </sheetData>
  <mergeCells count="1">
    <mergeCell ref="D2:E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Vaisselle</vt:lpstr>
      <vt:lpstr>Toilette</vt:lpstr>
      <vt:lpstr>Brossage des dents</vt:lpstr>
      <vt:lpstr>Ménage</vt:lpstr>
      <vt:lpstr>Douche</vt:lpstr>
      <vt:lpstr>Entretien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ayoub</dc:creator>
  <cp:lastModifiedBy>ayoub</cp:lastModifiedBy>
  <dcterms:created xsi:type="dcterms:W3CDTF">2014-12-17T22:04:03Z</dcterms:created>
  <dcterms:modified xsi:type="dcterms:W3CDTF">2015-01-11T20:16:31Z</dcterms:modified>
</cp:coreProperties>
</file>