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126" codeName="{22E68647-3C60-695B-3CA0-4895CD717B8A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p\Desktop\"/>
    </mc:Choice>
  </mc:AlternateContent>
  <xr:revisionPtr revIDLastSave="0" documentId="13_ncr:1_{3763BDE5-569A-4C17-A99D-21E6F9973627}" xr6:coauthVersionLast="40" xr6:coauthVersionMax="40" xr10:uidLastSave="{00000000-0000-0000-0000-000000000000}"/>
  <bookViews>
    <workbookView xWindow="0" yWindow="0" windowWidth="24000" windowHeight="9525" xr2:uid="{40B208D9-F35A-4018-A96A-91204F2CF9D6}"/>
  </bookViews>
  <sheets>
    <sheet name="Adherents" sheetId="1" r:id="rId1"/>
    <sheet name="Stage_Balade" sheetId="3" r:id="rId2"/>
    <sheet name="Donnees" sheetId="2" r:id="rId3"/>
  </sheets>
  <functionGroups builtInGroupCount="19"/>
  <definedNames>
    <definedName name="Forfait">OFFSET(Donnees!$J$2,,,COUNTA(Donnees!$J:$J)-1)</definedName>
    <definedName name="_xlnm.Print_Titles" localSheetId="0">Adherents!$4:$4</definedName>
    <definedName name="Licence">OFFSET(Donnees!$E$2,,,COUNTA(Donnees!$E:$E)-1)</definedName>
    <definedName name="MoyenPaiement">OFFSET(Donnees!$A$2,,,COUNTA(Donnees!$A:$A)-1)</definedName>
    <definedName name="Tarif_Licence">Donnees!$E$2:$F$8</definedName>
    <definedName name="Type_de_cours">OFFSET(Donnees!$C$2,,,COUNTA(Donnees!$C:$C)-1)</definedName>
    <definedName name="TypeCours">OFFSET(Donnees!$C$2,,,COUNTA(Donnees!$C:$C)-1)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6" i="1" l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64" i="1"/>
  <c r="K65" i="1"/>
  <c r="K66" i="1"/>
  <c r="K67" i="1"/>
  <c r="K68" i="1"/>
  <c r="K69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123" i="1"/>
  <c r="I2" i="3"/>
  <c r="H5" i="3"/>
  <c r="I3" i="3" s="1"/>
  <c r="K5" i="1"/>
  <c r="V3" i="1" l="1"/>
  <c r="U5" i="1"/>
  <c r="U9" i="1"/>
  <c r="U13" i="1"/>
  <c r="U17" i="1"/>
  <c r="U21" i="1"/>
  <c r="U25" i="1"/>
  <c r="U29" i="1"/>
  <c r="U33" i="1"/>
  <c r="U37" i="1"/>
  <c r="U41" i="1"/>
  <c r="U45" i="1"/>
  <c r="U49" i="1"/>
  <c r="U53" i="1"/>
  <c r="U57" i="1"/>
  <c r="U61" i="1"/>
  <c r="U65" i="1"/>
  <c r="U69" i="1"/>
  <c r="U73" i="1"/>
  <c r="U77" i="1"/>
  <c r="U81" i="1"/>
  <c r="U85" i="1"/>
  <c r="U89" i="1"/>
  <c r="U93" i="1"/>
  <c r="U97" i="1"/>
  <c r="U101" i="1"/>
  <c r="U105" i="1"/>
  <c r="U109" i="1"/>
  <c r="U113" i="1"/>
  <c r="U117" i="1"/>
  <c r="U121" i="1"/>
  <c r="U6" i="1"/>
  <c r="U10" i="1"/>
  <c r="U14" i="1"/>
  <c r="U18" i="1"/>
  <c r="U22" i="1"/>
  <c r="U26" i="1"/>
  <c r="U30" i="1"/>
  <c r="U34" i="1"/>
  <c r="U38" i="1"/>
  <c r="U42" i="1"/>
  <c r="U46" i="1"/>
  <c r="U50" i="1"/>
  <c r="U54" i="1"/>
  <c r="U58" i="1"/>
  <c r="U62" i="1"/>
  <c r="U66" i="1"/>
  <c r="U70" i="1"/>
  <c r="U74" i="1"/>
  <c r="U78" i="1"/>
  <c r="U82" i="1"/>
  <c r="U86" i="1"/>
  <c r="U90" i="1"/>
  <c r="U94" i="1"/>
  <c r="U98" i="1"/>
  <c r="U102" i="1"/>
  <c r="U106" i="1"/>
  <c r="U110" i="1"/>
  <c r="U114" i="1"/>
  <c r="U118" i="1"/>
  <c r="U122" i="1"/>
  <c r="U7" i="1"/>
  <c r="U11" i="1"/>
  <c r="U15" i="1"/>
  <c r="U19" i="1"/>
  <c r="U23" i="1"/>
  <c r="U27" i="1"/>
  <c r="U31" i="1"/>
  <c r="U35" i="1"/>
  <c r="U39" i="1"/>
  <c r="U43" i="1"/>
  <c r="U47" i="1"/>
  <c r="U51" i="1"/>
  <c r="U55" i="1"/>
  <c r="U59" i="1"/>
  <c r="U63" i="1"/>
  <c r="U67" i="1"/>
  <c r="U71" i="1"/>
  <c r="U75" i="1"/>
  <c r="U79" i="1"/>
  <c r="U83" i="1"/>
  <c r="U87" i="1"/>
  <c r="U91" i="1"/>
  <c r="U95" i="1"/>
  <c r="U99" i="1"/>
  <c r="U103" i="1"/>
  <c r="U107" i="1"/>
  <c r="U111" i="1"/>
  <c r="U115" i="1"/>
  <c r="U119" i="1"/>
  <c r="U123" i="1"/>
  <c r="U8" i="1"/>
  <c r="U12" i="1"/>
  <c r="U16" i="1"/>
  <c r="U20" i="1"/>
  <c r="U24" i="1"/>
  <c r="U28" i="1"/>
  <c r="U32" i="1"/>
  <c r="U36" i="1"/>
  <c r="U40" i="1"/>
  <c r="U44" i="1"/>
  <c r="U48" i="1"/>
  <c r="U52" i="1"/>
  <c r="U56" i="1"/>
  <c r="U60" i="1"/>
  <c r="U64" i="1"/>
  <c r="U68" i="1"/>
  <c r="U72" i="1"/>
  <c r="U76" i="1"/>
  <c r="U80" i="1"/>
  <c r="U84" i="1"/>
  <c r="U88" i="1"/>
  <c r="U92" i="1"/>
  <c r="U96" i="1"/>
  <c r="U100" i="1"/>
  <c r="U104" i="1"/>
  <c r="U108" i="1"/>
  <c r="U112" i="1"/>
  <c r="U116" i="1"/>
  <c r="U120" i="1"/>
  <c r="U3" i="1" l="1"/>
  <c r="U2" i="1" s="1"/>
</calcChain>
</file>

<file path=xl/sharedStrings.xml><?xml version="1.0" encoding="utf-8"?>
<sst xmlns="http://schemas.openxmlformats.org/spreadsheetml/2006/main" count="1076" uniqueCount="210">
  <si>
    <t>CLUB EQUESTRE DE</t>
  </si>
  <si>
    <t>Total des impayés :</t>
  </si>
  <si>
    <t>Prénom Enfant</t>
  </si>
  <si>
    <t>Forfait</t>
  </si>
  <si>
    <t>Nom</t>
  </si>
  <si>
    <t>Coût licence</t>
  </si>
  <si>
    <t>Licence payée</t>
  </si>
  <si>
    <t>Licence passée</t>
  </si>
  <si>
    <t>Adhésion</t>
  </si>
  <si>
    <t>Trim1</t>
  </si>
  <si>
    <t>Moyen de paiement1</t>
  </si>
  <si>
    <t>Trim2</t>
  </si>
  <si>
    <t>Moyen de paiement2</t>
  </si>
  <si>
    <t>Trim3</t>
  </si>
  <si>
    <t>Moyen de paiement3</t>
  </si>
  <si>
    <t>Total des impayés</t>
  </si>
  <si>
    <t>Total  Partiel</t>
  </si>
  <si>
    <t>Pièces manquantes
ou reste à payer</t>
  </si>
  <si>
    <t>a</t>
  </si>
  <si>
    <t>Non</t>
  </si>
  <si>
    <t>b</t>
  </si>
  <si>
    <t>c</t>
  </si>
  <si>
    <t>Oui</t>
  </si>
  <si>
    <t>d</t>
  </si>
  <si>
    <t>Cheval</t>
  </si>
  <si>
    <t>Impayé</t>
  </si>
  <si>
    <t>Fiche d'inscription</t>
  </si>
  <si>
    <t>Carte en sept ou en déc</t>
  </si>
  <si>
    <t>e</t>
  </si>
  <si>
    <t>f</t>
  </si>
  <si>
    <t>g</t>
  </si>
  <si>
    <t>h</t>
  </si>
  <si>
    <t>I</t>
  </si>
  <si>
    <t>j</t>
  </si>
  <si>
    <t>l</t>
  </si>
  <si>
    <t>k</t>
  </si>
  <si>
    <t>m</t>
  </si>
  <si>
    <t>Carte en décembre</t>
  </si>
  <si>
    <t>n</t>
  </si>
  <si>
    <t>o</t>
  </si>
  <si>
    <t>Dec 1/2 carte</t>
  </si>
  <si>
    <t>p</t>
  </si>
  <si>
    <t>q</t>
  </si>
  <si>
    <t>r</t>
  </si>
  <si>
    <t>s</t>
  </si>
  <si>
    <t>Dec</t>
  </si>
  <si>
    <t>t</t>
  </si>
  <si>
    <t>y</t>
  </si>
  <si>
    <t>u</t>
  </si>
  <si>
    <t>Stage</t>
  </si>
  <si>
    <t>1/2 journée stage réglée</t>
  </si>
  <si>
    <t>w</t>
  </si>
  <si>
    <t>Baby</t>
  </si>
  <si>
    <t>aa</t>
  </si>
  <si>
    <t>bb</t>
  </si>
  <si>
    <t>sep - dec</t>
  </si>
  <si>
    <t>cc</t>
  </si>
  <si>
    <t>7 séances sur 16 -Dec</t>
  </si>
  <si>
    <t>dd</t>
  </si>
  <si>
    <t>ee</t>
  </si>
  <si>
    <t>ff</t>
  </si>
  <si>
    <t>gg</t>
  </si>
  <si>
    <t>hh</t>
  </si>
  <si>
    <t>ii</t>
  </si>
  <si>
    <t>jj</t>
  </si>
  <si>
    <t>kk</t>
  </si>
  <si>
    <t>Absent trim1 et 2</t>
  </si>
  <si>
    <t>ll</t>
  </si>
  <si>
    <t>mm</t>
  </si>
  <si>
    <t>Carte</t>
  </si>
  <si>
    <t>nn</t>
  </si>
  <si>
    <t>oo</t>
  </si>
  <si>
    <t>pp</t>
  </si>
  <si>
    <t>qq</t>
  </si>
  <si>
    <t>rr</t>
  </si>
  <si>
    <t>tt</t>
  </si>
  <si>
    <t>ss</t>
  </si>
  <si>
    <t>uu</t>
  </si>
  <si>
    <t>vv</t>
  </si>
  <si>
    <t>ww</t>
  </si>
  <si>
    <t>Sept ou Déc</t>
  </si>
  <si>
    <t>xx</t>
  </si>
  <si>
    <t>yy</t>
  </si>
  <si>
    <t>zz</t>
  </si>
  <si>
    <t>aaa</t>
  </si>
  <si>
    <t>Partiel</t>
  </si>
  <si>
    <t>Manque participation du père</t>
  </si>
  <si>
    <t>Doublon?</t>
  </si>
  <si>
    <t>bbb</t>
  </si>
  <si>
    <t>ccc</t>
  </si>
  <si>
    <t>ddd</t>
  </si>
  <si>
    <t>eee</t>
  </si>
  <si>
    <t>fff</t>
  </si>
  <si>
    <t>ggg</t>
  </si>
  <si>
    <t>hhh</t>
  </si>
  <si>
    <t>uii</t>
  </si>
  <si>
    <t>jjj</t>
  </si>
  <si>
    <t>kkk</t>
  </si>
  <si>
    <t>lll</t>
  </si>
  <si>
    <t>mmm</t>
  </si>
  <si>
    <t>nnn</t>
  </si>
  <si>
    <t>ooo</t>
  </si>
  <si>
    <t>ppp</t>
  </si>
  <si>
    <t>qqq</t>
  </si>
  <si>
    <t>rrr</t>
  </si>
  <si>
    <t>sss 1</t>
  </si>
  <si>
    <t>A payé sa carte le 27 juin n° 530358</t>
  </si>
  <si>
    <t>sss 2</t>
  </si>
  <si>
    <t>sss 3</t>
  </si>
  <si>
    <t>sss 4</t>
  </si>
  <si>
    <t>sss 5</t>
  </si>
  <si>
    <t>sss 6</t>
  </si>
  <si>
    <t>sss 7</t>
  </si>
  <si>
    <t>sss 8</t>
  </si>
  <si>
    <t>sss 9</t>
  </si>
  <si>
    <t>sss 10</t>
  </si>
  <si>
    <t>sss 11</t>
  </si>
  <si>
    <t>Disparu</t>
  </si>
  <si>
    <t>ZZZ 1</t>
  </si>
  <si>
    <t>ZZZ 2</t>
  </si>
  <si>
    <t>ZZZ 3</t>
  </si>
  <si>
    <t>ZZZ 4</t>
  </si>
  <si>
    <t>Stage uniquement 3 1/2 j payé, 1 déduite en décembre</t>
  </si>
  <si>
    <t>ZZZ 5</t>
  </si>
  <si>
    <t>ZZZ 6</t>
  </si>
  <si>
    <t>ZZZ 7</t>
  </si>
  <si>
    <t>ZZZ 8</t>
  </si>
  <si>
    <t>ZZZ 9</t>
  </si>
  <si>
    <t>ZZZ 10</t>
  </si>
  <si>
    <t>ZZZ 11</t>
  </si>
  <si>
    <t>ZZZ 12</t>
  </si>
  <si>
    <t>ZZZ 13</t>
  </si>
  <si>
    <t>ZZZ 14</t>
  </si>
  <si>
    <t>ZZZ 15</t>
  </si>
  <si>
    <t>ZZZ 16</t>
  </si>
  <si>
    <t>ZZZ 17</t>
  </si>
  <si>
    <t>ZZZ 18</t>
  </si>
  <si>
    <t>ZZZ 19</t>
  </si>
  <si>
    <t>ZZZ 20</t>
  </si>
  <si>
    <t>ZZZ 21</t>
  </si>
  <si>
    <t>ZZZ 22</t>
  </si>
  <si>
    <t>!oo</t>
  </si>
  <si>
    <t>3 sep ?</t>
  </si>
  <si>
    <t>&amp;</t>
  </si>
  <si>
    <t>é</t>
  </si>
  <si>
    <t>"'</t>
  </si>
  <si>
    <t>(</t>
  </si>
  <si>
    <t>-</t>
  </si>
  <si>
    <t>è</t>
  </si>
  <si>
    <t>_è</t>
  </si>
  <si>
    <t>ç</t>
  </si>
  <si>
    <t>Jan</t>
  </si>
  <si>
    <t>z</t>
  </si>
  <si>
    <t>fsdf</t>
  </si>
  <si>
    <t>dsfsf</t>
  </si>
  <si>
    <t>zetr</t>
  </si>
  <si>
    <t>zttz</t>
  </si>
  <si>
    <t>zetzt</t>
  </si>
  <si>
    <t>zetrtyh</t>
  </si>
  <si>
    <t>yht</t>
  </si>
  <si>
    <t>jtyuj</t>
  </si>
  <si>
    <t>Moyen de paiement</t>
  </si>
  <si>
    <t>Forfaits</t>
  </si>
  <si>
    <t>Chèque</t>
  </si>
  <si>
    <t>Espèces</t>
  </si>
  <si>
    <t>Coût adhésion</t>
  </si>
  <si>
    <t>Nom Gd parents1</t>
  </si>
  <si>
    <t>Nom Gd parents2</t>
  </si>
  <si>
    <t>Type de Cours</t>
  </si>
  <si>
    <t>Type de cours</t>
  </si>
  <si>
    <t>Carte 10 séances</t>
  </si>
  <si>
    <t>Occasionnel</t>
  </si>
  <si>
    <t>Balade</t>
  </si>
  <si>
    <t>Shetland Poney</t>
  </si>
  <si>
    <t>Double Poney</t>
  </si>
  <si>
    <t>Adulte</t>
  </si>
  <si>
    <t>Enfant</t>
  </si>
  <si>
    <t>Tarifs</t>
  </si>
  <si>
    <t>Carte + Adhésion</t>
  </si>
  <si>
    <t>Coût An/Trim</t>
  </si>
  <si>
    <t>Coût An/Trim +Adsésion</t>
  </si>
  <si>
    <t>Poney
 1/2 jour</t>
  </si>
  <si>
    <t>Poney 
jour</t>
  </si>
  <si>
    <t>Double Poney
1/2 jour</t>
  </si>
  <si>
    <t>Double Poney
 jour</t>
  </si>
  <si>
    <t>Cheval
1/2 jour</t>
  </si>
  <si>
    <t>Cheval
jour</t>
  </si>
  <si>
    <t>Stages 
Nb Jour(s)</t>
  </si>
  <si>
    <t>Commentaires</t>
  </si>
  <si>
    <t>Balades</t>
  </si>
  <si>
    <t>Adhésion2</t>
  </si>
  <si>
    <t>Licence</t>
  </si>
  <si>
    <t>Adulte ou Enfant</t>
  </si>
  <si>
    <t>Tarif
Forfait</t>
  </si>
  <si>
    <t>4h00</t>
  </si>
  <si>
    <t>1h00</t>
  </si>
  <si>
    <t>2h00</t>
  </si>
  <si>
    <t>3h00</t>
  </si>
  <si>
    <t>1 jour</t>
  </si>
  <si>
    <t>3 jours</t>
  </si>
  <si>
    <t>2 jours</t>
  </si>
  <si>
    <t>4 jours</t>
  </si>
  <si>
    <t>5 jours</t>
  </si>
  <si>
    <t>Nb h ou Jours</t>
  </si>
  <si>
    <t>Etat du paiement</t>
  </si>
  <si>
    <t>Payé</t>
  </si>
  <si>
    <t>Occasionnels 2 séances maxi / an</t>
  </si>
  <si>
    <t>Adhérent</t>
  </si>
  <si>
    <t>Non Adhérant</t>
  </si>
  <si>
    <t>Coût prévisionnel
Forfait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</si>
</sst>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#,##0.00\ &quot;€&quot;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 Light"/>
      <family val="2"/>
      <scheme val="major"/>
    </font>
    <font>
      <sz val="24"/>
      <color theme="1"/>
      <name val="Calibri Light"/>
      <family val="2"/>
      <scheme val="major"/>
    </font>
    <font>
      <sz val="11"/>
      <color rgb="FFFF0000"/>
      <name val="Calibri Light"/>
      <family val="2"/>
      <scheme val="major"/>
    </font>
    <font>
      <b/>
      <sz val="18"/>
      <color theme="1"/>
      <name val="Calibri Light"/>
      <family val="2"/>
      <scheme val="major"/>
    </font>
    <font>
      <b/>
      <sz val="16"/>
      <color rgb="FFFF0000"/>
      <name val="Calibri Light"/>
      <family val="2"/>
      <scheme val="major"/>
    </font>
    <font>
      <b/>
      <sz val="11"/>
      <color rgb="FFFF0000"/>
      <name val="Calibri Light"/>
      <family val="2"/>
      <scheme val="major"/>
    </font>
    <font>
      <b/>
      <sz val="12"/>
      <color theme="1"/>
      <name val="Calibri Light"/>
      <family val="2"/>
      <scheme val="major"/>
    </font>
    <font>
      <b/>
      <sz val="11"/>
      <color theme="0"/>
      <name val="Calibri Light"/>
      <family val="2"/>
      <scheme val="major"/>
    </font>
    <font>
      <b/>
      <sz val="10"/>
      <color theme="0"/>
      <name val="Calibri Light"/>
      <family val="2"/>
      <scheme val="major"/>
    </font>
    <font>
      <sz val="11"/>
      <name val="Calibri Light"/>
      <family val="2"/>
      <scheme val="major"/>
    </font>
  </fonts>
  <fills count="6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0.79998168889431442"/>
        <bgColor theme="9" tint="0.79998168889431442"/>
      </patternFill>
    </fill>
    <fill>
      <patternFill patternType="solid">
        <fgColor theme="5" tint="0.3999755851924192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9"/>
      </left>
      <right/>
      <top style="hair">
        <color auto="1"/>
      </top>
      <bottom/>
      <diagonal/>
    </border>
    <border>
      <left style="thin">
        <color theme="9"/>
      </left>
      <right style="thin">
        <color theme="9"/>
      </right>
      <top style="hair">
        <color auto="1"/>
      </top>
      <bottom/>
      <diagonal/>
    </border>
    <border>
      <left style="thin">
        <color theme="9"/>
      </left>
      <right/>
      <top style="thin">
        <color theme="9"/>
      </top>
      <bottom/>
      <diagonal/>
    </border>
    <border>
      <left style="thin">
        <color theme="9"/>
      </left>
      <right style="thin">
        <color theme="9"/>
      </right>
      <top style="thin">
        <color theme="9"/>
      </top>
      <bottom/>
      <diagonal/>
    </border>
    <border>
      <left style="hair">
        <color auto="1"/>
      </left>
      <right/>
      <top/>
      <bottom/>
      <diagonal/>
    </border>
    <border>
      <left style="hair">
        <color auto="1"/>
      </left>
      <right style="hair">
        <color auto="1"/>
      </right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82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 applyProtection="1">
      <alignment vertical="center"/>
      <protection locked="0"/>
    </xf>
    <xf numFmtId="0" fontId="2" fillId="0" borderId="0" xfId="0" applyNumberFormat="1" applyFont="1" applyAlignment="1">
      <alignment vertical="center"/>
    </xf>
    <xf numFmtId="0" fontId="2" fillId="0" borderId="0" xfId="0" applyNumberFormat="1" applyFont="1" applyAlignment="1">
      <alignment horizontal="center" vertical="center"/>
    </xf>
    <xf numFmtId="0" fontId="2" fillId="0" borderId="0" xfId="0" applyFont="1" applyAlignment="1" applyProtection="1">
      <alignment vertical="center"/>
      <protection locked="0"/>
    </xf>
    <xf numFmtId="0" fontId="2" fillId="0" borderId="0" xfId="0" applyNumberFormat="1" applyFont="1" applyAlignment="1" applyProtection="1">
      <alignment vertical="center"/>
      <protection locked="0"/>
    </xf>
    <xf numFmtId="164" fontId="2" fillId="0" borderId="0" xfId="0" applyNumberFormat="1" applyFont="1" applyAlignment="1">
      <alignment vertical="center"/>
    </xf>
    <xf numFmtId="164" fontId="2" fillId="0" borderId="0" xfId="0" applyNumberFormat="1" applyFont="1" applyAlignment="1">
      <alignment horizontal="center" vertical="center"/>
    </xf>
    <xf numFmtId="164" fontId="2" fillId="0" borderId="0" xfId="1" applyNumberFormat="1" applyFont="1" applyAlignment="1">
      <alignment vertical="center"/>
    </xf>
    <xf numFmtId="0" fontId="0" fillId="5" borderId="0" xfId="0" applyFill="1" applyAlignment="1">
      <alignment horizontal="center" vertical="center" wrapText="1"/>
    </xf>
    <xf numFmtId="0" fontId="0" fillId="5" borderId="0" xfId="0" applyFill="1" applyAlignment="1">
      <alignment horizontal="left" vertical="center"/>
    </xf>
    <xf numFmtId="0" fontId="0" fillId="0" borderId="0" xfId="0" applyAlignment="1">
      <alignment horizontal="left" vertical="center"/>
    </xf>
    <xf numFmtId="164" fontId="8" fillId="4" borderId="3" xfId="0" applyNumberFormat="1" applyFont="1" applyFill="1" applyBorder="1" applyAlignment="1">
      <alignment vertical="center"/>
    </xf>
    <xf numFmtId="164" fontId="8" fillId="0" borderId="5" xfId="0" applyNumberFormat="1" applyFont="1" applyBorder="1" applyAlignment="1">
      <alignment vertical="center"/>
    </xf>
    <xf numFmtId="164" fontId="8" fillId="4" borderId="5" xfId="0" applyNumberFormat="1" applyFont="1" applyFill="1" applyBorder="1" applyAlignment="1">
      <alignment vertical="center"/>
    </xf>
    <xf numFmtId="0" fontId="9" fillId="3" borderId="7" xfId="0" applyFont="1" applyFill="1" applyBorder="1" applyAlignment="1">
      <alignment horizontal="center" vertical="top" wrapText="1"/>
    </xf>
    <xf numFmtId="0" fontId="9" fillId="3" borderId="7" xfId="0" applyNumberFormat="1" applyFont="1" applyFill="1" applyBorder="1" applyAlignment="1">
      <alignment horizontal="center" vertical="top" wrapText="1"/>
    </xf>
    <xf numFmtId="0" fontId="9" fillId="3" borderId="7" xfId="1" applyNumberFormat="1" applyFont="1" applyFill="1" applyBorder="1" applyAlignment="1">
      <alignment vertical="top" wrapText="1"/>
    </xf>
    <xf numFmtId="0" fontId="10" fillId="3" borderId="7" xfId="0" applyFont="1" applyFill="1" applyBorder="1" applyAlignment="1">
      <alignment horizontal="left" vertical="top" wrapText="1"/>
    </xf>
    <xf numFmtId="0" fontId="9" fillId="3" borderId="7" xfId="0" applyFont="1" applyFill="1" applyBorder="1" applyAlignment="1">
      <alignment vertical="top" wrapText="1"/>
    </xf>
    <xf numFmtId="0" fontId="9" fillId="3" borderId="7" xfId="0" applyNumberFormat="1" applyFont="1" applyFill="1" applyBorder="1" applyAlignment="1">
      <alignment vertical="top" wrapText="1"/>
    </xf>
    <xf numFmtId="0" fontId="9" fillId="3" borderId="8" xfId="0" applyNumberFormat="1" applyFont="1" applyFill="1" applyBorder="1" applyAlignment="1">
      <alignment vertical="top" wrapText="1"/>
    </xf>
    <xf numFmtId="0" fontId="2" fillId="0" borderId="0" xfId="0" applyFont="1" applyAlignment="1" applyProtection="1">
      <alignment vertical="center"/>
    </xf>
    <xf numFmtId="0" fontId="2" fillId="0" borderId="0" xfId="0" applyFont="1" applyAlignment="1" applyProtection="1">
      <alignment horizontal="center" vertical="center"/>
    </xf>
    <xf numFmtId="0" fontId="3" fillId="0" borderId="0" xfId="0" applyFont="1" applyAlignment="1" applyProtection="1">
      <alignment vertical="center"/>
    </xf>
    <xf numFmtId="0" fontId="2" fillId="0" borderId="0" xfId="0" applyNumberFormat="1" applyFont="1" applyAlignment="1" applyProtection="1">
      <alignment vertical="center"/>
    </xf>
    <xf numFmtId="0" fontId="2" fillId="0" borderId="0" xfId="0" applyNumberFormat="1" applyFont="1" applyAlignment="1" applyProtection="1">
      <alignment horizontal="center" vertical="center"/>
    </xf>
    <xf numFmtId="0" fontId="2" fillId="0" borderId="0" xfId="1" applyNumberFormat="1" applyFont="1" applyAlignment="1" applyProtection="1">
      <alignment vertical="center"/>
    </xf>
    <xf numFmtId="0" fontId="4" fillId="0" borderId="0" xfId="0" applyFont="1" applyAlignment="1" applyProtection="1">
      <alignment horizontal="left"/>
    </xf>
    <xf numFmtId="0" fontId="4" fillId="0" borderId="0" xfId="0" applyFont="1" applyAlignment="1" applyProtection="1">
      <alignment horizontal="center" wrapText="1"/>
    </xf>
    <xf numFmtId="0" fontId="5" fillId="2" borderId="1" xfId="0" applyNumberFormat="1" applyFont="1" applyFill="1" applyBorder="1" applyAlignment="1" applyProtection="1">
      <alignment horizontal="left" vertical="center"/>
    </xf>
    <xf numFmtId="164" fontId="6" fillId="2" borderId="1" xfId="0" applyNumberFormat="1" applyFont="1" applyFill="1" applyBorder="1" applyAlignment="1" applyProtection="1">
      <alignment horizontal="centerContinuous"/>
    </xf>
    <xf numFmtId="0" fontId="4" fillId="2" borderId="2" xfId="0" applyFont="1" applyFill="1" applyBorder="1" applyAlignment="1" applyProtection="1">
      <alignment horizontal="centerContinuous" wrapText="1"/>
    </xf>
    <xf numFmtId="164" fontId="7" fillId="0" borderId="0" xfId="0" applyNumberFormat="1" applyFont="1" applyFill="1" applyAlignment="1" applyProtection="1">
      <alignment horizontal="left" vertical="center"/>
    </xf>
    <xf numFmtId="164" fontId="7" fillId="0" borderId="0" xfId="0" applyNumberFormat="1" applyFont="1" applyFill="1" applyAlignment="1" applyProtection="1">
      <alignment horizontal="centerContinuous" vertical="center"/>
    </xf>
    <xf numFmtId="0" fontId="2" fillId="4" borderId="3" xfId="0" applyFont="1" applyFill="1" applyBorder="1" applyAlignment="1" applyProtection="1">
      <alignment vertical="center"/>
      <protection locked="0"/>
    </xf>
    <xf numFmtId="0" fontId="2" fillId="4" borderId="3" xfId="0" applyFont="1" applyFill="1" applyBorder="1" applyAlignment="1" applyProtection="1">
      <alignment horizontal="center" vertical="center"/>
      <protection locked="0"/>
    </xf>
    <xf numFmtId="164" fontId="2" fillId="4" borderId="3" xfId="0" applyNumberFormat="1" applyFont="1" applyFill="1" applyBorder="1" applyAlignment="1" applyProtection="1">
      <alignment vertical="center"/>
      <protection locked="0"/>
    </xf>
    <xf numFmtId="0" fontId="2" fillId="4" borderId="3" xfId="0" applyNumberFormat="1" applyFont="1" applyFill="1" applyBorder="1" applyAlignment="1" applyProtection="1">
      <alignment horizontal="center" vertical="center"/>
      <protection locked="0"/>
    </xf>
    <xf numFmtId="164" fontId="2" fillId="4" borderId="3" xfId="1" applyNumberFormat="1" applyFont="1" applyFill="1" applyBorder="1" applyAlignment="1" applyProtection="1">
      <alignment vertical="center"/>
      <protection locked="0"/>
    </xf>
    <xf numFmtId="0" fontId="2" fillId="0" borderId="5" xfId="0" applyFont="1" applyBorder="1" applyAlignment="1" applyProtection="1">
      <alignment vertical="center"/>
      <protection locked="0"/>
    </xf>
    <xf numFmtId="0" fontId="2" fillId="0" borderId="5" xfId="0" applyFont="1" applyBorder="1" applyAlignment="1" applyProtection="1">
      <alignment horizontal="center" vertical="center"/>
      <protection locked="0"/>
    </xf>
    <xf numFmtId="164" fontId="2" fillId="0" borderId="5" xfId="0" applyNumberFormat="1" applyFont="1" applyBorder="1" applyAlignment="1" applyProtection="1">
      <alignment vertical="center"/>
      <protection locked="0"/>
    </xf>
    <xf numFmtId="0" fontId="2" fillId="0" borderId="5" xfId="0" applyNumberFormat="1" applyFont="1" applyBorder="1" applyAlignment="1" applyProtection="1">
      <alignment horizontal="center" vertical="center"/>
      <protection locked="0"/>
    </xf>
    <xf numFmtId="164" fontId="2" fillId="0" borderId="5" xfId="1" applyNumberFormat="1" applyFont="1" applyBorder="1" applyAlignment="1" applyProtection="1">
      <alignment vertical="center"/>
      <protection locked="0"/>
    </xf>
    <xf numFmtId="0" fontId="2" fillId="4" borderId="5" xfId="0" applyFont="1" applyFill="1" applyBorder="1" applyAlignment="1" applyProtection="1">
      <alignment vertical="center"/>
      <protection locked="0"/>
    </xf>
    <xf numFmtId="0" fontId="2" fillId="4" borderId="5" xfId="0" applyFont="1" applyFill="1" applyBorder="1" applyAlignment="1" applyProtection="1">
      <alignment horizontal="center" vertical="center"/>
      <protection locked="0"/>
    </xf>
    <xf numFmtId="164" fontId="2" fillId="4" borderId="5" xfId="0" applyNumberFormat="1" applyFont="1" applyFill="1" applyBorder="1" applyAlignment="1" applyProtection="1">
      <alignment vertical="center"/>
      <protection locked="0"/>
    </xf>
    <xf numFmtId="0" fontId="2" fillId="4" borderId="5" xfId="0" applyNumberFormat="1" applyFont="1" applyFill="1" applyBorder="1" applyAlignment="1" applyProtection="1">
      <alignment horizontal="center" vertical="center"/>
      <protection locked="0"/>
    </xf>
    <xf numFmtId="164" fontId="2" fillId="4" borderId="5" xfId="1" applyNumberFormat="1" applyFont="1" applyFill="1" applyBorder="1" applyAlignment="1" applyProtection="1">
      <alignment vertical="center"/>
      <protection locked="0"/>
    </xf>
    <xf numFmtId="164" fontId="8" fillId="4" borderId="3" xfId="0" applyNumberFormat="1" applyFont="1" applyFill="1" applyBorder="1" applyAlignment="1" applyProtection="1">
      <alignment vertical="center"/>
      <protection locked="0"/>
    </xf>
    <xf numFmtId="0" fontId="2" fillId="4" borderId="3" xfId="0" applyNumberFormat="1" applyFont="1" applyFill="1" applyBorder="1" applyAlignment="1" applyProtection="1">
      <alignment vertical="center"/>
      <protection locked="0"/>
    </xf>
    <xf numFmtId="0" fontId="2" fillId="4" borderId="4" xfId="0" applyNumberFormat="1" applyFont="1" applyFill="1" applyBorder="1" applyAlignment="1" applyProtection="1">
      <alignment vertical="center" wrapText="1"/>
      <protection locked="0"/>
    </xf>
    <xf numFmtId="164" fontId="8" fillId="0" borderId="5" xfId="0" applyNumberFormat="1" applyFont="1" applyBorder="1" applyAlignment="1" applyProtection="1">
      <alignment vertical="center"/>
      <protection locked="0"/>
    </xf>
    <xf numFmtId="0" fontId="2" fillId="0" borderId="5" xfId="0" applyNumberFormat="1" applyFont="1" applyBorder="1" applyAlignment="1" applyProtection="1">
      <alignment vertical="center"/>
      <protection locked="0"/>
    </xf>
    <xf numFmtId="0" fontId="2" fillId="0" borderId="6" xfId="0" applyNumberFormat="1" applyFont="1" applyBorder="1" applyAlignment="1" applyProtection="1">
      <alignment vertical="center" wrapText="1"/>
      <protection locked="0"/>
    </xf>
    <xf numFmtId="164" fontId="8" fillId="4" borderId="5" xfId="0" applyNumberFormat="1" applyFont="1" applyFill="1" applyBorder="1" applyAlignment="1" applyProtection="1">
      <alignment vertical="center"/>
      <protection locked="0"/>
    </xf>
    <xf numFmtId="0" fontId="2" fillId="4" borderId="5" xfId="0" applyNumberFormat="1" applyFont="1" applyFill="1" applyBorder="1" applyAlignment="1" applyProtection="1">
      <alignment vertical="center"/>
      <protection locked="0"/>
    </xf>
    <xf numFmtId="0" fontId="2" fillId="4" borderId="6" xfId="0" applyNumberFormat="1" applyFont="1" applyFill="1" applyBorder="1" applyAlignment="1" applyProtection="1">
      <alignment vertical="center" wrapText="1"/>
      <protection locked="0"/>
    </xf>
    <xf numFmtId="0" fontId="9" fillId="3" borderId="7" xfId="0" applyFont="1" applyFill="1" applyBorder="1" applyAlignment="1">
      <alignment horizontal="left" vertical="top" wrapText="1"/>
    </xf>
    <xf numFmtId="14" fontId="2" fillId="4" borderId="3" xfId="0" applyNumberFormat="1" applyFont="1" applyFill="1" applyBorder="1" applyAlignment="1" applyProtection="1">
      <alignment vertical="center"/>
      <protection locked="0"/>
    </xf>
    <xf numFmtId="0" fontId="0" fillId="0" borderId="0" xfId="0" applyFill="1" applyAlignment="1">
      <alignment horizontal="left" vertical="center"/>
    </xf>
    <xf numFmtId="0" fontId="0" fillId="0" borderId="0" xfId="0" applyFill="1" applyAlignment="1">
      <alignment horizontal="center" vertical="center" wrapText="1"/>
    </xf>
    <xf numFmtId="164" fontId="0" fillId="0" borderId="0" xfId="0" applyNumberFormat="1" applyAlignment="1">
      <alignment horizontal="left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5" borderId="0" xfId="0" applyFill="1" applyAlignment="1">
      <alignment horizontal="left" vertical="center" wrapText="1"/>
    </xf>
    <xf numFmtId="164" fontId="0" fillId="0" borderId="0" xfId="0" applyNumberFormat="1" applyAlignment="1">
      <alignment vertical="center"/>
    </xf>
    <xf numFmtId="164" fontId="0" fillId="0" borderId="0" xfId="0" applyNumberFormat="1" applyFill="1" applyAlignment="1">
      <alignment vertical="center" wrapText="1"/>
    </xf>
    <xf numFmtId="164" fontId="0" fillId="0" borderId="0" xfId="0" applyNumberFormat="1" applyFill="1" applyAlignment="1">
      <alignment vertical="center"/>
    </xf>
    <xf numFmtId="0" fontId="2" fillId="0" borderId="0" xfId="0" applyFont="1" applyAlignment="1">
      <alignment vertical="center" wrapText="1"/>
    </xf>
    <xf numFmtId="0" fontId="0" fillId="5" borderId="0" xfId="0" applyFill="1" applyAlignment="1">
      <alignment horizontal="center" vertical="center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vertical="center" wrapText="1"/>
      <protection locked="0"/>
    </xf>
    <xf numFmtId="0" fontId="2" fillId="0" borderId="0" xfId="0" applyFont="1" applyAlignment="1" applyProtection="1">
      <alignment horizontal="center" vertical="center" wrapText="1"/>
      <protection locked="0"/>
    </xf>
    <xf numFmtId="0" fontId="2" fillId="0" borderId="0" xfId="0" applyFont="1" applyAlignment="1" applyProtection="1">
      <alignment vertical="top" wrapText="1"/>
      <protection locked="0"/>
    </xf>
    <xf numFmtId="164" fontId="4" fillId="0" borderId="0" xfId="0" applyNumberFormat="1" applyFont="1" applyAlignment="1" applyProtection="1">
      <alignment vertical="center"/>
    </xf>
    <xf numFmtId="164" fontId="11" fillId="0" borderId="0" xfId="0" applyNumberFormat="1" applyFont="1" applyAlignment="1" applyProtection="1">
      <alignment vertical="center"/>
    </xf>
    <xf numFmtId="164" fontId="2" fillId="0" borderId="5" xfId="0" applyNumberFormat="1" applyFont="1" applyBorder="1" applyAlignment="1" applyProtection="1">
      <alignment horizontal="center" vertical="center"/>
      <protection locked="0"/>
    </xf>
    <xf numFmtId="164" fontId="2" fillId="4" borderId="5" xfId="0" applyNumberFormat="1" applyFont="1" applyFill="1" applyBorder="1" applyAlignment="1" applyProtection="1">
      <alignment horizontal="center" vertical="center"/>
      <protection locked="0"/>
    </xf>
  </cellXfs>
  <cellStyles count="2">
    <cellStyle name="Monétaire" xfId="1" builtinId="4"/>
    <cellStyle name="Normal" xfId="0" builtinId="0"/>
  </cellStyles>
  <dxfs count="4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numFmt numFmtId="164" formatCode="#,##0.00\ &quot;€&quot;"/>
      <fill>
        <patternFill patternType="solid">
          <fgColor theme="9" tint="0.79998168889431442"/>
          <bgColor theme="9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9"/>
        </left>
        <right/>
        <top style="thin">
          <color theme="9"/>
        </top>
        <bottom/>
        <vertical/>
        <horizontal/>
      </border>
      <protection locked="0" hidden="0"/>
    </dxf>
    <dxf>
      <fill>
        <patternFill>
          <bgColor theme="5" tint="0.79998168889431442"/>
        </patternFill>
      </fill>
      <border>
        <top style="hair">
          <color auto="1"/>
        </top>
        <bottom style="hair">
          <color auto="1"/>
        </bottom>
      </border>
    </dxf>
    <dxf>
      <fill>
        <patternFill>
          <bgColor theme="5" tint="0.79998168889431442"/>
        </patternFill>
      </fill>
      <border>
        <top style="hair">
          <color auto="1"/>
        </top>
        <bottom style="hair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alignment horizontal="general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alignment horizontal="general" vertical="center" textRotation="0" wrapText="0" indent="0" justifyLastLine="0" shrinkToFit="0" readingOrder="0"/>
      <protection locked="0" hidden="0"/>
    </dxf>
    <dxf>
      <font>
        <color theme="0"/>
      </font>
      <fill>
        <patternFill>
          <bgColor rgb="FFFF00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alignment horizontal="general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alignment horizontal="general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numFmt numFmtId="164" formatCode="#,##0.00\ &quot;€&quot;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alignment horizontal="general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alignment horizontal="general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alignment horizontal="general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alignment horizontal="general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alignment horizontal="general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alignment horizontal="general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fill>
        <patternFill patternType="solid">
          <fgColor theme="9" tint="0.79998168889431442"/>
          <bgColor theme="9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9"/>
        </left>
        <right/>
        <top style="thin">
          <color theme="9"/>
        </top>
        <bottom/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 Light"/>
        <family val="2"/>
        <scheme val="major"/>
      </font>
      <numFmt numFmtId="164" formatCode="#,##0.00\ &quot;€&quot;"/>
      <fill>
        <patternFill patternType="solid">
          <fgColor theme="9" tint="0.79998168889431442"/>
          <bgColor theme="9" tint="0.79998168889431442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theme="9"/>
        </left>
        <right/>
        <top style="thin">
          <color theme="9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numFmt numFmtId="164" formatCode="#,##0.00\ &quot;€&quot;"/>
      <fill>
        <patternFill patternType="solid">
          <fgColor theme="9" tint="0.79998168889431442"/>
          <bgColor theme="9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theme="9"/>
        </left>
        <right/>
        <top style="thin">
          <color theme="9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fill>
        <patternFill patternType="solid">
          <fgColor theme="9" tint="0.79998168889431442"/>
          <bgColor theme="9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9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fill>
        <patternFill patternType="solid">
          <fgColor theme="9" tint="0.79998168889431442"/>
          <bgColor theme="9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9"/>
        </left>
        <right style="thin">
          <color theme="9"/>
        </right>
        <top style="thin">
          <color theme="9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numFmt numFmtId="164" formatCode="#,##0.00\ &quot;€&quot;"/>
      <fill>
        <patternFill patternType="solid">
          <fgColor theme="9" tint="0.79998168889431442"/>
          <bgColor theme="9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theme="9"/>
        </left>
        <right/>
        <top style="thin">
          <color theme="9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fill>
        <patternFill patternType="solid">
          <fgColor theme="9" tint="0.79998168889431442"/>
          <bgColor theme="9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 style="thin">
          <color theme="9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fill>
        <patternFill patternType="solid">
          <fgColor theme="9" tint="0.79998168889431442"/>
          <bgColor theme="9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theme="9"/>
        </left>
        <right style="thin">
          <color theme="9"/>
        </right>
        <top style="thin">
          <color theme="9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fill>
        <patternFill patternType="solid">
          <fgColor theme="9" tint="0.79998168889431442"/>
          <bgColor theme="9" tint="0.79998168889431442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theme="9"/>
        </left>
        <right/>
        <top style="thin">
          <color theme="9"/>
        </top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numFmt numFmtId="0" formatCode="General"/>
      <fill>
        <patternFill patternType="solid">
          <fgColor theme="9" tint="0.79998168889431442"/>
          <bgColor theme="9" tint="0.79998168889431442"/>
        </patternFill>
      </fill>
      <alignment horizontal="general" vertical="center" textRotation="0" wrapText="1" indent="0" justifyLastLine="0" shrinkToFit="0" readingOrder="0"/>
      <border diagonalUp="0" diagonalDown="0">
        <left style="thin">
          <color theme="9"/>
        </left>
        <right style="thin">
          <color theme="9"/>
        </right>
        <top style="thin">
          <color theme="9"/>
        </top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numFmt numFmtId="0" formatCode="General"/>
      <fill>
        <patternFill patternType="solid">
          <fgColor theme="9" tint="0.79998168889431442"/>
          <bgColor theme="9" tint="0.79998168889431442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theme="9"/>
        </left>
        <right/>
        <top style="thin">
          <color theme="9"/>
        </top>
        <bottom/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 Light"/>
        <family val="2"/>
        <scheme val="major"/>
      </font>
      <numFmt numFmtId="164" formatCode="#,##0.00\ &quot;€&quot;"/>
      <fill>
        <patternFill patternType="solid">
          <fgColor theme="9" tint="0.79998168889431442"/>
          <bgColor theme="9" tint="0.79998168889431442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theme="9"/>
        </left>
        <right/>
        <top style="thin">
          <color theme="9"/>
        </top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numFmt numFmtId="0" formatCode="General"/>
      <fill>
        <patternFill patternType="solid">
          <fgColor theme="9" tint="0.79998168889431442"/>
          <bgColor theme="9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9"/>
        </left>
        <right/>
        <top style="thin">
          <color theme="9"/>
        </top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numFmt numFmtId="164" formatCode="#,##0.00\ &quot;€&quot;"/>
      <fill>
        <patternFill patternType="solid">
          <fgColor theme="9" tint="0.79998168889431442"/>
          <bgColor theme="9" tint="0.79998168889431442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theme="9"/>
        </left>
        <right/>
        <top style="thin">
          <color theme="9"/>
        </top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numFmt numFmtId="0" formatCode="General"/>
      <fill>
        <patternFill patternType="solid">
          <fgColor theme="9" tint="0.79998168889431442"/>
          <bgColor theme="9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9"/>
        </left>
        <right/>
        <top style="thin">
          <color theme="9"/>
        </top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numFmt numFmtId="164" formatCode="#,##0.00\ &quot;€&quot;"/>
      <fill>
        <patternFill patternType="solid">
          <fgColor theme="9" tint="0.79998168889431442"/>
          <bgColor theme="9" tint="0.79998168889431442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theme="9"/>
        </left>
        <right/>
        <top style="thin">
          <color theme="9"/>
        </top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numFmt numFmtId="0" formatCode="General"/>
      <fill>
        <patternFill patternType="solid">
          <fgColor theme="9" tint="0.79998168889431442"/>
          <bgColor theme="9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9"/>
        </left>
        <right/>
        <top style="thin">
          <color theme="9"/>
        </top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numFmt numFmtId="164" formatCode="#,##0.00\ &quot;€&quot;"/>
      <fill>
        <patternFill patternType="solid">
          <fgColor theme="9" tint="0.79998168889431442"/>
          <bgColor theme="9" tint="0.79998168889431442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theme="9"/>
        </left>
        <right/>
        <top style="thin">
          <color theme="9"/>
        </top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numFmt numFmtId="0" formatCode="General"/>
      <fill>
        <patternFill patternType="solid">
          <fgColor theme="9" tint="0.79998168889431442"/>
          <bgColor theme="9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9"/>
        </left>
        <right/>
        <top style="thin">
          <color theme="9"/>
        </top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fill>
        <patternFill patternType="solid">
          <fgColor theme="9" tint="0.79998168889431442"/>
          <bgColor theme="9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9"/>
        </left>
        <right/>
        <top style="thin">
          <color theme="9"/>
        </top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fill>
        <patternFill patternType="solid">
          <fgColor theme="9" tint="0.79998168889431442"/>
          <bgColor theme="9" tint="0.79998168889431442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theme="9"/>
        </left>
        <right/>
        <top style="thin">
          <color theme="9"/>
        </top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fill>
        <patternFill patternType="solid">
          <fgColor theme="9" tint="0.79998168889431442"/>
          <bgColor theme="9" tint="0.79998168889431442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theme="9"/>
        </left>
        <right/>
        <top style="thin">
          <color theme="9"/>
        </top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fill>
        <patternFill patternType="solid">
          <fgColor theme="9" tint="0.79998168889431442"/>
          <bgColor theme="9" tint="0.79998168889431442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theme="9"/>
        </left>
        <right/>
        <top style="thin">
          <color theme="9"/>
        </top>
        <bottom/>
        <vertical/>
        <horizontal/>
      </border>
      <protection locked="0" hidden="0"/>
    </dxf>
    <dxf>
      <border outline="0">
        <top style="hair">
          <color auto="1"/>
        </top>
        <bottom style="thin">
          <color theme="9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13E8CA6C-B210-4F8F-A9C0-EFE93A468504}" name="Tableau1" displayName="Tableau1" ref="A4:X123" totalsRowShown="0" tableBorderDxfId="39">
  <autoFilter ref="A4:X123" xr:uid="{36FE0122-4661-4E52-9A72-916134B4FE37}"/>
  <tableColumns count="24">
    <tableColumn id="1" xr3:uid="{25E1BA64-53EC-4E88-B4FE-0D4E763FD59B}" name="Prénom Enfant" dataDxfId="38"/>
    <tableColumn id="3" xr3:uid="{C0EE288F-C974-45F9-9927-F42E39810066}" name="Nom" dataDxfId="37"/>
    <tableColumn id="25" xr3:uid="{78F53763-88D8-4844-A4AA-F49D1DC5A752}" name="Adulte ou Enfant" dataDxfId="24"/>
    <tableColumn id="4" xr3:uid="{232C2AA2-E1D3-48CF-AF4A-3A92BD7C17D4}" name="Nom Gd parents1" dataDxfId="36"/>
    <tableColumn id="5" xr3:uid="{7C7D430F-323B-42B5-A2DD-5A7659A38246}" name="Nom Gd parents2" dataDxfId="23"/>
    <tableColumn id="23" xr3:uid="{9591E252-4C25-4924-9190-D4FEEBABF8C5}" name="Adhésion" dataDxfId="21"/>
    <tableColumn id="24" xr3:uid="{4E72F250-1B37-472A-AE53-5E31FC54F8D2}" name="Type de Cours" dataDxfId="22"/>
    <tableColumn id="2" xr3:uid="{B71DABBA-8B24-445E-B495-0C6CF66ABB3F}" name="Forfait" dataDxfId="20"/>
    <tableColumn id="27" xr3:uid="{9525CA4E-A578-4EDF-BC43-9C61160AA98A}" name="Coût prévisionnel_x000a_Forfait" dataDxfId="0">
      <calculatedColumnFormula>IF(OR(Tableau1[[#This Row],[Adulte ou Enfant]]="",Tableau1[[#This Row],[Type de Cours]]="",Tableau1[[#This Row],[Forfait]]=""),"",IF(Tableau1[[#This Row],[Type de Cours]]="Forfait",INDEX(Donnees!$J$2:$K$8,MATCH(Adherents!H5,Donnees!$J$2:$J$8,0),2),IF(Tableau1[[#This Row],[Type de Cours]]="Carte 10 séances",INDEX(Donnees!$M$2:$N$8,MATCH(Tableau1[[#This Row],[Forfait]],Donnees!$M$2:$M$8,0),2),IF(Tableau1[[#This Row],[Type de Cours]]="Carte + Adhésion",INDEX(Donnees!$P$2:$Q$8,MATCH(Tableau1[[#This Row],[Forfait]],Donnees!$P$2:$P$8,0),2),IF(Tableau1[[#This Row],[Type de Cours]]="Occasionnel",INDEX(Donnees!$AM$2:$AO$8,MATCH(Tableau1[[#This Row],[Forfait]],Donnees!$AM$2:$AM$8,0),2))))))</calculatedColumnFormula>
    </tableColumn>
    <tableColumn id="26" xr3:uid="{E286F948-D0A6-44AA-AD06-169803EB64B8}" name="Licence" dataDxfId="16"/>
    <tableColumn id="6" xr3:uid="{3C5E7AAA-76FD-4F65-AF63-FA97800D013B}" name="Coût licence" dataDxfId="18"/>
    <tableColumn id="7" xr3:uid="{BC9A4A76-021A-4633-A3AF-84A8D93DA95F}" name="Licence payée" dataDxfId="19"/>
    <tableColumn id="8" xr3:uid="{8601AE29-2323-4D48-8EED-95553E3DF34A}" name="Licence passée" dataDxfId="35"/>
    <tableColumn id="9" xr3:uid="{FB3E70A5-BC6C-4AE2-8B9B-3EAC5198741C}" name="Adhésion2" dataDxfId="34"/>
    <tableColumn id="10" xr3:uid="{8D863401-40A4-4B08-A249-5BD619783C94}" name="Trim1" dataDxfId="33" dataCellStyle="Monétaire"/>
    <tableColumn id="11" xr3:uid="{DFEFEB3D-A4FC-4770-80AB-B841E9C4C171}" name="Moyen de paiement1" dataDxfId="32"/>
    <tableColumn id="12" xr3:uid="{000741A4-62AB-4314-ADEC-A9F77957F9C8}" name="Trim2" dataDxfId="31" dataCellStyle="Monétaire"/>
    <tableColumn id="13" xr3:uid="{CD57780F-E000-4473-BB4E-138170D14F63}" name="Moyen de paiement2" dataDxfId="30"/>
    <tableColumn id="14" xr3:uid="{A8A0AFAF-3215-46F5-9811-D20FC17A04DC}" name="Trim3" dataDxfId="29" dataCellStyle="Monétaire"/>
    <tableColumn id="15" xr3:uid="{D448B264-D3A1-40A8-AE6C-CD5529F109DA}" name="Moyen de paiement3" dataDxfId="28"/>
    <tableColumn id="18" xr3:uid="{14237182-F263-422B-9502-7A067D31BADA}" name="Total des impayés" dataDxfId="17">
      <calculatedColumnFormula>Impayes(Adherents!$O5,Adherents!$P5,Adherents!$Q5,Adherents!$R5,Adherents!$S5,Adherents!$T5)</calculatedColumnFormula>
    </tableColumn>
    <tableColumn id="19" xr3:uid="{E5AE5127-6166-484F-996A-88F1F6053065}" name="Total  Partiel" dataDxfId="27"/>
    <tableColumn id="20" xr3:uid="{003A0E85-D2CE-4B8A-89AC-30FA5217A922}" name="Pièces manquantes_x000a_ou reste à payer" dataDxfId="26"/>
    <tableColumn id="21" xr3:uid="{D53EB726-72BD-44FF-9431-521AC6ACBBC9}" name="Commentaires" dataDxfId="25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256CAA8-8CF2-4816-B4E8-38A4C4774D69}" name="Tableau2" displayName="Tableau2" ref="A4:J5" totalsRowShown="0" headerRowDxfId="6" dataDxfId="7">
  <autoFilter ref="A4:J5" xr:uid="{890D4702-A785-4AB5-89F3-35E5CC207076}"/>
  <tableColumns count="10">
    <tableColumn id="1" xr3:uid="{0D1560E5-2009-442A-BFCD-DF06DA3730FA}" name="Prénom Enfant" dataDxfId="15"/>
    <tableColumn id="2" xr3:uid="{0645BD4F-4E02-471B-8CFB-6A3AC793F825}" name="Nom" dataDxfId="14"/>
    <tableColumn id="3" xr3:uid="{AA2908F3-C13B-4C0C-B6E6-4265A1CA10B4}" name="Nom Gd parents1" dataDxfId="13"/>
    <tableColumn id="4" xr3:uid="{655CE485-AF0D-4BB6-87CF-968684A05A03}" name="Nom Gd parents2" dataDxfId="12"/>
    <tableColumn id="5" xr3:uid="{14FD2B6F-1B17-4BA9-8C5D-6C7B90C1A8FC}" name="Type de cours" dataDxfId="11"/>
    <tableColumn id="6" xr3:uid="{4127900E-9686-4D94-8A59-CC3771F87E07}" name="Forfait" dataDxfId="10"/>
    <tableColumn id="7" xr3:uid="{867EC267-634F-4FC3-ADDB-D50351D3D4C2}" name="Nb h ou Jours" dataDxfId="9"/>
    <tableColumn id="8" xr3:uid="{1697CE2F-244A-42EA-B207-D478F1D6FECA}" name="Tarif_x000a_Forfait" dataDxfId="8">
      <calculatedColumnFormula>IF(OR(E5="",F5=""),"",IF(E5="Stage",INDEX(Donnees!Y1:AE8,MATCH(G5,Donnees!Y1:Y8,0),MATCH(Stage_Balade!F5,Donnees!Y1:AE1,0)),INDEX(Donnees!AG1:AM8,MATCH(Stage_Balade!F5,Donnees!AG1:AG8,0),MATCH(G5,Donnees!$AG$1:$AK$1,0))))</calculatedColumnFormula>
    </tableColumn>
    <tableColumn id="9" xr3:uid="{1FD856F7-0C3C-44E2-BFD1-11945AB1B1AD}" name="Etat du paiement" dataDxfId="4"/>
    <tableColumn id="10" xr3:uid="{2CD5734D-F253-41F2-8E51-F7E3D0E6A0A8}" name="Commentaires" dataDxfId="3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01F5EB-8E15-49F9-827E-F7175DFC05ED}">
  <sheetPr codeName="Feuil1">
    <pageSetUpPr fitToPage="1"/>
  </sheetPr>
  <dimension ref="A1:Y123"/>
  <sheetViews>
    <sheetView showGridLines="0" tabSelected="1" workbookViewId="0">
      <pane xSplit="4" ySplit="4" topLeftCell="E5" activePane="bottomRight" state="frozen"/>
      <selection pane="topRight" activeCell="D1" sqref="D1"/>
      <selection pane="bottomLeft" activeCell="A5" sqref="A5"/>
      <selection pane="bottomRight" activeCell="J5" sqref="J5"/>
    </sheetView>
  </sheetViews>
  <sheetFormatPr baseColWidth="10" defaultRowHeight="15" x14ac:dyDescent="0.25"/>
  <cols>
    <col min="1" max="1" width="14.140625" style="1" customWidth="1"/>
    <col min="2" max="2" width="17.7109375" customWidth="1"/>
    <col min="3" max="3" width="11" customWidth="1"/>
    <col min="4" max="4" width="18.140625" style="1" customWidth="1"/>
    <col min="5" max="5" width="17.42578125" style="1" customWidth="1"/>
    <col min="6" max="6" width="10.28515625" style="1" customWidth="1"/>
    <col min="7" max="7" width="15.42578125" style="1" customWidth="1"/>
    <col min="8" max="8" width="15.28515625" style="1" customWidth="1"/>
    <col min="9" max="9" width="15.42578125" style="1" customWidth="1"/>
    <col min="10" max="10" width="10.85546875" style="1" customWidth="1"/>
    <col min="11" max="11" width="12.5703125" style="2" customWidth="1"/>
    <col min="12" max="12" width="12" style="8" customWidth="1"/>
    <col min="13" max="14" width="12" style="2" customWidth="1"/>
    <col min="15" max="15" width="12" style="9" customWidth="1"/>
    <col min="16" max="16" width="10.28515625" style="10" customWidth="1"/>
    <col min="17" max="17" width="11" style="5" customWidth="1"/>
    <col min="18" max="18" width="10.28515625" style="10" customWidth="1"/>
    <col min="19" max="19" width="11" style="5" customWidth="1"/>
    <col min="20" max="20" width="10.28515625" style="10" customWidth="1"/>
    <col min="21" max="21" width="13.5703125" style="1" customWidth="1"/>
    <col min="22" max="22" width="15.42578125" style="1" customWidth="1"/>
    <col min="23" max="23" width="23" style="1" customWidth="1"/>
    <col min="24" max="24" width="26.5703125" style="4" customWidth="1"/>
    <col min="25" max="25" width="40.28515625" style="4" customWidth="1"/>
    <col min="26" max="16384" width="11.42578125" style="1"/>
  </cols>
  <sheetData>
    <row r="1" spans="1:25" ht="35.25" customHeight="1" x14ac:dyDescent="0.25">
      <c r="A1" s="24"/>
      <c r="B1" s="24"/>
      <c r="C1" s="24"/>
      <c r="D1" s="6"/>
      <c r="E1" s="6"/>
      <c r="F1" s="6"/>
      <c r="G1" s="6"/>
      <c r="H1" s="25"/>
      <c r="I1" s="25"/>
      <c r="J1" s="25"/>
      <c r="K1" s="7"/>
      <c r="L1" s="25"/>
      <c r="M1" s="25"/>
      <c r="N1" s="28"/>
      <c r="O1" s="29"/>
      <c r="P1" s="28"/>
      <c r="Q1" s="29"/>
      <c r="R1" s="28"/>
      <c r="S1" s="3" t="s">
        <v>0</v>
      </c>
      <c r="U1" s="30"/>
      <c r="V1" s="31"/>
      <c r="W1" s="27"/>
      <c r="X1" s="27"/>
      <c r="Y1" s="1"/>
    </row>
    <row r="2" spans="1:25" ht="23.25" customHeight="1" x14ac:dyDescent="0.35">
      <c r="A2" s="24"/>
      <c r="B2" s="24"/>
      <c r="C2" s="24"/>
      <c r="D2" s="26"/>
      <c r="E2" s="24"/>
      <c r="F2" s="24"/>
      <c r="G2" s="24"/>
      <c r="H2" s="25"/>
      <c r="I2" s="25"/>
      <c r="J2" s="25"/>
      <c r="K2" s="27"/>
      <c r="L2" s="25"/>
      <c r="M2" s="25"/>
      <c r="N2" s="28"/>
      <c r="O2" s="29"/>
      <c r="P2" s="28"/>
      <c r="Q2" s="29"/>
      <c r="R2" s="28"/>
      <c r="S2" s="32" t="s">
        <v>1</v>
      </c>
      <c r="U2" s="33">
        <f ca="1">SUM(U3:V3)</f>
        <v>16464</v>
      </c>
      <c r="V2" s="34"/>
      <c r="W2" s="27"/>
      <c r="X2" s="27"/>
      <c r="Y2" s="1"/>
    </row>
    <row r="3" spans="1:25" ht="24" customHeight="1" x14ac:dyDescent="0.25">
      <c r="A3" s="24"/>
      <c r="B3" s="24"/>
      <c r="C3" s="24"/>
      <c r="D3" s="24"/>
      <c r="E3" s="24"/>
      <c r="F3" s="24"/>
      <c r="G3" s="24"/>
      <c r="H3" s="25"/>
      <c r="I3" s="25"/>
      <c r="J3" s="25"/>
      <c r="K3" s="27"/>
      <c r="L3" s="25"/>
      <c r="M3" s="25"/>
      <c r="N3" s="28"/>
      <c r="O3" s="29"/>
      <c r="P3" s="28"/>
      <c r="Q3" s="29"/>
      <c r="R3" s="28"/>
      <c r="S3" s="29"/>
      <c r="T3" s="24"/>
      <c r="U3" s="35">
        <f ca="1">SUM(Adherents!$U$5:$U$123)</f>
        <v>16056</v>
      </c>
      <c r="V3" s="36">
        <f>SUM(Adherents!$V$5:$V$123)</f>
        <v>408</v>
      </c>
      <c r="W3" s="27"/>
      <c r="X3" s="27"/>
      <c r="Y3" s="1"/>
    </row>
    <row r="4" spans="1:25" ht="30" customHeight="1" x14ac:dyDescent="0.25">
      <c r="A4" s="17" t="s">
        <v>2</v>
      </c>
      <c r="B4" s="17" t="s">
        <v>4</v>
      </c>
      <c r="C4" s="61" t="s">
        <v>192</v>
      </c>
      <c r="D4" s="17" t="s">
        <v>166</v>
      </c>
      <c r="E4" s="17" t="s">
        <v>167</v>
      </c>
      <c r="F4" s="61" t="s">
        <v>8</v>
      </c>
      <c r="G4" s="17" t="s">
        <v>168</v>
      </c>
      <c r="H4" s="17" t="s">
        <v>3</v>
      </c>
      <c r="I4" s="61" t="s">
        <v>209</v>
      </c>
      <c r="J4" s="17" t="s">
        <v>191</v>
      </c>
      <c r="K4" s="18" t="s">
        <v>5</v>
      </c>
      <c r="L4" s="17" t="s">
        <v>6</v>
      </c>
      <c r="M4" s="17" t="s">
        <v>7</v>
      </c>
      <c r="N4" s="18" t="s">
        <v>190</v>
      </c>
      <c r="O4" s="19" t="s">
        <v>9</v>
      </c>
      <c r="P4" s="20" t="s">
        <v>10</v>
      </c>
      <c r="Q4" s="19" t="s">
        <v>11</v>
      </c>
      <c r="R4" s="20" t="s">
        <v>12</v>
      </c>
      <c r="S4" s="19" t="s">
        <v>13</v>
      </c>
      <c r="T4" s="20" t="s">
        <v>14</v>
      </c>
      <c r="U4" s="21" t="s">
        <v>15</v>
      </c>
      <c r="V4" s="21" t="s">
        <v>16</v>
      </c>
      <c r="W4" s="22" t="s">
        <v>17</v>
      </c>
      <c r="X4" s="23" t="s">
        <v>188</v>
      </c>
      <c r="Y4" s="1"/>
    </row>
    <row r="5" spans="1:25" ht="15.75" x14ac:dyDescent="0.25">
      <c r="A5" s="37" t="s">
        <v>18</v>
      </c>
      <c r="B5" s="37"/>
      <c r="C5" s="62" t="s">
        <v>176</v>
      </c>
      <c r="D5" s="37"/>
      <c r="E5" s="37"/>
      <c r="F5" s="39"/>
      <c r="G5" s="37" t="s">
        <v>3</v>
      </c>
      <c r="H5" s="38" t="s">
        <v>173</v>
      </c>
      <c r="I5" s="80">
        <f>IF(OR(Tableau1[[#This Row],[Adulte ou Enfant]]="",Tableau1[[#This Row],[Type de Cours]]="",Tableau1[[#This Row],[Forfait]]=""),"",IF(Tableau1[[#This Row],[Type de Cours]]="Forfait",INDEX(Donnees!$J$2:$K$8,MATCH(Adherents!H5,Donnees!$J$2:$J$8,0),2),IF(Tableau1[[#This Row],[Type de Cours]]="Carte 10 séances",INDEX(Donnees!$M$2:$N$8,MATCH(Tableau1[[#This Row],[Forfait]],Donnees!$M$2:$M$8,0),2),IF(Tableau1[[#This Row],[Type de Cours]]="Carte + Adhésion",INDEX(Donnees!$P$2:$Q$8,MATCH(Tableau1[[#This Row],[Forfait]],Donnees!$P$2:$P$8,0),2),IF(Tableau1[[#This Row],[Type de Cours]]="Occasionnel",INDEX(Donnees!$AM$2:$AO$8,MATCH(Tableau1[[#This Row],[Forfait]],Donnees!$AM$2:$AM$8,0),2))))))</f>
        <v>468</v>
      </c>
      <c r="J5" s="38"/>
      <c r="K5" s="39" t="str">
        <f>IF(AND(Tableau1[[#This Row],[Adulte ou Enfant]]&lt;&gt;"",Tableau1[[#This Row],[Licence]]="Oui"),VLOOKUP(Tableau1[[#This Row],[Adulte ou Enfant]],Tarif_Licence,2,0),"")</f>
        <v/>
      </c>
      <c r="L5" s="38" t="s">
        <v>19</v>
      </c>
      <c r="M5" s="38" t="s">
        <v>19</v>
      </c>
      <c r="N5" s="40" t="s">
        <v>19</v>
      </c>
      <c r="O5" s="41"/>
      <c r="P5" s="40"/>
      <c r="Q5" s="41"/>
      <c r="R5" s="40"/>
      <c r="S5" s="41"/>
      <c r="T5" s="40"/>
      <c r="U5" s="14">
        <f ca="1">Impayes(Adherents!$O5,Adherents!$P5,Adherents!$Q5,Adherents!$R5,Adherents!$S5,Adherents!$T5)</f>
        <v>0</v>
      </c>
      <c r="V5" s="52"/>
      <c r="W5" s="53"/>
      <c r="X5" s="54"/>
      <c r="Y5" s="1"/>
    </row>
    <row r="6" spans="1:25" ht="15.75" x14ac:dyDescent="0.25">
      <c r="A6" s="42" t="s">
        <v>20</v>
      </c>
      <c r="B6" s="42"/>
      <c r="C6" s="42" t="s">
        <v>176</v>
      </c>
      <c r="D6" s="42"/>
      <c r="E6" s="42"/>
      <c r="F6" s="44"/>
      <c r="G6" s="42" t="s">
        <v>3</v>
      </c>
      <c r="H6" s="43" t="s">
        <v>173</v>
      </c>
      <c r="I6" s="80">
        <f>IF(OR(Tableau1[[#This Row],[Adulte ou Enfant]]="",Tableau1[[#This Row],[Type de Cours]]="",Tableau1[[#This Row],[Forfait]]=""),"",IF(Tableau1[[#This Row],[Type de Cours]]="Forfait",INDEX(Donnees!$J$2:$K$8,MATCH(Adherents!H6,Donnees!$J$2:$J$8,0),2),IF(Tableau1[[#This Row],[Type de Cours]]="Carte 10 séances",INDEX(Donnees!$M$2:$N$8,MATCH(Tableau1[[#This Row],[Forfait]],Donnees!$M$2:$M$8,0),2),IF(Tableau1[[#This Row],[Type de Cours]]="Carte + Adhésion",INDEX(Donnees!$P$2:$Q$8,MATCH(Tableau1[[#This Row],[Forfait]],Donnees!$P$2:$P$8,0),2),IF(Tableau1[[#This Row],[Type de Cours]]="Occasionnel",INDEX(Donnees!$AM$2:$AO$8,MATCH(Tableau1[[#This Row],[Forfait]],Donnees!$AM$2:$AM$8,0),2))))))</f>
        <v>468</v>
      </c>
      <c r="J6" s="43"/>
      <c r="K6" s="39" t="str">
        <f>IF(AND(Tableau1[[#This Row],[Adulte ou Enfant]]&lt;&gt;"",Tableau1[[#This Row],[Licence]]="Oui"),VLOOKUP(Tableau1[[#This Row],[Adulte ou Enfant]],Tarif_Licence,2,0),"")</f>
        <v/>
      </c>
      <c r="L6" s="43" t="s">
        <v>19</v>
      </c>
      <c r="M6" s="43" t="s">
        <v>19</v>
      </c>
      <c r="N6" s="45" t="s">
        <v>19</v>
      </c>
      <c r="O6" s="46"/>
      <c r="P6" s="45"/>
      <c r="Q6" s="46"/>
      <c r="R6" s="45"/>
      <c r="S6" s="46"/>
      <c r="T6" s="45"/>
      <c r="U6" s="15">
        <f ca="1">Impayes(Adherents!$O6,Adherents!$P6,Adherents!$Q6,Adherents!$R6,Adherents!$S6,Adherents!$T6)</f>
        <v>0</v>
      </c>
      <c r="V6" s="55"/>
      <c r="W6" s="56"/>
      <c r="X6" s="57"/>
      <c r="Y6" s="1"/>
    </row>
    <row r="7" spans="1:25" ht="15.75" x14ac:dyDescent="0.25">
      <c r="A7" s="47" t="s">
        <v>21</v>
      </c>
      <c r="B7" s="47"/>
      <c r="C7" s="47" t="s">
        <v>175</v>
      </c>
      <c r="D7" s="47"/>
      <c r="E7" s="47"/>
      <c r="F7" s="49"/>
      <c r="G7" s="47" t="s">
        <v>3</v>
      </c>
      <c r="H7" s="48" t="s">
        <v>24</v>
      </c>
      <c r="I7" s="80">
        <f>IF(OR(Tableau1[[#This Row],[Adulte ou Enfant]]="",Tableau1[[#This Row],[Type de Cours]]="",Tableau1[[#This Row],[Forfait]]=""),"",IF(Tableau1[[#This Row],[Type de Cours]]="Forfait",INDEX(Donnees!$J$2:$K$8,MATCH(Adherents!H7,Donnees!$J$2:$J$8,0),2),IF(Tableau1[[#This Row],[Type de Cours]]="Carte 10 séances",INDEX(Donnees!$M$2:$N$8,MATCH(Tableau1[[#This Row],[Forfait]],Donnees!$M$2:$M$8,0),2),IF(Tableau1[[#This Row],[Type de Cours]]="Carte + Adhésion",INDEX(Donnees!$P$2:$Q$8,MATCH(Tableau1[[#This Row],[Forfait]],Donnees!$P$2:$P$8,0),2),IF(Tableau1[[#This Row],[Type de Cours]]="Occasionnel",INDEX(Donnees!$AM$2:$AO$8,MATCH(Tableau1[[#This Row],[Forfait]],Donnees!$AM$2:$AM$8,0),2))))))</f>
        <v>648</v>
      </c>
      <c r="J7" s="48"/>
      <c r="K7" s="39" t="str">
        <f>IF(AND(Tableau1[[#This Row],[Adulte ou Enfant]]&lt;&gt;"",Tableau1[[#This Row],[Licence]]="Oui"),VLOOKUP(Tableau1[[#This Row],[Adulte ou Enfant]],Tarif_Licence,2,0),"")</f>
        <v/>
      </c>
      <c r="L7" s="48" t="s">
        <v>22</v>
      </c>
      <c r="M7" s="48" t="s">
        <v>22</v>
      </c>
      <c r="N7" s="50" t="s">
        <v>22</v>
      </c>
      <c r="O7" s="51">
        <v>266</v>
      </c>
      <c r="P7" s="50"/>
      <c r="Q7" s="51">
        <v>216</v>
      </c>
      <c r="R7" s="50"/>
      <c r="S7" s="51">
        <v>216</v>
      </c>
      <c r="T7" s="50"/>
      <c r="U7" s="16">
        <f ca="1">Impayes(Adherents!$O7,Adherents!$P7,Adherents!$Q7,Adherents!$R7,Adherents!$S7,Adherents!$T7)</f>
        <v>0</v>
      </c>
      <c r="V7" s="58"/>
      <c r="W7" s="59"/>
      <c r="X7" s="60"/>
      <c r="Y7" s="1"/>
    </row>
    <row r="8" spans="1:25" ht="15.75" x14ac:dyDescent="0.25">
      <c r="A8" s="42" t="s">
        <v>23</v>
      </c>
      <c r="B8" s="42"/>
      <c r="C8" s="42" t="s">
        <v>175</v>
      </c>
      <c r="D8" s="42"/>
      <c r="E8" s="42"/>
      <c r="F8" s="44"/>
      <c r="G8" s="42" t="s">
        <v>3</v>
      </c>
      <c r="H8" s="43" t="s">
        <v>24</v>
      </c>
      <c r="I8" s="80">
        <f>IF(OR(Tableau1[[#This Row],[Adulte ou Enfant]]="",Tableau1[[#This Row],[Type de Cours]]="",Tableau1[[#This Row],[Forfait]]=""),"",IF(Tableau1[[#This Row],[Type de Cours]]="Forfait",INDEX(Donnees!$J$2:$K$8,MATCH(Adherents!H8,Donnees!$J$2:$J$8,0),2),IF(Tableau1[[#This Row],[Type de Cours]]="Carte 10 séances",INDEX(Donnees!$M$2:$N$8,MATCH(Tableau1[[#This Row],[Forfait]],Donnees!$M$2:$M$8,0),2),IF(Tableau1[[#This Row],[Type de Cours]]="Carte + Adhésion",INDEX(Donnees!$P$2:$Q$8,MATCH(Tableau1[[#This Row],[Forfait]],Donnees!$P$2:$P$8,0),2),IF(Tableau1[[#This Row],[Type de Cours]]="Occasionnel",INDEX(Donnees!$AM$2:$AO$8,MATCH(Tableau1[[#This Row],[Forfait]],Donnees!$AM$2:$AM$8,0),2))))))</f>
        <v>648</v>
      </c>
      <c r="J8" s="43"/>
      <c r="K8" s="39" t="str">
        <f>IF(AND(Tableau1[[#This Row],[Adulte ou Enfant]]&lt;&gt;"",Tableau1[[#This Row],[Licence]]="Oui"),VLOOKUP(Tableau1[[#This Row],[Adulte ou Enfant]],Tarif_Licence,2,0),"")</f>
        <v/>
      </c>
      <c r="L8" s="43" t="s">
        <v>19</v>
      </c>
      <c r="M8" s="43" t="s">
        <v>19</v>
      </c>
      <c r="N8" s="45" t="s">
        <v>22</v>
      </c>
      <c r="O8" s="46">
        <v>276</v>
      </c>
      <c r="P8" s="45" t="s">
        <v>25</v>
      </c>
      <c r="Q8" s="46">
        <v>216</v>
      </c>
      <c r="R8" s="45" t="s">
        <v>25</v>
      </c>
      <c r="S8" s="46">
        <v>216</v>
      </c>
      <c r="T8" s="45" t="s">
        <v>25</v>
      </c>
      <c r="U8" s="15">
        <f ca="1">Impayes(Adherents!$O8,Adherents!$P8,Adherents!$Q8,Adherents!$R8,Adherents!$S8,Adherents!$T8)</f>
        <v>708</v>
      </c>
      <c r="V8" s="55"/>
      <c r="W8" s="56" t="s">
        <v>26</v>
      </c>
      <c r="X8" s="57" t="s">
        <v>27</v>
      </c>
      <c r="Y8" s="1"/>
    </row>
    <row r="9" spans="1:25" ht="15.75" x14ac:dyDescent="0.25">
      <c r="A9" s="47" t="s">
        <v>28</v>
      </c>
      <c r="B9" s="47"/>
      <c r="C9" s="47" t="s">
        <v>175</v>
      </c>
      <c r="D9" s="47"/>
      <c r="E9" s="47"/>
      <c r="F9" s="49"/>
      <c r="G9" s="47" t="s">
        <v>3</v>
      </c>
      <c r="H9" s="48" t="s">
        <v>173</v>
      </c>
      <c r="I9" s="81">
        <f>IF(OR(Tableau1[[#This Row],[Adulte ou Enfant]]="",Tableau1[[#This Row],[Type de Cours]]="",Tableau1[[#This Row],[Forfait]]=""),"",IF(Tableau1[[#This Row],[Type de Cours]]="Forfait",INDEX(Donnees!$J$2:$K$8,MATCH(Adherents!H9,Donnees!$J$2:$J$8,0),2),IF(Tableau1[[#This Row],[Type de Cours]]="Carte 10 séances",INDEX(Donnees!$M$2:$N$8,MATCH(Tableau1[[#This Row],[Forfait]],Donnees!$M$2:$M$8,0),2),IF(Tableau1[[#This Row],[Type de Cours]]="Carte + Adhésion",INDEX(Donnees!$P$2:$Q$8,MATCH(Tableau1[[#This Row],[Forfait]],Donnees!$P$2:$P$8,0),2),IF(Tableau1[[#This Row],[Type de Cours]]="Occasionnel",INDEX(Donnees!$AM$2:$AO$8,MATCH(Tableau1[[#This Row],[Forfait]],Donnees!$AM$2:$AM$8,0),2))))))</f>
        <v>468</v>
      </c>
      <c r="J9" s="48"/>
      <c r="K9" s="39" t="str">
        <f>IF(AND(Tableau1[[#This Row],[Adulte ou Enfant]]&lt;&gt;"",Tableau1[[#This Row],[Licence]]="Oui"),VLOOKUP(Tableau1[[#This Row],[Adulte ou Enfant]],Tarif_Licence,2,0),"")</f>
        <v/>
      </c>
      <c r="L9" s="48" t="s">
        <v>22</v>
      </c>
      <c r="M9" s="48" t="s">
        <v>22</v>
      </c>
      <c r="N9" s="50" t="s">
        <v>22</v>
      </c>
      <c r="O9" s="51">
        <v>216</v>
      </c>
      <c r="P9" s="50"/>
      <c r="Q9" s="51">
        <v>156</v>
      </c>
      <c r="R9" s="50"/>
      <c r="S9" s="51">
        <v>156</v>
      </c>
      <c r="T9" s="50"/>
      <c r="U9" s="16">
        <f ca="1">Impayes(Adherents!$O9,Adherents!$P9,Adherents!$Q9,Adherents!$R9,Adherents!$S9,Adherents!$T9)</f>
        <v>0</v>
      </c>
      <c r="V9" s="58"/>
      <c r="W9" s="59"/>
      <c r="X9" s="60"/>
      <c r="Y9" s="1"/>
    </row>
    <row r="10" spans="1:25" ht="15.75" x14ac:dyDescent="0.25">
      <c r="A10" s="42" t="s">
        <v>29</v>
      </c>
      <c r="B10" s="42"/>
      <c r="C10" s="42" t="s">
        <v>175</v>
      </c>
      <c r="D10" s="42"/>
      <c r="E10" s="42"/>
      <c r="F10" s="44"/>
      <c r="G10" s="42" t="s">
        <v>3</v>
      </c>
      <c r="H10" s="43" t="s">
        <v>173</v>
      </c>
      <c r="I10" s="80">
        <f>IF(OR(Tableau1[[#This Row],[Adulte ou Enfant]]="",Tableau1[[#This Row],[Type de Cours]]="",Tableau1[[#This Row],[Forfait]]=""),"",IF(Tableau1[[#This Row],[Type de Cours]]="Forfait",INDEX(Donnees!$J$2:$K$8,MATCH(Adherents!H10,Donnees!$J$2:$J$8,0),2),IF(Tableau1[[#This Row],[Type de Cours]]="Carte 10 séances",INDEX(Donnees!$M$2:$N$8,MATCH(Tableau1[[#This Row],[Forfait]],Donnees!$M$2:$M$8,0),2),IF(Tableau1[[#This Row],[Type de Cours]]="Carte + Adhésion",INDEX(Donnees!$P$2:$Q$8,MATCH(Tableau1[[#This Row],[Forfait]],Donnees!$P$2:$P$8,0),2),IF(Tableau1[[#This Row],[Type de Cours]]="Occasionnel",INDEX(Donnees!$AM$2:$AO$8,MATCH(Tableau1[[#This Row],[Forfait]],Donnees!$AM$2:$AM$8,0),2))))))</f>
        <v>468</v>
      </c>
      <c r="J10" s="43"/>
      <c r="K10" s="39" t="str">
        <f>IF(AND(Tableau1[[#This Row],[Adulte ou Enfant]]&lt;&gt;"",Tableau1[[#This Row],[Licence]]="Oui"),VLOOKUP(Tableau1[[#This Row],[Adulte ou Enfant]],Tarif_Licence,2,0),"")</f>
        <v/>
      </c>
      <c r="L10" s="43" t="s">
        <v>22</v>
      </c>
      <c r="M10" s="43" t="s">
        <v>22</v>
      </c>
      <c r="N10" s="45" t="s">
        <v>22</v>
      </c>
      <c r="O10" s="46">
        <v>216</v>
      </c>
      <c r="P10" s="45"/>
      <c r="Q10" s="46">
        <v>156</v>
      </c>
      <c r="R10" s="45"/>
      <c r="S10" s="46">
        <v>156</v>
      </c>
      <c r="T10" s="45"/>
      <c r="U10" s="15">
        <f ca="1">Impayes(Adherents!$O10,Adherents!$P10,Adherents!$Q10,Adherents!$R10,Adherents!$S10,Adherents!$T10)</f>
        <v>0</v>
      </c>
      <c r="V10" s="55"/>
      <c r="W10" s="56"/>
      <c r="X10" s="57"/>
      <c r="Y10" s="1"/>
    </row>
    <row r="11" spans="1:25" ht="15.75" x14ac:dyDescent="0.25">
      <c r="A11" s="47" t="s">
        <v>30</v>
      </c>
      <c r="B11" s="47"/>
      <c r="C11" s="47" t="s">
        <v>175</v>
      </c>
      <c r="D11" s="47"/>
      <c r="E11" s="47"/>
      <c r="F11" s="49"/>
      <c r="G11" s="47" t="s">
        <v>3</v>
      </c>
      <c r="H11" s="48" t="s">
        <v>173</v>
      </c>
      <c r="I11" s="81">
        <f>IF(OR(Tableau1[[#This Row],[Adulte ou Enfant]]="",Tableau1[[#This Row],[Type de Cours]]="",Tableau1[[#This Row],[Forfait]]=""),"",IF(Tableau1[[#This Row],[Type de Cours]]="Forfait",INDEX(Donnees!$J$2:$K$8,MATCH(Adherents!H11,Donnees!$J$2:$J$8,0),2),IF(Tableau1[[#This Row],[Type de Cours]]="Carte 10 séances",INDEX(Donnees!$M$2:$N$8,MATCH(Tableau1[[#This Row],[Forfait]],Donnees!$M$2:$M$8,0),2),IF(Tableau1[[#This Row],[Type de Cours]]="Carte + Adhésion",INDEX(Donnees!$P$2:$Q$8,MATCH(Tableau1[[#This Row],[Forfait]],Donnees!$P$2:$P$8,0),2),IF(Tableau1[[#This Row],[Type de Cours]]="Occasionnel",INDEX(Donnees!$AM$2:$AO$8,MATCH(Tableau1[[#This Row],[Forfait]],Donnees!$AM$2:$AM$8,0),2))))))</f>
        <v>468</v>
      </c>
      <c r="J11" s="48"/>
      <c r="K11" s="39" t="str">
        <f>IF(AND(Tableau1[[#This Row],[Adulte ou Enfant]]&lt;&gt;"",Tableau1[[#This Row],[Licence]]="Oui"),VLOOKUP(Tableau1[[#This Row],[Adulte ou Enfant]],Tarif_Licence,2,0),"")</f>
        <v/>
      </c>
      <c r="L11" s="48" t="s">
        <v>19</v>
      </c>
      <c r="M11" s="48" t="s">
        <v>22</v>
      </c>
      <c r="N11" s="50"/>
      <c r="O11" s="51">
        <v>216</v>
      </c>
      <c r="P11" s="50" t="s">
        <v>25</v>
      </c>
      <c r="Q11" s="51">
        <v>156</v>
      </c>
      <c r="R11" s="50" t="s">
        <v>25</v>
      </c>
      <c r="S11" s="51">
        <v>156</v>
      </c>
      <c r="T11" s="50" t="s">
        <v>25</v>
      </c>
      <c r="U11" s="16">
        <f ca="1">Impayes(Adherents!$O11,Adherents!$P11,Adherents!$Q11,Adherents!$R11,Adherents!$S11,Adherents!$T11)</f>
        <v>528</v>
      </c>
      <c r="V11" s="58"/>
      <c r="W11" s="59"/>
      <c r="X11" s="60"/>
      <c r="Y11" s="1"/>
    </row>
    <row r="12" spans="1:25" ht="15.75" x14ac:dyDescent="0.25">
      <c r="A12" s="42" t="s">
        <v>31</v>
      </c>
      <c r="B12" s="42"/>
      <c r="C12" s="42" t="s">
        <v>175</v>
      </c>
      <c r="D12" s="42"/>
      <c r="E12" s="42"/>
      <c r="F12" s="44"/>
      <c r="G12" s="42" t="s">
        <v>3</v>
      </c>
      <c r="H12" s="43" t="s">
        <v>173</v>
      </c>
      <c r="I12" s="80">
        <f>IF(OR(Tableau1[[#This Row],[Adulte ou Enfant]]="",Tableau1[[#This Row],[Type de Cours]]="",Tableau1[[#This Row],[Forfait]]=""),"",IF(Tableau1[[#This Row],[Type de Cours]]="Forfait",INDEX(Donnees!$J$2:$K$8,MATCH(Adherents!H12,Donnees!$J$2:$J$8,0),2),IF(Tableau1[[#This Row],[Type de Cours]]="Carte 10 séances",INDEX(Donnees!$M$2:$N$8,MATCH(Tableau1[[#This Row],[Forfait]],Donnees!$M$2:$M$8,0),2),IF(Tableau1[[#This Row],[Type de Cours]]="Carte + Adhésion",INDEX(Donnees!$P$2:$Q$8,MATCH(Tableau1[[#This Row],[Forfait]],Donnees!$P$2:$P$8,0),2),IF(Tableau1[[#This Row],[Type de Cours]]="Occasionnel",INDEX(Donnees!$AM$2:$AO$8,MATCH(Tableau1[[#This Row],[Forfait]],Donnees!$AM$2:$AM$8,0),2))))))</f>
        <v>468</v>
      </c>
      <c r="J12" s="43"/>
      <c r="K12" s="39" t="str">
        <f>IF(AND(Tableau1[[#This Row],[Adulte ou Enfant]]&lt;&gt;"",Tableau1[[#This Row],[Licence]]="Oui"),VLOOKUP(Tableau1[[#This Row],[Adulte ou Enfant]],Tarif_Licence,2,0),"")</f>
        <v/>
      </c>
      <c r="L12" s="43" t="s">
        <v>22</v>
      </c>
      <c r="M12" s="43" t="s">
        <v>22</v>
      </c>
      <c r="N12" s="45" t="s">
        <v>22</v>
      </c>
      <c r="O12" s="46">
        <v>216</v>
      </c>
      <c r="P12" s="45"/>
      <c r="Q12" s="46">
        <v>156</v>
      </c>
      <c r="R12" s="45"/>
      <c r="S12" s="46">
        <v>156</v>
      </c>
      <c r="T12" s="45"/>
      <c r="U12" s="15">
        <f ca="1">Impayes(Adherents!$O12,Adherents!$P12,Adherents!$Q12,Adherents!$R12,Adherents!$S12,Adherents!$T12)</f>
        <v>0</v>
      </c>
      <c r="V12" s="55"/>
      <c r="W12" s="56"/>
      <c r="X12" s="57"/>
      <c r="Y12" s="1"/>
    </row>
    <row r="13" spans="1:25" ht="15.75" x14ac:dyDescent="0.25">
      <c r="A13" s="47" t="s">
        <v>32</v>
      </c>
      <c r="B13" s="47"/>
      <c r="C13" s="47" t="s">
        <v>175</v>
      </c>
      <c r="D13" s="47"/>
      <c r="E13" s="47"/>
      <c r="F13" s="49"/>
      <c r="G13" s="47" t="s">
        <v>3</v>
      </c>
      <c r="H13" s="48" t="s">
        <v>173</v>
      </c>
      <c r="I13" s="81">
        <f>IF(OR(Tableau1[[#This Row],[Adulte ou Enfant]]="",Tableau1[[#This Row],[Type de Cours]]="",Tableau1[[#This Row],[Forfait]]=""),"",IF(Tableau1[[#This Row],[Type de Cours]]="Forfait",INDEX(Donnees!$J$2:$K$8,MATCH(Adherents!H13,Donnees!$J$2:$J$8,0),2),IF(Tableau1[[#This Row],[Type de Cours]]="Carte 10 séances",INDEX(Donnees!$M$2:$N$8,MATCH(Tableau1[[#This Row],[Forfait]],Donnees!$M$2:$M$8,0),2),IF(Tableau1[[#This Row],[Type de Cours]]="Carte + Adhésion",INDEX(Donnees!$P$2:$Q$8,MATCH(Tableau1[[#This Row],[Forfait]],Donnees!$P$2:$P$8,0),2),IF(Tableau1[[#This Row],[Type de Cours]]="Occasionnel",INDEX(Donnees!$AM$2:$AO$8,MATCH(Tableau1[[#This Row],[Forfait]],Donnees!$AM$2:$AM$8,0),2))))))</f>
        <v>468</v>
      </c>
      <c r="J13" s="48"/>
      <c r="K13" s="39" t="str">
        <f>IF(AND(Tableau1[[#This Row],[Adulte ou Enfant]]&lt;&gt;"",Tableau1[[#This Row],[Licence]]="Oui"),VLOOKUP(Tableau1[[#This Row],[Adulte ou Enfant]],Tarif_Licence,2,0),"")</f>
        <v/>
      </c>
      <c r="L13" s="48" t="s">
        <v>22</v>
      </c>
      <c r="M13" s="48" t="s">
        <v>22</v>
      </c>
      <c r="N13" s="50" t="s">
        <v>22</v>
      </c>
      <c r="O13" s="51">
        <v>216</v>
      </c>
      <c r="P13" s="50"/>
      <c r="Q13" s="51">
        <v>156</v>
      </c>
      <c r="R13" s="50"/>
      <c r="S13" s="51">
        <v>156</v>
      </c>
      <c r="T13" s="50"/>
      <c r="U13" s="16">
        <f ca="1">Impayes(Adherents!$O13,Adherents!$P13,Adherents!$Q13,Adherents!$R13,Adherents!$S13,Adherents!$T13)</f>
        <v>0</v>
      </c>
      <c r="V13" s="58"/>
      <c r="W13" s="59"/>
      <c r="X13" s="60"/>
      <c r="Y13" s="1"/>
    </row>
    <row r="14" spans="1:25" ht="15.75" x14ac:dyDescent="0.25">
      <c r="A14" s="42" t="s">
        <v>33</v>
      </c>
      <c r="B14" s="42"/>
      <c r="C14" s="42" t="s">
        <v>175</v>
      </c>
      <c r="D14" s="42"/>
      <c r="E14" s="42"/>
      <c r="F14" s="44"/>
      <c r="G14" s="42" t="s">
        <v>3</v>
      </c>
      <c r="H14" s="43" t="s">
        <v>24</v>
      </c>
      <c r="I14" s="80">
        <f>IF(OR(Tableau1[[#This Row],[Adulte ou Enfant]]="",Tableau1[[#This Row],[Type de Cours]]="",Tableau1[[#This Row],[Forfait]]=""),"",IF(Tableau1[[#This Row],[Type de Cours]]="Forfait",INDEX(Donnees!$J$2:$K$8,MATCH(Adherents!H14,Donnees!$J$2:$J$8,0),2),IF(Tableau1[[#This Row],[Type de Cours]]="Carte 10 séances",INDEX(Donnees!$M$2:$N$8,MATCH(Tableau1[[#This Row],[Forfait]],Donnees!$M$2:$M$8,0),2),IF(Tableau1[[#This Row],[Type de Cours]]="Carte + Adhésion",INDEX(Donnees!$P$2:$Q$8,MATCH(Tableau1[[#This Row],[Forfait]],Donnees!$P$2:$P$8,0),2),IF(Tableau1[[#This Row],[Type de Cours]]="Occasionnel",INDEX(Donnees!$AM$2:$AO$8,MATCH(Tableau1[[#This Row],[Forfait]],Donnees!$AM$2:$AM$8,0),2))))))</f>
        <v>648</v>
      </c>
      <c r="J14" s="43"/>
      <c r="K14" s="39" t="str">
        <f>IF(AND(Tableau1[[#This Row],[Adulte ou Enfant]]&lt;&gt;"",Tableau1[[#This Row],[Licence]]="Oui"),VLOOKUP(Tableau1[[#This Row],[Adulte ou Enfant]],Tarif_Licence,2,0),"")</f>
        <v/>
      </c>
      <c r="L14" s="43" t="s">
        <v>22</v>
      </c>
      <c r="M14" s="43" t="s">
        <v>22</v>
      </c>
      <c r="N14" s="45" t="s">
        <v>22</v>
      </c>
      <c r="O14" s="46">
        <v>276</v>
      </c>
      <c r="P14" s="45"/>
      <c r="Q14" s="46">
        <v>216</v>
      </c>
      <c r="R14" s="45"/>
      <c r="S14" s="46">
        <v>216</v>
      </c>
      <c r="T14" s="45"/>
      <c r="U14" s="15">
        <f ca="1">Impayes(Adherents!$O14,Adherents!$P14,Adherents!$Q14,Adherents!$R14,Adherents!$S14,Adherents!$T14)</f>
        <v>0</v>
      </c>
      <c r="V14" s="55"/>
      <c r="W14" s="56"/>
      <c r="X14" s="57"/>
      <c r="Y14" s="1"/>
    </row>
    <row r="15" spans="1:25" ht="15.75" x14ac:dyDescent="0.25">
      <c r="A15" s="47" t="s">
        <v>34</v>
      </c>
      <c r="B15" s="47"/>
      <c r="C15" s="47" t="s">
        <v>175</v>
      </c>
      <c r="D15" s="47"/>
      <c r="E15" s="47"/>
      <c r="F15" s="49"/>
      <c r="G15" s="47" t="s">
        <v>3</v>
      </c>
      <c r="H15" s="48" t="s">
        <v>173</v>
      </c>
      <c r="I15" s="81">
        <f>IF(OR(Tableau1[[#This Row],[Adulte ou Enfant]]="",Tableau1[[#This Row],[Type de Cours]]="",Tableau1[[#This Row],[Forfait]]=""),"",IF(Tableau1[[#This Row],[Type de Cours]]="Forfait",INDEX(Donnees!$J$2:$K$8,MATCH(Adherents!H15,Donnees!$J$2:$J$8,0),2),IF(Tableau1[[#This Row],[Type de Cours]]="Carte 10 séances",INDEX(Donnees!$M$2:$N$8,MATCH(Tableau1[[#This Row],[Forfait]],Donnees!$M$2:$M$8,0),2),IF(Tableau1[[#This Row],[Type de Cours]]="Carte + Adhésion",INDEX(Donnees!$P$2:$Q$8,MATCH(Tableau1[[#This Row],[Forfait]],Donnees!$P$2:$P$8,0),2),IF(Tableau1[[#This Row],[Type de Cours]]="Occasionnel",INDEX(Donnees!$AM$2:$AO$8,MATCH(Tableau1[[#This Row],[Forfait]],Donnees!$AM$2:$AM$8,0),2))))))</f>
        <v>468</v>
      </c>
      <c r="J15" s="48"/>
      <c r="K15" s="39" t="str">
        <f>IF(AND(Tableau1[[#This Row],[Adulte ou Enfant]]&lt;&gt;"",Tableau1[[#This Row],[Licence]]="Oui"),VLOOKUP(Tableau1[[#This Row],[Adulte ou Enfant]],Tarif_Licence,2,0),"")</f>
        <v/>
      </c>
      <c r="L15" s="48" t="s">
        <v>22</v>
      </c>
      <c r="M15" s="48" t="s">
        <v>22</v>
      </c>
      <c r="N15" s="50" t="s">
        <v>22</v>
      </c>
      <c r="O15" s="51">
        <v>216</v>
      </c>
      <c r="P15" s="50"/>
      <c r="Q15" s="51">
        <v>156</v>
      </c>
      <c r="R15" s="50"/>
      <c r="S15" s="51">
        <v>156</v>
      </c>
      <c r="T15" s="50"/>
      <c r="U15" s="16">
        <f ca="1">Impayes(Adherents!$O15,Adherents!$P15,Adherents!$Q15,Adherents!$R15,Adherents!$S15,Adherents!$T15)</f>
        <v>0</v>
      </c>
      <c r="V15" s="58"/>
      <c r="W15" s="59"/>
      <c r="X15" s="60"/>
      <c r="Y15" s="1"/>
    </row>
    <row r="16" spans="1:25" ht="15.75" x14ac:dyDescent="0.25">
      <c r="A16" s="42" t="s">
        <v>35</v>
      </c>
      <c r="B16" s="42"/>
      <c r="C16" s="42" t="s">
        <v>175</v>
      </c>
      <c r="D16" s="42"/>
      <c r="E16" s="42"/>
      <c r="F16" s="44"/>
      <c r="G16" s="42" t="s">
        <v>3</v>
      </c>
      <c r="H16" s="43" t="s">
        <v>173</v>
      </c>
      <c r="I16" s="80">
        <f>IF(OR(Tableau1[[#This Row],[Adulte ou Enfant]]="",Tableau1[[#This Row],[Type de Cours]]="",Tableau1[[#This Row],[Forfait]]=""),"",IF(Tableau1[[#This Row],[Type de Cours]]="Forfait",INDEX(Donnees!$J$2:$K$8,MATCH(Adherents!H16,Donnees!$J$2:$J$8,0),2),IF(Tableau1[[#This Row],[Type de Cours]]="Carte 10 séances",INDEX(Donnees!$M$2:$N$8,MATCH(Tableau1[[#This Row],[Forfait]],Donnees!$M$2:$M$8,0),2),IF(Tableau1[[#This Row],[Type de Cours]]="Carte + Adhésion",INDEX(Donnees!$P$2:$Q$8,MATCH(Tableau1[[#This Row],[Forfait]],Donnees!$P$2:$P$8,0),2),IF(Tableau1[[#This Row],[Type de Cours]]="Occasionnel",INDEX(Donnees!$AM$2:$AO$8,MATCH(Tableau1[[#This Row],[Forfait]],Donnees!$AM$2:$AM$8,0),2))))))</f>
        <v>468</v>
      </c>
      <c r="J16" s="43"/>
      <c r="K16" s="39" t="str">
        <f>IF(AND(Tableau1[[#This Row],[Adulte ou Enfant]]&lt;&gt;"",Tableau1[[#This Row],[Licence]]="Oui"),VLOOKUP(Tableau1[[#This Row],[Adulte ou Enfant]],Tarif_Licence,2,0),"")</f>
        <v/>
      </c>
      <c r="L16" s="43" t="s">
        <v>22</v>
      </c>
      <c r="M16" s="43" t="s">
        <v>22</v>
      </c>
      <c r="N16" s="45" t="s">
        <v>22</v>
      </c>
      <c r="O16" s="46">
        <v>216</v>
      </c>
      <c r="P16" s="45"/>
      <c r="Q16" s="46">
        <v>156</v>
      </c>
      <c r="R16" s="45"/>
      <c r="S16" s="46"/>
      <c r="T16" s="45" t="s">
        <v>25</v>
      </c>
      <c r="U16" s="15">
        <f ca="1">Impayes(Adherents!$O16,Adherents!$P16,Adherents!$Q16,Adherents!$R16,Adherents!$S16,Adherents!$T16)</f>
        <v>0</v>
      </c>
      <c r="V16" s="55"/>
      <c r="W16" s="56"/>
      <c r="X16" s="57"/>
      <c r="Y16" s="1"/>
    </row>
    <row r="17" spans="1:25" ht="15.75" x14ac:dyDescent="0.25">
      <c r="A17" s="47" t="s">
        <v>36</v>
      </c>
      <c r="B17" s="47"/>
      <c r="C17" s="47" t="s">
        <v>175</v>
      </c>
      <c r="D17" s="47"/>
      <c r="E17" s="47"/>
      <c r="F17" s="49"/>
      <c r="G17" s="47" t="s">
        <v>3</v>
      </c>
      <c r="H17" s="48" t="s">
        <v>24</v>
      </c>
      <c r="I17" s="81">
        <f>IF(OR(Tableau1[[#This Row],[Adulte ou Enfant]]="",Tableau1[[#This Row],[Type de Cours]]="",Tableau1[[#This Row],[Forfait]]=""),"",IF(Tableau1[[#This Row],[Type de Cours]]="Forfait",INDEX(Donnees!$J$2:$K$8,MATCH(Adherents!H17,Donnees!$J$2:$J$8,0),2),IF(Tableau1[[#This Row],[Type de Cours]]="Carte 10 séances",INDEX(Donnees!$M$2:$N$8,MATCH(Tableau1[[#This Row],[Forfait]],Donnees!$M$2:$M$8,0),2),IF(Tableau1[[#This Row],[Type de Cours]]="Carte + Adhésion",INDEX(Donnees!$P$2:$Q$8,MATCH(Tableau1[[#This Row],[Forfait]],Donnees!$P$2:$P$8,0),2),IF(Tableau1[[#This Row],[Type de Cours]]="Occasionnel",INDEX(Donnees!$AM$2:$AO$8,MATCH(Tableau1[[#This Row],[Forfait]],Donnees!$AM$2:$AM$8,0),2))))))</f>
        <v>648</v>
      </c>
      <c r="J17" s="48"/>
      <c r="K17" s="39" t="str">
        <f>IF(AND(Tableau1[[#This Row],[Adulte ou Enfant]]&lt;&gt;"",Tableau1[[#This Row],[Licence]]="Oui"),VLOOKUP(Tableau1[[#This Row],[Adulte ou Enfant]],Tarif_Licence,2,0),"")</f>
        <v/>
      </c>
      <c r="L17" s="48" t="s">
        <v>22</v>
      </c>
      <c r="M17" s="48" t="s">
        <v>22</v>
      </c>
      <c r="N17" s="50" t="s">
        <v>22</v>
      </c>
      <c r="O17" s="51">
        <v>276</v>
      </c>
      <c r="P17" s="50" t="s">
        <v>25</v>
      </c>
      <c r="Q17" s="51">
        <v>216</v>
      </c>
      <c r="R17" s="50" t="s">
        <v>25</v>
      </c>
      <c r="S17" s="51">
        <v>216</v>
      </c>
      <c r="T17" s="50" t="s">
        <v>25</v>
      </c>
      <c r="U17" s="16">
        <f ca="1">Impayes(Adherents!$O17,Adherents!$P17,Adherents!$Q17,Adherents!$R17,Adherents!$S17,Adherents!$T17)</f>
        <v>708</v>
      </c>
      <c r="V17" s="58"/>
      <c r="W17" s="59"/>
      <c r="X17" s="60" t="s">
        <v>37</v>
      </c>
      <c r="Y17" s="1"/>
    </row>
    <row r="18" spans="1:25" ht="15.75" x14ac:dyDescent="0.25">
      <c r="A18" s="42" t="s">
        <v>38</v>
      </c>
      <c r="B18" s="42"/>
      <c r="C18" s="42" t="s">
        <v>175</v>
      </c>
      <c r="D18" s="42"/>
      <c r="E18" s="42"/>
      <c r="F18" s="44"/>
      <c r="G18" s="42" t="s">
        <v>3</v>
      </c>
      <c r="H18" s="43" t="s">
        <v>173</v>
      </c>
      <c r="I18" s="80">
        <f>IF(OR(Tableau1[[#This Row],[Adulte ou Enfant]]="",Tableau1[[#This Row],[Type de Cours]]="",Tableau1[[#This Row],[Forfait]]=""),"",IF(Tableau1[[#This Row],[Type de Cours]]="Forfait",INDEX(Donnees!$J$2:$K$8,MATCH(Adherents!H18,Donnees!$J$2:$J$8,0),2),IF(Tableau1[[#This Row],[Type de Cours]]="Carte 10 séances",INDEX(Donnees!$M$2:$N$8,MATCH(Tableau1[[#This Row],[Forfait]],Donnees!$M$2:$M$8,0),2),IF(Tableau1[[#This Row],[Type de Cours]]="Carte + Adhésion",INDEX(Donnees!$P$2:$Q$8,MATCH(Tableau1[[#This Row],[Forfait]],Donnees!$P$2:$P$8,0),2),IF(Tableau1[[#This Row],[Type de Cours]]="Occasionnel",INDEX(Donnees!$AM$2:$AO$8,MATCH(Tableau1[[#This Row],[Forfait]],Donnees!$AM$2:$AM$8,0),2))))))</f>
        <v>468</v>
      </c>
      <c r="J18" s="43"/>
      <c r="K18" s="39" t="str">
        <f>IF(AND(Tableau1[[#This Row],[Adulte ou Enfant]]&lt;&gt;"",Tableau1[[#This Row],[Licence]]="Oui"),VLOOKUP(Tableau1[[#This Row],[Adulte ou Enfant]],Tarif_Licence,2,0),"")</f>
        <v/>
      </c>
      <c r="L18" s="43" t="s">
        <v>22</v>
      </c>
      <c r="M18" s="43" t="s">
        <v>22</v>
      </c>
      <c r="N18" s="45" t="s">
        <v>22</v>
      </c>
      <c r="O18" s="46">
        <v>216</v>
      </c>
      <c r="P18" s="45"/>
      <c r="Q18" s="46">
        <v>156</v>
      </c>
      <c r="R18" s="45"/>
      <c r="S18" s="46">
        <v>156</v>
      </c>
      <c r="T18" s="45"/>
      <c r="U18" s="15">
        <f ca="1">Impayes(Adherents!$O18,Adherents!$P18,Adherents!$Q18,Adherents!$R18,Adherents!$S18,Adherents!$T18)</f>
        <v>0</v>
      </c>
      <c r="V18" s="55"/>
      <c r="W18" s="56"/>
      <c r="X18" s="57"/>
      <c r="Y18" s="1"/>
    </row>
    <row r="19" spans="1:25" ht="15.75" x14ac:dyDescent="0.25">
      <c r="A19" s="47" t="s">
        <v>39</v>
      </c>
      <c r="B19" s="47"/>
      <c r="C19" s="47" t="s">
        <v>175</v>
      </c>
      <c r="D19" s="47"/>
      <c r="E19" s="47"/>
      <c r="F19" s="49"/>
      <c r="G19" s="47" t="s">
        <v>3</v>
      </c>
      <c r="H19" s="48" t="s">
        <v>24</v>
      </c>
      <c r="I19" s="81">
        <f>IF(OR(Tableau1[[#This Row],[Adulte ou Enfant]]="",Tableau1[[#This Row],[Type de Cours]]="",Tableau1[[#This Row],[Forfait]]=""),"",IF(Tableau1[[#This Row],[Type de Cours]]="Forfait",INDEX(Donnees!$J$2:$K$8,MATCH(Adherents!H19,Donnees!$J$2:$J$8,0),2),IF(Tableau1[[#This Row],[Type de Cours]]="Carte 10 séances",INDEX(Donnees!$M$2:$N$8,MATCH(Tableau1[[#This Row],[Forfait]],Donnees!$M$2:$M$8,0),2),IF(Tableau1[[#This Row],[Type de Cours]]="Carte + Adhésion",INDEX(Donnees!$P$2:$Q$8,MATCH(Tableau1[[#This Row],[Forfait]],Donnees!$P$2:$P$8,0),2),IF(Tableau1[[#This Row],[Type de Cours]]="Occasionnel",INDEX(Donnees!$AM$2:$AO$8,MATCH(Tableau1[[#This Row],[Forfait]],Donnees!$AM$2:$AM$8,0),2))))))</f>
        <v>648</v>
      </c>
      <c r="J19" s="48"/>
      <c r="K19" s="39" t="str">
        <f>IF(AND(Tableau1[[#This Row],[Adulte ou Enfant]]&lt;&gt;"",Tableau1[[#This Row],[Licence]]="Oui"),VLOOKUP(Tableau1[[#This Row],[Adulte ou Enfant]],Tarif_Licence,2,0),"")</f>
        <v/>
      </c>
      <c r="L19" s="48" t="s">
        <v>22</v>
      </c>
      <c r="M19" s="48" t="s">
        <v>22</v>
      </c>
      <c r="N19" s="50"/>
      <c r="O19" s="51">
        <v>276</v>
      </c>
      <c r="P19" s="50" t="s">
        <v>25</v>
      </c>
      <c r="Q19" s="51">
        <v>216</v>
      </c>
      <c r="R19" s="50" t="s">
        <v>25</v>
      </c>
      <c r="S19" s="51">
        <v>216</v>
      </c>
      <c r="T19" s="50" t="s">
        <v>25</v>
      </c>
      <c r="U19" s="16">
        <f ca="1">Impayes(Adherents!$O19,Adherents!$P19,Adherents!$Q19,Adherents!$R19,Adherents!$S19,Adherents!$T19)</f>
        <v>708</v>
      </c>
      <c r="V19" s="58"/>
      <c r="W19" s="59"/>
      <c r="X19" s="60" t="s">
        <v>40</v>
      </c>
      <c r="Y19" s="1"/>
    </row>
    <row r="20" spans="1:25" ht="15.75" x14ac:dyDescent="0.25">
      <c r="A20" s="42" t="s">
        <v>41</v>
      </c>
      <c r="B20" s="42"/>
      <c r="C20" s="42" t="s">
        <v>175</v>
      </c>
      <c r="D20" s="42"/>
      <c r="E20" s="42"/>
      <c r="F20" s="44"/>
      <c r="G20" s="42" t="s">
        <v>3</v>
      </c>
      <c r="H20" s="43" t="s">
        <v>173</v>
      </c>
      <c r="I20" s="80">
        <f>IF(OR(Tableau1[[#This Row],[Adulte ou Enfant]]="",Tableau1[[#This Row],[Type de Cours]]="",Tableau1[[#This Row],[Forfait]]=""),"",IF(Tableau1[[#This Row],[Type de Cours]]="Forfait",INDEX(Donnees!$J$2:$K$8,MATCH(Adherents!H20,Donnees!$J$2:$J$8,0),2),IF(Tableau1[[#This Row],[Type de Cours]]="Carte 10 séances",INDEX(Donnees!$M$2:$N$8,MATCH(Tableau1[[#This Row],[Forfait]],Donnees!$M$2:$M$8,0),2),IF(Tableau1[[#This Row],[Type de Cours]]="Carte + Adhésion",INDEX(Donnees!$P$2:$Q$8,MATCH(Tableau1[[#This Row],[Forfait]],Donnees!$P$2:$P$8,0),2),IF(Tableau1[[#This Row],[Type de Cours]]="Occasionnel",INDEX(Donnees!$AM$2:$AO$8,MATCH(Tableau1[[#This Row],[Forfait]],Donnees!$AM$2:$AM$8,0),2))))))</f>
        <v>468</v>
      </c>
      <c r="J20" s="43"/>
      <c r="K20" s="39" t="str">
        <f>IF(AND(Tableau1[[#This Row],[Adulte ou Enfant]]&lt;&gt;"",Tableau1[[#This Row],[Licence]]="Oui"),VLOOKUP(Tableau1[[#This Row],[Adulte ou Enfant]],Tarif_Licence,2,0),"")</f>
        <v/>
      </c>
      <c r="L20" s="43" t="s">
        <v>22</v>
      </c>
      <c r="M20" s="43" t="s">
        <v>22</v>
      </c>
      <c r="N20" s="45" t="s">
        <v>22</v>
      </c>
      <c r="O20" s="46">
        <v>216</v>
      </c>
      <c r="P20" s="45" t="s">
        <v>25</v>
      </c>
      <c r="Q20" s="46">
        <v>156</v>
      </c>
      <c r="R20" s="45" t="s">
        <v>25</v>
      </c>
      <c r="S20" s="46">
        <v>156</v>
      </c>
      <c r="T20" s="45" t="s">
        <v>25</v>
      </c>
      <c r="U20" s="15">
        <f ca="1">Impayes(Adherents!$O20,Adherents!$P20,Adherents!$Q20,Adherents!$R20,Adherents!$S20,Adherents!$T20)</f>
        <v>528</v>
      </c>
      <c r="V20" s="55"/>
      <c r="W20" s="56"/>
      <c r="X20" s="57"/>
      <c r="Y20" s="1"/>
    </row>
    <row r="21" spans="1:25" ht="15.75" x14ac:dyDescent="0.25">
      <c r="A21" s="47" t="s">
        <v>42</v>
      </c>
      <c r="B21" s="47"/>
      <c r="C21" s="47" t="s">
        <v>175</v>
      </c>
      <c r="D21" s="47"/>
      <c r="E21" s="47"/>
      <c r="F21" s="49"/>
      <c r="G21" s="47" t="s">
        <v>3</v>
      </c>
      <c r="H21" s="48" t="s">
        <v>173</v>
      </c>
      <c r="I21" s="81">
        <f>IF(OR(Tableau1[[#This Row],[Adulte ou Enfant]]="",Tableau1[[#This Row],[Type de Cours]]="",Tableau1[[#This Row],[Forfait]]=""),"",IF(Tableau1[[#This Row],[Type de Cours]]="Forfait",INDEX(Donnees!$J$2:$K$8,MATCH(Adherents!H21,Donnees!$J$2:$J$8,0),2),IF(Tableau1[[#This Row],[Type de Cours]]="Carte 10 séances",INDEX(Donnees!$M$2:$N$8,MATCH(Tableau1[[#This Row],[Forfait]],Donnees!$M$2:$M$8,0),2),IF(Tableau1[[#This Row],[Type de Cours]]="Carte + Adhésion",INDEX(Donnees!$P$2:$Q$8,MATCH(Tableau1[[#This Row],[Forfait]],Donnees!$P$2:$P$8,0),2),IF(Tableau1[[#This Row],[Type de Cours]]="Occasionnel",INDEX(Donnees!$AM$2:$AO$8,MATCH(Tableau1[[#This Row],[Forfait]],Donnees!$AM$2:$AM$8,0),2))))))</f>
        <v>468</v>
      </c>
      <c r="J21" s="48"/>
      <c r="K21" s="39" t="str">
        <f>IF(AND(Tableau1[[#This Row],[Adulte ou Enfant]]&lt;&gt;"",Tableau1[[#This Row],[Licence]]="Oui"),VLOOKUP(Tableau1[[#This Row],[Adulte ou Enfant]],Tarif_Licence,2,0),"")</f>
        <v/>
      </c>
      <c r="L21" s="48" t="s">
        <v>22</v>
      </c>
      <c r="M21" s="48" t="s">
        <v>22</v>
      </c>
      <c r="N21" s="50" t="s">
        <v>22</v>
      </c>
      <c r="O21" s="51">
        <v>216</v>
      </c>
      <c r="P21" s="50" t="s">
        <v>25</v>
      </c>
      <c r="Q21" s="51">
        <v>156</v>
      </c>
      <c r="R21" s="50" t="s">
        <v>25</v>
      </c>
      <c r="S21" s="51">
        <v>156</v>
      </c>
      <c r="T21" s="50" t="s">
        <v>25</v>
      </c>
      <c r="U21" s="16">
        <f ca="1">Impayes(Adherents!$O21,Adherents!$P21,Adherents!$Q21,Adherents!$R21,Adherents!$S21,Adherents!$T21)</f>
        <v>528</v>
      </c>
      <c r="V21" s="58"/>
      <c r="W21" s="59"/>
      <c r="X21" s="60"/>
      <c r="Y21" s="1"/>
    </row>
    <row r="22" spans="1:25" ht="15.75" x14ac:dyDescent="0.25">
      <c r="A22" s="42" t="s">
        <v>43</v>
      </c>
      <c r="B22" s="42"/>
      <c r="C22" s="42" t="s">
        <v>175</v>
      </c>
      <c r="D22" s="42"/>
      <c r="E22" s="42"/>
      <c r="F22" s="44"/>
      <c r="G22" s="42" t="s">
        <v>3</v>
      </c>
      <c r="H22" s="43" t="s">
        <v>24</v>
      </c>
      <c r="I22" s="80">
        <f>IF(OR(Tableau1[[#This Row],[Adulte ou Enfant]]="",Tableau1[[#This Row],[Type de Cours]]="",Tableau1[[#This Row],[Forfait]]=""),"",IF(Tableau1[[#This Row],[Type de Cours]]="Forfait",INDEX(Donnees!$J$2:$K$8,MATCH(Adherents!H22,Donnees!$J$2:$J$8,0),2),IF(Tableau1[[#This Row],[Type de Cours]]="Carte 10 séances",INDEX(Donnees!$M$2:$N$8,MATCH(Tableau1[[#This Row],[Forfait]],Donnees!$M$2:$M$8,0),2),IF(Tableau1[[#This Row],[Type de Cours]]="Carte + Adhésion",INDEX(Donnees!$P$2:$Q$8,MATCH(Tableau1[[#This Row],[Forfait]],Donnees!$P$2:$P$8,0),2),IF(Tableau1[[#This Row],[Type de Cours]]="Occasionnel",INDEX(Donnees!$AM$2:$AO$8,MATCH(Tableau1[[#This Row],[Forfait]],Donnees!$AM$2:$AM$8,0),2))))))</f>
        <v>648</v>
      </c>
      <c r="J22" s="43"/>
      <c r="K22" s="39" t="str">
        <f>IF(AND(Tableau1[[#This Row],[Adulte ou Enfant]]&lt;&gt;"",Tableau1[[#This Row],[Licence]]="Oui"),VLOOKUP(Tableau1[[#This Row],[Adulte ou Enfant]],Tarif_Licence,2,0),"")</f>
        <v/>
      </c>
      <c r="L22" s="43" t="s">
        <v>22</v>
      </c>
      <c r="M22" s="43" t="s">
        <v>22</v>
      </c>
      <c r="N22" s="45" t="s">
        <v>22</v>
      </c>
      <c r="O22" s="46">
        <v>276</v>
      </c>
      <c r="P22" s="45"/>
      <c r="Q22" s="46">
        <v>216</v>
      </c>
      <c r="R22" s="45"/>
      <c r="S22" s="46">
        <v>216</v>
      </c>
      <c r="T22" s="45"/>
      <c r="U22" s="15">
        <f ca="1">Impayes(Adherents!$O22,Adherents!$P22,Adherents!$Q22,Adherents!$R22,Adherents!$S22,Adherents!$T22)</f>
        <v>0</v>
      </c>
      <c r="V22" s="55"/>
      <c r="W22" s="56"/>
      <c r="X22" s="57"/>
      <c r="Y22" s="1"/>
    </row>
    <row r="23" spans="1:25" ht="15.75" x14ac:dyDescent="0.25">
      <c r="A23" s="47" t="s">
        <v>44</v>
      </c>
      <c r="B23" s="47"/>
      <c r="C23" s="47" t="s">
        <v>175</v>
      </c>
      <c r="D23" s="47"/>
      <c r="E23" s="47"/>
      <c r="F23" s="49"/>
      <c r="G23" s="47" t="s">
        <v>3</v>
      </c>
      <c r="H23" s="48" t="s">
        <v>24</v>
      </c>
      <c r="I23" s="81">
        <f>IF(OR(Tableau1[[#This Row],[Adulte ou Enfant]]="",Tableau1[[#This Row],[Type de Cours]]="",Tableau1[[#This Row],[Forfait]]=""),"",IF(Tableau1[[#This Row],[Type de Cours]]="Forfait",INDEX(Donnees!$J$2:$K$8,MATCH(Adherents!H23,Donnees!$J$2:$J$8,0),2),IF(Tableau1[[#This Row],[Type de Cours]]="Carte 10 séances",INDEX(Donnees!$M$2:$N$8,MATCH(Tableau1[[#This Row],[Forfait]],Donnees!$M$2:$M$8,0),2),IF(Tableau1[[#This Row],[Type de Cours]]="Carte + Adhésion",INDEX(Donnees!$P$2:$Q$8,MATCH(Tableau1[[#This Row],[Forfait]],Donnees!$P$2:$P$8,0),2),IF(Tableau1[[#This Row],[Type de Cours]]="Occasionnel",INDEX(Donnees!$AM$2:$AO$8,MATCH(Tableau1[[#This Row],[Forfait]],Donnees!$AM$2:$AM$8,0),2))))))</f>
        <v>648</v>
      </c>
      <c r="J23" s="48"/>
      <c r="K23" s="39" t="str">
        <f>IF(AND(Tableau1[[#This Row],[Adulte ou Enfant]]&lt;&gt;"",Tableau1[[#This Row],[Licence]]="Oui"),VLOOKUP(Tableau1[[#This Row],[Adulte ou Enfant]],Tarif_Licence,2,0),"")</f>
        <v/>
      </c>
      <c r="L23" s="48" t="s">
        <v>22</v>
      </c>
      <c r="M23" s="48" t="s">
        <v>22</v>
      </c>
      <c r="N23" s="50" t="s">
        <v>22</v>
      </c>
      <c r="O23" s="51">
        <v>276</v>
      </c>
      <c r="P23" s="50" t="s">
        <v>25</v>
      </c>
      <c r="Q23" s="51">
        <v>216</v>
      </c>
      <c r="R23" s="50" t="s">
        <v>25</v>
      </c>
      <c r="S23" s="51">
        <v>216</v>
      </c>
      <c r="T23" s="50" t="s">
        <v>25</v>
      </c>
      <c r="U23" s="16">
        <f ca="1">Impayes(Adherents!$O23,Adherents!$P23,Adherents!$Q23,Adherents!$R23,Adherents!$S23,Adherents!$T23)</f>
        <v>708</v>
      </c>
      <c r="V23" s="58"/>
      <c r="W23" s="59"/>
      <c r="X23" s="60" t="s">
        <v>45</v>
      </c>
      <c r="Y23" s="1"/>
    </row>
    <row r="24" spans="1:25" ht="15.75" x14ac:dyDescent="0.25">
      <c r="A24" s="42" t="s">
        <v>46</v>
      </c>
      <c r="B24" s="42"/>
      <c r="C24" s="42" t="s">
        <v>175</v>
      </c>
      <c r="D24" s="42"/>
      <c r="E24" s="42"/>
      <c r="F24" s="44"/>
      <c r="G24" s="42" t="s">
        <v>3</v>
      </c>
      <c r="H24" s="43" t="s">
        <v>173</v>
      </c>
      <c r="I24" s="80">
        <f>IF(OR(Tableau1[[#This Row],[Adulte ou Enfant]]="",Tableau1[[#This Row],[Type de Cours]]="",Tableau1[[#This Row],[Forfait]]=""),"",IF(Tableau1[[#This Row],[Type de Cours]]="Forfait",INDEX(Donnees!$J$2:$K$8,MATCH(Adherents!H24,Donnees!$J$2:$J$8,0),2),IF(Tableau1[[#This Row],[Type de Cours]]="Carte 10 séances",INDEX(Donnees!$M$2:$N$8,MATCH(Tableau1[[#This Row],[Forfait]],Donnees!$M$2:$M$8,0),2),IF(Tableau1[[#This Row],[Type de Cours]]="Carte + Adhésion",INDEX(Donnees!$P$2:$Q$8,MATCH(Tableau1[[#This Row],[Forfait]],Donnees!$P$2:$P$8,0),2),IF(Tableau1[[#This Row],[Type de Cours]]="Occasionnel",INDEX(Donnees!$AM$2:$AO$8,MATCH(Tableau1[[#This Row],[Forfait]],Donnees!$AM$2:$AM$8,0),2))))))</f>
        <v>468</v>
      </c>
      <c r="J24" s="43"/>
      <c r="K24" s="39" t="str">
        <f>IF(AND(Tableau1[[#This Row],[Adulte ou Enfant]]&lt;&gt;"",Tableau1[[#This Row],[Licence]]="Oui"),VLOOKUP(Tableau1[[#This Row],[Adulte ou Enfant]],Tarif_Licence,2,0),"")</f>
        <v/>
      </c>
      <c r="L24" s="43" t="s">
        <v>19</v>
      </c>
      <c r="M24" s="43" t="s">
        <v>22</v>
      </c>
      <c r="N24" s="45" t="s">
        <v>19</v>
      </c>
      <c r="O24" s="46"/>
      <c r="P24" s="45"/>
      <c r="Q24" s="46"/>
      <c r="R24" s="45"/>
      <c r="S24" s="46"/>
      <c r="T24" s="45"/>
      <c r="U24" s="15">
        <f ca="1">Impayes(Adherents!$O24,Adherents!$P24,Adherents!$Q24,Adherents!$R24,Adherents!$S24,Adherents!$T24)</f>
        <v>0</v>
      </c>
      <c r="V24" s="55"/>
      <c r="W24" s="56"/>
      <c r="X24" s="57"/>
      <c r="Y24" s="1"/>
    </row>
    <row r="25" spans="1:25" ht="15.75" x14ac:dyDescent="0.25">
      <c r="A25" s="47" t="s">
        <v>47</v>
      </c>
      <c r="B25" s="47"/>
      <c r="C25" s="47" t="s">
        <v>175</v>
      </c>
      <c r="D25" s="47"/>
      <c r="E25" s="47"/>
      <c r="F25" s="49"/>
      <c r="G25" s="47" t="s">
        <v>3</v>
      </c>
      <c r="H25" s="48" t="s">
        <v>173</v>
      </c>
      <c r="I25" s="81">
        <f>IF(OR(Tableau1[[#This Row],[Adulte ou Enfant]]="",Tableau1[[#This Row],[Type de Cours]]="",Tableau1[[#This Row],[Forfait]]=""),"",IF(Tableau1[[#This Row],[Type de Cours]]="Forfait",INDEX(Donnees!$J$2:$K$8,MATCH(Adherents!H25,Donnees!$J$2:$J$8,0),2),IF(Tableau1[[#This Row],[Type de Cours]]="Carte 10 séances",INDEX(Donnees!$M$2:$N$8,MATCH(Tableau1[[#This Row],[Forfait]],Donnees!$M$2:$M$8,0),2),IF(Tableau1[[#This Row],[Type de Cours]]="Carte + Adhésion",INDEX(Donnees!$P$2:$Q$8,MATCH(Tableau1[[#This Row],[Forfait]],Donnees!$P$2:$P$8,0),2),IF(Tableau1[[#This Row],[Type de Cours]]="Occasionnel",INDEX(Donnees!$AM$2:$AO$8,MATCH(Tableau1[[#This Row],[Forfait]],Donnees!$AM$2:$AM$8,0),2))))))</f>
        <v>468</v>
      </c>
      <c r="J25" s="48"/>
      <c r="K25" s="39" t="str">
        <f>IF(AND(Tableau1[[#This Row],[Adulte ou Enfant]]&lt;&gt;"",Tableau1[[#This Row],[Licence]]="Oui"),VLOOKUP(Tableau1[[#This Row],[Adulte ou Enfant]],Tarif_Licence,2,0),"")</f>
        <v/>
      </c>
      <c r="L25" s="48" t="s">
        <v>19</v>
      </c>
      <c r="M25" s="48" t="s">
        <v>22</v>
      </c>
      <c r="N25" s="50" t="s">
        <v>19</v>
      </c>
      <c r="O25" s="51"/>
      <c r="P25" s="50"/>
      <c r="Q25" s="51"/>
      <c r="R25" s="50"/>
      <c r="S25" s="51"/>
      <c r="T25" s="50"/>
      <c r="U25" s="16">
        <f ca="1">Impayes(Adherents!$O25,Adherents!$P25,Adherents!$Q25,Adherents!$R25,Adherents!$S25,Adherents!$T25)</f>
        <v>0</v>
      </c>
      <c r="V25" s="58"/>
      <c r="W25" s="59"/>
      <c r="X25" s="60"/>
      <c r="Y25" s="1"/>
    </row>
    <row r="26" spans="1:25" ht="15.75" x14ac:dyDescent="0.25">
      <c r="A26" s="42" t="s">
        <v>48</v>
      </c>
      <c r="B26" s="42"/>
      <c r="C26" s="42" t="s">
        <v>175</v>
      </c>
      <c r="D26" s="42"/>
      <c r="E26" s="42"/>
      <c r="F26" s="44"/>
      <c r="G26" s="42" t="s">
        <v>3</v>
      </c>
      <c r="H26" s="43" t="s">
        <v>49</v>
      </c>
      <c r="I26" s="80" t="e">
        <f>IF(OR(Tableau1[[#This Row],[Adulte ou Enfant]]="",Tableau1[[#This Row],[Type de Cours]]="",Tableau1[[#This Row],[Forfait]]=""),"",IF(Tableau1[[#This Row],[Type de Cours]]="Forfait",INDEX(Donnees!$J$2:$K$8,MATCH(Adherents!H26,Donnees!$J$2:$J$8,0),2),IF(Tableau1[[#This Row],[Type de Cours]]="Carte 10 séances",INDEX(Donnees!$M$2:$N$8,MATCH(Tableau1[[#This Row],[Forfait]],Donnees!$M$2:$M$8,0),2),IF(Tableau1[[#This Row],[Type de Cours]]="Carte + Adhésion",INDEX(Donnees!$P$2:$Q$8,MATCH(Tableau1[[#This Row],[Forfait]],Donnees!$P$2:$P$8,0),2),IF(Tableau1[[#This Row],[Type de Cours]]="Occasionnel",INDEX(Donnees!$AM$2:$AO$8,MATCH(Tableau1[[#This Row],[Forfait]],Donnees!$AM$2:$AM$8,0),2))))))</f>
        <v>#N/A</v>
      </c>
      <c r="J26" s="43"/>
      <c r="K26" s="39" t="str">
        <f>IF(AND(Tableau1[[#This Row],[Adulte ou Enfant]]&lt;&gt;"",Tableau1[[#This Row],[Licence]]="Oui"),VLOOKUP(Tableau1[[#This Row],[Adulte ou Enfant]],Tarif_Licence,2,0),"")</f>
        <v/>
      </c>
      <c r="L26" s="43" t="s">
        <v>22</v>
      </c>
      <c r="M26" s="43" t="s">
        <v>22</v>
      </c>
      <c r="N26" s="45" t="s">
        <v>19</v>
      </c>
      <c r="O26" s="46"/>
      <c r="P26" s="45"/>
      <c r="Q26" s="46"/>
      <c r="R26" s="45"/>
      <c r="S26" s="46"/>
      <c r="T26" s="45"/>
      <c r="U26" s="15">
        <f ca="1">Impayes(Adherents!$O26,Adherents!$P26,Adherents!$Q26,Adherents!$R26,Adherents!$S26,Adherents!$T26)</f>
        <v>0</v>
      </c>
      <c r="V26" s="55"/>
      <c r="W26" s="56"/>
      <c r="X26" s="57" t="s">
        <v>50</v>
      </c>
      <c r="Y26" s="1"/>
    </row>
    <row r="27" spans="1:25" ht="15.75" x14ac:dyDescent="0.25">
      <c r="A27" s="47" t="s">
        <v>51</v>
      </c>
      <c r="B27" s="47"/>
      <c r="C27" s="47" t="s">
        <v>175</v>
      </c>
      <c r="D27" s="47"/>
      <c r="E27" s="47"/>
      <c r="F27" s="49"/>
      <c r="G27" s="47" t="s">
        <v>3</v>
      </c>
      <c r="H27" s="48" t="s">
        <v>52</v>
      </c>
      <c r="I27" s="81">
        <f>IF(OR(Tableau1[[#This Row],[Adulte ou Enfant]]="",Tableau1[[#This Row],[Type de Cours]]="",Tableau1[[#This Row],[Forfait]]=""),"",IF(Tableau1[[#This Row],[Type de Cours]]="Forfait",INDEX(Donnees!$J$2:$K$8,MATCH(Adherents!H27,Donnees!$J$2:$J$8,0),2),IF(Tableau1[[#This Row],[Type de Cours]]="Carte 10 séances",INDEX(Donnees!$M$2:$N$8,MATCH(Tableau1[[#This Row],[Forfait]],Donnees!$M$2:$M$8,0),2),IF(Tableau1[[#This Row],[Type de Cours]]="Carte + Adhésion",INDEX(Donnees!$P$2:$Q$8,MATCH(Tableau1[[#This Row],[Forfait]],Donnees!$P$2:$P$8,0),2),IF(Tableau1[[#This Row],[Type de Cours]]="Occasionnel",INDEX(Donnees!$AM$2:$AO$8,MATCH(Tableau1[[#This Row],[Forfait]],Donnees!$AM$2:$AM$8,0),2))))))</f>
        <v>288</v>
      </c>
      <c r="J27" s="48"/>
      <c r="K27" s="39" t="str">
        <f>IF(AND(Tableau1[[#This Row],[Adulte ou Enfant]]&lt;&gt;"",Tableau1[[#This Row],[Licence]]="Oui"),VLOOKUP(Tableau1[[#This Row],[Adulte ou Enfant]],Tarif_Licence,2,0),"")</f>
        <v/>
      </c>
      <c r="L27" s="48" t="s">
        <v>19</v>
      </c>
      <c r="M27" s="48" t="s">
        <v>19</v>
      </c>
      <c r="N27" s="50" t="s">
        <v>22</v>
      </c>
      <c r="O27" s="51"/>
      <c r="P27" s="50"/>
      <c r="Q27" s="51"/>
      <c r="R27" s="50"/>
      <c r="S27" s="51"/>
      <c r="T27" s="50"/>
      <c r="U27" s="16">
        <f ca="1">Impayes(Adherents!$O27,Adherents!$P27,Adherents!$Q27,Adherents!$R27,Adherents!$S27,Adherents!$T27)</f>
        <v>0</v>
      </c>
      <c r="V27" s="58"/>
      <c r="W27" s="59"/>
      <c r="X27" s="60"/>
      <c r="Y27" s="1"/>
    </row>
    <row r="28" spans="1:25" ht="15.75" x14ac:dyDescent="0.25">
      <c r="A28" s="42" t="s">
        <v>53</v>
      </c>
      <c r="B28" s="42"/>
      <c r="C28" s="42" t="s">
        <v>175</v>
      </c>
      <c r="D28" s="42"/>
      <c r="E28" s="42"/>
      <c r="F28" s="44"/>
      <c r="G28" s="42" t="s">
        <v>3</v>
      </c>
      <c r="H28" s="43" t="s">
        <v>24</v>
      </c>
      <c r="I28" s="80">
        <f>IF(OR(Tableau1[[#This Row],[Adulte ou Enfant]]="",Tableau1[[#This Row],[Type de Cours]]="",Tableau1[[#This Row],[Forfait]]=""),"",IF(Tableau1[[#This Row],[Type de Cours]]="Forfait",INDEX(Donnees!$J$2:$K$8,MATCH(Adherents!H28,Donnees!$J$2:$J$8,0),2),IF(Tableau1[[#This Row],[Type de Cours]]="Carte 10 séances",INDEX(Donnees!$M$2:$N$8,MATCH(Tableau1[[#This Row],[Forfait]],Donnees!$M$2:$M$8,0),2),IF(Tableau1[[#This Row],[Type de Cours]]="Carte + Adhésion",INDEX(Donnees!$P$2:$Q$8,MATCH(Tableau1[[#This Row],[Forfait]],Donnees!$P$2:$P$8,0),2),IF(Tableau1[[#This Row],[Type de Cours]]="Occasionnel",INDEX(Donnees!$AM$2:$AO$8,MATCH(Tableau1[[#This Row],[Forfait]],Donnees!$AM$2:$AM$8,0),2))))))</f>
        <v>648</v>
      </c>
      <c r="J28" s="43"/>
      <c r="K28" s="39" t="str">
        <f>IF(AND(Tableau1[[#This Row],[Adulte ou Enfant]]&lt;&gt;"",Tableau1[[#This Row],[Licence]]="Oui"),VLOOKUP(Tableau1[[#This Row],[Adulte ou Enfant]],Tarif_Licence,2,0),"")</f>
        <v/>
      </c>
      <c r="L28" s="43" t="s">
        <v>22</v>
      </c>
      <c r="M28" s="43" t="s">
        <v>22</v>
      </c>
      <c r="N28" s="45" t="s">
        <v>22</v>
      </c>
      <c r="O28" s="46">
        <v>276</v>
      </c>
      <c r="P28" s="45"/>
      <c r="Q28" s="46">
        <v>216</v>
      </c>
      <c r="R28" s="45"/>
      <c r="S28" s="46">
        <v>216</v>
      </c>
      <c r="T28" s="45"/>
      <c r="U28" s="15">
        <f ca="1">Impayes(Adherents!$O28,Adherents!$P28,Adherents!$Q28,Adherents!$R28,Adherents!$S28,Adherents!$T28)</f>
        <v>0</v>
      </c>
      <c r="V28" s="55"/>
      <c r="W28" s="56"/>
      <c r="X28" s="57"/>
      <c r="Y28" s="1"/>
    </row>
    <row r="29" spans="1:25" ht="15.75" x14ac:dyDescent="0.25">
      <c r="A29" s="47" t="s">
        <v>54</v>
      </c>
      <c r="B29" s="47"/>
      <c r="C29" s="47" t="s">
        <v>175</v>
      </c>
      <c r="D29" s="47"/>
      <c r="E29" s="47"/>
      <c r="F29" s="49"/>
      <c r="G29" s="47" t="s">
        <v>3</v>
      </c>
      <c r="H29" s="48" t="s">
        <v>24</v>
      </c>
      <c r="I29" s="81">
        <f>IF(OR(Tableau1[[#This Row],[Adulte ou Enfant]]="",Tableau1[[#This Row],[Type de Cours]]="",Tableau1[[#This Row],[Forfait]]=""),"",IF(Tableau1[[#This Row],[Type de Cours]]="Forfait",INDEX(Donnees!$J$2:$K$8,MATCH(Adherents!H29,Donnees!$J$2:$J$8,0),2),IF(Tableau1[[#This Row],[Type de Cours]]="Carte 10 séances",INDEX(Donnees!$M$2:$N$8,MATCH(Tableau1[[#This Row],[Forfait]],Donnees!$M$2:$M$8,0),2),IF(Tableau1[[#This Row],[Type de Cours]]="Carte + Adhésion",INDEX(Donnees!$P$2:$Q$8,MATCH(Tableau1[[#This Row],[Forfait]],Donnees!$P$2:$P$8,0),2),IF(Tableau1[[#This Row],[Type de Cours]]="Occasionnel",INDEX(Donnees!$AM$2:$AO$8,MATCH(Tableau1[[#This Row],[Forfait]],Donnees!$AM$2:$AM$8,0),2))))))</f>
        <v>648</v>
      </c>
      <c r="J29" s="48"/>
      <c r="K29" s="39" t="str">
        <f>IF(AND(Tableau1[[#This Row],[Adulte ou Enfant]]&lt;&gt;"",Tableau1[[#This Row],[Licence]]="Oui"),VLOOKUP(Tableau1[[#This Row],[Adulte ou Enfant]],Tarif_Licence,2,0),"")</f>
        <v/>
      </c>
      <c r="L29" s="48" t="s">
        <v>22</v>
      </c>
      <c r="M29" s="48" t="s">
        <v>22</v>
      </c>
      <c r="N29" s="50" t="s">
        <v>22</v>
      </c>
      <c r="O29" s="51">
        <v>276</v>
      </c>
      <c r="P29" s="50" t="s">
        <v>25</v>
      </c>
      <c r="Q29" s="51">
        <v>216</v>
      </c>
      <c r="R29" s="50" t="s">
        <v>25</v>
      </c>
      <c r="S29" s="51">
        <v>216</v>
      </c>
      <c r="T29" s="50" t="s">
        <v>25</v>
      </c>
      <c r="U29" s="16">
        <f ca="1">Impayes(Adherents!$O29,Adherents!$P29,Adherents!$Q29,Adherents!$R29,Adherents!$S29,Adherents!$T29)</f>
        <v>708</v>
      </c>
      <c r="V29" s="58"/>
      <c r="W29" s="59"/>
      <c r="X29" s="60" t="s">
        <v>55</v>
      </c>
      <c r="Y29" s="1"/>
    </row>
    <row r="30" spans="1:25" ht="15.75" x14ac:dyDescent="0.25">
      <c r="A30" s="42" t="s">
        <v>56</v>
      </c>
      <c r="B30" s="42"/>
      <c r="C30" s="42" t="s">
        <v>175</v>
      </c>
      <c r="D30" s="42"/>
      <c r="E30" s="42"/>
      <c r="F30" s="44"/>
      <c r="G30" s="42" t="s">
        <v>3</v>
      </c>
      <c r="H30" s="43" t="s">
        <v>52</v>
      </c>
      <c r="I30" s="80">
        <f>IF(OR(Tableau1[[#This Row],[Adulte ou Enfant]]="",Tableau1[[#This Row],[Type de Cours]]="",Tableau1[[#This Row],[Forfait]]=""),"",IF(Tableau1[[#This Row],[Type de Cours]]="Forfait",INDEX(Donnees!$J$2:$K$8,MATCH(Adherents!H30,Donnees!$J$2:$J$8,0),2),IF(Tableau1[[#This Row],[Type de Cours]]="Carte 10 séances",INDEX(Donnees!$M$2:$N$8,MATCH(Tableau1[[#This Row],[Forfait]],Donnees!$M$2:$M$8,0),2),IF(Tableau1[[#This Row],[Type de Cours]]="Carte + Adhésion",INDEX(Donnees!$P$2:$Q$8,MATCH(Tableau1[[#This Row],[Forfait]],Donnees!$P$2:$P$8,0),2),IF(Tableau1[[#This Row],[Type de Cours]]="Occasionnel",INDEX(Donnees!$AM$2:$AO$8,MATCH(Tableau1[[#This Row],[Forfait]],Donnees!$AM$2:$AM$8,0),2))))))</f>
        <v>288</v>
      </c>
      <c r="J30" s="43"/>
      <c r="K30" s="39" t="str">
        <f>IF(AND(Tableau1[[#This Row],[Adulte ou Enfant]]&lt;&gt;"",Tableau1[[#This Row],[Licence]]="Oui"),VLOOKUP(Tableau1[[#This Row],[Adulte ou Enfant]],Tarif_Licence,2,0),"")</f>
        <v/>
      </c>
      <c r="L30" s="43" t="s">
        <v>22</v>
      </c>
      <c r="M30" s="43" t="s">
        <v>22</v>
      </c>
      <c r="N30" s="45" t="s">
        <v>22</v>
      </c>
      <c r="O30" s="46">
        <v>156</v>
      </c>
      <c r="P30" s="45" t="s">
        <v>25</v>
      </c>
      <c r="Q30" s="46">
        <v>96</v>
      </c>
      <c r="R30" s="45" t="s">
        <v>25</v>
      </c>
      <c r="S30" s="46">
        <v>96</v>
      </c>
      <c r="T30" s="45" t="s">
        <v>25</v>
      </c>
      <c r="U30" s="15">
        <f ca="1">Impayes(Adherents!$O30,Adherents!$P30,Adherents!$Q30,Adherents!$R30,Adherents!$S30,Adherents!$T30)</f>
        <v>348</v>
      </c>
      <c r="V30" s="55"/>
      <c r="W30" s="56"/>
      <c r="X30" s="57" t="s">
        <v>57</v>
      </c>
      <c r="Y30" s="1"/>
    </row>
    <row r="31" spans="1:25" ht="15.75" x14ac:dyDescent="0.25">
      <c r="A31" s="47" t="s">
        <v>58</v>
      </c>
      <c r="B31" s="47"/>
      <c r="C31" s="47" t="s">
        <v>175</v>
      </c>
      <c r="D31" s="47"/>
      <c r="E31" s="47"/>
      <c r="F31" s="49"/>
      <c r="G31" s="47" t="s">
        <v>3</v>
      </c>
      <c r="H31" s="48" t="s">
        <v>173</v>
      </c>
      <c r="I31" s="81">
        <f>IF(OR(Tableau1[[#This Row],[Adulte ou Enfant]]="",Tableau1[[#This Row],[Type de Cours]]="",Tableau1[[#This Row],[Forfait]]=""),"",IF(Tableau1[[#This Row],[Type de Cours]]="Forfait",INDEX(Donnees!$J$2:$K$8,MATCH(Adherents!H31,Donnees!$J$2:$J$8,0),2),IF(Tableau1[[#This Row],[Type de Cours]]="Carte 10 séances",INDEX(Donnees!$M$2:$N$8,MATCH(Tableau1[[#This Row],[Forfait]],Donnees!$M$2:$M$8,0),2),IF(Tableau1[[#This Row],[Type de Cours]]="Carte + Adhésion",INDEX(Donnees!$P$2:$Q$8,MATCH(Tableau1[[#This Row],[Forfait]],Donnees!$P$2:$P$8,0),2),IF(Tableau1[[#This Row],[Type de Cours]]="Occasionnel",INDEX(Donnees!$AM$2:$AO$8,MATCH(Tableau1[[#This Row],[Forfait]],Donnees!$AM$2:$AM$8,0),2))))))</f>
        <v>468</v>
      </c>
      <c r="J31" s="48"/>
      <c r="K31" s="39" t="str">
        <f>IF(AND(Tableau1[[#This Row],[Adulte ou Enfant]]&lt;&gt;"",Tableau1[[#This Row],[Licence]]="Oui"),VLOOKUP(Tableau1[[#This Row],[Adulte ou Enfant]],Tarif_Licence,2,0),"")</f>
        <v/>
      </c>
      <c r="L31" s="48" t="s">
        <v>22</v>
      </c>
      <c r="M31" s="48" t="s">
        <v>22</v>
      </c>
      <c r="N31" s="50" t="s">
        <v>22</v>
      </c>
      <c r="O31" s="51">
        <v>176</v>
      </c>
      <c r="P31" s="50"/>
      <c r="Q31" s="51">
        <v>176</v>
      </c>
      <c r="R31" s="50"/>
      <c r="S31" s="51">
        <v>176</v>
      </c>
      <c r="T31" s="50"/>
      <c r="U31" s="16">
        <f ca="1">Impayes(Adherents!$O31,Adherents!$P31,Adherents!$Q31,Adherents!$R31,Adherents!$S31,Adherents!$T31)</f>
        <v>0</v>
      </c>
      <c r="V31" s="58"/>
      <c r="W31" s="59"/>
      <c r="X31" s="60"/>
      <c r="Y31" s="1"/>
    </row>
    <row r="32" spans="1:25" ht="15.75" x14ac:dyDescent="0.25">
      <c r="A32" s="42" t="s">
        <v>59</v>
      </c>
      <c r="B32" s="42"/>
      <c r="C32" s="42" t="s">
        <v>175</v>
      </c>
      <c r="D32" s="42"/>
      <c r="E32" s="42"/>
      <c r="F32" s="44"/>
      <c r="G32" s="42" t="s">
        <v>3</v>
      </c>
      <c r="H32" s="43" t="s">
        <v>52</v>
      </c>
      <c r="I32" s="80">
        <f>IF(OR(Tableau1[[#This Row],[Adulte ou Enfant]]="",Tableau1[[#This Row],[Type de Cours]]="",Tableau1[[#This Row],[Forfait]]=""),"",IF(Tableau1[[#This Row],[Type de Cours]]="Forfait",INDEX(Donnees!$J$2:$K$8,MATCH(Adherents!H32,Donnees!$J$2:$J$8,0),2),IF(Tableau1[[#This Row],[Type de Cours]]="Carte 10 séances",INDEX(Donnees!$M$2:$N$8,MATCH(Tableau1[[#This Row],[Forfait]],Donnees!$M$2:$M$8,0),2),IF(Tableau1[[#This Row],[Type de Cours]]="Carte + Adhésion",INDEX(Donnees!$P$2:$Q$8,MATCH(Tableau1[[#This Row],[Forfait]],Donnees!$P$2:$P$8,0),2),IF(Tableau1[[#This Row],[Type de Cours]]="Occasionnel",INDEX(Donnees!$AM$2:$AO$8,MATCH(Tableau1[[#This Row],[Forfait]],Donnees!$AM$2:$AM$8,0),2))))))</f>
        <v>288</v>
      </c>
      <c r="J32" s="43"/>
      <c r="K32" s="39" t="str">
        <f>IF(AND(Tableau1[[#This Row],[Adulte ou Enfant]]&lt;&gt;"",Tableau1[[#This Row],[Licence]]="Oui"),VLOOKUP(Tableau1[[#This Row],[Adulte ou Enfant]],Tarif_Licence,2,0),"")</f>
        <v/>
      </c>
      <c r="L32" s="43" t="s">
        <v>22</v>
      </c>
      <c r="M32" s="43" t="s">
        <v>22</v>
      </c>
      <c r="N32" s="45" t="s">
        <v>22</v>
      </c>
      <c r="O32" s="46">
        <v>156</v>
      </c>
      <c r="P32" s="45"/>
      <c r="Q32" s="46">
        <v>96</v>
      </c>
      <c r="R32" s="45"/>
      <c r="S32" s="46">
        <v>96</v>
      </c>
      <c r="T32" s="45"/>
      <c r="U32" s="15">
        <f ca="1">Impayes(Adherents!$O32,Adherents!$P32,Adherents!$Q32,Adherents!$R32,Adherents!$S32,Adherents!$T32)</f>
        <v>0</v>
      </c>
      <c r="V32" s="55"/>
      <c r="W32" s="56"/>
      <c r="X32" s="57"/>
      <c r="Y32" s="1"/>
    </row>
    <row r="33" spans="1:25" ht="15.75" x14ac:dyDescent="0.25">
      <c r="A33" s="47" t="s">
        <v>60</v>
      </c>
      <c r="B33" s="47"/>
      <c r="C33" s="47" t="s">
        <v>175</v>
      </c>
      <c r="D33" s="47"/>
      <c r="E33" s="47"/>
      <c r="F33" s="49"/>
      <c r="G33" s="47" t="s">
        <v>3</v>
      </c>
      <c r="H33" s="48" t="s">
        <v>173</v>
      </c>
      <c r="I33" s="81">
        <f>IF(OR(Tableau1[[#This Row],[Adulte ou Enfant]]="",Tableau1[[#This Row],[Type de Cours]]="",Tableau1[[#This Row],[Forfait]]=""),"",IF(Tableau1[[#This Row],[Type de Cours]]="Forfait",INDEX(Donnees!$J$2:$K$8,MATCH(Adherents!H33,Donnees!$J$2:$J$8,0),2),IF(Tableau1[[#This Row],[Type de Cours]]="Carte 10 séances",INDEX(Donnees!$M$2:$N$8,MATCH(Tableau1[[#This Row],[Forfait]],Donnees!$M$2:$M$8,0),2),IF(Tableau1[[#This Row],[Type de Cours]]="Carte + Adhésion",INDEX(Donnees!$P$2:$Q$8,MATCH(Tableau1[[#This Row],[Forfait]],Donnees!$P$2:$P$8,0),2),IF(Tableau1[[#This Row],[Type de Cours]]="Occasionnel",INDEX(Donnees!$AM$2:$AO$8,MATCH(Tableau1[[#This Row],[Forfait]],Donnees!$AM$2:$AM$8,0),2))))))</f>
        <v>468</v>
      </c>
      <c r="J33" s="48"/>
      <c r="K33" s="39" t="str">
        <f>IF(AND(Tableau1[[#This Row],[Adulte ou Enfant]]&lt;&gt;"",Tableau1[[#This Row],[Licence]]="Oui"),VLOOKUP(Tableau1[[#This Row],[Adulte ou Enfant]],Tarif_Licence,2,0),"")</f>
        <v/>
      </c>
      <c r="L33" s="48" t="s">
        <v>22</v>
      </c>
      <c r="M33" s="48" t="s">
        <v>22</v>
      </c>
      <c r="N33" s="50" t="s">
        <v>22</v>
      </c>
      <c r="O33" s="51">
        <v>216</v>
      </c>
      <c r="P33" s="50"/>
      <c r="Q33" s="51">
        <v>156</v>
      </c>
      <c r="R33" s="50"/>
      <c r="S33" s="51">
        <v>156</v>
      </c>
      <c r="T33" s="50"/>
      <c r="U33" s="16">
        <f ca="1">Impayes(Adherents!$O33,Adherents!$P33,Adherents!$Q33,Adherents!$R33,Adherents!$S33,Adherents!$T33)</f>
        <v>0</v>
      </c>
      <c r="V33" s="58"/>
      <c r="W33" s="59"/>
      <c r="X33" s="60"/>
      <c r="Y33" s="1"/>
    </row>
    <row r="34" spans="1:25" ht="15.75" x14ac:dyDescent="0.25">
      <c r="A34" s="42" t="s">
        <v>61</v>
      </c>
      <c r="B34" s="42"/>
      <c r="C34" s="42" t="s">
        <v>175</v>
      </c>
      <c r="D34" s="42"/>
      <c r="E34" s="42"/>
      <c r="F34" s="44"/>
      <c r="G34" s="42" t="s">
        <v>3</v>
      </c>
      <c r="H34" s="43" t="s">
        <v>52</v>
      </c>
      <c r="I34" s="80">
        <f>IF(OR(Tableau1[[#This Row],[Adulte ou Enfant]]="",Tableau1[[#This Row],[Type de Cours]]="",Tableau1[[#This Row],[Forfait]]=""),"",IF(Tableau1[[#This Row],[Type de Cours]]="Forfait",INDEX(Donnees!$J$2:$K$8,MATCH(Adherents!H34,Donnees!$J$2:$J$8,0),2),IF(Tableau1[[#This Row],[Type de Cours]]="Carte 10 séances",INDEX(Donnees!$M$2:$N$8,MATCH(Tableau1[[#This Row],[Forfait]],Donnees!$M$2:$M$8,0),2),IF(Tableau1[[#This Row],[Type de Cours]]="Carte + Adhésion",INDEX(Donnees!$P$2:$Q$8,MATCH(Tableau1[[#This Row],[Forfait]],Donnees!$P$2:$P$8,0),2),IF(Tableau1[[#This Row],[Type de Cours]]="Occasionnel",INDEX(Donnees!$AM$2:$AO$8,MATCH(Tableau1[[#This Row],[Forfait]],Donnees!$AM$2:$AM$8,0),2))))))</f>
        <v>288</v>
      </c>
      <c r="J34" s="43"/>
      <c r="K34" s="39" t="str">
        <f>IF(AND(Tableau1[[#This Row],[Adulte ou Enfant]]&lt;&gt;"",Tableau1[[#This Row],[Licence]]="Oui"),VLOOKUP(Tableau1[[#This Row],[Adulte ou Enfant]],Tarif_Licence,2,0),"")</f>
        <v/>
      </c>
      <c r="L34" s="43" t="s">
        <v>22</v>
      </c>
      <c r="M34" s="43" t="s">
        <v>22</v>
      </c>
      <c r="N34" s="45" t="s">
        <v>22</v>
      </c>
      <c r="O34" s="46"/>
      <c r="P34" s="45"/>
      <c r="Q34" s="46">
        <v>236</v>
      </c>
      <c r="R34" s="45"/>
      <c r="S34" s="46"/>
      <c r="T34" s="45"/>
      <c r="U34" s="15">
        <f ca="1">Impayes(Adherents!$O34,Adherents!$P34,Adherents!$Q34,Adherents!$R34,Adherents!$S34,Adherents!$T34)</f>
        <v>0</v>
      </c>
      <c r="V34" s="55"/>
      <c r="W34" s="56"/>
      <c r="X34" s="57"/>
      <c r="Y34" s="1"/>
    </row>
    <row r="35" spans="1:25" ht="15.75" x14ac:dyDescent="0.25">
      <c r="A35" s="47" t="s">
        <v>62</v>
      </c>
      <c r="B35" s="47"/>
      <c r="C35" s="47" t="s">
        <v>175</v>
      </c>
      <c r="D35" s="47"/>
      <c r="E35" s="47"/>
      <c r="F35" s="49"/>
      <c r="G35" s="47" t="s">
        <v>3</v>
      </c>
      <c r="H35" s="48" t="s">
        <v>173</v>
      </c>
      <c r="I35" s="81">
        <f>IF(OR(Tableau1[[#This Row],[Adulte ou Enfant]]="",Tableau1[[#This Row],[Type de Cours]]="",Tableau1[[#This Row],[Forfait]]=""),"",IF(Tableau1[[#This Row],[Type de Cours]]="Forfait",INDEX(Donnees!$J$2:$K$8,MATCH(Adherents!H35,Donnees!$J$2:$J$8,0),2),IF(Tableau1[[#This Row],[Type de Cours]]="Carte 10 séances",INDEX(Donnees!$M$2:$N$8,MATCH(Tableau1[[#This Row],[Forfait]],Donnees!$M$2:$M$8,0),2),IF(Tableau1[[#This Row],[Type de Cours]]="Carte + Adhésion",INDEX(Donnees!$P$2:$Q$8,MATCH(Tableau1[[#This Row],[Forfait]],Donnees!$P$2:$P$8,0),2),IF(Tableau1[[#This Row],[Type de Cours]]="Occasionnel",INDEX(Donnees!$AM$2:$AO$8,MATCH(Tableau1[[#This Row],[Forfait]],Donnees!$AM$2:$AM$8,0),2))))))</f>
        <v>468</v>
      </c>
      <c r="J35" s="48"/>
      <c r="K35" s="39" t="str">
        <f>IF(AND(Tableau1[[#This Row],[Adulte ou Enfant]]&lt;&gt;"",Tableau1[[#This Row],[Licence]]="Oui"),VLOOKUP(Tableau1[[#This Row],[Adulte ou Enfant]],Tarif_Licence,2,0),"")</f>
        <v/>
      </c>
      <c r="L35" s="48" t="s">
        <v>22</v>
      </c>
      <c r="M35" s="48" t="s">
        <v>22</v>
      </c>
      <c r="N35" s="50" t="s">
        <v>22</v>
      </c>
      <c r="O35" s="51">
        <v>216</v>
      </c>
      <c r="P35" s="50"/>
      <c r="Q35" s="51">
        <v>156</v>
      </c>
      <c r="R35" s="50"/>
      <c r="S35" s="51">
        <v>156</v>
      </c>
      <c r="T35" s="50"/>
      <c r="U35" s="16">
        <f ca="1">Impayes(Adherents!$O35,Adherents!$P35,Adherents!$Q35,Adherents!$R35,Adherents!$S35,Adherents!$T35)</f>
        <v>0</v>
      </c>
      <c r="V35" s="58"/>
      <c r="W35" s="59"/>
      <c r="X35" s="60"/>
      <c r="Y35" s="1"/>
    </row>
    <row r="36" spans="1:25" ht="15.75" x14ac:dyDescent="0.25">
      <c r="A36" s="42" t="s">
        <v>63</v>
      </c>
      <c r="B36" s="42"/>
      <c r="C36" s="42" t="s">
        <v>175</v>
      </c>
      <c r="D36" s="42"/>
      <c r="E36" s="42"/>
      <c r="F36" s="44"/>
      <c r="G36" s="42" t="s">
        <v>3</v>
      </c>
      <c r="H36" s="43" t="s">
        <v>52</v>
      </c>
      <c r="I36" s="80">
        <f>IF(OR(Tableau1[[#This Row],[Adulte ou Enfant]]="",Tableau1[[#This Row],[Type de Cours]]="",Tableau1[[#This Row],[Forfait]]=""),"",IF(Tableau1[[#This Row],[Type de Cours]]="Forfait",INDEX(Donnees!$J$2:$K$8,MATCH(Adherents!H36,Donnees!$J$2:$J$8,0),2),IF(Tableau1[[#This Row],[Type de Cours]]="Carte 10 séances",INDEX(Donnees!$M$2:$N$8,MATCH(Tableau1[[#This Row],[Forfait]],Donnees!$M$2:$M$8,0),2),IF(Tableau1[[#This Row],[Type de Cours]]="Carte + Adhésion",INDEX(Donnees!$P$2:$Q$8,MATCH(Tableau1[[#This Row],[Forfait]],Donnees!$P$2:$P$8,0),2),IF(Tableau1[[#This Row],[Type de Cours]]="Occasionnel",INDEX(Donnees!$AM$2:$AO$8,MATCH(Tableau1[[#This Row],[Forfait]],Donnees!$AM$2:$AM$8,0),2))))))</f>
        <v>288</v>
      </c>
      <c r="J36" s="43"/>
      <c r="K36" s="39" t="str">
        <f>IF(AND(Tableau1[[#This Row],[Adulte ou Enfant]]&lt;&gt;"",Tableau1[[#This Row],[Licence]]="Oui"),VLOOKUP(Tableau1[[#This Row],[Adulte ou Enfant]],Tarif_Licence,2,0),"")</f>
        <v/>
      </c>
      <c r="L36" s="43" t="s">
        <v>22</v>
      </c>
      <c r="M36" s="43" t="s">
        <v>22</v>
      </c>
      <c r="N36" s="45" t="s">
        <v>22</v>
      </c>
      <c r="O36" s="46">
        <v>156</v>
      </c>
      <c r="P36" s="45"/>
      <c r="Q36" s="46">
        <v>96</v>
      </c>
      <c r="R36" s="45"/>
      <c r="S36" s="46">
        <v>96</v>
      </c>
      <c r="T36" s="45"/>
      <c r="U36" s="15">
        <f ca="1">Impayes(Adherents!$O36,Adherents!$P36,Adherents!$Q36,Adherents!$R36,Adherents!$S36,Adherents!$T36)</f>
        <v>0</v>
      </c>
      <c r="V36" s="55"/>
      <c r="W36" s="56"/>
      <c r="X36" s="57"/>
      <c r="Y36" s="1"/>
    </row>
    <row r="37" spans="1:25" ht="15.75" x14ac:dyDescent="0.25">
      <c r="A37" s="47" t="s">
        <v>64</v>
      </c>
      <c r="B37" s="47"/>
      <c r="C37" s="47" t="s">
        <v>175</v>
      </c>
      <c r="D37" s="47"/>
      <c r="E37" s="47"/>
      <c r="F37" s="49"/>
      <c r="G37" s="47" t="s">
        <v>3</v>
      </c>
      <c r="H37" s="48" t="s">
        <v>24</v>
      </c>
      <c r="I37" s="81">
        <f>IF(OR(Tableau1[[#This Row],[Adulte ou Enfant]]="",Tableau1[[#This Row],[Type de Cours]]="",Tableau1[[#This Row],[Forfait]]=""),"",IF(Tableau1[[#This Row],[Type de Cours]]="Forfait",INDEX(Donnees!$J$2:$K$8,MATCH(Adherents!H37,Donnees!$J$2:$J$8,0),2),IF(Tableau1[[#This Row],[Type de Cours]]="Carte 10 séances",INDEX(Donnees!$M$2:$N$8,MATCH(Tableau1[[#This Row],[Forfait]],Donnees!$M$2:$M$8,0),2),IF(Tableau1[[#This Row],[Type de Cours]]="Carte + Adhésion",INDEX(Donnees!$P$2:$Q$8,MATCH(Tableau1[[#This Row],[Forfait]],Donnees!$P$2:$P$8,0),2),IF(Tableau1[[#This Row],[Type de Cours]]="Occasionnel",INDEX(Donnees!$AM$2:$AO$8,MATCH(Tableau1[[#This Row],[Forfait]],Donnees!$AM$2:$AM$8,0),2))))))</f>
        <v>648</v>
      </c>
      <c r="J37" s="48"/>
      <c r="K37" s="39" t="str">
        <f>IF(AND(Tableau1[[#This Row],[Adulte ou Enfant]]&lt;&gt;"",Tableau1[[#This Row],[Licence]]="Oui"),VLOOKUP(Tableau1[[#This Row],[Adulte ou Enfant]],Tarif_Licence,2,0),"")</f>
        <v/>
      </c>
      <c r="L37" s="48" t="s">
        <v>22</v>
      </c>
      <c r="M37" s="48" t="s">
        <v>22</v>
      </c>
      <c r="N37" s="50" t="s">
        <v>22</v>
      </c>
      <c r="O37" s="51">
        <v>276</v>
      </c>
      <c r="P37" s="50"/>
      <c r="Q37" s="51">
        <v>216</v>
      </c>
      <c r="R37" s="50"/>
      <c r="S37" s="51">
        <v>216</v>
      </c>
      <c r="T37" s="50"/>
      <c r="U37" s="16">
        <f ca="1">Impayes(Adherents!$O37,Adherents!$P37,Adherents!$Q37,Adherents!$R37,Adherents!$S37,Adherents!$T37)</f>
        <v>0</v>
      </c>
      <c r="V37" s="58"/>
      <c r="W37" s="59"/>
      <c r="X37" s="60"/>
      <c r="Y37" s="1"/>
    </row>
    <row r="38" spans="1:25" ht="15.75" x14ac:dyDescent="0.25">
      <c r="A38" s="42" t="s">
        <v>65</v>
      </c>
      <c r="B38" s="42"/>
      <c r="C38" s="42" t="s">
        <v>175</v>
      </c>
      <c r="D38" s="42"/>
      <c r="E38" s="42"/>
      <c r="F38" s="44"/>
      <c r="G38" s="42" t="s">
        <v>3</v>
      </c>
      <c r="H38" s="43" t="s">
        <v>173</v>
      </c>
      <c r="I38" s="80">
        <f>IF(OR(Tableau1[[#This Row],[Adulte ou Enfant]]="",Tableau1[[#This Row],[Type de Cours]]="",Tableau1[[#This Row],[Forfait]]=""),"",IF(Tableau1[[#This Row],[Type de Cours]]="Forfait",INDEX(Donnees!$J$2:$K$8,MATCH(Adherents!H38,Donnees!$J$2:$J$8,0),2),IF(Tableau1[[#This Row],[Type de Cours]]="Carte 10 séances",INDEX(Donnees!$M$2:$N$8,MATCH(Tableau1[[#This Row],[Forfait]],Donnees!$M$2:$M$8,0),2),IF(Tableau1[[#This Row],[Type de Cours]]="Carte + Adhésion",INDEX(Donnees!$P$2:$Q$8,MATCH(Tableau1[[#This Row],[Forfait]],Donnees!$P$2:$P$8,0),2),IF(Tableau1[[#This Row],[Type de Cours]]="Occasionnel",INDEX(Donnees!$AM$2:$AO$8,MATCH(Tableau1[[#This Row],[Forfait]],Donnees!$AM$2:$AM$8,0),2))))))</f>
        <v>468</v>
      </c>
      <c r="J38" s="43"/>
      <c r="K38" s="39" t="str">
        <f>IF(AND(Tableau1[[#This Row],[Adulte ou Enfant]]&lt;&gt;"",Tableau1[[#This Row],[Licence]]="Oui"),VLOOKUP(Tableau1[[#This Row],[Adulte ou Enfant]],Tarif_Licence,2,0),"")</f>
        <v/>
      </c>
      <c r="L38" s="43" t="s">
        <v>19</v>
      </c>
      <c r="M38" s="43" t="s">
        <v>19</v>
      </c>
      <c r="N38" s="45" t="s">
        <v>22</v>
      </c>
      <c r="O38" s="46">
        <v>156</v>
      </c>
      <c r="P38" s="45"/>
      <c r="Q38" s="46"/>
      <c r="R38" s="45"/>
      <c r="S38" s="46"/>
      <c r="T38" s="45"/>
      <c r="U38" s="15">
        <f ca="1">Impayes(Adherents!$O38,Adherents!$P38,Adherents!$Q38,Adherents!$R38,Adherents!$S38,Adherents!$T38)</f>
        <v>0</v>
      </c>
      <c r="V38" s="55"/>
      <c r="W38" s="56"/>
      <c r="X38" s="57" t="s">
        <v>66</v>
      </c>
      <c r="Y38" s="1"/>
    </row>
    <row r="39" spans="1:25" ht="15.75" x14ac:dyDescent="0.25">
      <c r="A39" s="47" t="s">
        <v>67</v>
      </c>
      <c r="B39" s="47"/>
      <c r="C39" s="47" t="s">
        <v>175</v>
      </c>
      <c r="D39" s="47"/>
      <c r="E39" s="47"/>
      <c r="F39" s="49"/>
      <c r="G39" s="47" t="s">
        <v>3</v>
      </c>
      <c r="H39" s="48" t="s">
        <v>173</v>
      </c>
      <c r="I39" s="81">
        <f>IF(OR(Tableau1[[#This Row],[Adulte ou Enfant]]="",Tableau1[[#This Row],[Type de Cours]]="",Tableau1[[#This Row],[Forfait]]=""),"",IF(Tableau1[[#This Row],[Type de Cours]]="Forfait",INDEX(Donnees!$J$2:$K$8,MATCH(Adherents!H39,Donnees!$J$2:$J$8,0),2),IF(Tableau1[[#This Row],[Type de Cours]]="Carte 10 séances",INDEX(Donnees!$M$2:$N$8,MATCH(Tableau1[[#This Row],[Forfait]],Donnees!$M$2:$M$8,0),2),IF(Tableau1[[#This Row],[Type de Cours]]="Carte + Adhésion",INDEX(Donnees!$P$2:$Q$8,MATCH(Tableau1[[#This Row],[Forfait]],Donnees!$P$2:$P$8,0),2),IF(Tableau1[[#This Row],[Type de Cours]]="Occasionnel",INDEX(Donnees!$AM$2:$AO$8,MATCH(Tableau1[[#This Row],[Forfait]],Donnees!$AM$2:$AM$8,0),2))))))</f>
        <v>468</v>
      </c>
      <c r="J39" s="48"/>
      <c r="K39" s="39" t="str">
        <f>IF(AND(Tableau1[[#This Row],[Adulte ou Enfant]]&lt;&gt;"",Tableau1[[#This Row],[Licence]]="Oui"),VLOOKUP(Tableau1[[#This Row],[Adulte ou Enfant]],Tarif_Licence,2,0),"")</f>
        <v/>
      </c>
      <c r="L39" s="48" t="s">
        <v>22</v>
      </c>
      <c r="M39" s="48" t="s">
        <v>22</v>
      </c>
      <c r="N39" s="50" t="s">
        <v>22</v>
      </c>
      <c r="O39" s="51">
        <v>216</v>
      </c>
      <c r="P39" s="50"/>
      <c r="Q39" s="51">
        <v>156</v>
      </c>
      <c r="R39" s="50"/>
      <c r="S39" s="51">
        <v>156</v>
      </c>
      <c r="T39" s="50"/>
      <c r="U39" s="16">
        <f ca="1">Impayes(Adherents!$O39,Adherents!$P39,Adherents!$Q39,Adherents!$R39,Adherents!$S39,Adherents!$T39)</f>
        <v>0</v>
      </c>
      <c r="V39" s="58"/>
      <c r="W39" s="59"/>
      <c r="X39" s="60"/>
      <c r="Y39" s="1"/>
    </row>
    <row r="40" spans="1:25" ht="15.75" x14ac:dyDescent="0.25">
      <c r="A40" s="42" t="s">
        <v>68</v>
      </c>
      <c r="B40" s="42"/>
      <c r="C40" s="42" t="s">
        <v>175</v>
      </c>
      <c r="D40" s="42"/>
      <c r="E40" s="42"/>
      <c r="F40" s="44"/>
      <c r="G40" s="42" t="s">
        <v>3</v>
      </c>
      <c r="H40" s="43" t="s">
        <v>24</v>
      </c>
      <c r="I40" s="80">
        <f>IF(OR(Tableau1[[#This Row],[Adulte ou Enfant]]="",Tableau1[[#This Row],[Type de Cours]]="",Tableau1[[#This Row],[Forfait]]=""),"",IF(Tableau1[[#This Row],[Type de Cours]]="Forfait",INDEX(Donnees!$J$2:$K$8,MATCH(Adherents!H40,Donnees!$J$2:$J$8,0),2),IF(Tableau1[[#This Row],[Type de Cours]]="Carte 10 séances",INDEX(Donnees!$M$2:$N$8,MATCH(Tableau1[[#This Row],[Forfait]],Donnees!$M$2:$M$8,0),2),IF(Tableau1[[#This Row],[Type de Cours]]="Carte + Adhésion",INDEX(Donnees!$P$2:$Q$8,MATCH(Tableau1[[#This Row],[Forfait]],Donnees!$P$2:$P$8,0),2),IF(Tableau1[[#This Row],[Type de Cours]]="Occasionnel",INDEX(Donnees!$AM$2:$AO$8,MATCH(Tableau1[[#This Row],[Forfait]],Donnees!$AM$2:$AM$8,0),2))))))</f>
        <v>648</v>
      </c>
      <c r="J40" s="43"/>
      <c r="K40" s="39" t="str">
        <f>IF(AND(Tableau1[[#This Row],[Adulte ou Enfant]]&lt;&gt;"",Tableau1[[#This Row],[Licence]]="Oui"),VLOOKUP(Tableau1[[#This Row],[Adulte ou Enfant]],Tarif_Licence,2,0),"")</f>
        <v/>
      </c>
      <c r="L40" s="43" t="s">
        <v>22</v>
      </c>
      <c r="M40" s="43" t="s">
        <v>22</v>
      </c>
      <c r="N40" s="45" t="s">
        <v>22</v>
      </c>
      <c r="O40" s="46">
        <v>276</v>
      </c>
      <c r="P40" s="45" t="s">
        <v>69</v>
      </c>
      <c r="Q40" s="46"/>
      <c r="R40" s="45"/>
      <c r="S40" s="46"/>
      <c r="T40" s="45"/>
      <c r="U40" s="15">
        <f ca="1">Impayes(Adherents!$O40,Adherents!$P40,Adherents!$Q40,Adherents!$R40,Adherents!$S40,Adherents!$T40)</f>
        <v>0</v>
      </c>
      <c r="V40" s="55"/>
      <c r="W40" s="56"/>
      <c r="X40" s="57"/>
      <c r="Y40" s="1"/>
    </row>
    <row r="41" spans="1:25" ht="15.75" x14ac:dyDescent="0.25">
      <c r="A41" s="47" t="s">
        <v>70</v>
      </c>
      <c r="B41" s="47"/>
      <c r="C41" s="47" t="s">
        <v>175</v>
      </c>
      <c r="D41" s="47"/>
      <c r="E41" s="47"/>
      <c r="F41" s="49"/>
      <c r="G41" s="47" t="s">
        <v>3</v>
      </c>
      <c r="H41" s="48" t="s">
        <v>173</v>
      </c>
      <c r="I41" s="81">
        <f>IF(OR(Tableau1[[#This Row],[Adulte ou Enfant]]="",Tableau1[[#This Row],[Type de Cours]]="",Tableau1[[#This Row],[Forfait]]=""),"",IF(Tableau1[[#This Row],[Type de Cours]]="Forfait",INDEX(Donnees!$J$2:$K$8,MATCH(Adherents!H41,Donnees!$J$2:$J$8,0),2),IF(Tableau1[[#This Row],[Type de Cours]]="Carte 10 séances",INDEX(Donnees!$M$2:$N$8,MATCH(Tableau1[[#This Row],[Forfait]],Donnees!$M$2:$M$8,0),2),IF(Tableau1[[#This Row],[Type de Cours]]="Carte + Adhésion",INDEX(Donnees!$P$2:$Q$8,MATCH(Tableau1[[#This Row],[Forfait]],Donnees!$P$2:$P$8,0),2),IF(Tableau1[[#This Row],[Type de Cours]]="Occasionnel",INDEX(Donnees!$AM$2:$AO$8,MATCH(Tableau1[[#This Row],[Forfait]],Donnees!$AM$2:$AM$8,0),2))))))</f>
        <v>468</v>
      </c>
      <c r="J41" s="48"/>
      <c r="K41" s="39" t="str">
        <f>IF(AND(Tableau1[[#This Row],[Adulte ou Enfant]]&lt;&gt;"",Tableau1[[#This Row],[Licence]]="Oui"),VLOOKUP(Tableau1[[#This Row],[Adulte ou Enfant]],Tarif_Licence,2,0),"")</f>
        <v/>
      </c>
      <c r="L41" s="48" t="s">
        <v>22</v>
      </c>
      <c r="M41" s="48" t="s">
        <v>22</v>
      </c>
      <c r="N41" s="50" t="s">
        <v>22</v>
      </c>
      <c r="O41" s="51">
        <v>216</v>
      </c>
      <c r="P41" s="50"/>
      <c r="Q41" s="51">
        <v>156</v>
      </c>
      <c r="R41" s="50"/>
      <c r="S41" s="51">
        <v>156</v>
      </c>
      <c r="T41" s="50"/>
      <c r="U41" s="16">
        <f ca="1">Impayes(Adherents!$O41,Adherents!$P41,Adherents!$Q41,Adherents!$R41,Adherents!$S41,Adherents!$T41)</f>
        <v>0</v>
      </c>
      <c r="V41" s="58"/>
      <c r="W41" s="59"/>
      <c r="X41" s="60"/>
      <c r="Y41" s="1"/>
    </row>
    <row r="42" spans="1:25" ht="15.75" x14ac:dyDescent="0.25">
      <c r="A42" s="42" t="s">
        <v>71</v>
      </c>
      <c r="B42" s="42"/>
      <c r="C42" s="42" t="s">
        <v>175</v>
      </c>
      <c r="D42" s="42"/>
      <c r="E42" s="42"/>
      <c r="F42" s="44"/>
      <c r="G42" s="42" t="s">
        <v>3</v>
      </c>
      <c r="H42" s="43" t="s">
        <v>24</v>
      </c>
      <c r="I42" s="80">
        <f>IF(OR(Tableau1[[#This Row],[Adulte ou Enfant]]="",Tableau1[[#This Row],[Type de Cours]]="",Tableau1[[#This Row],[Forfait]]=""),"",IF(Tableau1[[#This Row],[Type de Cours]]="Forfait",INDEX(Donnees!$J$2:$K$8,MATCH(Adherents!H42,Donnees!$J$2:$J$8,0),2),IF(Tableau1[[#This Row],[Type de Cours]]="Carte 10 séances",INDEX(Donnees!$M$2:$N$8,MATCH(Tableau1[[#This Row],[Forfait]],Donnees!$M$2:$M$8,0),2),IF(Tableau1[[#This Row],[Type de Cours]]="Carte + Adhésion",INDEX(Donnees!$P$2:$Q$8,MATCH(Tableau1[[#This Row],[Forfait]],Donnees!$P$2:$P$8,0),2),IF(Tableau1[[#This Row],[Type de Cours]]="Occasionnel",INDEX(Donnees!$AM$2:$AO$8,MATCH(Tableau1[[#This Row],[Forfait]],Donnees!$AM$2:$AM$8,0),2))))))</f>
        <v>648</v>
      </c>
      <c r="J42" s="43"/>
      <c r="K42" s="39" t="str">
        <f>IF(AND(Tableau1[[#This Row],[Adulte ou Enfant]]&lt;&gt;"",Tableau1[[#This Row],[Licence]]="Oui"),VLOOKUP(Tableau1[[#This Row],[Adulte ou Enfant]],Tarif_Licence,2,0),"")</f>
        <v/>
      </c>
      <c r="L42" s="43" t="s">
        <v>19</v>
      </c>
      <c r="M42" s="43" t="s">
        <v>19</v>
      </c>
      <c r="N42" s="45" t="s">
        <v>22</v>
      </c>
      <c r="O42" s="46">
        <v>276</v>
      </c>
      <c r="P42" s="45"/>
      <c r="Q42" s="46"/>
      <c r="R42" s="45"/>
      <c r="S42" s="46"/>
      <c r="T42" s="45"/>
      <c r="U42" s="15">
        <f ca="1">Impayes(Adherents!$O42,Adherents!$P42,Adherents!$Q42,Adherents!$R42,Adherents!$S42,Adherents!$T42)</f>
        <v>0</v>
      </c>
      <c r="V42" s="55"/>
      <c r="W42" s="56" t="s">
        <v>26</v>
      </c>
      <c r="X42" s="57"/>
      <c r="Y42" s="1"/>
    </row>
    <row r="43" spans="1:25" ht="15.75" x14ac:dyDescent="0.25">
      <c r="A43" s="47" t="s">
        <v>72</v>
      </c>
      <c r="B43" s="47"/>
      <c r="C43" s="47" t="s">
        <v>175</v>
      </c>
      <c r="D43" s="47"/>
      <c r="E43" s="47"/>
      <c r="F43" s="49"/>
      <c r="G43" s="47" t="s">
        <v>3</v>
      </c>
      <c r="H43" s="48" t="s">
        <v>24</v>
      </c>
      <c r="I43" s="81">
        <f>IF(OR(Tableau1[[#This Row],[Adulte ou Enfant]]="",Tableau1[[#This Row],[Type de Cours]]="",Tableau1[[#This Row],[Forfait]]=""),"",IF(Tableau1[[#This Row],[Type de Cours]]="Forfait",INDEX(Donnees!$J$2:$K$8,MATCH(Adherents!H43,Donnees!$J$2:$J$8,0),2),IF(Tableau1[[#This Row],[Type de Cours]]="Carte 10 séances",INDEX(Donnees!$M$2:$N$8,MATCH(Tableau1[[#This Row],[Forfait]],Donnees!$M$2:$M$8,0),2),IF(Tableau1[[#This Row],[Type de Cours]]="Carte + Adhésion",INDEX(Donnees!$P$2:$Q$8,MATCH(Tableau1[[#This Row],[Forfait]],Donnees!$P$2:$P$8,0),2),IF(Tableau1[[#This Row],[Type de Cours]]="Occasionnel",INDEX(Donnees!$AM$2:$AO$8,MATCH(Tableau1[[#This Row],[Forfait]],Donnees!$AM$2:$AM$8,0),2))))))</f>
        <v>648</v>
      </c>
      <c r="J43" s="48"/>
      <c r="K43" s="39" t="str">
        <f>IF(AND(Tableau1[[#This Row],[Adulte ou Enfant]]&lt;&gt;"",Tableau1[[#This Row],[Licence]]="Oui"),VLOOKUP(Tableau1[[#This Row],[Adulte ou Enfant]],Tarif_Licence,2,0),"")</f>
        <v/>
      </c>
      <c r="L43" s="48" t="s">
        <v>22</v>
      </c>
      <c r="M43" s="48" t="s">
        <v>22</v>
      </c>
      <c r="N43" s="50" t="s">
        <v>22</v>
      </c>
      <c r="O43" s="51">
        <v>648</v>
      </c>
      <c r="P43" s="50"/>
      <c r="Q43" s="51"/>
      <c r="R43" s="50"/>
      <c r="S43" s="51"/>
      <c r="T43" s="50"/>
      <c r="U43" s="16">
        <f ca="1">Impayes(Adherents!$O43,Adherents!$P43,Adherents!$Q43,Adherents!$R43,Adherents!$S43,Adherents!$T43)</f>
        <v>0</v>
      </c>
      <c r="V43" s="58"/>
      <c r="W43" s="59"/>
      <c r="X43" s="60"/>
      <c r="Y43" s="1"/>
    </row>
    <row r="44" spans="1:25" ht="15.75" x14ac:dyDescent="0.25">
      <c r="A44" s="42" t="s">
        <v>73</v>
      </c>
      <c r="B44" s="42"/>
      <c r="C44" s="42" t="s">
        <v>175</v>
      </c>
      <c r="D44" s="42"/>
      <c r="E44" s="42"/>
      <c r="F44" s="44"/>
      <c r="G44" s="42" t="s">
        <v>3</v>
      </c>
      <c r="H44" s="43" t="s">
        <v>173</v>
      </c>
      <c r="I44" s="80">
        <f>IF(OR(Tableau1[[#This Row],[Adulte ou Enfant]]="",Tableau1[[#This Row],[Type de Cours]]="",Tableau1[[#This Row],[Forfait]]=""),"",IF(Tableau1[[#This Row],[Type de Cours]]="Forfait",INDEX(Donnees!$J$2:$K$8,MATCH(Adherents!H44,Donnees!$J$2:$J$8,0),2),IF(Tableau1[[#This Row],[Type de Cours]]="Carte 10 séances",INDEX(Donnees!$M$2:$N$8,MATCH(Tableau1[[#This Row],[Forfait]],Donnees!$M$2:$M$8,0),2),IF(Tableau1[[#This Row],[Type de Cours]]="Carte + Adhésion",INDEX(Donnees!$P$2:$Q$8,MATCH(Tableau1[[#This Row],[Forfait]],Donnees!$P$2:$P$8,0),2),IF(Tableau1[[#This Row],[Type de Cours]]="Occasionnel",INDEX(Donnees!$AM$2:$AO$8,MATCH(Tableau1[[#This Row],[Forfait]],Donnees!$AM$2:$AM$8,0),2))))))</f>
        <v>468</v>
      </c>
      <c r="J44" s="43"/>
      <c r="K44" s="39" t="str">
        <f>IF(AND(Tableau1[[#This Row],[Adulte ou Enfant]]&lt;&gt;"",Tableau1[[#This Row],[Licence]]="Oui"),VLOOKUP(Tableau1[[#This Row],[Adulte ou Enfant]],Tarif_Licence,2,0),"")</f>
        <v/>
      </c>
      <c r="L44" s="43" t="s">
        <v>22</v>
      </c>
      <c r="M44" s="43" t="s">
        <v>22</v>
      </c>
      <c r="N44" s="45" t="s">
        <v>22</v>
      </c>
      <c r="O44" s="46">
        <v>216</v>
      </c>
      <c r="P44" s="45" t="s">
        <v>25</v>
      </c>
      <c r="Q44" s="46">
        <v>156</v>
      </c>
      <c r="R44" s="45" t="s">
        <v>25</v>
      </c>
      <c r="S44" s="46">
        <v>156</v>
      </c>
      <c r="T44" s="45" t="s">
        <v>25</v>
      </c>
      <c r="U44" s="15">
        <f ca="1">Impayes(Adherents!$O44,Adherents!$P44,Adherents!$Q44,Adherents!$R44,Adherents!$S44,Adherents!$T44)</f>
        <v>528</v>
      </c>
      <c r="V44" s="55"/>
      <c r="W44" s="56"/>
      <c r="X44" s="57"/>
      <c r="Y44" s="1"/>
    </row>
    <row r="45" spans="1:25" ht="15.75" x14ac:dyDescent="0.25">
      <c r="A45" s="47" t="s">
        <v>74</v>
      </c>
      <c r="B45" s="47"/>
      <c r="C45" s="47" t="s">
        <v>175</v>
      </c>
      <c r="D45" s="47"/>
      <c r="E45" s="47"/>
      <c r="F45" s="49"/>
      <c r="G45" s="47" t="s">
        <v>3</v>
      </c>
      <c r="H45" s="48" t="s">
        <v>173</v>
      </c>
      <c r="I45" s="81">
        <f>IF(OR(Tableau1[[#This Row],[Adulte ou Enfant]]="",Tableau1[[#This Row],[Type de Cours]]="",Tableau1[[#This Row],[Forfait]]=""),"",IF(Tableau1[[#This Row],[Type de Cours]]="Forfait",INDEX(Donnees!$J$2:$K$8,MATCH(Adherents!H45,Donnees!$J$2:$J$8,0),2),IF(Tableau1[[#This Row],[Type de Cours]]="Carte 10 séances",INDEX(Donnees!$M$2:$N$8,MATCH(Tableau1[[#This Row],[Forfait]],Donnees!$M$2:$M$8,0),2),IF(Tableau1[[#This Row],[Type de Cours]]="Carte + Adhésion",INDEX(Donnees!$P$2:$Q$8,MATCH(Tableau1[[#This Row],[Forfait]],Donnees!$P$2:$P$8,0),2),IF(Tableau1[[#This Row],[Type de Cours]]="Occasionnel",INDEX(Donnees!$AM$2:$AO$8,MATCH(Tableau1[[#This Row],[Forfait]],Donnees!$AM$2:$AM$8,0),2))))))</f>
        <v>468</v>
      </c>
      <c r="J45" s="48"/>
      <c r="K45" s="39" t="str">
        <f>IF(AND(Tableau1[[#This Row],[Adulte ou Enfant]]&lt;&gt;"",Tableau1[[#This Row],[Licence]]="Oui"),VLOOKUP(Tableau1[[#This Row],[Adulte ou Enfant]],Tarif_Licence,2,0),"")</f>
        <v/>
      </c>
      <c r="L45" s="48" t="s">
        <v>19</v>
      </c>
      <c r="M45" s="48" t="s">
        <v>19</v>
      </c>
      <c r="N45" s="50" t="s">
        <v>19</v>
      </c>
      <c r="O45" s="51"/>
      <c r="P45" s="50"/>
      <c r="Q45" s="51"/>
      <c r="R45" s="50"/>
      <c r="S45" s="51"/>
      <c r="T45" s="50"/>
      <c r="U45" s="16">
        <f ca="1">Impayes(Adherents!$O45,Adherents!$P45,Adherents!$Q45,Adherents!$R45,Adherents!$S45,Adherents!$T45)</f>
        <v>0</v>
      </c>
      <c r="V45" s="58"/>
      <c r="W45" s="59" t="s">
        <v>26</v>
      </c>
      <c r="X45" s="60"/>
      <c r="Y45" s="1"/>
    </row>
    <row r="46" spans="1:25" ht="15.75" x14ac:dyDescent="0.25">
      <c r="A46" s="42" t="s">
        <v>75</v>
      </c>
      <c r="B46" s="42"/>
      <c r="C46" s="42" t="s">
        <v>175</v>
      </c>
      <c r="D46" s="42"/>
      <c r="E46" s="42"/>
      <c r="F46" s="44"/>
      <c r="G46" s="42" t="s">
        <v>3</v>
      </c>
      <c r="H46" s="43" t="s">
        <v>24</v>
      </c>
      <c r="I46" s="80">
        <f>IF(OR(Tableau1[[#This Row],[Adulte ou Enfant]]="",Tableau1[[#This Row],[Type de Cours]]="",Tableau1[[#This Row],[Forfait]]=""),"",IF(Tableau1[[#This Row],[Type de Cours]]="Forfait",INDEX(Donnees!$J$2:$K$8,MATCH(Adherents!H46,Donnees!$J$2:$J$8,0),2),IF(Tableau1[[#This Row],[Type de Cours]]="Carte 10 séances",INDEX(Donnees!$M$2:$N$8,MATCH(Tableau1[[#This Row],[Forfait]],Donnees!$M$2:$M$8,0),2),IF(Tableau1[[#This Row],[Type de Cours]]="Carte + Adhésion",INDEX(Donnees!$P$2:$Q$8,MATCH(Tableau1[[#This Row],[Forfait]],Donnees!$P$2:$P$8,0),2),IF(Tableau1[[#This Row],[Type de Cours]]="Occasionnel",INDEX(Donnees!$AM$2:$AO$8,MATCH(Tableau1[[#This Row],[Forfait]],Donnees!$AM$2:$AM$8,0),2))))))</f>
        <v>648</v>
      </c>
      <c r="J46" s="43"/>
      <c r="K46" s="39" t="str">
        <f>IF(AND(Tableau1[[#This Row],[Adulte ou Enfant]]&lt;&gt;"",Tableau1[[#This Row],[Licence]]="Oui"),VLOOKUP(Tableau1[[#This Row],[Adulte ou Enfant]],Tarif_Licence,2,0),"")</f>
        <v/>
      </c>
      <c r="L46" s="43" t="s">
        <v>22</v>
      </c>
      <c r="M46" s="43" t="s">
        <v>22</v>
      </c>
      <c r="N46" s="45" t="s">
        <v>22</v>
      </c>
      <c r="O46" s="46">
        <v>276</v>
      </c>
      <c r="P46" s="45" t="s">
        <v>25</v>
      </c>
      <c r="Q46" s="46">
        <v>216</v>
      </c>
      <c r="R46" s="45" t="s">
        <v>25</v>
      </c>
      <c r="S46" s="46">
        <v>216</v>
      </c>
      <c r="T46" s="45" t="s">
        <v>25</v>
      </c>
      <c r="U46" s="15">
        <f ca="1">Impayes(Adherents!$O46,Adherents!$P46,Adherents!$Q46,Adherents!$R46,Adherents!$S46,Adherents!$T46)</f>
        <v>708</v>
      </c>
      <c r="V46" s="55"/>
      <c r="W46" s="56"/>
      <c r="X46" s="57" t="s">
        <v>37</v>
      </c>
      <c r="Y46" s="1"/>
    </row>
    <row r="47" spans="1:25" ht="15.75" x14ac:dyDescent="0.25">
      <c r="A47" s="47" t="s">
        <v>76</v>
      </c>
      <c r="B47" s="47"/>
      <c r="C47" s="47" t="s">
        <v>175</v>
      </c>
      <c r="D47" s="47"/>
      <c r="E47" s="47"/>
      <c r="F47" s="49"/>
      <c r="G47" s="47" t="s">
        <v>3</v>
      </c>
      <c r="H47" s="48" t="s">
        <v>24</v>
      </c>
      <c r="I47" s="81">
        <f>IF(OR(Tableau1[[#This Row],[Adulte ou Enfant]]="",Tableau1[[#This Row],[Type de Cours]]="",Tableau1[[#This Row],[Forfait]]=""),"",IF(Tableau1[[#This Row],[Type de Cours]]="Forfait",INDEX(Donnees!$J$2:$K$8,MATCH(Adherents!H47,Donnees!$J$2:$J$8,0),2),IF(Tableau1[[#This Row],[Type de Cours]]="Carte 10 séances",INDEX(Donnees!$M$2:$N$8,MATCH(Tableau1[[#This Row],[Forfait]],Donnees!$M$2:$M$8,0),2),IF(Tableau1[[#This Row],[Type de Cours]]="Carte + Adhésion",INDEX(Donnees!$P$2:$Q$8,MATCH(Tableau1[[#This Row],[Forfait]],Donnees!$P$2:$P$8,0),2),IF(Tableau1[[#This Row],[Type de Cours]]="Occasionnel",INDEX(Donnees!$AM$2:$AO$8,MATCH(Tableau1[[#This Row],[Forfait]],Donnees!$AM$2:$AM$8,0),2))))))</f>
        <v>648</v>
      </c>
      <c r="J47" s="48"/>
      <c r="K47" s="39" t="str">
        <f>IF(AND(Tableau1[[#This Row],[Adulte ou Enfant]]&lt;&gt;"",Tableau1[[#This Row],[Licence]]="Oui"),VLOOKUP(Tableau1[[#This Row],[Adulte ou Enfant]],Tarif_Licence,2,0),"")</f>
        <v/>
      </c>
      <c r="L47" s="48" t="s">
        <v>22</v>
      </c>
      <c r="M47" s="48" t="s">
        <v>22</v>
      </c>
      <c r="N47" s="50" t="s">
        <v>22</v>
      </c>
      <c r="O47" s="51">
        <v>276</v>
      </c>
      <c r="P47" s="50"/>
      <c r="Q47" s="51">
        <v>216</v>
      </c>
      <c r="R47" s="50"/>
      <c r="S47" s="51">
        <v>216</v>
      </c>
      <c r="T47" s="50"/>
      <c r="U47" s="16">
        <f ca="1">Impayes(Adherents!$O47,Adherents!$P47,Adherents!$Q47,Adherents!$R47,Adherents!$S47,Adherents!$T47)</f>
        <v>0</v>
      </c>
      <c r="V47" s="58"/>
      <c r="W47" s="59"/>
      <c r="X47" s="60"/>
      <c r="Y47" s="1"/>
    </row>
    <row r="48" spans="1:25" ht="15.75" x14ac:dyDescent="0.25">
      <c r="A48" s="42" t="s">
        <v>77</v>
      </c>
      <c r="B48" s="42"/>
      <c r="C48" s="42" t="s">
        <v>175</v>
      </c>
      <c r="D48" s="42"/>
      <c r="E48" s="42"/>
      <c r="F48" s="44"/>
      <c r="G48" s="42" t="s">
        <v>3</v>
      </c>
      <c r="H48" s="43" t="s">
        <v>173</v>
      </c>
      <c r="I48" s="80">
        <f>IF(OR(Tableau1[[#This Row],[Adulte ou Enfant]]="",Tableau1[[#This Row],[Type de Cours]]="",Tableau1[[#This Row],[Forfait]]=""),"",IF(Tableau1[[#This Row],[Type de Cours]]="Forfait",INDEX(Donnees!$J$2:$K$8,MATCH(Adherents!H48,Donnees!$J$2:$J$8,0),2),IF(Tableau1[[#This Row],[Type de Cours]]="Carte 10 séances",INDEX(Donnees!$M$2:$N$8,MATCH(Tableau1[[#This Row],[Forfait]],Donnees!$M$2:$M$8,0),2),IF(Tableau1[[#This Row],[Type de Cours]]="Carte + Adhésion",INDEX(Donnees!$P$2:$Q$8,MATCH(Tableau1[[#This Row],[Forfait]],Donnees!$P$2:$P$8,0),2),IF(Tableau1[[#This Row],[Type de Cours]]="Occasionnel",INDEX(Donnees!$AM$2:$AO$8,MATCH(Tableau1[[#This Row],[Forfait]],Donnees!$AM$2:$AM$8,0),2))))))</f>
        <v>468</v>
      </c>
      <c r="J48" s="43"/>
      <c r="K48" s="39" t="str">
        <f>IF(AND(Tableau1[[#This Row],[Adulte ou Enfant]]&lt;&gt;"",Tableau1[[#This Row],[Licence]]="Oui"),VLOOKUP(Tableau1[[#This Row],[Adulte ou Enfant]],Tarif_Licence,2,0),"")</f>
        <v/>
      </c>
      <c r="L48" s="43" t="s">
        <v>22</v>
      </c>
      <c r="M48" s="43" t="s">
        <v>22</v>
      </c>
      <c r="N48" s="45" t="s">
        <v>22</v>
      </c>
      <c r="O48" s="46">
        <v>216</v>
      </c>
      <c r="P48" s="45"/>
      <c r="Q48" s="46"/>
      <c r="R48" s="45" t="s">
        <v>25</v>
      </c>
      <c r="S48" s="46"/>
      <c r="T48" s="45" t="s">
        <v>25</v>
      </c>
      <c r="U48" s="15">
        <f ca="1">Impayes(Adherents!$O48,Adherents!$P48,Adherents!$Q48,Adherents!$R48,Adherents!$S48,Adherents!$T48)</f>
        <v>0</v>
      </c>
      <c r="V48" s="55"/>
      <c r="W48" s="56"/>
      <c r="X48" s="57"/>
      <c r="Y48" s="1"/>
    </row>
    <row r="49" spans="1:25" ht="15.75" x14ac:dyDescent="0.25">
      <c r="A49" s="47" t="s">
        <v>78</v>
      </c>
      <c r="B49" s="47"/>
      <c r="C49" s="47" t="s">
        <v>175</v>
      </c>
      <c r="D49" s="47"/>
      <c r="E49" s="47"/>
      <c r="F49" s="49"/>
      <c r="G49" s="47" t="s">
        <v>3</v>
      </c>
      <c r="H49" s="48" t="s">
        <v>173</v>
      </c>
      <c r="I49" s="81">
        <f>IF(OR(Tableau1[[#This Row],[Adulte ou Enfant]]="",Tableau1[[#This Row],[Type de Cours]]="",Tableau1[[#This Row],[Forfait]]=""),"",IF(Tableau1[[#This Row],[Type de Cours]]="Forfait",INDEX(Donnees!$J$2:$K$8,MATCH(Adherents!H49,Donnees!$J$2:$J$8,0),2),IF(Tableau1[[#This Row],[Type de Cours]]="Carte 10 séances",INDEX(Donnees!$M$2:$N$8,MATCH(Tableau1[[#This Row],[Forfait]],Donnees!$M$2:$M$8,0),2),IF(Tableau1[[#This Row],[Type de Cours]]="Carte + Adhésion",INDEX(Donnees!$P$2:$Q$8,MATCH(Tableau1[[#This Row],[Forfait]],Donnees!$P$2:$P$8,0),2),IF(Tableau1[[#This Row],[Type de Cours]]="Occasionnel",INDEX(Donnees!$AM$2:$AO$8,MATCH(Tableau1[[#This Row],[Forfait]],Donnees!$AM$2:$AM$8,0),2))))))</f>
        <v>468</v>
      </c>
      <c r="J49" s="48"/>
      <c r="K49" s="39" t="str">
        <f>IF(AND(Tableau1[[#This Row],[Adulte ou Enfant]]&lt;&gt;"",Tableau1[[#This Row],[Licence]]="Oui"),VLOOKUP(Tableau1[[#This Row],[Adulte ou Enfant]],Tarif_Licence,2,0),"")</f>
        <v/>
      </c>
      <c r="L49" s="48" t="s">
        <v>22</v>
      </c>
      <c r="M49" s="48" t="s">
        <v>22</v>
      </c>
      <c r="N49" s="50" t="s">
        <v>22</v>
      </c>
      <c r="O49" s="51">
        <v>216</v>
      </c>
      <c r="P49" s="50"/>
      <c r="Q49" s="51">
        <v>156</v>
      </c>
      <c r="R49" s="50"/>
      <c r="S49" s="51">
        <v>156</v>
      </c>
      <c r="T49" s="50"/>
      <c r="U49" s="16">
        <f ca="1">Impayes(Adherents!$O49,Adherents!$P49,Adherents!$Q49,Adherents!$R49,Adherents!$S49,Adherents!$T49)</f>
        <v>0</v>
      </c>
      <c r="V49" s="58"/>
      <c r="W49" s="59"/>
      <c r="X49" s="60"/>
      <c r="Y49" s="1"/>
    </row>
    <row r="50" spans="1:25" ht="15.75" x14ac:dyDescent="0.25">
      <c r="A50" s="42" t="s">
        <v>79</v>
      </c>
      <c r="B50" s="42"/>
      <c r="C50" s="42" t="s">
        <v>175</v>
      </c>
      <c r="D50" s="42"/>
      <c r="E50" s="42"/>
      <c r="F50" s="44"/>
      <c r="G50" s="42" t="s">
        <v>3</v>
      </c>
      <c r="H50" s="43" t="s">
        <v>24</v>
      </c>
      <c r="I50" s="80">
        <f>IF(OR(Tableau1[[#This Row],[Adulte ou Enfant]]="",Tableau1[[#This Row],[Type de Cours]]="",Tableau1[[#This Row],[Forfait]]=""),"",IF(Tableau1[[#This Row],[Type de Cours]]="Forfait",INDEX(Donnees!$J$2:$K$8,MATCH(Adherents!H50,Donnees!$J$2:$J$8,0),2),IF(Tableau1[[#This Row],[Type de Cours]]="Carte 10 séances",INDEX(Donnees!$M$2:$N$8,MATCH(Tableau1[[#This Row],[Forfait]],Donnees!$M$2:$M$8,0),2),IF(Tableau1[[#This Row],[Type de Cours]]="Carte + Adhésion",INDEX(Donnees!$P$2:$Q$8,MATCH(Tableau1[[#This Row],[Forfait]],Donnees!$P$2:$P$8,0),2),IF(Tableau1[[#This Row],[Type de Cours]]="Occasionnel",INDEX(Donnees!$AM$2:$AO$8,MATCH(Tableau1[[#This Row],[Forfait]],Donnees!$AM$2:$AM$8,0),2))))))</f>
        <v>648</v>
      </c>
      <c r="J50" s="43"/>
      <c r="K50" s="39" t="str">
        <f>IF(AND(Tableau1[[#This Row],[Adulte ou Enfant]]&lt;&gt;"",Tableau1[[#This Row],[Licence]]="Oui"),VLOOKUP(Tableau1[[#This Row],[Adulte ou Enfant]],Tarif_Licence,2,0),"")</f>
        <v/>
      </c>
      <c r="L50" s="43" t="s">
        <v>19</v>
      </c>
      <c r="M50" s="43" t="s">
        <v>19</v>
      </c>
      <c r="N50" s="45" t="s">
        <v>22</v>
      </c>
      <c r="O50" s="46"/>
      <c r="P50" s="45" t="s">
        <v>25</v>
      </c>
      <c r="Q50" s="46"/>
      <c r="R50" s="45" t="s">
        <v>25</v>
      </c>
      <c r="S50" s="46"/>
      <c r="T50" s="45" t="s">
        <v>25</v>
      </c>
      <c r="U50" s="15">
        <f ca="1">Impayes(Adherents!$O50,Adherents!$P50,Adherents!$Q50,Adherents!$R50,Adherents!$S50,Adherents!$T50)</f>
        <v>0</v>
      </c>
      <c r="V50" s="55"/>
      <c r="W50" s="56" t="s">
        <v>26</v>
      </c>
      <c r="X50" s="57" t="s">
        <v>80</v>
      </c>
      <c r="Y50" s="1"/>
    </row>
    <row r="51" spans="1:25" ht="15.75" x14ac:dyDescent="0.25">
      <c r="A51" s="47" t="s">
        <v>81</v>
      </c>
      <c r="B51" s="47"/>
      <c r="C51" s="47" t="s">
        <v>175</v>
      </c>
      <c r="D51" s="47"/>
      <c r="E51" s="47"/>
      <c r="F51" s="49"/>
      <c r="G51" s="47" t="s">
        <v>3</v>
      </c>
      <c r="H51" s="48" t="s">
        <v>173</v>
      </c>
      <c r="I51" s="81">
        <f>IF(OR(Tableau1[[#This Row],[Adulte ou Enfant]]="",Tableau1[[#This Row],[Type de Cours]]="",Tableau1[[#This Row],[Forfait]]=""),"",IF(Tableau1[[#This Row],[Type de Cours]]="Forfait",INDEX(Donnees!$J$2:$K$8,MATCH(Adherents!H51,Donnees!$J$2:$J$8,0),2),IF(Tableau1[[#This Row],[Type de Cours]]="Carte 10 séances",INDEX(Donnees!$M$2:$N$8,MATCH(Tableau1[[#This Row],[Forfait]],Donnees!$M$2:$M$8,0),2),IF(Tableau1[[#This Row],[Type de Cours]]="Carte + Adhésion",INDEX(Donnees!$P$2:$Q$8,MATCH(Tableau1[[#This Row],[Forfait]],Donnees!$P$2:$P$8,0),2),IF(Tableau1[[#This Row],[Type de Cours]]="Occasionnel",INDEX(Donnees!$AM$2:$AO$8,MATCH(Tableau1[[#This Row],[Forfait]],Donnees!$AM$2:$AM$8,0),2))))))</f>
        <v>468</v>
      </c>
      <c r="J51" s="48"/>
      <c r="K51" s="39" t="str">
        <f>IF(AND(Tableau1[[#This Row],[Adulte ou Enfant]]&lt;&gt;"",Tableau1[[#This Row],[Licence]]="Oui"),VLOOKUP(Tableau1[[#This Row],[Adulte ou Enfant]],Tarif_Licence,2,0),"")</f>
        <v/>
      </c>
      <c r="L51" s="48" t="s">
        <v>22</v>
      </c>
      <c r="M51" s="48" t="s">
        <v>22</v>
      </c>
      <c r="N51" s="50" t="s">
        <v>22</v>
      </c>
      <c r="O51" s="51">
        <v>216</v>
      </c>
      <c r="P51" s="50"/>
      <c r="Q51" s="51">
        <v>156</v>
      </c>
      <c r="R51" s="50"/>
      <c r="S51" s="51">
        <v>156</v>
      </c>
      <c r="T51" s="50"/>
      <c r="U51" s="16">
        <f ca="1">Impayes(Adherents!$O51,Adherents!$P51,Adherents!$Q51,Adherents!$R51,Adherents!$S51,Adherents!$T51)</f>
        <v>0</v>
      </c>
      <c r="V51" s="58"/>
      <c r="W51" s="59"/>
      <c r="X51" s="60"/>
      <c r="Y51" s="1"/>
    </row>
    <row r="52" spans="1:25" ht="15.75" x14ac:dyDescent="0.25">
      <c r="A52" s="42" t="s">
        <v>82</v>
      </c>
      <c r="B52" s="42"/>
      <c r="C52" s="42" t="s">
        <v>175</v>
      </c>
      <c r="D52" s="42"/>
      <c r="E52" s="42"/>
      <c r="F52" s="44"/>
      <c r="G52" s="42" t="s">
        <v>3</v>
      </c>
      <c r="H52" s="43" t="s">
        <v>24</v>
      </c>
      <c r="I52" s="80">
        <f>IF(OR(Tableau1[[#This Row],[Adulte ou Enfant]]="",Tableau1[[#This Row],[Type de Cours]]="",Tableau1[[#This Row],[Forfait]]=""),"",IF(Tableau1[[#This Row],[Type de Cours]]="Forfait",INDEX(Donnees!$J$2:$K$8,MATCH(Adherents!H52,Donnees!$J$2:$J$8,0),2),IF(Tableau1[[#This Row],[Type de Cours]]="Carte 10 séances",INDEX(Donnees!$M$2:$N$8,MATCH(Tableau1[[#This Row],[Forfait]],Donnees!$M$2:$M$8,0),2),IF(Tableau1[[#This Row],[Type de Cours]]="Carte + Adhésion",INDEX(Donnees!$P$2:$Q$8,MATCH(Tableau1[[#This Row],[Forfait]],Donnees!$P$2:$P$8,0),2),IF(Tableau1[[#This Row],[Type de Cours]]="Occasionnel",INDEX(Donnees!$AM$2:$AO$8,MATCH(Tableau1[[#This Row],[Forfait]],Donnees!$AM$2:$AM$8,0),2))))))</f>
        <v>648</v>
      </c>
      <c r="J52" s="43"/>
      <c r="K52" s="39" t="str">
        <f>IF(AND(Tableau1[[#This Row],[Adulte ou Enfant]]&lt;&gt;"",Tableau1[[#This Row],[Licence]]="Oui"),VLOOKUP(Tableau1[[#This Row],[Adulte ou Enfant]],Tarif_Licence,2,0),"")</f>
        <v/>
      </c>
      <c r="L52" s="43" t="s">
        <v>19</v>
      </c>
      <c r="M52" s="43" t="s">
        <v>19</v>
      </c>
      <c r="N52" s="45" t="s">
        <v>22</v>
      </c>
      <c r="O52" s="46">
        <v>267</v>
      </c>
      <c r="P52" s="45"/>
      <c r="Q52" s="46">
        <v>204</v>
      </c>
      <c r="R52" s="45"/>
      <c r="S52" s="46">
        <v>204</v>
      </c>
      <c r="T52" s="45"/>
      <c r="U52" s="15">
        <f ca="1">Impayes(Adherents!$O52,Adherents!$P52,Adherents!$Q52,Adherents!$R52,Adherents!$S52,Adherents!$T52)</f>
        <v>0</v>
      </c>
      <c r="V52" s="55"/>
      <c r="W52" s="56"/>
      <c r="X52" s="57"/>
      <c r="Y52" s="1"/>
    </row>
    <row r="53" spans="1:25" ht="15.75" x14ac:dyDescent="0.25">
      <c r="A53" s="47" t="s">
        <v>83</v>
      </c>
      <c r="B53" s="47"/>
      <c r="C53" s="47" t="s">
        <v>175</v>
      </c>
      <c r="D53" s="47"/>
      <c r="E53" s="47"/>
      <c r="F53" s="49"/>
      <c r="G53" s="47" t="s">
        <v>3</v>
      </c>
      <c r="H53" s="48" t="s">
        <v>24</v>
      </c>
      <c r="I53" s="81">
        <f>IF(OR(Tableau1[[#This Row],[Adulte ou Enfant]]="",Tableau1[[#This Row],[Type de Cours]]="",Tableau1[[#This Row],[Forfait]]=""),"",IF(Tableau1[[#This Row],[Type de Cours]]="Forfait",INDEX(Donnees!$J$2:$K$8,MATCH(Adherents!H53,Donnees!$J$2:$J$8,0),2),IF(Tableau1[[#This Row],[Type de Cours]]="Carte 10 séances",INDEX(Donnees!$M$2:$N$8,MATCH(Tableau1[[#This Row],[Forfait]],Donnees!$M$2:$M$8,0),2),IF(Tableau1[[#This Row],[Type de Cours]]="Carte + Adhésion",INDEX(Donnees!$P$2:$Q$8,MATCH(Tableau1[[#This Row],[Forfait]],Donnees!$P$2:$P$8,0),2),IF(Tableau1[[#This Row],[Type de Cours]]="Occasionnel",INDEX(Donnees!$AM$2:$AO$8,MATCH(Tableau1[[#This Row],[Forfait]],Donnees!$AM$2:$AM$8,0),2))))))</f>
        <v>648</v>
      </c>
      <c r="J53" s="48"/>
      <c r="K53" s="39" t="str">
        <f>IF(AND(Tableau1[[#This Row],[Adulte ou Enfant]]&lt;&gt;"",Tableau1[[#This Row],[Licence]]="Oui"),VLOOKUP(Tableau1[[#This Row],[Adulte ou Enfant]],Tarif_Licence,2,0),"")</f>
        <v/>
      </c>
      <c r="L53" s="48" t="s">
        <v>19</v>
      </c>
      <c r="M53" s="48" t="s">
        <v>19</v>
      </c>
      <c r="N53" s="50" t="s">
        <v>19</v>
      </c>
      <c r="O53" s="51"/>
      <c r="P53" s="50"/>
      <c r="Q53" s="51"/>
      <c r="R53" s="50"/>
      <c r="S53" s="51"/>
      <c r="T53" s="50"/>
      <c r="U53" s="16">
        <f ca="1">Impayes(Adherents!$O53,Adherents!$P53,Adherents!$Q53,Adherents!$R53,Adherents!$S53,Adherents!$T53)</f>
        <v>0</v>
      </c>
      <c r="V53" s="58"/>
      <c r="W53" s="59" t="s">
        <v>26</v>
      </c>
      <c r="X53" s="60"/>
      <c r="Y53" s="1"/>
    </row>
    <row r="54" spans="1:25" ht="15.75" x14ac:dyDescent="0.25">
      <c r="A54" s="42" t="s">
        <v>84</v>
      </c>
      <c r="B54" s="42"/>
      <c r="C54" s="42" t="s">
        <v>175</v>
      </c>
      <c r="D54" s="42"/>
      <c r="E54" s="42"/>
      <c r="F54" s="44"/>
      <c r="G54" s="42" t="s">
        <v>3</v>
      </c>
      <c r="H54" s="43" t="s">
        <v>173</v>
      </c>
      <c r="I54" s="80">
        <f>IF(OR(Tableau1[[#This Row],[Adulte ou Enfant]]="",Tableau1[[#This Row],[Type de Cours]]="",Tableau1[[#This Row],[Forfait]]=""),"",IF(Tableau1[[#This Row],[Type de Cours]]="Forfait",INDEX(Donnees!$J$2:$K$8,MATCH(Adherents!H54,Donnees!$J$2:$J$8,0),2),IF(Tableau1[[#This Row],[Type de Cours]]="Carte 10 séances",INDEX(Donnees!$M$2:$N$8,MATCH(Tableau1[[#This Row],[Forfait]],Donnees!$M$2:$M$8,0),2),IF(Tableau1[[#This Row],[Type de Cours]]="Carte + Adhésion",INDEX(Donnees!$P$2:$Q$8,MATCH(Tableau1[[#This Row],[Forfait]],Donnees!$P$2:$P$8,0),2),IF(Tableau1[[#This Row],[Type de Cours]]="Occasionnel",INDEX(Donnees!$AM$2:$AO$8,MATCH(Tableau1[[#This Row],[Forfait]],Donnees!$AM$2:$AM$8,0),2))))))</f>
        <v>468</v>
      </c>
      <c r="J54" s="43"/>
      <c r="K54" s="39" t="str">
        <f>IF(AND(Tableau1[[#This Row],[Adulte ou Enfant]]&lt;&gt;"",Tableau1[[#This Row],[Licence]]="Oui"),VLOOKUP(Tableau1[[#This Row],[Adulte ou Enfant]],Tarif_Licence,2,0),"")</f>
        <v/>
      </c>
      <c r="L54" s="43" t="s">
        <v>22</v>
      </c>
      <c r="M54" s="43" t="s">
        <v>22</v>
      </c>
      <c r="N54" s="45" t="s">
        <v>22</v>
      </c>
      <c r="O54" s="46">
        <v>216</v>
      </c>
      <c r="P54" s="45"/>
      <c r="Q54" s="46">
        <v>78</v>
      </c>
      <c r="R54" s="45" t="s">
        <v>85</v>
      </c>
      <c r="S54" s="46">
        <v>78</v>
      </c>
      <c r="T54" s="45" t="s">
        <v>85</v>
      </c>
      <c r="U54" s="15">
        <f ca="1">Impayes(Adherents!$O54,Adherents!$P54,Adherents!$Q54,Adherents!$R54,Adherents!$S54,Adherents!$T54)</f>
        <v>0</v>
      </c>
      <c r="V54" s="55">
        <v>156</v>
      </c>
      <c r="W54" s="56" t="s">
        <v>86</v>
      </c>
      <c r="X54" s="57" t="s">
        <v>87</v>
      </c>
      <c r="Y54" s="1"/>
    </row>
    <row r="55" spans="1:25" ht="15.75" x14ac:dyDescent="0.25">
      <c r="A55" s="47" t="s">
        <v>88</v>
      </c>
      <c r="B55" s="47"/>
      <c r="C55" s="47" t="s">
        <v>175</v>
      </c>
      <c r="D55" s="47"/>
      <c r="E55" s="47"/>
      <c r="F55" s="49"/>
      <c r="G55" s="47" t="s">
        <v>3</v>
      </c>
      <c r="H55" s="48" t="s">
        <v>173</v>
      </c>
      <c r="I55" s="81">
        <f>IF(OR(Tableau1[[#This Row],[Adulte ou Enfant]]="",Tableau1[[#This Row],[Type de Cours]]="",Tableau1[[#This Row],[Forfait]]=""),"",IF(Tableau1[[#This Row],[Type de Cours]]="Forfait",INDEX(Donnees!$J$2:$K$8,MATCH(Adherents!H55,Donnees!$J$2:$J$8,0),2),IF(Tableau1[[#This Row],[Type de Cours]]="Carte 10 séances",INDEX(Donnees!$M$2:$N$8,MATCH(Tableau1[[#This Row],[Forfait]],Donnees!$M$2:$M$8,0),2),IF(Tableau1[[#This Row],[Type de Cours]]="Carte + Adhésion",INDEX(Donnees!$P$2:$Q$8,MATCH(Tableau1[[#This Row],[Forfait]],Donnees!$P$2:$P$8,0),2),IF(Tableau1[[#This Row],[Type de Cours]]="Occasionnel",INDEX(Donnees!$AM$2:$AO$8,MATCH(Tableau1[[#This Row],[Forfait]],Donnees!$AM$2:$AM$8,0),2))))))</f>
        <v>468</v>
      </c>
      <c r="J55" s="48"/>
      <c r="K55" s="39" t="str">
        <f>IF(AND(Tableau1[[#This Row],[Adulte ou Enfant]]&lt;&gt;"",Tableau1[[#This Row],[Licence]]="Oui"),VLOOKUP(Tableau1[[#This Row],[Adulte ou Enfant]],Tarif_Licence,2,0),"")</f>
        <v/>
      </c>
      <c r="L55" s="48" t="s">
        <v>22</v>
      </c>
      <c r="M55" s="48" t="s">
        <v>22</v>
      </c>
      <c r="N55" s="50" t="s">
        <v>22</v>
      </c>
      <c r="O55" s="51">
        <v>216</v>
      </c>
      <c r="P55" s="50"/>
      <c r="Q55" s="51">
        <v>156</v>
      </c>
      <c r="R55" s="50"/>
      <c r="S55" s="51">
        <v>156</v>
      </c>
      <c r="T55" s="50"/>
      <c r="U55" s="16">
        <f ca="1">Impayes(Adherents!$O55,Adherents!$P55,Adherents!$Q55,Adherents!$R55,Adherents!$S55,Adherents!$T55)</f>
        <v>0</v>
      </c>
      <c r="V55" s="58"/>
      <c r="W55" s="59"/>
      <c r="X55" s="60"/>
      <c r="Y55" s="1"/>
    </row>
    <row r="56" spans="1:25" ht="15.75" x14ac:dyDescent="0.25">
      <c r="A56" s="42" t="s">
        <v>89</v>
      </c>
      <c r="B56" s="42"/>
      <c r="C56" s="42" t="s">
        <v>175</v>
      </c>
      <c r="D56" s="42"/>
      <c r="E56" s="42"/>
      <c r="F56" s="44"/>
      <c r="G56" s="42" t="s">
        <v>3</v>
      </c>
      <c r="H56" s="43" t="s">
        <v>173</v>
      </c>
      <c r="I56" s="80">
        <f>IF(OR(Tableau1[[#This Row],[Adulte ou Enfant]]="",Tableau1[[#This Row],[Type de Cours]]="",Tableau1[[#This Row],[Forfait]]=""),"",IF(Tableau1[[#This Row],[Type de Cours]]="Forfait",INDEX(Donnees!$J$2:$K$8,MATCH(Adherents!H56,Donnees!$J$2:$J$8,0),2),IF(Tableau1[[#This Row],[Type de Cours]]="Carte 10 séances",INDEX(Donnees!$M$2:$N$8,MATCH(Tableau1[[#This Row],[Forfait]],Donnees!$M$2:$M$8,0),2),IF(Tableau1[[#This Row],[Type de Cours]]="Carte + Adhésion",INDEX(Donnees!$P$2:$Q$8,MATCH(Tableau1[[#This Row],[Forfait]],Donnees!$P$2:$P$8,0),2),IF(Tableau1[[#This Row],[Type de Cours]]="Occasionnel",INDEX(Donnees!$AM$2:$AO$8,MATCH(Tableau1[[#This Row],[Forfait]],Donnees!$AM$2:$AM$8,0),2))))))</f>
        <v>468</v>
      </c>
      <c r="J56" s="43"/>
      <c r="K56" s="39" t="str">
        <f>IF(AND(Tableau1[[#This Row],[Adulte ou Enfant]]&lt;&gt;"",Tableau1[[#This Row],[Licence]]="Oui"),VLOOKUP(Tableau1[[#This Row],[Adulte ou Enfant]],Tarif_Licence,2,0),"")</f>
        <v/>
      </c>
      <c r="L56" s="43" t="s">
        <v>22</v>
      </c>
      <c r="M56" s="43" t="s">
        <v>22</v>
      </c>
      <c r="N56" s="45" t="s">
        <v>22</v>
      </c>
      <c r="O56" s="46">
        <v>216</v>
      </c>
      <c r="P56" s="45"/>
      <c r="Q56" s="46">
        <v>156</v>
      </c>
      <c r="R56" s="45"/>
      <c r="S56" s="46">
        <v>156</v>
      </c>
      <c r="T56" s="45"/>
      <c r="U56" s="15">
        <f ca="1">Impayes(Adherents!$O56,Adherents!$P56,Adherents!$Q56,Adherents!$R56,Adherents!$S56,Adherents!$T56)</f>
        <v>0</v>
      </c>
      <c r="V56" s="55"/>
      <c r="W56" s="56"/>
      <c r="X56" s="57"/>
      <c r="Y56" s="1"/>
    </row>
    <row r="57" spans="1:25" ht="15.75" x14ac:dyDescent="0.25">
      <c r="A57" s="47" t="s">
        <v>90</v>
      </c>
      <c r="B57" s="47"/>
      <c r="C57" s="47" t="s">
        <v>175</v>
      </c>
      <c r="D57" s="47"/>
      <c r="E57" s="47"/>
      <c r="F57" s="49"/>
      <c r="G57" s="47" t="s">
        <v>3</v>
      </c>
      <c r="H57" s="48" t="s">
        <v>173</v>
      </c>
      <c r="I57" s="81">
        <f>IF(OR(Tableau1[[#This Row],[Adulte ou Enfant]]="",Tableau1[[#This Row],[Type de Cours]]="",Tableau1[[#This Row],[Forfait]]=""),"",IF(Tableau1[[#This Row],[Type de Cours]]="Forfait",INDEX(Donnees!$J$2:$K$8,MATCH(Adherents!H57,Donnees!$J$2:$J$8,0),2),IF(Tableau1[[#This Row],[Type de Cours]]="Carte 10 séances",INDEX(Donnees!$M$2:$N$8,MATCH(Tableau1[[#This Row],[Forfait]],Donnees!$M$2:$M$8,0),2),IF(Tableau1[[#This Row],[Type de Cours]]="Carte + Adhésion",INDEX(Donnees!$P$2:$Q$8,MATCH(Tableau1[[#This Row],[Forfait]],Donnees!$P$2:$P$8,0),2),IF(Tableau1[[#This Row],[Type de Cours]]="Occasionnel",INDEX(Donnees!$AM$2:$AO$8,MATCH(Tableau1[[#This Row],[Forfait]],Donnees!$AM$2:$AM$8,0),2))))))</f>
        <v>468</v>
      </c>
      <c r="J57" s="48"/>
      <c r="K57" s="39" t="str">
        <f>IF(AND(Tableau1[[#This Row],[Adulte ou Enfant]]&lt;&gt;"",Tableau1[[#This Row],[Licence]]="Oui"),VLOOKUP(Tableau1[[#This Row],[Adulte ou Enfant]],Tarif_Licence,2,0),"")</f>
        <v/>
      </c>
      <c r="L57" s="48" t="s">
        <v>22</v>
      </c>
      <c r="M57" s="48" t="s">
        <v>22</v>
      </c>
      <c r="N57" s="50" t="s">
        <v>22</v>
      </c>
      <c r="O57" s="51">
        <v>216</v>
      </c>
      <c r="P57" s="50" t="s">
        <v>25</v>
      </c>
      <c r="Q57" s="51">
        <v>156</v>
      </c>
      <c r="R57" s="50" t="s">
        <v>25</v>
      </c>
      <c r="S57" s="51">
        <v>156</v>
      </c>
      <c r="T57" s="50" t="s">
        <v>25</v>
      </c>
      <c r="U57" s="16">
        <f ca="1">Impayes(Adherents!$O57,Adherents!$P57,Adherents!$Q57,Adherents!$R57,Adherents!$S57,Adherents!$T57)</f>
        <v>528</v>
      </c>
      <c r="V57" s="58"/>
      <c r="W57" s="59"/>
      <c r="X57" s="60"/>
      <c r="Y57" s="1"/>
    </row>
    <row r="58" spans="1:25" ht="15.75" x14ac:dyDescent="0.25">
      <c r="A58" s="42" t="s">
        <v>91</v>
      </c>
      <c r="B58" s="42"/>
      <c r="C58" s="42" t="s">
        <v>175</v>
      </c>
      <c r="D58" s="42"/>
      <c r="E58" s="42"/>
      <c r="F58" s="44"/>
      <c r="G58" s="42" t="s">
        <v>3</v>
      </c>
      <c r="H58" s="43" t="s">
        <v>24</v>
      </c>
      <c r="I58" s="80">
        <f>IF(OR(Tableau1[[#This Row],[Adulte ou Enfant]]="",Tableau1[[#This Row],[Type de Cours]]="",Tableau1[[#This Row],[Forfait]]=""),"",IF(Tableau1[[#This Row],[Type de Cours]]="Forfait",INDEX(Donnees!$J$2:$K$8,MATCH(Adherents!H58,Donnees!$J$2:$J$8,0),2),IF(Tableau1[[#This Row],[Type de Cours]]="Carte 10 séances",INDEX(Donnees!$M$2:$N$8,MATCH(Tableau1[[#This Row],[Forfait]],Donnees!$M$2:$M$8,0),2),IF(Tableau1[[#This Row],[Type de Cours]]="Carte + Adhésion",INDEX(Donnees!$P$2:$Q$8,MATCH(Tableau1[[#This Row],[Forfait]],Donnees!$P$2:$P$8,0),2),IF(Tableau1[[#This Row],[Type de Cours]]="Occasionnel",INDEX(Donnees!$AM$2:$AO$8,MATCH(Tableau1[[#This Row],[Forfait]],Donnees!$AM$2:$AM$8,0),2))))))</f>
        <v>648</v>
      </c>
      <c r="J58" s="43"/>
      <c r="K58" s="39" t="str">
        <f>IF(AND(Tableau1[[#This Row],[Adulte ou Enfant]]&lt;&gt;"",Tableau1[[#This Row],[Licence]]="Oui"),VLOOKUP(Tableau1[[#This Row],[Adulte ou Enfant]],Tarif_Licence,2,0),"")</f>
        <v/>
      </c>
      <c r="L58" s="43" t="s">
        <v>22</v>
      </c>
      <c r="M58" s="43" t="s">
        <v>22</v>
      </c>
      <c r="N58" s="45" t="s">
        <v>22</v>
      </c>
      <c r="O58" s="46">
        <v>276</v>
      </c>
      <c r="P58" s="45"/>
      <c r="Q58" s="46">
        <v>216</v>
      </c>
      <c r="R58" s="45"/>
      <c r="S58" s="46">
        <v>216</v>
      </c>
      <c r="T58" s="45"/>
      <c r="U58" s="15">
        <f ca="1">Impayes(Adherents!$O58,Adherents!$P58,Adherents!$Q58,Adherents!$R58,Adherents!$S58,Adherents!$T58)</f>
        <v>0</v>
      </c>
      <c r="V58" s="55"/>
      <c r="W58" s="56"/>
      <c r="X58" s="57"/>
      <c r="Y58" s="1"/>
    </row>
    <row r="59" spans="1:25" ht="15.75" x14ac:dyDescent="0.25">
      <c r="A59" s="47" t="s">
        <v>92</v>
      </c>
      <c r="B59" s="47"/>
      <c r="C59" s="47" t="s">
        <v>175</v>
      </c>
      <c r="D59" s="47"/>
      <c r="E59" s="47"/>
      <c r="F59" s="49"/>
      <c r="G59" s="47" t="s">
        <v>3</v>
      </c>
      <c r="H59" s="48" t="s">
        <v>173</v>
      </c>
      <c r="I59" s="81">
        <f>IF(OR(Tableau1[[#This Row],[Adulte ou Enfant]]="",Tableau1[[#This Row],[Type de Cours]]="",Tableau1[[#This Row],[Forfait]]=""),"",IF(Tableau1[[#This Row],[Type de Cours]]="Forfait",INDEX(Donnees!$J$2:$K$8,MATCH(Adherents!H59,Donnees!$J$2:$J$8,0),2),IF(Tableau1[[#This Row],[Type de Cours]]="Carte 10 séances",INDEX(Donnees!$M$2:$N$8,MATCH(Tableau1[[#This Row],[Forfait]],Donnees!$M$2:$M$8,0),2),IF(Tableau1[[#This Row],[Type de Cours]]="Carte + Adhésion",INDEX(Donnees!$P$2:$Q$8,MATCH(Tableau1[[#This Row],[Forfait]],Donnees!$P$2:$P$8,0),2),IF(Tableau1[[#This Row],[Type de Cours]]="Occasionnel",INDEX(Donnees!$AM$2:$AO$8,MATCH(Tableau1[[#This Row],[Forfait]],Donnees!$AM$2:$AM$8,0),2))))))</f>
        <v>468</v>
      </c>
      <c r="J59" s="48"/>
      <c r="K59" s="39" t="str">
        <f>IF(AND(Tableau1[[#This Row],[Adulte ou Enfant]]&lt;&gt;"",Tableau1[[#This Row],[Licence]]="Oui"),VLOOKUP(Tableau1[[#This Row],[Adulte ou Enfant]],Tarif_Licence,2,0),"")</f>
        <v/>
      </c>
      <c r="L59" s="48" t="s">
        <v>22</v>
      </c>
      <c r="M59" s="48" t="s">
        <v>22</v>
      </c>
      <c r="N59" s="50" t="s">
        <v>22</v>
      </c>
      <c r="O59" s="51">
        <v>156</v>
      </c>
      <c r="P59" s="50"/>
      <c r="Q59" s="51">
        <v>156</v>
      </c>
      <c r="R59" s="50"/>
      <c r="S59" s="51">
        <v>156</v>
      </c>
      <c r="T59" s="50"/>
      <c r="U59" s="16">
        <f ca="1">Impayes(Adherents!$O59,Adherents!$P59,Adherents!$Q59,Adherents!$R59,Adherents!$S59,Adherents!$T59)</f>
        <v>0</v>
      </c>
      <c r="V59" s="58"/>
      <c r="W59" s="59"/>
      <c r="X59" s="60"/>
      <c r="Y59" s="1"/>
    </row>
    <row r="60" spans="1:25" ht="15.75" x14ac:dyDescent="0.25">
      <c r="A60" s="42" t="s">
        <v>93</v>
      </c>
      <c r="B60" s="42"/>
      <c r="C60" s="42" t="s">
        <v>175</v>
      </c>
      <c r="D60" s="42"/>
      <c r="E60" s="42"/>
      <c r="F60" s="44"/>
      <c r="G60" s="42" t="s">
        <v>3</v>
      </c>
      <c r="H60" s="43" t="s">
        <v>24</v>
      </c>
      <c r="I60" s="80">
        <f>IF(OR(Tableau1[[#This Row],[Adulte ou Enfant]]="",Tableau1[[#This Row],[Type de Cours]]="",Tableau1[[#This Row],[Forfait]]=""),"",IF(Tableau1[[#This Row],[Type de Cours]]="Forfait",INDEX(Donnees!$J$2:$K$8,MATCH(Adherents!H60,Donnees!$J$2:$J$8,0),2),IF(Tableau1[[#This Row],[Type de Cours]]="Carte 10 séances",INDEX(Donnees!$M$2:$N$8,MATCH(Tableau1[[#This Row],[Forfait]],Donnees!$M$2:$M$8,0),2),IF(Tableau1[[#This Row],[Type de Cours]]="Carte + Adhésion",INDEX(Donnees!$P$2:$Q$8,MATCH(Tableau1[[#This Row],[Forfait]],Donnees!$P$2:$P$8,0),2),IF(Tableau1[[#This Row],[Type de Cours]]="Occasionnel",INDEX(Donnees!$AM$2:$AO$8,MATCH(Tableau1[[#This Row],[Forfait]],Donnees!$AM$2:$AM$8,0),2))))))</f>
        <v>648</v>
      </c>
      <c r="J60" s="43"/>
      <c r="K60" s="39" t="str">
        <f>IF(AND(Tableau1[[#This Row],[Adulte ou Enfant]]&lt;&gt;"",Tableau1[[#This Row],[Licence]]="Oui"),VLOOKUP(Tableau1[[#This Row],[Adulte ou Enfant]],Tarif_Licence,2,0),"")</f>
        <v/>
      </c>
      <c r="L60" s="43" t="s">
        <v>22</v>
      </c>
      <c r="M60" s="43" t="s">
        <v>22</v>
      </c>
      <c r="N60" s="45" t="s">
        <v>22</v>
      </c>
      <c r="O60" s="46">
        <v>276</v>
      </c>
      <c r="P60" s="45"/>
      <c r="Q60" s="46">
        <v>216</v>
      </c>
      <c r="R60" s="45"/>
      <c r="S60" s="46">
        <v>216</v>
      </c>
      <c r="T60" s="45"/>
      <c r="U60" s="15">
        <f ca="1">Impayes(Adherents!$O60,Adherents!$P60,Adherents!$Q60,Adherents!$R60,Adherents!$S60,Adherents!$T60)</f>
        <v>0</v>
      </c>
      <c r="V60" s="55"/>
      <c r="W60" s="56"/>
      <c r="X60" s="57"/>
      <c r="Y60" s="1"/>
    </row>
    <row r="61" spans="1:25" ht="15.75" x14ac:dyDescent="0.25">
      <c r="A61" s="47" t="s">
        <v>94</v>
      </c>
      <c r="B61" s="47"/>
      <c r="C61" s="47" t="s">
        <v>175</v>
      </c>
      <c r="D61" s="47"/>
      <c r="E61" s="47"/>
      <c r="F61" s="49"/>
      <c r="G61" s="47" t="s">
        <v>3</v>
      </c>
      <c r="H61" s="48" t="s">
        <v>173</v>
      </c>
      <c r="I61" s="81">
        <f>IF(OR(Tableau1[[#This Row],[Adulte ou Enfant]]="",Tableau1[[#This Row],[Type de Cours]]="",Tableau1[[#This Row],[Forfait]]=""),"",IF(Tableau1[[#This Row],[Type de Cours]]="Forfait",INDEX(Donnees!$J$2:$K$8,MATCH(Adherents!H61,Donnees!$J$2:$J$8,0),2),IF(Tableau1[[#This Row],[Type de Cours]]="Carte 10 séances",INDEX(Donnees!$M$2:$N$8,MATCH(Tableau1[[#This Row],[Forfait]],Donnees!$M$2:$M$8,0),2),IF(Tableau1[[#This Row],[Type de Cours]]="Carte + Adhésion",INDEX(Donnees!$P$2:$Q$8,MATCH(Tableau1[[#This Row],[Forfait]],Donnees!$P$2:$P$8,0),2),IF(Tableau1[[#This Row],[Type de Cours]]="Occasionnel",INDEX(Donnees!$AM$2:$AO$8,MATCH(Tableau1[[#This Row],[Forfait]],Donnees!$AM$2:$AM$8,0),2))))))</f>
        <v>468</v>
      </c>
      <c r="J61" s="48"/>
      <c r="K61" s="39" t="str">
        <f>IF(AND(Tableau1[[#This Row],[Adulte ou Enfant]]&lt;&gt;"",Tableau1[[#This Row],[Licence]]="Oui"),VLOOKUP(Tableau1[[#This Row],[Adulte ou Enfant]],Tarif_Licence,2,0),"")</f>
        <v/>
      </c>
      <c r="L61" s="48" t="s">
        <v>22</v>
      </c>
      <c r="M61" s="48" t="s">
        <v>22</v>
      </c>
      <c r="N61" s="50" t="s">
        <v>22</v>
      </c>
      <c r="O61" s="51">
        <v>216</v>
      </c>
      <c r="P61" s="50"/>
      <c r="Q61" s="51">
        <v>156</v>
      </c>
      <c r="R61" s="50"/>
      <c r="S61" s="51">
        <v>156</v>
      </c>
      <c r="T61" s="50"/>
      <c r="U61" s="16">
        <f ca="1">Impayes(Adherents!$O61,Adherents!$P61,Adherents!$Q61,Adherents!$R61,Adherents!$S61,Adherents!$T61)</f>
        <v>0</v>
      </c>
      <c r="V61" s="58"/>
      <c r="W61" s="59"/>
      <c r="X61" s="60"/>
      <c r="Y61" s="1"/>
    </row>
    <row r="62" spans="1:25" ht="15.75" x14ac:dyDescent="0.25">
      <c r="A62" s="42" t="s">
        <v>95</v>
      </c>
      <c r="B62" s="42"/>
      <c r="C62" s="42" t="s">
        <v>175</v>
      </c>
      <c r="D62" s="42"/>
      <c r="E62" s="42"/>
      <c r="F62" s="44"/>
      <c r="G62" s="42" t="s">
        <v>3</v>
      </c>
      <c r="H62" s="43" t="s">
        <v>173</v>
      </c>
      <c r="I62" s="80">
        <f>IF(OR(Tableau1[[#This Row],[Adulte ou Enfant]]="",Tableau1[[#This Row],[Type de Cours]]="",Tableau1[[#This Row],[Forfait]]=""),"",IF(Tableau1[[#This Row],[Type de Cours]]="Forfait",INDEX(Donnees!$J$2:$K$8,MATCH(Adherents!H62,Donnees!$J$2:$J$8,0),2),IF(Tableau1[[#This Row],[Type de Cours]]="Carte 10 séances",INDEX(Donnees!$M$2:$N$8,MATCH(Tableau1[[#This Row],[Forfait]],Donnees!$M$2:$M$8,0),2),IF(Tableau1[[#This Row],[Type de Cours]]="Carte + Adhésion",INDEX(Donnees!$P$2:$Q$8,MATCH(Tableau1[[#This Row],[Forfait]],Donnees!$P$2:$P$8,0),2),IF(Tableau1[[#This Row],[Type de Cours]]="Occasionnel",INDEX(Donnees!$AM$2:$AO$8,MATCH(Tableau1[[#This Row],[Forfait]],Donnees!$AM$2:$AM$8,0),2))))))</f>
        <v>468</v>
      </c>
      <c r="J62" s="43"/>
      <c r="K62" s="39" t="str">
        <f>IF(AND(Tableau1[[#This Row],[Adulte ou Enfant]]&lt;&gt;"",Tableau1[[#This Row],[Licence]]="Oui"),VLOOKUP(Tableau1[[#This Row],[Adulte ou Enfant]],Tarif_Licence,2,0),"")</f>
        <v/>
      </c>
      <c r="L62" s="43" t="s">
        <v>22</v>
      </c>
      <c r="M62" s="43" t="s">
        <v>22</v>
      </c>
      <c r="N62" s="45" t="s">
        <v>22</v>
      </c>
      <c r="O62" s="46">
        <v>216</v>
      </c>
      <c r="P62" s="45"/>
      <c r="Q62" s="46">
        <v>156</v>
      </c>
      <c r="R62" s="45"/>
      <c r="S62" s="46">
        <v>156</v>
      </c>
      <c r="T62" s="45"/>
      <c r="U62" s="15">
        <f ca="1">Impayes(Adherents!$O62,Adherents!$P62,Adherents!$Q62,Adherents!$R62,Adherents!$S62,Adherents!$T62)</f>
        <v>0</v>
      </c>
      <c r="V62" s="55"/>
      <c r="W62" s="56"/>
      <c r="X62" s="57"/>
      <c r="Y62" s="1"/>
    </row>
    <row r="63" spans="1:25" ht="15.75" x14ac:dyDescent="0.25">
      <c r="A63" s="47" t="s">
        <v>96</v>
      </c>
      <c r="B63" s="47"/>
      <c r="C63" s="47" t="s">
        <v>175</v>
      </c>
      <c r="D63" s="47"/>
      <c r="E63" s="47"/>
      <c r="F63" s="49"/>
      <c r="G63" s="47" t="s">
        <v>3</v>
      </c>
      <c r="H63" s="48" t="s">
        <v>52</v>
      </c>
      <c r="I63" s="81">
        <f>IF(OR(Tableau1[[#This Row],[Adulte ou Enfant]]="",Tableau1[[#This Row],[Type de Cours]]="",Tableau1[[#This Row],[Forfait]]=""),"",IF(Tableau1[[#This Row],[Type de Cours]]="Forfait",INDEX(Donnees!$J$2:$K$8,MATCH(Adherents!H63,Donnees!$J$2:$J$8,0),2),IF(Tableau1[[#This Row],[Type de Cours]]="Carte 10 séances",INDEX(Donnees!$M$2:$N$8,MATCH(Tableau1[[#This Row],[Forfait]],Donnees!$M$2:$M$8,0),2),IF(Tableau1[[#This Row],[Type de Cours]]="Carte + Adhésion",INDEX(Donnees!$P$2:$Q$8,MATCH(Tableau1[[#This Row],[Forfait]],Donnees!$P$2:$P$8,0),2),IF(Tableau1[[#This Row],[Type de Cours]]="Occasionnel",INDEX(Donnees!$AM$2:$AO$8,MATCH(Tableau1[[#This Row],[Forfait]],Donnees!$AM$2:$AM$8,0),2))))))</f>
        <v>288</v>
      </c>
      <c r="J63" s="48"/>
      <c r="K63" s="39" t="str">
        <f>IF(AND(Tableau1[[#This Row],[Adulte ou Enfant]]&lt;&gt;"",Tableau1[[#This Row],[Licence]]="Oui"),VLOOKUP(Tableau1[[#This Row],[Adulte ou Enfant]],Tarif_Licence,2,0),"")</f>
        <v/>
      </c>
      <c r="L63" s="48" t="s">
        <v>22</v>
      </c>
      <c r="M63" s="48" t="s">
        <v>22</v>
      </c>
      <c r="N63" s="50" t="s">
        <v>22</v>
      </c>
      <c r="O63" s="51">
        <v>156</v>
      </c>
      <c r="P63" s="50"/>
      <c r="Q63" s="51">
        <v>96</v>
      </c>
      <c r="R63" s="50"/>
      <c r="S63" s="51">
        <v>96</v>
      </c>
      <c r="T63" s="50"/>
      <c r="U63" s="16">
        <f ca="1">Impayes(Adherents!$O63,Adherents!$P63,Adherents!$Q63,Adherents!$R63,Adherents!$S63,Adherents!$T63)</f>
        <v>0</v>
      </c>
      <c r="V63" s="58"/>
      <c r="W63" s="59"/>
      <c r="X63" s="60"/>
      <c r="Y63" s="1"/>
    </row>
    <row r="64" spans="1:25" ht="15.75" x14ac:dyDescent="0.25">
      <c r="A64" s="42" t="s">
        <v>97</v>
      </c>
      <c r="B64" s="42"/>
      <c r="C64" s="42" t="s">
        <v>175</v>
      </c>
      <c r="D64" s="42"/>
      <c r="E64" s="42"/>
      <c r="F64" s="44"/>
      <c r="G64" s="42" t="s">
        <v>3</v>
      </c>
      <c r="H64" s="43" t="s">
        <v>24</v>
      </c>
      <c r="I64" s="80">
        <f>IF(OR(Tableau1[[#This Row],[Adulte ou Enfant]]="",Tableau1[[#This Row],[Type de Cours]]="",Tableau1[[#This Row],[Forfait]]=""),"",IF(Tableau1[[#This Row],[Type de Cours]]="Forfait",INDEX(Donnees!$J$2:$K$8,MATCH(Adherents!H64,Donnees!$J$2:$J$8,0),2),IF(Tableau1[[#This Row],[Type de Cours]]="Carte 10 séances",INDEX(Donnees!$M$2:$N$8,MATCH(Tableau1[[#This Row],[Forfait]],Donnees!$M$2:$M$8,0),2),IF(Tableau1[[#This Row],[Type de Cours]]="Carte + Adhésion",INDEX(Donnees!$P$2:$Q$8,MATCH(Tableau1[[#This Row],[Forfait]],Donnees!$P$2:$P$8,0),2),IF(Tableau1[[#This Row],[Type de Cours]]="Occasionnel",INDEX(Donnees!$AM$2:$AO$8,MATCH(Tableau1[[#This Row],[Forfait]],Donnees!$AM$2:$AM$8,0),2))))))</f>
        <v>648</v>
      </c>
      <c r="J64" s="43"/>
      <c r="K64" s="39" t="str">
        <f>IF(AND(Tableau1[[#This Row],[Adulte ou Enfant]]&lt;&gt;"",Tableau1[[#This Row],[Licence]]="Oui"),VLOOKUP(Tableau1[[#This Row],[Adulte ou Enfant]],Tarif_Licence,2,0),"")</f>
        <v/>
      </c>
      <c r="L64" s="43" t="s">
        <v>19</v>
      </c>
      <c r="M64" s="43" t="s">
        <v>19</v>
      </c>
      <c r="N64" s="45" t="s">
        <v>19</v>
      </c>
      <c r="O64" s="46"/>
      <c r="P64" s="45"/>
      <c r="Q64" s="46"/>
      <c r="R64" s="45"/>
      <c r="S64" s="46"/>
      <c r="T64" s="45"/>
      <c r="U64" s="15">
        <f ca="1">Impayes(Adherents!$O64,Adherents!$P64,Adherents!$Q64,Adherents!$R64,Adherents!$S64,Adherents!$T64)</f>
        <v>0</v>
      </c>
      <c r="V64" s="55"/>
      <c r="W64" s="56" t="s">
        <v>26</v>
      </c>
      <c r="X64" s="57"/>
      <c r="Y64" s="1"/>
    </row>
    <row r="65" spans="1:25" ht="15.75" x14ac:dyDescent="0.25">
      <c r="A65" s="47" t="s">
        <v>98</v>
      </c>
      <c r="B65" s="47"/>
      <c r="C65" s="47" t="s">
        <v>175</v>
      </c>
      <c r="D65" s="47"/>
      <c r="E65" s="47"/>
      <c r="F65" s="49"/>
      <c r="G65" s="47" t="s">
        <v>3</v>
      </c>
      <c r="H65" s="48" t="s">
        <v>173</v>
      </c>
      <c r="I65" s="81">
        <f>IF(OR(Tableau1[[#This Row],[Adulte ou Enfant]]="",Tableau1[[#This Row],[Type de Cours]]="",Tableau1[[#This Row],[Forfait]]=""),"",IF(Tableau1[[#This Row],[Type de Cours]]="Forfait",INDEX(Donnees!$J$2:$K$8,MATCH(Adherents!H65,Donnees!$J$2:$J$8,0),2),IF(Tableau1[[#This Row],[Type de Cours]]="Carte 10 séances",INDEX(Donnees!$M$2:$N$8,MATCH(Tableau1[[#This Row],[Forfait]],Donnees!$M$2:$M$8,0),2),IF(Tableau1[[#This Row],[Type de Cours]]="Carte + Adhésion",INDEX(Donnees!$P$2:$Q$8,MATCH(Tableau1[[#This Row],[Forfait]],Donnees!$P$2:$P$8,0),2),IF(Tableau1[[#This Row],[Type de Cours]]="Occasionnel",INDEX(Donnees!$AM$2:$AO$8,MATCH(Tableau1[[#This Row],[Forfait]],Donnees!$AM$2:$AM$8,0),2))))))</f>
        <v>468</v>
      </c>
      <c r="J65" s="48"/>
      <c r="K65" s="39" t="str">
        <f>IF(AND(Tableau1[[#This Row],[Adulte ou Enfant]]&lt;&gt;"",Tableau1[[#This Row],[Licence]]="Oui"),VLOOKUP(Tableau1[[#This Row],[Adulte ou Enfant]],Tarif_Licence,2,0),"")</f>
        <v/>
      </c>
      <c r="L65" s="48" t="s">
        <v>22</v>
      </c>
      <c r="M65" s="48" t="s">
        <v>22</v>
      </c>
      <c r="N65" s="50" t="s">
        <v>22</v>
      </c>
      <c r="O65" s="51">
        <v>216</v>
      </c>
      <c r="P65" s="50"/>
      <c r="Q65" s="51">
        <v>156</v>
      </c>
      <c r="R65" s="50"/>
      <c r="S65" s="51">
        <v>156</v>
      </c>
      <c r="T65" s="50"/>
      <c r="U65" s="16">
        <f ca="1">Impayes(Adherents!$O65,Adherents!$P65,Adherents!$Q65,Adherents!$R65,Adherents!$S65,Adherents!$T65)</f>
        <v>0</v>
      </c>
      <c r="V65" s="58"/>
      <c r="W65" s="59"/>
      <c r="X65" s="60"/>
      <c r="Y65" s="1"/>
    </row>
    <row r="66" spans="1:25" ht="15.75" x14ac:dyDescent="0.25">
      <c r="A66" s="42" t="s">
        <v>99</v>
      </c>
      <c r="B66" s="42"/>
      <c r="C66" s="42" t="s">
        <v>175</v>
      </c>
      <c r="D66" s="42"/>
      <c r="E66" s="42"/>
      <c r="F66" s="44"/>
      <c r="G66" s="42" t="s">
        <v>3</v>
      </c>
      <c r="H66" s="43" t="s">
        <v>52</v>
      </c>
      <c r="I66" s="80">
        <f>IF(OR(Tableau1[[#This Row],[Adulte ou Enfant]]="",Tableau1[[#This Row],[Type de Cours]]="",Tableau1[[#This Row],[Forfait]]=""),"",IF(Tableau1[[#This Row],[Type de Cours]]="Forfait",INDEX(Donnees!$J$2:$K$8,MATCH(Adherents!H66,Donnees!$J$2:$J$8,0),2),IF(Tableau1[[#This Row],[Type de Cours]]="Carte 10 séances",INDEX(Donnees!$M$2:$N$8,MATCH(Tableau1[[#This Row],[Forfait]],Donnees!$M$2:$M$8,0),2),IF(Tableau1[[#This Row],[Type de Cours]]="Carte + Adhésion",INDEX(Donnees!$P$2:$Q$8,MATCH(Tableau1[[#This Row],[Forfait]],Donnees!$P$2:$P$8,0),2),IF(Tableau1[[#This Row],[Type de Cours]]="Occasionnel",INDEX(Donnees!$AM$2:$AO$8,MATCH(Tableau1[[#This Row],[Forfait]],Donnees!$AM$2:$AM$8,0),2))))))</f>
        <v>288</v>
      </c>
      <c r="J66" s="43"/>
      <c r="K66" s="39" t="str">
        <f>IF(AND(Tableau1[[#This Row],[Adulte ou Enfant]]&lt;&gt;"",Tableau1[[#This Row],[Licence]]="Oui"),VLOOKUP(Tableau1[[#This Row],[Adulte ou Enfant]],Tarif_Licence,2,0),"")</f>
        <v/>
      </c>
      <c r="L66" s="43" t="s">
        <v>22</v>
      </c>
      <c r="M66" s="43" t="s">
        <v>22</v>
      </c>
      <c r="N66" s="45" t="s">
        <v>22</v>
      </c>
      <c r="O66" s="46">
        <v>156</v>
      </c>
      <c r="P66" s="45"/>
      <c r="Q66" s="46">
        <v>96</v>
      </c>
      <c r="R66" s="45"/>
      <c r="S66" s="46">
        <v>96</v>
      </c>
      <c r="T66" s="45"/>
      <c r="U66" s="15">
        <f ca="1">Impayes(Adherents!$O66,Adherents!$P66,Adherents!$Q66,Adherents!$R66,Adherents!$S66,Adherents!$T66)</f>
        <v>0</v>
      </c>
      <c r="V66" s="55"/>
      <c r="W66" s="56"/>
      <c r="X66" s="57"/>
      <c r="Y66" s="1"/>
    </row>
    <row r="67" spans="1:25" ht="15.75" x14ac:dyDescent="0.25">
      <c r="A67" s="47" t="s">
        <v>100</v>
      </c>
      <c r="B67" s="47"/>
      <c r="C67" s="47" t="s">
        <v>175</v>
      </c>
      <c r="D67" s="47"/>
      <c r="E67" s="47"/>
      <c r="F67" s="49"/>
      <c r="G67" s="47" t="s">
        <v>3</v>
      </c>
      <c r="H67" s="48" t="s">
        <v>24</v>
      </c>
      <c r="I67" s="81">
        <f>IF(OR(Tableau1[[#This Row],[Adulte ou Enfant]]="",Tableau1[[#This Row],[Type de Cours]]="",Tableau1[[#This Row],[Forfait]]=""),"",IF(Tableau1[[#This Row],[Type de Cours]]="Forfait",INDEX(Donnees!$J$2:$K$8,MATCH(Adherents!H67,Donnees!$J$2:$J$8,0),2),IF(Tableau1[[#This Row],[Type de Cours]]="Carte 10 séances",INDEX(Donnees!$M$2:$N$8,MATCH(Tableau1[[#This Row],[Forfait]],Donnees!$M$2:$M$8,0),2),IF(Tableau1[[#This Row],[Type de Cours]]="Carte + Adhésion",INDEX(Donnees!$P$2:$Q$8,MATCH(Tableau1[[#This Row],[Forfait]],Donnees!$P$2:$P$8,0),2),IF(Tableau1[[#This Row],[Type de Cours]]="Occasionnel",INDEX(Donnees!$AM$2:$AO$8,MATCH(Tableau1[[#This Row],[Forfait]],Donnees!$AM$2:$AM$8,0),2))))))</f>
        <v>648</v>
      </c>
      <c r="J67" s="48"/>
      <c r="K67" s="39" t="str">
        <f>IF(AND(Tableau1[[#This Row],[Adulte ou Enfant]]&lt;&gt;"",Tableau1[[#This Row],[Licence]]="Oui"),VLOOKUP(Tableau1[[#This Row],[Adulte ou Enfant]],Tarif_Licence,2,0),"")</f>
        <v/>
      </c>
      <c r="L67" s="48"/>
      <c r="M67" s="48"/>
      <c r="N67" s="50"/>
      <c r="O67" s="51"/>
      <c r="P67" s="50"/>
      <c r="Q67" s="51"/>
      <c r="R67" s="50"/>
      <c r="S67" s="51"/>
      <c r="T67" s="50"/>
      <c r="U67" s="16">
        <f ca="1">Impayes(Adherents!$O67,Adherents!$P67,Adherents!$Q67,Adherents!$R67,Adherents!$S67,Adherents!$T67)</f>
        <v>0</v>
      </c>
      <c r="V67" s="58"/>
      <c r="W67" s="59" t="s">
        <v>26</v>
      </c>
      <c r="X67" s="60"/>
      <c r="Y67" s="1"/>
    </row>
    <row r="68" spans="1:25" ht="15.75" x14ac:dyDescent="0.25">
      <c r="A68" s="42" t="s">
        <v>101</v>
      </c>
      <c r="B68" s="42"/>
      <c r="C68" s="42" t="s">
        <v>175</v>
      </c>
      <c r="D68" s="42"/>
      <c r="E68" s="42"/>
      <c r="F68" s="44"/>
      <c r="G68" s="42" t="s">
        <v>3</v>
      </c>
      <c r="H68" s="43" t="s">
        <v>173</v>
      </c>
      <c r="I68" s="80">
        <f>IF(OR(Tableau1[[#This Row],[Adulte ou Enfant]]="",Tableau1[[#This Row],[Type de Cours]]="",Tableau1[[#This Row],[Forfait]]=""),"",IF(Tableau1[[#This Row],[Type de Cours]]="Forfait",INDEX(Donnees!$J$2:$K$8,MATCH(Adherents!H68,Donnees!$J$2:$J$8,0),2),IF(Tableau1[[#This Row],[Type de Cours]]="Carte 10 séances",INDEX(Donnees!$M$2:$N$8,MATCH(Tableau1[[#This Row],[Forfait]],Donnees!$M$2:$M$8,0),2),IF(Tableau1[[#This Row],[Type de Cours]]="Carte + Adhésion",INDEX(Donnees!$P$2:$Q$8,MATCH(Tableau1[[#This Row],[Forfait]],Donnees!$P$2:$P$8,0),2),IF(Tableau1[[#This Row],[Type de Cours]]="Occasionnel",INDEX(Donnees!$AM$2:$AO$8,MATCH(Tableau1[[#This Row],[Forfait]],Donnees!$AM$2:$AM$8,0),2))))))</f>
        <v>468</v>
      </c>
      <c r="J68" s="43"/>
      <c r="K68" s="39" t="str">
        <f>IF(AND(Tableau1[[#This Row],[Adulte ou Enfant]]&lt;&gt;"",Tableau1[[#This Row],[Licence]]="Oui"),VLOOKUP(Tableau1[[#This Row],[Adulte ou Enfant]],Tarif_Licence,2,0),"")</f>
        <v/>
      </c>
      <c r="L68" s="43" t="s">
        <v>22</v>
      </c>
      <c r="M68" s="43" t="s">
        <v>22</v>
      </c>
      <c r="N68" s="45" t="s">
        <v>22</v>
      </c>
      <c r="O68" s="46">
        <v>216</v>
      </c>
      <c r="P68" s="45"/>
      <c r="Q68" s="46">
        <v>156</v>
      </c>
      <c r="R68" s="45"/>
      <c r="S68" s="46">
        <v>156</v>
      </c>
      <c r="T68" s="45"/>
      <c r="U68" s="15">
        <f ca="1">Impayes(Adherents!$O68,Adherents!$P68,Adherents!$Q68,Adherents!$R68,Adherents!$S68,Adherents!$T68)</f>
        <v>0</v>
      </c>
      <c r="V68" s="55"/>
      <c r="W68" s="56"/>
      <c r="X68" s="57"/>
      <c r="Y68" s="1"/>
    </row>
    <row r="69" spans="1:25" ht="15.75" x14ac:dyDescent="0.25">
      <c r="A69" s="47" t="s">
        <v>102</v>
      </c>
      <c r="B69" s="47"/>
      <c r="C69" s="47" t="s">
        <v>175</v>
      </c>
      <c r="D69" s="47"/>
      <c r="E69" s="47"/>
      <c r="F69" s="49"/>
      <c r="G69" s="47" t="s">
        <v>3</v>
      </c>
      <c r="H69" s="48" t="s">
        <v>24</v>
      </c>
      <c r="I69" s="81">
        <f>IF(OR(Tableau1[[#This Row],[Adulte ou Enfant]]="",Tableau1[[#This Row],[Type de Cours]]="",Tableau1[[#This Row],[Forfait]]=""),"",IF(Tableau1[[#This Row],[Type de Cours]]="Forfait",INDEX(Donnees!$J$2:$K$8,MATCH(Adherents!H69,Donnees!$J$2:$J$8,0),2),IF(Tableau1[[#This Row],[Type de Cours]]="Carte 10 séances",INDEX(Donnees!$M$2:$N$8,MATCH(Tableau1[[#This Row],[Forfait]],Donnees!$M$2:$M$8,0),2),IF(Tableau1[[#This Row],[Type de Cours]]="Carte + Adhésion",INDEX(Donnees!$P$2:$Q$8,MATCH(Tableau1[[#This Row],[Forfait]],Donnees!$P$2:$P$8,0),2),IF(Tableau1[[#This Row],[Type de Cours]]="Occasionnel",INDEX(Donnees!$AM$2:$AO$8,MATCH(Tableau1[[#This Row],[Forfait]],Donnees!$AM$2:$AM$8,0),2))))))</f>
        <v>648</v>
      </c>
      <c r="J69" s="48"/>
      <c r="K69" s="39" t="str">
        <f>IF(AND(Tableau1[[#This Row],[Adulte ou Enfant]]&lt;&gt;"",Tableau1[[#This Row],[Licence]]="Oui"),VLOOKUP(Tableau1[[#This Row],[Adulte ou Enfant]],Tarif_Licence,2,0),"")</f>
        <v/>
      </c>
      <c r="L69" s="48" t="s">
        <v>22</v>
      </c>
      <c r="M69" s="48" t="s">
        <v>22</v>
      </c>
      <c r="N69" s="50" t="s">
        <v>22</v>
      </c>
      <c r="O69" s="51">
        <v>276</v>
      </c>
      <c r="P69" s="50"/>
      <c r="Q69" s="51"/>
      <c r="R69" s="50" t="s">
        <v>25</v>
      </c>
      <c r="S69" s="51">
        <v>216</v>
      </c>
      <c r="T69" s="50"/>
      <c r="U69" s="16">
        <f ca="1">Impayes(Adherents!$O69,Adherents!$P69,Adherents!$Q69,Adherents!$R69,Adherents!$S69,Adherents!$T69)</f>
        <v>0</v>
      </c>
      <c r="V69" s="58"/>
      <c r="W69" s="59"/>
      <c r="X69" s="60"/>
      <c r="Y69" s="1"/>
    </row>
    <row r="70" spans="1:25" ht="15.75" x14ac:dyDescent="0.25">
      <c r="A70" s="42" t="s">
        <v>103</v>
      </c>
      <c r="B70" s="42"/>
      <c r="C70" s="42" t="s">
        <v>175</v>
      </c>
      <c r="D70" s="42"/>
      <c r="E70" s="42"/>
      <c r="F70" s="44"/>
      <c r="G70" s="42" t="s">
        <v>3</v>
      </c>
      <c r="H70" s="43" t="s">
        <v>24</v>
      </c>
      <c r="I70" s="80">
        <f>IF(OR(Tableau1[[#This Row],[Adulte ou Enfant]]="",Tableau1[[#This Row],[Type de Cours]]="",Tableau1[[#This Row],[Forfait]]=""),"",IF(Tableau1[[#This Row],[Type de Cours]]="Forfait",INDEX(Donnees!$J$2:$K$8,MATCH(Adherents!H70,Donnees!$J$2:$J$8,0),2),IF(Tableau1[[#This Row],[Type de Cours]]="Carte 10 séances",INDEX(Donnees!$M$2:$N$8,MATCH(Tableau1[[#This Row],[Forfait]],Donnees!$M$2:$M$8,0),2),IF(Tableau1[[#This Row],[Type de Cours]]="Carte + Adhésion",INDEX(Donnees!$P$2:$Q$8,MATCH(Tableau1[[#This Row],[Forfait]],Donnees!$P$2:$P$8,0),2),IF(Tableau1[[#This Row],[Type de Cours]]="Occasionnel",INDEX(Donnees!$AM$2:$AO$8,MATCH(Tableau1[[#This Row],[Forfait]],Donnees!$AM$2:$AM$8,0),2))))))</f>
        <v>648</v>
      </c>
      <c r="J70" s="43"/>
      <c r="K70" s="44">
        <v>85</v>
      </c>
      <c r="L70" s="43" t="s">
        <v>22</v>
      </c>
      <c r="M70" s="43" t="s">
        <v>22</v>
      </c>
      <c r="N70" s="45" t="s">
        <v>22</v>
      </c>
      <c r="O70" s="46">
        <v>216</v>
      </c>
      <c r="P70" s="45"/>
      <c r="Q70" s="46">
        <v>216</v>
      </c>
      <c r="R70" s="45"/>
      <c r="S70" s="46">
        <v>216</v>
      </c>
      <c r="T70" s="45"/>
      <c r="U70" s="15">
        <f ca="1">Impayes(Adherents!$O70,Adherents!$P70,Adherents!$Q70,Adherents!$R70,Adherents!$S70,Adherents!$T70)</f>
        <v>0</v>
      </c>
      <c r="V70" s="55"/>
      <c r="W70" s="56"/>
      <c r="X70" s="57"/>
      <c r="Y70" s="1"/>
    </row>
    <row r="71" spans="1:25" ht="15.75" x14ac:dyDescent="0.25">
      <c r="A71" s="47" t="s">
        <v>104</v>
      </c>
      <c r="B71" s="47"/>
      <c r="C71" s="47" t="s">
        <v>175</v>
      </c>
      <c r="D71" s="47"/>
      <c r="E71" s="47"/>
      <c r="F71" s="49"/>
      <c r="G71" s="47" t="s">
        <v>3</v>
      </c>
      <c r="H71" s="48" t="s">
        <v>173</v>
      </c>
      <c r="I71" s="81">
        <f>IF(OR(Tableau1[[#This Row],[Adulte ou Enfant]]="",Tableau1[[#This Row],[Type de Cours]]="",Tableau1[[#This Row],[Forfait]]=""),"",IF(Tableau1[[#This Row],[Type de Cours]]="Forfait",INDEX(Donnees!$J$2:$K$8,MATCH(Adherents!H71,Donnees!$J$2:$J$8,0),2),IF(Tableau1[[#This Row],[Type de Cours]]="Carte 10 séances",INDEX(Donnees!$M$2:$N$8,MATCH(Tableau1[[#This Row],[Forfait]],Donnees!$M$2:$M$8,0),2),IF(Tableau1[[#This Row],[Type de Cours]]="Carte + Adhésion",INDEX(Donnees!$P$2:$Q$8,MATCH(Tableau1[[#This Row],[Forfait]],Donnees!$P$2:$P$8,0),2),IF(Tableau1[[#This Row],[Type de Cours]]="Occasionnel",INDEX(Donnees!$AM$2:$AO$8,MATCH(Tableau1[[#This Row],[Forfait]],Donnees!$AM$2:$AM$8,0),2))))))</f>
        <v>468</v>
      </c>
      <c r="J71" s="48"/>
      <c r="K71" s="49"/>
      <c r="L71" s="48" t="s">
        <v>22</v>
      </c>
      <c r="M71" s="48" t="s">
        <v>22</v>
      </c>
      <c r="N71" s="50" t="s">
        <v>22</v>
      </c>
      <c r="O71" s="51">
        <v>216</v>
      </c>
      <c r="P71" s="50"/>
      <c r="Q71" s="51">
        <v>156</v>
      </c>
      <c r="R71" s="50"/>
      <c r="S71" s="51">
        <v>156</v>
      </c>
      <c r="T71" s="50"/>
      <c r="U71" s="16">
        <f ca="1">Impayes(Adherents!$O71,Adherents!$P71,Adherents!$Q71,Adherents!$R71,Adherents!$S71,Adherents!$T71)</f>
        <v>0</v>
      </c>
      <c r="V71" s="58"/>
      <c r="W71" s="59"/>
      <c r="X71" s="60"/>
      <c r="Y71" s="1"/>
    </row>
    <row r="72" spans="1:25" ht="30" x14ac:dyDescent="0.25">
      <c r="A72" s="42" t="s">
        <v>105</v>
      </c>
      <c r="B72" s="42"/>
      <c r="C72" s="42" t="s">
        <v>175</v>
      </c>
      <c r="D72" s="42"/>
      <c r="E72" s="42"/>
      <c r="F72" s="44"/>
      <c r="G72" s="42" t="s">
        <v>3</v>
      </c>
      <c r="H72" s="43" t="s">
        <v>24</v>
      </c>
      <c r="I72" s="80">
        <f>IF(OR(Tableau1[[#This Row],[Adulte ou Enfant]]="",Tableau1[[#This Row],[Type de Cours]]="",Tableau1[[#This Row],[Forfait]]=""),"",IF(Tableau1[[#This Row],[Type de Cours]]="Forfait",INDEX(Donnees!$J$2:$K$8,MATCH(Adherents!H72,Donnees!$J$2:$J$8,0),2),IF(Tableau1[[#This Row],[Type de Cours]]="Carte 10 séances",INDEX(Donnees!$M$2:$N$8,MATCH(Tableau1[[#This Row],[Forfait]],Donnees!$M$2:$M$8,0),2),IF(Tableau1[[#This Row],[Type de Cours]]="Carte + Adhésion",INDEX(Donnees!$P$2:$Q$8,MATCH(Tableau1[[#This Row],[Forfait]],Donnees!$P$2:$P$8,0),2),IF(Tableau1[[#This Row],[Type de Cours]]="Occasionnel",INDEX(Donnees!$AM$2:$AO$8,MATCH(Tableau1[[#This Row],[Forfait]],Donnees!$AM$2:$AM$8,0),2))))))</f>
        <v>648</v>
      </c>
      <c r="J72" s="43"/>
      <c r="K72" s="44"/>
      <c r="L72" s="43" t="s">
        <v>22</v>
      </c>
      <c r="M72" s="43" t="s">
        <v>22</v>
      </c>
      <c r="N72" s="45" t="s">
        <v>22</v>
      </c>
      <c r="O72" s="46"/>
      <c r="P72" s="45"/>
      <c r="Q72" s="46"/>
      <c r="R72" s="45"/>
      <c r="S72" s="46"/>
      <c r="T72" s="45"/>
      <c r="U72" s="15">
        <f ca="1">Impayes(Adherents!$O72,Adherents!$P72,Adherents!$Q72,Adherents!$R72,Adherents!$S72,Adherents!$T72)</f>
        <v>0</v>
      </c>
      <c r="V72" s="55"/>
      <c r="W72" s="56"/>
      <c r="X72" s="57" t="s">
        <v>106</v>
      </c>
      <c r="Y72" s="1"/>
    </row>
    <row r="73" spans="1:25" ht="15.75" x14ac:dyDescent="0.25">
      <c r="A73" s="47" t="s">
        <v>107</v>
      </c>
      <c r="B73" s="47"/>
      <c r="C73" s="47" t="s">
        <v>175</v>
      </c>
      <c r="D73" s="47"/>
      <c r="E73" s="47"/>
      <c r="F73" s="49"/>
      <c r="G73" s="47" t="s">
        <v>3</v>
      </c>
      <c r="H73" s="48" t="s">
        <v>173</v>
      </c>
      <c r="I73" s="81">
        <f>IF(OR(Tableau1[[#This Row],[Adulte ou Enfant]]="",Tableau1[[#This Row],[Type de Cours]]="",Tableau1[[#This Row],[Forfait]]=""),"",IF(Tableau1[[#This Row],[Type de Cours]]="Forfait",INDEX(Donnees!$J$2:$K$8,MATCH(Adherents!H73,Donnees!$J$2:$J$8,0),2),IF(Tableau1[[#This Row],[Type de Cours]]="Carte 10 séances",INDEX(Donnees!$M$2:$N$8,MATCH(Tableau1[[#This Row],[Forfait]],Donnees!$M$2:$M$8,0),2),IF(Tableau1[[#This Row],[Type de Cours]]="Carte + Adhésion",INDEX(Donnees!$P$2:$Q$8,MATCH(Tableau1[[#This Row],[Forfait]],Donnees!$P$2:$P$8,0),2),IF(Tableau1[[#This Row],[Type de Cours]]="Occasionnel",INDEX(Donnees!$AM$2:$AO$8,MATCH(Tableau1[[#This Row],[Forfait]],Donnees!$AM$2:$AM$8,0),2))))))</f>
        <v>468</v>
      </c>
      <c r="J73" s="48"/>
      <c r="K73" s="49"/>
      <c r="L73" s="48" t="s">
        <v>22</v>
      </c>
      <c r="M73" s="48" t="s">
        <v>22</v>
      </c>
      <c r="N73" s="50" t="s">
        <v>22</v>
      </c>
      <c r="O73" s="51">
        <v>216</v>
      </c>
      <c r="P73" s="50" t="s">
        <v>25</v>
      </c>
      <c r="Q73" s="51">
        <v>156</v>
      </c>
      <c r="R73" s="50" t="s">
        <v>25</v>
      </c>
      <c r="S73" s="51">
        <v>156</v>
      </c>
      <c r="T73" s="50" t="s">
        <v>25</v>
      </c>
      <c r="U73" s="16">
        <f ca="1">Impayes(Adherents!$O73,Adherents!$P73,Adherents!$Q73,Adherents!$R73,Adherents!$S73,Adherents!$T73)</f>
        <v>528</v>
      </c>
      <c r="V73" s="58"/>
      <c r="W73" s="59"/>
      <c r="X73" s="60" t="s">
        <v>45</v>
      </c>
      <c r="Y73" s="1"/>
    </row>
    <row r="74" spans="1:25" ht="15.75" x14ac:dyDescent="0.25">
      <c r="A74" s="42" t="s">
        <v>108</v>
      </c>
      <c r="B74" s="42"/>
      <c r="C74" s="42" t="s">
        <v>175</v>
      </c>
      <c r="D74" s="42"/>
      <c r="E74" s="42"/>
      <c r="F74" s="44"/>
      <c r="G74" s="42" t="s">
        <v>3</v>
      </c>
      <c r="H74" s="43" t="s">
        <v>173</v>
      </c>
      <c r="I74" s="80">
        <f>IF(OR(Tableau1[[#This Row],[Adulte ou Enfant]]="",Tableau1[[#This Row],[Type de Cours]]="",Tableau1[[#This Row],[Forfait]]=""),"",IF(Tableau1[[#This Row],[Type de Cours]]="Forfait",INDEX(Donnees!$J$2:$K$8,MATCH(Adherents!H74,Donnees!$J$2:$J$8,0),2),IF(Tableau1[[#This Row],[Type de Cours]]="Carte 10 séances",INDEX(Donnees!$M$2:$N$8,MATCH(Tableau1[[#This Row],[Forfait]],Donnees!$M$2:$M$8,0),2),IF(Tableau1[[#This Row],[Type de Cours]]="Carte + Adhésion",INDEX(Donnees!$P$2:$Q$8,MATCH(Tableau1[[#This Row],[Forfait]],Donnees!$P$2:$P$8,0),2),IF(Tableau1[[#This Row],[Type de Cours]]="Occasionnel",INDEX(Donnees!$AM$2:$AO$8,MATCH(Tableau1[[#This Row],[Forfait]],Donnees!$AM$2:$AM$8,0),2))))))</f>
        <v>468</v>
      </c>
      <c r="J74" s="43"/>
      <c r="K74" s="44"/>
      <c r="L74" s="43" t="s">
        <v>19</v>
      </c>
      <c r="M74" s="43" t="s">
        <v>22</v>
      </c>
      <c r="N74" s="45" t="s">
        <v>22</v>
      </c>
      <c r="O74" s="46">
        <v>216</v>
      </c>
      <c r="P74" s="45"/>
      <c r="Q74" s="46">
        <v>156</v>
      </c>
      <c r="R74" s="45"/>
      <c r="S74" s="46">
        <v>156</v>
      </c>
      <c r="T74" s="45"/>
      <c r="U74" s="15">
        <f ca="1">Impayes(Adherents!$O74,Adherents!$P74,Adherents!$Q74,Adherents!$R74,Adherents!$S74,Adherents!$T74)</f>
        <v>0</v>
      </c>
      <c r="V74" s="55"/>
      <c r="W74" s="56"/>
      <c r="X74" s="57"/>
      <c r="Y74" s="1"/>
    </row>
    <row r="75" spans="1:25" ht="15.75" x14ac:dyDescent="0.25">
      <c r="A75" s="47" t="s">
        <v>109</v>
      </c>
      <c r="B75" s="47"/>
      <c r="C75" s="47" t="s">
        <v>175</v>
      </c>
      <c r="D75" s="47"/>
      <c r="E75" s="47"/>
      <c r="F75" s="49"/>
      <c r="G75" s="47" t="s">
        <v>3</v>
      </c>
      <c r="H75" s="48" t="s">
        <v>173</v>
      </c>
      <c r="I75" s="81">
        <f>IF(OR(Tableau1[[#This Row],[Adulte ou Enfant]]="",Tableau1[[#This Row],[Type de Cours]]="",Tableau1[[#This Row],[Forfait]]=""),"",IF(Tableau1[[#This Row],[Type de Cours]]="Forfait",INDEX(Donnees!$J$2:$K$8,MATCH(Adherents!H75,Donnees!$J$2:$J$8,0),2),IF(Tableau1[[#This Row],[Type de Cours]]="Carte 10 séances",INDEX(Donnees!$M$2:$N$8,MATCH(Tableau1[[#This Row],[Forfait]],Donnees!$M$2:$M$8,0),2),IF(Tableau1[[#This Row],[Type de Cours]]="Carte + Adhésion",INDEX(Donnees!$P$2:$Q$8,MATCH(Tableau1[[#This Row],[Forfait]],Donnees!$P$2:$P$8,0),2),IF(Tableau1[[#This Row],[Type de Cours]]="Occasionnel",INDEX(Donnees!$AM$2:$AO$8,MATCH(Tableau1[[#This Row],[Forfait]],Donnees!$AM$2:$AM$8,0),2))))))</f>
        <v>468</v>
      </c>
      <c r="J75" s="48"/>
      <c r="K75" s="49"/>
      <c r="L75" s="48" t="s">
        <v>22</v>
      </c>
      <c r="M75" s="48" t="s">
        <v>22</v>
      </c>
      <c r="N75" s="50" t="s">
        <v>22</v>
      </c>
      <c r="O75" s="51">
        <v>216</v>
      </c>
      <c r="P75" s="50"/>
      <c r="Q75" s="51">
        <v>156</v>
      </c>
      <c r="R75" s="50"/>
      <c r="S75" s="51">
        <v>156</v>
      </c>
      <c r="T75" s="50"/>
      <c r="U75" s="16">
        <f ca="1">Impayes(Adherents!$O75,Adherents!$P75,Adherents!$Q75,Adherents!$R75,Adherents!$S75,Adherents!$T75)</f>
        <v>0</v>
      </c>
      <c r="V75" s="58"/>
      <c r="W75" s="59"/>
      <c r="X75" s="60"/>
      <c r="Y75" s="1"/>
    </row>
    <row r="76" spans="1:25" ht="15.75" x14ac:dyDescent="0.25">
      <c r="A76" s="42" t="s">
        <v>110</v>
      </c>
      <c r="B76" s="42"/>
      <c r="C76" s="42" t="s">
        <v>175</v>
      </c>
      <c r="D76" s="42"/>
      <c r="E76" s="42"/>
      <c r="F76" s="44"/>
      <c r="G76" s="42" t="s">
        <v>3</v>
      </c>
      <c r="H76" s="43" t="s">
        <v>24</v>
      </c>
      <c r="I76" s="80">
        <f>IF(OR(Tableau1[[#This Row],[Adulte ou Enfant]]="",Tableau1[[#This Row],[Type de Cours]]="",Tableau1[[#This Row],[Forfait]]=""),"",IF(Tableau1[[#This Row],[Type de Cours]]="Forfait",INDEX(Donnees!$J$2:$K$8,MATCH(Adherents!H76,Donnees!$J$2:$J$8,0),2),IF(Tableau1[[#This Row],[Type de Cours]]="Carte 10 séances",INDEX(Donnees!$M$2:$N$8,MATCH(Tableau1[[#This Row],[Forfait]],Donnees!$M$2:$M$8,0),2),IF(Tableau1[[#This Row],[Type de Cours]]="Carte + Adhésion",INDEX(Donnees!$P$2:$Q$8,MATCH(Tableau1[[#This Row],[Forfait]],Donnees!$P$2:$P$8,0),2),IF(Tableau1[[#This Row],[Type de Cours]]="Occasionnel",INDEX(Donnees!$AM$2:$AO$8,MATCH(Tableau1[[#This Row],[Forfait]],Donnees!$AM$2:$AM$8,0),2))))))</f>
        <v>648</v>
      </c>
      <c r="J76" s="43"/>
      <c r="K76" s="44"/>
      <c r="L76" s="43" t="s">
        <v>22</v>
      </c>
      <c r="M76" s="43" t="s">
        <v>22</v>
      </c>
      <c r="N76" s="45" t="s">
        <v>22</v>
      </c>
      <c r="O76" s="46">
        <v>276</v>
      </c>
      <c r="P76" s="45"/>
      <c r="Q76" s="46">
        <v>216</v>
      </c>
      <c r="R76" s="45"/>
      <c r="S76" s="46">
        <v>216</v>
      </c>
      <c r="T76" s="45"/>
      <c r="U76" s="15">
        <f ca="1">Impayes(Adherents!$O76,Adherents!$P76,Adherents!$Q76,Adherents!$R76,Adherents!$S76,Adherents!$T76)</f>
        <v>0</v>
      </c>
      <c r="V76" s="55"/>
      <c r="W76" s="56"/>
      <c r="X76" s="57"/>
      <c r="Y76" s="1"/>
    </row>
    <row r="77" spans="1:25" ht="15.75" x14ac:dyDescent="0.25">
      <c r="A77" s="47" t="s">
        <v>111</v>
      </c>
      <c r="B77" s="47"/>
      <c r="C77" s="47" t="s">
        <v>175</v>
      </c>
      <c r="D77" s="47"/>
      <c r="E77" s="47"/>
      <c r="F77" s="49"/>
      <c r="G77" s="47" t="s">
        <v>3</v>
      </c>
      <c r="H77" s="48" t="s">
        <v>173</v>
      </c>
      <c r="I77" s="81">
        <f>IF(OR(Tableau1[[#This Row],[Adulte ou Enfant]]="",Tableau1[[#This Row],[Type de Cours]]="",Tableau1[[#This Row],[Forfait]]=""),"",IF(Tableau1[[#This Row],[Type de Cours]]="Forfait",INDEX(Donnees!$J$2:$K$8,MATCH(Adherents!H77,Donnees!$J$2:$J$8,0),2),IF(Tableau1[[#This Row],[Type de Cours]]="Carte 10 séances",INDEX(Donnees!$M$2:$N$8,MATCH(Tableau1[[#This Row],[Forfait]],Donnees!$M$2:$M$8,0),2),IF(Tableau1[[#This Row],[Type de Cours]]="Carte + Adhésion",INDEX(Donnees!$P$2:$Q$8,MATCH(Tableau1[[#This Row],[Forfait]],Donnees!$P$2:$P$8,0),2),IF(Tableau1[[#This Row],[Type de Cours]]="Occasionnel",INDEX(Donnees!$AM$2:$AO$8,MATCH(Tableau1[[#This Row],[Forfait]],Donnees!$AM$2:$AM$8,0),2))))))</f>
        <v>468</v>
      </c>
      <c r="J77" s="48"/>
      <c r="K77" s="49"/>
      <c r="L77" s="48" t="s">
        <v>22</v>
      </c>
      <c r="M77" s="48" t="s">
        <v>22</v>
      </c>
      <c r="N77" s="50" t="s">
        <v>22</v>
      </c>
      <c r="O77" s="51">
        <v>216</v>
      </c>
      <c r="P77" s="50"/>
      <c r="Q77" s="51">
        <v>156</v>
      </c>
      <c r="R77" s="50"/>
      <c r="S77" s="51">
        <v>156</v>
      </c>
      <c r="T77" s="50"/>
      <c r="U77" s="16">
        <f ca="1">Impayes(Adherents!$O77,Adherents!$P77,Adherents!$Q77,Adherents!$R77,Adherents!$S77,Adherents!$T77)</f>
        <v>0</v>
      </c>
      <c r="V77" s="58"/>
      <c r="W77" s="59"/>
      <c r="X77" s="60"/>
      <c r="Y77" s="1"/>
    </row>
    <row r="78" spans="1:25" ht="15.75" x14ac:dyDescent="0.25">
      <c r="A78" s="42" t="s">
        <v>112</v>
      </c>
      <c r="B78" s="42"/>
      <c r="C78" s="42" t="s">
        <v>175</v>
      </c>
      <c r="D78" s="42"/>
      <c r="E78" s="42"/>
      <c r="F78" s="44"/>
      <c r="G78" s="42" t="s">
        <v>3</v>
      </c>
      <c r="H78" s="43" t="s">
        <v>173</v>
      </c>
      <c r="I78" s="80">
        <f>IF(OR(Tableau1[[#This Row],[Adulte ou Enfant]]="",Tableau1[[#This Row],[Type de Cours]]="",Tableau1[[#This Row],[Forfait]]=""),"",IF(Tableau1[[#This Row],[Type de Cours]]="Forfait",INDEX(Donnees!$J$2:$K$8,MATCH(Adherents!H78,Donnees!$J$2:$J$8,0),2),IF(Tableau1[[#This Row],[Type de Cours]]="Carte 10 séances",INDEX(Donnees!$M$2:$N$8,MATCH(Tableau1[[#This Row],[Forfait]],Donnees!$M$2:$M$8,0),2),IF(Tableau1[[#This Row],[Type de Cours]]="Carte + Adhésion",INDEX(Donnees!$P$2:$Q$8,MATCH(Tableau1[[#This Row],[Forfait]],Donnees!$P$2:$P$8,0),2),IF(Tableau1[[#This Row],[Type de Cours]]="Occasionnel",INDEX(Donnees!$AM$2:$AO$8,MATCH(Tableau1[[#This Row],[Forfait]],Donnees!$AM$2:$AM$8,0),2))))))</f>
        <v>468</v>
      </c>
      <c r="J78" s="43"/>
      <c r="K78" s="44"/>
      <c r="L78" s="43" t="s">
        <v>22</v>
      </c>
      <c r="M78" s="43" t="s">
        <v>22</v>
      </c>
      <c r="N78" s="45" t="s">
        <v>22</v>
      </c>
      <c r="O78" s="46">
        <v>216</v>
      </c>
      <c r="P78" s="45" t="s">
        <v>25</v>
      </c>
      <c r="Q78" s="46">
        <v>156</v>
      </c>
      <c r="R78" s="45" t="s">
        <v>25</v>
      </c>
      <c r="S78" s="46">
        <v>156</v>
      </c>
      <c r="T78" s="45" t="s">
        <v>25</v>
      </c>
      <c r="U78" s="15">
        <f ca="1">Impayes(Adherents!$O78,Adherents!$P78,Adherents!$Q78,Adherents!$R78,Adherents!$S78,Adherents!$T78)</f>
        <v>528</v>
      </c>
      <c r="V78" s="55"/>
      <c r="W78" s="56"/>
      <c r="X78" s="57"/>
      <c r="Y78" s="1"/>
    </row>
    <row r="79" spans="1:25" ht="15.75" x14ac:dyDescent="0.25">
      <c r="A79" s="47" t="s">
        <v>113</v>
      </c>
      <c r="B79" s="47"/>
      <c r="C79" s="47" t="s">
        <v>175</v>
      </c>
      <c r="D79" s="47"/>
      <c r="E79" s="47"/>
      <c r="F79" s="49"/>
      <c r="G79" s="47" t="s">
        <v>3</v>
      </c>
      <c r="H79" s="48" t="s">
        <v>173</v>
      </c>
      <c r="I79" s="81">
        <f>IF(OR(Tableau1[[#This Row],[Adulte ou Enfant]]="",Tableau1[[#This Row],[Type de Cours]]="",Tableau1[[#This Row],[Forfait]]=""),"",IF(Tableau1[[#This Row],[Type de Cours]]="Forfait",INDEX(Donnees!$J$2:$K$8,MATCH(Adherents!H79,Donnees!$J$2:$J$8,0),2),IF(Tableau1[[#This Row],[Type de Cours]]="Carte 10 séances",INDEX(Donnees!$M$2:$N$8,MATCH(Tableau1[[#This Row],[Forfait]],Donnees!$M$2:$M$8,0),2),IF(Tableau1[[#This Row],[Type de Cours]]="Carte + Adhésion",INDEX(Donnees!$P$2:$Q$8,MATCH(Tableau1[[#This Row],[Forfait]],Donnees!$P$2:$P$8,0),2),IF(Tableau1[[#This Row],[Type de Cours]]="Occasionnel",INDEX(Donnees!$AM$2:$AO$8,MATCH(Tableau1[[#This Row],[Forfait]],Donnees!$AM$2:$AM$8,0),2))))))</f>
        <v>468</v>
      </c>
      <c r="J79" s="48"/>
      <c r="K79" s="49"/>
      <c r="L79" s="48" t="s">
        <v>22</v>
      </c>
      <c r="M79" s="48" t="s">
        <v>22</v>
      </c>
      <c r="N79" s="50" t="s">
        <v>22</v>
      </c>
      <c r="O79" s="51">
        <v>216</v>
      </c>
      <c r="P79" s="50"/>
      <c r="Q79" s="51">
        <v>156</v>
      </c>
      <c r="R79" s="50"/>
      <c r="S79" s="51">
        <v>156</v>
      </c>
      <c r="T79" s="50"/>
      <c r="U79" s="16">
        <f ca="1">Impayes(Adherents!$O79,Adherents!$P79,Adherents!$Q79,Adherents!$R79,Adherents!$S79,Adherents!$T79)</f>
        <v>0</v>
      </c>
      <c r="V79" s="58"/>
      <c r="W79" s="59"/>
      <c r="X79" s="60"/>
      <c r="Y79" s="1"/>
    </row>
    <row r="80" spans="1:25" ht="15.75" x14ac:dyDescent="0.25">
      <c r="A80" s="42" t="s">
        <v>114</v>
      </c>
      <c r="B80" s="42"/>
      <c r="C80" s="42" t="s">
        <v>175</v>
      </c>
      <c r="D80" s="42"/>
      <c r="E80" s="42"/>
      <c r="F80" s="44"/>
      <c r="G80" s="42" t="s">
        <v>3</v>
      </c>
      <c r="H80" s="43" t="s">
        <v>24</v>
      </c>
      <c r="I80" s="80">
        <f>IF(OR(Tableau1[[#This Row],[Adulte ou Enfant]]="",Tableau1[[#This Row],[Type de Cours]]="",Tableau1[[#This Row],[Forfait]]=""),"",IF(Tableau1[[#This Row],[Type de Cours]]="Forfait",INDEX(Donnees!$J$2:$K$8,MATCH(Adherents!H80,Donnees!$J$2:$J$8,0),2),IF(Tableau1[[#This Row],[Type de Cours]]="Carte 10 séances",INDEX(Donnees!$M$2:$N$8,MATCH(Tableau1[[#This Row],[Forfait]],Donnees!$M$2:$M$8,0),2),IF(Tableau1[[#This Row],[Type de Cours]]="Carte + Adhésion",INDEX(Donnees!$P$2:$Q$8,MATCH(Tableau1[[#This Row],[Forfait]],Donnees!$P$2:$P$8,0),2),IF(Tableau1[[#This Row],[Type de Cours]]="Occasionnel",INDEX(Donnees!$AM$2:$AO$8,MATCH(Tableau1[[#This Row],[Forfait]],Donnees!$AM$2:$AM$8,0),2))))))</f>
        <v>648</v>
      </c>
      <c r="J80" s="43"/>
      <c r="K80" s="44"/>
      <c r="L80" s="43" t="s">
        <v>22</v>
      </c>
      <c r="M80" s="43" t="s">
        <v>19</v>
      </c>
      <c r="N80" s="45" t="s">
        <v>22</v>
      </c>
      <c r="O80" s="46">
        <v>276</v>
      </c>
      <c r="P80" s="45" t="s">
        <v>25</v>
      </c>
      <c r="Q80" s="46">
        <v>216</v>
      </c>
      <c r="R80" s="45" t="s">
        <v>25</v>
      </c>
      <c r="S80" s="46">
        <v>216</v>
      </c>
      <c r="T80" s="45" t="s">
        <v>25</v>
      </c>
      <c r="U80" s="15">
        <f ca="1">Impayes(Adherents!$O80,Adherents!$P80,Adherents!$Q80,Adherents!$R80,Adherents!$S80,Adherents!$T80)</f>
        <v>708</v>
      </c>
      <c r="V80" s="55"/>
      <c r="W80" s="56"/>
      <c r="X80" s="57"/>
      <c r="Y80" s="1"/>
    </row>
    <row r="81" spans="1:25" ht="15.75" x14ac:dyDescent="0.25">
      <c r="A81" s="47" t="s">
        <v>115</v>
      </c>
      <c r="B81" s="47"/>
      <c r="C81" s="47" t="s">
        <v>175</v>
      </c>
      <c r="D81" s="47"/>
      <c r="E81" s="47"/>
      <c r="F81" s="49"/>
      <c r="G81" s="47" t="s">
        <v>3</v>
      </c>
      <c r="H81" s="48" t="s">
        <v>24</v>
      </c>
      <c r="I81" s="81">
        <f>IF(OR(Tableau1[[#This Row],[Adulte ou Enfant]]="",Tableau1[[#This Row],[Type de Cours]]="",Tableau1[[#This Row],[Forfait]]=""),"",IF(Tableau1[[#This Row],[Type de Cours]]="Forfait",INDEX(Donnees!$J$2:$K$8,MATCH(Adherents!H81,Donnees!$J$2:$J$8,0),2),IF(Tableau1[[#This Row],[Type de Cours]]="Carte 10 séances",INDEX(Donnees!$M$2:$N$8,MATCH(Tableau1[[#This Row],[Forfait]],Donnees!$M$2:$M$8,0),2),IF(Tableau1[[#This Row],[Type de Cours]]="Carte + Adhésion",INDEX(Donnees!$P$2:$Q$8,MATCH(Tableau1[[#This Row],[Forfait]],Donnees!$P$2:$P$8,0),2),IF(Tableau1[[#This Row],[Type de Cours]]="Occasionnel",INDEX(Donnees!$AM$2:$AO$8,MATCH(Tableau1[[#This Row],[Forfait]],Donnees!$AM$2:$AM$8,0),2))))))</f>
        <v>648</v>
      </c>
      <c r="J81" s="48"/>
      <c r="K81" s="49"/>
      <c r="L81" s="48" t="s">
        <v>19</v>
      </c>
      <c r="M81" s="48" t="s">
        <v>19</v>
      </c>
      <c r="N81" s="50" t="s">
        <v>22</v>
      </c>
      <c r="O81" s="51">
        <v>276</v>
      </c>
      <c r="P81" s="50" t="s">
        <v>25</v>
      </c>
      <c r="Q81" s="51">
        <v>216</v>
      </c>
      <c r="R81" s="50" t="s">
        <v>25</v>
      </c>
      <c r="S81" s="51">
        <v>216</v>
      </c>
      <c r="T81" s="50" t="s">
        <v>25</v>
      </c>
      <c r="U81" s="16">
        <f ca="1">Impayes(Adherents!$O81,Adherents!$P81,Adherents!$Q81,Adherents!$R81,Adherents!$S81,Adherents!$T81)</f>
        <v>708</v>
      </c>
      <c r="V81" s="58"/>
      <c r="W81" s="59"/>
      <c r="X81" s="60"/>
      <c r="Y81" s="1"/>
    </row>
    <row r="82" spans="1:25" ht="15.75" x14ac:dyDescent="0.25">
      <c r="A82" s="42" t="s">
        <v>116</v>
      </c>
      <c r="B82" s="42"/>
      <c r="C82" s="42" t="s">
        <v>175</v>
      </c>
      <c r="D82" s="42"/>
      <c r="E82" s="42"/>
      <c r="F82" s="44"/>
      <c r="G82" s="42" t="s">
        <v>3</v>
      </c>
      <c r="H82" s="43"/>
      <c r="I82" s="80" t="str">
        <f>IF(OR(Tableau1[[#This Row],[Adulte ou Enfant]]="",Tableau1[[#This Row],[Type de Cours]]="",Tableau1[[#This Row],[Forfait]]=""),"",IF(Tableau1[[#This Row],[Type de Cours]]="Forfait",INDEX(Donnees!$J$2:$K$8,MATCH(Adherents!H82,Donnees!$J$2:$J$8,0),2),IF(Tableau1[[#This Row],[Type de Cours]]="Carte 10 séances",INDEX(Donnees!$M$2:$N$8,MATCH(Tableau1[[#This Row],[Forfait]],Donnees!$M$2:$M$8,0),2),IF(Tableau1[[#This Row],[Type de Cours]]="Carte + Adhésion",INDEX(Donnees!$P$2:$Q$8,MATCH(Tableau1[[#This Row],[Forfait]],Donnees!$P$2:$P$8,0),2),IF(Tableau1[[#This Row],[Type de Cours]]="Occasionnel",INDEX(Donnees!$AM$2:$AO$8,MATCH(Tableau1[[#This Row],[Forfait]],Donnees!$AM$2:$AM$8,0),2))))))</f>
        <v/>
      </c>
      <c r="J82" s="43"/>
      <c r="K82" s="44"/>
      <c r="L82" s="43" t="s">
        <v>22</v>
      </c>
      <c r="M82" s="43" t="s">
        <v>22</v>
      </c>
      <c r="N82" s="45" t="s">
        <v>19</v>
      </c>
      <c r="O82" s="46"/>
      <c r="P82" s="45"/>
      <c r="Q82" s="46"/>
      <c r="R82" s="45"/>
      <c r="S82" s="46"/>
      <c r="T82" s="45"/>
      <c r="U82" s="15">
        <f ca="1">Impayes(Adherents!$O82,Adherents!$P82,Adherents!$Q82,Adherents!$R82,Adherents!$S82,Adherents!$T82)</f>
        <v>0</v>
      </c>
      <c r="V82" s="55"/>
      <c r="W82" s="56"/>
      <c r="X82" s="57" t="s">
        <v>117</v>
      </c>
      <c r="Y82" s="1"/>
    </row>
    <row r="83" spans="1:25" ht="15.75" x14ac:dyDescent="0.25">
      <c r="A83" s="47" t="s">
        <v>118</v>
      </c>
      <c r="B83" s="47"/>
      <c r="C83" s="47" t="s">
        <v>175</v>
      </c>
      <c r="D83" s="47"/>
      <c r="E83" s="47"/>
      <c r="F83" s="49"/>
      <c r="G83" s="47" t="s">
        <v>3</v>
      </c>
      <c r="H83" s="48" t="s">
        <v>24</v>
      </c>
      <c r="I83" s="81">
        <f>IF(OR(Tableau1[[#This Row],[Adulte ou Enfant]]="",Tableau1[[#This Row],[Type de Cours]]="",Tableau1[[#This Row],[Forfait]]=""),"",IF(Tableau1[[#This Row],[Type de Cours]]="Forfait",INDEX(Donnees!$J$2:$K$8,MATCH(Adherents!H83,Donnees!$J$2:$J$8,0),2),IF(Tableau1[[#This Row],[Type de Cours]]="Carte 10 séances",INDEX(Donnees!$M$2:$N$8,MATCH(Tableau1[[#This Row],[Forfait]],Donnees!$M$2:$M$8,0),2),IF(Tableau1[[#This Row],[Type de Cours]]="Carte + Adhésion",INDEX(Donnees!$P$2:$Q$8,MATCH(Tableau1[[#This Row],[Forfait]],Donnees!$P$2:$P$8,0),2),IF(Tableau1[[#This Row],[Type de Cours]]="Occasionnel",INDEX(Donnees!$AM$2:$AO$8,MATCH(Tableau1[[#This Row],[Forfait]],Donnees!$AM$2:$AM$8,0),2))))))</f>
        <v>648</v>
      </c>
      <c r="J83" s="48"/>
      <c r="K83" s="49"/>
      <c r="L83" s="48" t="s">
        <v>22</v>
      </c>
      <c r="M83" s="48" t="s">
        <v>22</v>
      </c>
      <c r="N83" s="50" t="s">
        <v>22</v>
      </c>
      <c r="O83" s="51">
        <v>276</v>
      </c>
      <c r="P83" s="50"/>
      <c r="Q83" s="51">
        <v>216</v>
      </c>
      <c r="R83" s="50"/>
      <c r="S83" s="51">
        <v>216</v>
      </c>
      <c r="T83" s="50"/>
      <c r="U83" s="16">
        <f ca="1">Impayes(Adherents!$O83,Adherents!$P83,Adherents!$Q83,Adherents!$R83,Adherents!$S83,Adherents!$T83)</f>
        <v>0</v>
      </c>
      <c r="V83" s="58"/>
      <c r="W83" s="59"/>
      <c r="X83" s="60"/>
      <c r="Y83" s="1"/>
    </row>
    <row r="84" spans="1:25" ht="15.75" x14ac:dyDescent="0.25">
      <c r="A84" s="42" t="s">
        <v>119</v>
      </c>
      <c r="B84" s="42"/>
      <c r="C84" s="42" t="s">
        <v>175</v>
      </c>
      <c r="D84" s="42"/>
      <c r="E84" s="42"/>
      <c r="F84" s="44"/>
      <c r="G84" s="42" t="s">
        <v>3</v>
      </c>
      <c r="H84" s="43" t="s">
        <v>52</v>
      </c>
      <c r="I84" s="80">
        <f>IF(OR(Tableau1[[#This Row],[Adulte ou Enfant]]="",Tableau1[[#This Row],[Type de Cours]]="",Tableau1[[#This Row],[Forfait]]=""),"",IF(Tableau1[[#This Row],[Type de Cours]]="Forfait",INDEX(Donnees!$J$2:$K$8,MATCH(Adherents!H84,Donnees!$J$2:$J$8,0),2),IF(Tableau1[[#This Row],[Type de Cours]]="Carte 10 séances",INDEX(Donnees!$M$2:$N$8,MATCH(Tableau1[[#This Row],[Forfait]],Donnees!$M$2:$M$8,0),2),IF(Tableau1[[#This Row],[Type de Cours]]="Carte + Adhésion",INDEX(Donnees!$P$2:$Q$8,MATCH(Tableau1[[#This Row],[Forfait]],Donnees!$P$2:$P$8,0),2),IF(Tableau1[[#This Row],[Type de Cours]]="Occasionnel",INDEX(Donnees!$AM$2:$AO$8,MATCH(Tableau1[[#This Row],[Forfait]],Donnees!$AM$2:$AM$8,0),2))))))</f>
        <v>288</v>
      </c>
      <c r="J84" s="43"/>
      <c r="K84" s="44"/>
      <c r="L84" s="43" t="s">
        <v>22</v>
      </c>
      <c r="M84" s="43" t="s">
        <v>22</v>
      </c>
      <c r="N84" s="45" t="s">
        <v>22</v>
      </c>
      <c r="O84" s="46">
        <v>156</v>
      </c>
      <c r="P84" s="45" t="s">
        <v>25</v>
      </c>
      <c r="Q84" s="46">
        <v>96</v>
      </c>
      <c r="R84" s="45" t="s">
        <v>25</v>
      </c>
      <c r="S84" s="46">
        <v>96</v>
      </c>
      <c r="T84" s="45" t="s">
        <v>25</v>
      </c>
      <c r="U84" s="15">
        <f ca="1">Impayes(Adherents!$O84,Adherents!$P84,Adherents!$Q84,Adherents!$R84,Adherents!$S84,Adherents!$T84)</f>
        <v>348</v>
      </c>
      <c r="V84" s="55"/>
      <c r="W84" s="56"/>
      <c r="X84" s="57"/>
      <c r="Y84" s="1"/>
    </row>
    <row r="85" spans="1:25" ht="15.75" x14ac:dyDescent="0.25">
      <c r="A85" s="47" t="s">
        <v>120</v>
      </c>
      <c r="B85" s="47"/>
      <c r="C85" s="47" t="s">
        <v>175</v>
      </c>
      <c r="D85" s="47"/>
      <c r="E85" s="47"/>
      <c r="F85" s="49"/>
      <c r="G85" s="47" t="s">
        <v>3</v>
      </c>
      <c r="H85" s="48" t="s">
        <v>173</v>
      </c>
      <c r="I85" s="81">
        <f>IF(OR(Tableau1[[#This Row],[Adulte ou Enfant]]="",Tableau1[[#This Row],[Type de Cours]]="",Tableau1[[#This Row],[Forfait]]=""),"",IF(Tableau1[[#This Row],[Type de Cours]]="Forfait",INDEX(Donnees!$J$2:$K$8,MATCH(Adherents!H85,Donnees!$J$2:$J$8,0),2),IF(Tableau1[[#This Row],[Type de Cours]]="Carte 10 séances",INDEX(Donnees!$M$2:$N$8,MATCH(Tableau1[[#This Row],[Forfait]],Donnees!$M$2:$M$8,0),2),IF(Tableau1[[#This Row],[Type de Cours]]="Carte + Adhésion",INDEX(Donnees!$P$2:$Q$8,MATCH(Tableau1[[#This Row],[Forfait]],Donnees!$P$2:$P$8,0),2),IF(Tableau1[[#This Row],[Type de Cours]]="Occasionnel",INDEX(Donnees!$AM$2:$AO$8,MATCH(Tableau1[[#This Row],[Forfait]],Donnees!$AM$2:$AM$8,0),2))))))</f>
        <v>468</v>
      </c>
      <c r="J85" s="48"/>
      <c r="K85" s="49"/>
      <c r="L85" s="48" t="s">
        <v>22</v>
      </c>
      <c r="M85" s="48" t="s">
        <v>22</v>
      </c>
      <c r="N85" s="50" t="s">
        <v>22</v>
      </c>
      <c r="O85" s="51">
        <v>216</v>
      </c>
      <c r="P85" s="50"/>
      <c r="Q85" s="51">
        <v>156</v>
      </c>
      <c r="R85" s="50"/>
      <c r="S85" s="51">
        <v>156</v>
      </c>
      <c r="T85" s="50" t="s">
        <v>25</v>
      </c>
      <c r="U85" s="16">
        <f ca="1">Impayes(Adherents!$O85,Adherents!$P85,Adherents!$Q85,Adherents!$R85,Adherents!$S85,Adherents!$T85)</f>
        <v>156</v>
      </c>
      <c r="V85" s="58"/>
      <c r="W85" s="59"/>
      <c r="X85" s="60"/>
      <c r="Y85" s="1"/>
    </row>
    <row r="86" spans="1:25" ht="30" x14ac:dyDescent="0.25">
      <c r="A86" s="42" t="s">
        <v>121</v>
      </c>
      <c r="B86" s="42"/>
      <c r="C86" s="42" t="s">
        <v>175</v>
      </c>
      <c r="D86" s="42"/>
      <c r="E86" s="42"/>
      <c r="F86" s="44"/>
      <c r="G86" s="42" t="s">
        <v>3</v>
      </c>
      <c r="H86" s="43" t="s">
        <v>49</v>
      </c>
      <c r="I86" s="80" t="e">
        <f>IF(OR(Tableau1[[#This Row],[Adulte ou Enfant]]="",Tableau1[[#This Row],[Type de Cours]]="",Tableau1[[#This Row],[Forfait]]=""),"",IF(Tableau1[[#This Row],[Type de Cours]]="Forfait",INDEX(Donnees!$J$2:$K$8,MATCH(Adherents!H86,Donnees!$J$2:$J$8,0),2),IF(Tableau1[[#This Row],[Type de Cours]]="Carte 10 séances",INDEX(Donnees!$M$2:$N$8,MATCH(Tableau1[[#This Row],[Forfait]],Donnees!$M$2:$M$8,0),2),IF(Tableau1[[#This Row],[Type de Cours]]="Carte + Adhésion",INDEX(Donnees!$P$2:$Q$8,MATCH(Tableau1[[#This Row],[Forfait]],Donnees!$P$2:$P$8,0),2),IF(Tableau1[[#This Row],[Type de Cours]]="Occasionnel",INDEX(Donnees!$AM$2:$AO$8,MATCH(Tableau1[[#This Row],[Forfait]],Donnees!$AM$2:$AM$8,0),2))))))</f>
        <v>#N/A</v>
      </c>
      <c r="J86" s="43"/>
      <c r="K86" s="44"/>
      <c r="L86" s="43" t="s">
        <v>22</v>
      </c>
      <c r="M86" s="43" t="s">
        <v>22</v>
      </c>
      <c r="N86" s="45" t="s">
        <v>19</v>
      </c>
      <c r="O86" s="46"/>
      <c r="P86" s="45"/>
      <c r="Q86" s="46"/>
      <c r="R86" s="45"/>
      <c r="S86" s="46"/>
      <c r="T86" s="45"/>
      <c r="U86" s="15">
        <f ca="1">Impayes(Adherents!$O86,Adherents!$P86,Adherents!$Q86,Adherents!$R86,Adherents!$S86,Adherents!$T86)</f>
        <v>0</v>
      </c>
      <c r="V86" s="55"/>
      <c r="W86" s="56"/>
      <c r="X86" s="57" t="s">
        <v>122</v>
      </c>
      <c r="Y86" s="1"/>
    </row>
    <row r="87" spans="1:25" ht="15.75" x14ac:dyDescent="0.25">
      <c r="A87" s="47" t="s">
        <v>123</v>
      </c>
      <c r="B87" s="47"/>
      <c r="C87" s="47" t="s">
        <v>175</v>
      </c>
      <c r="D87" s="47"/>
      <c r="E87" s="47"/>
      <c r="F87" s="49"/>
      <c r="G87" s="47" t="s">
        <v>3</v>
      </c>
      <c r="H87" s="48" t="s">
        <v>173</v>
      </c>
      <c r="I87" s="81">
        <f>IF(OR(Tableau1[[#This Row],[Adulte ou Enfant]]="",Tableau1[[#This Row],[Type de Cours]]="",Tableau1[[#This Row],[Forfait]]=""),"",IF(Tableau1[[#This Row],[Type de Cours]]="Forfait",INDEX(Donnees!$J$2:$K$8,MATCH(Adherents!H87,Donnees!$J$2:$J$8,0),2),IF(Tableau1[[#This Row],[Type de Cours]]="Carte 10 séances",INDEX(Donnees!$M$2:$N$8,MATCH(Tableau1[[#This Row],[Forfait]],Donnees!$M$2:$M$8,0),2),IF(Tableau1[[#This Row],[Type de Cours]]="Carte + Adhésion",INDEX(Donnees!$P$2:$Q$8,MATCH(Tableau1[[#This Row],[Forfait]],Donnees!$P$2:$P$8,0),2),IF(Tableau1[[#This Row],[Type de Cours]]="Occasionnel",INDEX(Donnees!$AM$2:$AO$8,MATCH(Tableau1[[#This Row],[Forfait]],Donnees!$AM$2:$AM$8,0),2))))))</f>
        <v>468</v>
      </c>
      <c r="J87" s="48"/>
      <c r="K87" s="49"/>
      <c r="L87" s="48" t="s">
        <v>22</v>
      </c>
      <c r="M87" s="48" t="s">
        <v>22</v>
      </c>
      <c r="N87" s="50" t="s">
        <v>22</v>
      </c>
      <c r="O87" s="51">
        <v>216</v>
      </c>
      <c r="P87" s="50"/>
      <c r="Q87" s="51">
        <v>156</v>
      </c>
      <c r="R87" s="50"/>
      <c r="S87" s="51">
        <v>156</v>
      </c>
      <c r="T87" s="50"/>
      <c r="U87" s="16">
        <f ca="1">Impayes(Adherents!$O87,Adherents!$P87,Adherents!$Q87,Adherents!$R87,Adherents!$S87,Adherents!$T87)</f>
        <v>0</v>
      </c>
      <c r="V87" s="58"/>
      <c r="W87" s="59"/>
      <c r="X87" s="60"/>
      <c r="Y87" s="1"/>
    </row>
    <row r="88" spans="1:25" ht="15.75" x14ac:dyDescent="0.25">
      <c r="A88" s="42" t="s">
        <v>124</v>
      </c>
      <c r="B88" s="42"/>
      <c r="C88" s="42" t="s">
        <v>175</v>
      </c>
      <c r="D88" s="42"/>
      <c r="E88" s="42"/>
      <c r="F88" s="44"/>
      <c r="G88" s="42" t="s">
        <v>3</v>
      </c>
      <c r="H88" s="43" t="s">
        <v>173</v>
      </c>
      <c r="I88" s="80">
        <f>IF(OR(Tableau1[[#This Row],[Adulte ou Enfant]]="",Tableau1[[#This Row],[Type de Cours]]="",Tableau1[[#This Row],[Forfait]]=""),"",IF(Tableau1[[#This Row],[Type de Cours]]="Forfait",INDEX(Donnees!$J$2:$K$8,MATCH(Adherents!H88,Donnees!$J$2:$J$8,0),2),IF(Tableau1[[#This Row],[Type de Cours]]="Carte 10 séances",INDEX(Donnees!$M$2:$N$8,MATCH(Tableau1[[#This Row],[Forfait]],Donnees!$M$2:$M$8,0),2),IF(Tableau1[[#This Row],[Type de Cours]]="Carte + Adhésion",INDEX(Donnees!$P$2:$Q$8,MATCH(Tableau1[[#This Row],[Forfait]],Donnees!$P$2:$P$8,0),2),IF(Tableau1[[#This Row],[Type de Cours]]="Occasionnel",INDEX(Donnees!$AM$2:$AO$8,MATCH(Tableau1[[#This Row],[Forfait]],Donnees!$AM$2:$AM$8,0),2))))))</f>
        <v>468</v>
      </c>
      <c r="J88" s="43"/>
      <c r="K88" s="44"/>
      <c r="L88" s="43" t="s">
        <v>22</v>
      </c>
      <c r="M88" s="43" t="s">
        <v>22</v>
      </c>
      <c r="N88" s="45" t="s">
        <v>22</v>
      </c>
      <c r="O88" s="46">
        <v>468</v>
      </c>
      <c r="P88" s="45"/>
      <c r="Q88" s="46"/>
      <c r="R88" s="45"/>
      <c r="S88" s="46"/>
      <c r="T88" s="45"/>
      <c r="U88" s="15">
        <f ca="1">Impayes(Adherents!$O88,Adherents!$P88,Adherents!$Q88,Adherents!$R88,Adherents!$S88,Adherents!$T88)</f>
        <v>0</v>
      </c>
      <c r="V88" s="55"/>
      <c r="W88" s="56"/>
      <c r="X88" s="57"/>
      <c r="Y88" s="1"/>
    </row>
    <row r="89" spans="1:25" ht="15.75" x14ac:dyDescent="0.25">
      <c r="A89" s="47" t="s">
        <v>125</v>
      </c>
      <c r="B89" s="47"/>
      <c r="C89" s="47" t="s">
        <v>175</v>
      </c>
      <c r="D89" s="47"/>
      <c r="E89" s="47"/>
      <c r="F89" s="49"/>
      <c r="G89" s="47" t="s">
        <v>3</v>
      </c>
      <c r="H89" s="48" t="s">
        <v>52</v>
      </c>
      <c r="I89" s="81">
        <f>IF(OR(Tableau1[[#This Row],[Adulte ou Enfant]]="",Tableau1[[#This Row],[Type de Cours]]="",Tableau1[[#This Row],[Forfait]]=""),"",IF(Tableau1[[#This Row],[Type de Cours]]="Forfait",INDEX(Donnees!$J$2:$K$8,MATCH(Adherents!H89,Donnees!$J$2:$J$8,0),2),IF(Tableau1[[#This Row],[Type de Cours]]="Carte 10 séances",INDEX(Donnees!$M$2:$N$8,MATCH(Tableau1[[#This Row],[Forfait]],Donnees!$M$2:$M$8,0),2),IF(Tableau1[[#This Row],[Type de Cours]]="Carte + Adhésion",INDEX(Donnees!$P$2:$Q$8,MATCH(Tableau1[[#This Row],[Forfait]],Donnees!$P$2:$P$8,0),2),IF(Tableau1[[#This Row],[Type de Cours]]="Occasionnel",INDEX(Donnees!$AM$2:$AO$8,MATCH(Tableau1[[#This Row],[Forfait]],Donnees!$AM$2:$AM$8,0),2))))))</f>
        <v>288</v>
      </c>
      <c r="J89" s="48"/>
      <c r="K89" s="49"/>
      <c r="L89" s="48" t="s">
        <v>22</v>
      </c>
      <c r="M89" s="48" t="s">
        <v>22</v>
      </c>
      <c r="N89" s="50" t="s">
        <v>22</v>
      </c>
      <c r="O89" s="51">
        <v>156</v>
      </c>
      <c r="P89" s="50" t="s">
        <v>25</v>
      </c>
      <c r="Q89" s="51">
        <v>96</v>
      </c>
      <c r="R89" s="50" t="s">
        <v>25</v>
      </c>
      <c r="S89" s="51">
        <v>96</v>
      </c>
      <c r="T89" s="50" t="s">
        <v>25</v>
      </c>
      <c r="U89" s="16">
        <f ca="1">Impayes(Adherents!$O89,Adherents!$P89,Adherents!$Q89,Adherents!$R89,Adherents!$S89,Adherents!$T89)</f>
        <v>348</v>
      </c>
      <c r="V89" s="58"/>
      <c r="W89" s="59"/>
      <c r="X89" s="60"/>
      <c r="Y89" s="1"/>
    </row>
    <row r="90" spans="1:25" ht="15.75" x14ac:dyDescent="0.25">
      <c r="A90" s="42" t="s">
        <v>126</v>
      </c>
      <c r="B90" s="42"/>
      <c r="C90" s="42" t="s">
        <v>175</v>
      </c>
      <c r="D90" s="42"/>
      <c r="E90" s="42"/>
      <c r="F90" s="44"/>
      <c r="G90" s="42" t="s">
        <v>3</v>
      </c>
      <c r="H90" s="43" t="s">
        <v>173</v>
      </c>
      <c r="I90" s="80">
        <f>IF(OR(Tableau1[[#This Row],[Adulte ou Enfant]]="",Tableau1[[#This Row],[Type de Cours]]="",Tableau1[[#This Row],[Forfait]]=""),"",IF(Tableau1[[#This Row],[Type de Cours]]="Forfait",INDEX(Donnees!$J$2:$K$8,MATCH(Adherents!H90,Donnees!$J$2:$J$8,0),2),IF(Tableau1[[#This Row],[Type de Cours]]="Carte 10 séances",INDEX(Donnees!$M$2:$N$8,MATCH(Tableau1[[#This Row],[Forfait]],Donnees!$M$2:$M$8,0),2),IF(Tableau1[[#This Row],[Type de Cours]]="Carte + Adhésion",INDEX(Donnees!$P$2:$Q$8,MATCH(Tableau1[[#This Row],[Forfait]],Donnees!$P$2:$P$8,0),2),IF(Tableau1[[#This Row],[Type de Cours]]="Occasionnel",INDEX(Donnees!$AM$2:$AO$8,MATCH(Tableau1[[#This Row],[Forfait]],Donnees!$AM$2:$AM$8,0),2))))))</f>
        <v>468</v>
      </c>
      <c r="J90" s="43"/>
      <c r="K90" s="44"/>
      <c r="L90" s="43" t="s">
        <v>22</v>
      </c>
      <c r="M90" s="43" t="s">
        <v>22</v>
      </c>
      <c r="N90" s="45" t="s">
        <v>22</v>
      </c>
      <c r="O90" s="46">
        <v>216</v>
      </c>
      <c r="P90" s="45" t="s">
        <v>25</v>
      </c>
      <c r="Q90" s="46">
        <v>156</v>
      </c>
      <c r="R90" s="45" t="s">
        <v>25</v>
      </c>
      <c r="S90" s="46">
        <v>156</v>
      </c>
      <c r="T90" s="45" t="s">
        <v>25</v>
      </c>
      <c r="U90" s="15">
        <f ca="1">Impayes(Adherents!$O90,Adherents!$P90,Adherents!$Q90,Adherents!$R90,Adherents!$S90,Adherents!$T90)</f>
        <v>528</v>
      </c>
      <c r="V90" s="55"/>
      <c r="W90" s="56"/>
      <c r="X90" s="57"/>
      <c r="Y90" s="1"/>
    </row>
    <row r="91" spans="1:25" ht="15.75" x14ac:dyDescent="0.25">
      <c r="A91" s="47" t="s">
        <v>127</v>
      </c>
      <c r="B91" s="47"/>
      <c r="C91" s="47" t="s">
        <v>175</v>
      </c>
      <c r="D91" s="47"/>
      <c r="E91" s="47"/>
      <c r="F91" s="49"/>
      <c r="G91" s="47" t="s">
        <v>3</v>
      </c>
      <c r="H91" s="48" t="s">
        <v>52</v>
      </c>
      <c r="I91" s="81">
        <f>IF(OR(Tableau1[[#This Row],[Adulte ou Enfant]]="",Tableau1[[#This Row],[Type de Cours]]="",Tableau1[[#This Row],[Forfait]]=""),"",IF(Tableau1[[#This Row],[Type de Cours]]="Forfait",INDEX(Donnees!$J$2:$K$8,MATCH(Adherents!H91,Donnees!$J$2:$J$8,0),2),IF(Tableau1[[#This Row],[Type de Cours]]="Carte 10 séances",INDEX(Donnees!$M$2:$N$8,MATCH(Tableau1[[#This Row],[Forfait]],Donnees!$M$2:$M$8,0),2),IF(Tableau1[[#This Row],[Type de Cours]]="Carte + Adhésion",INDEX(Donnees!$P$2:$Q$8,MATCH(Tableau1[[#This Row],[Forfait]],Donnees!$P$2:$P$8,0),2),IF(Tableau1[[#This Row],[Type de Cours]]="Occasionnel",INDEX(Donnees!$AM$2:$AO$8,MATCH(Tableau1[[#This Row],[Forfait]],Donnees!$AM$2:$AM$8,0),2))))))</f>
        <v>288</v>
      </c>
      <c r="J91" s="48"/>
      <c r="K91" s="49"/>
      <c r="L91" s="48" t="s">
        <v>22</v>
      </c>
      <c r="M91" s="48" t="s">
        <v>22</v>
      </c>
      <c r="N91" s="50" t="s">
        <v>22</v>
      </c>
      <c r="O91" s="51">
        <v>156</v>
      </c>
      <c r="P91" s="50"/>
      <c r="Q91" s="51">
        <v>96</v>
      </c>
      <c r="R91" s="50" t="s">
        <v>25</v>
      </c>
      <c r="S91" s="51">
        <v>96</v>
      </c>
      <c r="T91" s="50" t="s">
        <v>25</v>
      </c>
      <c r="U91" s="16">
        <f ca="1">Impayes(Adherents!$O91,Adherents!$P91,Adherents!$Q91,Adherents!$R91,Adherents!$S91,Adherents!$T91)</f>
        <v>192</v>
      </c>
      <c r="V91" s="58"/>
      <c r="W91" s="59"/>
      <c r="X91" s="60"/>
      <c r="Y91" s="1"/>
    </row>
    <row r="92" spans="1:25" ht="15.75" x14ac:dyDescent="0.25">
      <c r="A92" s="42" t="s">
        <v>128</v>
      </c>
      <c r="B92" s="42"/>
      <c r="C92" s="42" t="s">
        <v>175</v>
      </c>
      <c r="D92" s="42"/>
      <c r="E92" s="42"/>
      <c r="F92" s="44"/>
      <c r="G92" s="42" t="s">
        <v>3</v>
      </c>
      <c r="H92" s="43" t="s">
        <v>24</v>
      </c>
      <c r="I92" s="80">
        <f>IF(OR(Tableau1[[#This Row],[Adulte ou Enfant]]="",Tableau1[[#This Row],[Type de Cours]]="",Tableau1[[#This Row],[Forfait]]=""),"",IF(Tableau1[[#This Row],[Type de Cours]]="Forfait",INDEX(Donnees!$J$2:$K$8,MATCH(Adherents!H92,Donnees!$J$2:$J$8,0),2),IF(Tableau1[[#This Row],[Type de Cours]]="Carte 10 séances",INDEX(Donnees!$M$2:$N$8,MATCH(Tableau1[[#This Row],[Forfait]],Donnees!$M$2:$M$8,0),2),IF(Tableau1[[#This Row],[Type de Cours]]="Carte + Adhésion",INDEX(Donnees!$P$2:$Q$8,MATCH(Tableau1[[#This Row],[Forfait]],Donnees!$P$2:$P$8,0),2),IF(Tableau1[[#This Row],[Type de Cours]]="Occasionnel",INDEX(Donnees!$AM$2:$AO$8,MATCH(Tableau1[[#This Row],[Forfait]],Donnees!$AM$2:$AM$8,0),2))))))</f>
        <v>648</v>
      </c>
      <c r="J92" s="43"/>
      <c r="K92" s="44"/>
      <c r="L92" s="43" t="s">
        <v>22</v>
      </c>
      <c r="M92" s="43" t="s">
        <v>22</v>
      </c>
      <c r="N92" s="45" t="s">
        <v>22</v>
      </c>
      <c r="O92" s="46">
        <v>236</v>
      </c>
      <c r="P92" s="45"/>
      <c r="Q92" s="46">
        <v>236</v>
      </c>
      <c r="R92" s="45"/>
      <c r="S92" s="46">
        <v>236</v>
      </c>
      <c r="T92" s="45"/>
      <c r="U92" s="15">
        <f ca="1">Impayes(Adherents!$O92,Adherents!$P92,Adherents!$Q92,Adherents!$R92,Adherents!$S92,Adherents!$T92)</f>
        <v>0</v>
      </c>
      <c r="V92" s="55"/>
      <c r="W92" s="56"/>
      <c r="X92" s="57"/>
      <c r="Y92" s="1"/>
    </row>
    <row r="93" spans="1:25" ht="15.75" x14ac:dyDescent="0.25">
      <c r="A93" s="47" t="s">
        <v>129</v>
      </c>
      <c r="B93" s="47"/>
      <c r="C93" s="47" t="s">
        <v>175</v>
      </c>
      <c r="D93" s="47"/>
      <c r="E93" s="47"/>
      <c r="F93" s="49"/>
      <c r="G93" s="47" t="s">
        <v>3</v>
      </c>
      <c r="H93" s="48" t="s">
        <v>173</v>
      </c>
      <c r="I93" s="81">
        <f>IF(OR(Tableau1[[#This Row],[Adulte ou Enfant]]="",Tableau1[[#This Row],[Type de Cours]]="",Tableau1[[#This Row],[Forfait]]=""),"",IF(Tableau1[[#This Row],[Type de Cours]]="Forfait",INDEX(Donnees!$J$2:$K$8,MATCH(Adherents!H93,Donnees!$J$2:$J$8,0),2),IF(Tableau1[[#This Row],[Type de Cours]]="Carte 10 séances",INDEX(Donnees!$M$2:$N$8,MATCH(Tableau1[[#This Row],[Forfait]],Donnees!$M$2:$M$8,0),2),IF(Tableau1[[#This Row],[Type de Cours]]="Carte + Adhésion",INDEX(Donnees!$P$2:$Q$8,MATCH(Tableau1[[#This Row],[Forfait]],Donnees!$P$2:$P$8,0),2),IF(Tableau1[[#This Row],[Type de Cours]]="Occasionnel",INDEX(Donnees!$AM$2:$AO$8,MATCH(Tableau1[[#This Row],[Forfait]],Donnees!$AM$2:$AM$8,0),2))))))</f>
        <v>468</v>
      </c>
      <c r="J93" s="48"/>
      <c r="K93" s="49"/>
      <c r="L93" s="48" t="s">
        <v>22</v>
      </c>
      <c r="M93" s="48" t="s">
        <v>22</v>
      </c>
      <c r="N93" s="50" t="s">
        <v>22</v>
      </c>
      <c r="O93" s="51">
        <v>216</v>
      </c>
      <c r="P93" s="50"/>
      <c r="Q93" s="51">
        <v>156</v>
      </c>
      <c r="R93" s="50"/>
      <c r="S93" s="51">
        <v>156</v>
      </c>
      <c r="T93" s="50"/>
      <c r="U93" s="16">
        <f ca="1">Impayes(Adherents!$O93,Adherents!$P93,Adherents!$Q93,Adherents!$R93,Adherents!$S93,Adherents!$T93)</f>
        <v>0</v>
      </c>
      <c r="V93" s="58"/>
      <c r="W93" s="59"/>
      <c r="X93" s="60"/>
      <c r="Y93" s="1"/>
    </row>
    <row r="94" spans="1:25" ht="15.75" x14ac:dyDescent="0.25">
      <c r="A94" s="42" t="s">
        <v>130</v>
      </c>
      <c r="B94" s="42"/>
      <c r="C94" s="42" t="s">
        <v>175</v>
      </c>
      <c r="D94" s="42"/>
      <c r="E94" s="42"/>
      <c r="F94" s="44"/>
      <c r="G94" s="42" t="s">
        <v>3</v>
      </c>
      <c r="H94" s="43" t="s">
        <v>173</v>
      </c>
      <c r="I94" s="80">
        <f>IF(OR(Tableau1[[#This Row],[Adulte ou Enfant]]="",Tableau1[[#This Row],[Type de Cours]]="",Tableau1[[#This Row],[Forfait]]=""),"",IF(Tableau1[[#This Row],[Type de Cours]]="Forfait",INDEX(Donnees!$J$2:$K$8,MATCH(Adherents!H94,Donnees!$J$2:$J$8,0),2),IF(Tableau1[[#This Row],[Type de Cours]]="Carte 10 séances",INDEX(Donnees!$M$2:$N$8,MATCH(Tableau1[[#This Row],[Forfait]],Donnees!$M$2:$M$8,0),2),IF(Tableau1[[#This Row],[Type de Cours]]="Carte + Adhésion",INDEX(Donnees!$P$2:$Q$8,MATCH(Tableau1[[#This Row],[Forfait]],Donnees!$P$2:$P$8,0),2),IF(Tableau1[[#This Row],[Type de Cours]]="Occasionnel",INDEX(Donnees!$AM$2:$AO$8,MATCH(Tableau1[[#This Row],[Forfait]],Donnees!$AM$2:$AM$8,0),2))))))</f>
        <v>468</v>
      </c>
      <c r="J94" s="43"/>
      <c r="K94" s="44"/>
      <c r="L94" s="43" t="s">
        <v>22</v>
      </c>
      <c r="M94" s="43" t="s">
        <v>22</v>
      </c>
      <c r="N94" s="45" t="s">
        <v>22</v>
      </c>
      <c r="O94" s="46">
        <v>216</v>
      </c>
      <c r="P94" s="45"/>
      <c r="Q94" s="46">
        <v>156</v>
      </c>
      <c r="R94" s="45"/>
      <c r="S94" s="46">
        <v>156</v>
      </c>
      <c r="T94" s="45"/>
      <c r="U94" s="15">
        <f ca="1">Impayes(Adherents!$O94,Adherents!$P94,Adherents!$Q94,Adherents!$R94,Adherents!$S94,Adherents!$T94)</f>
        <v>0</v>
      </c>
      <c r="V94" s="55"/>
      <c r="W94" s="56"/>
      <c r="X94" s="57"/>
      <c r="Y94" s="1"/>
    </row>
    <row r="95" spans="1:25" ht="15.75" x14ac:dyDescent="0.25">
      <c r="A95" s="47" t="s">
        <v>131</v>
      </c>
      <c r="B95" s="47"/>
      <c r="C95" s="47" t="s">
        <v>175</v>
      </c>
      <c r="D95" s="47"/>
      <c r="E95" s="47"/>
      <c r="F95" s="49"/>
      <c r="G95" s="47" t="s">
        <v>3</v>
      </c>
      <c r="H95" s="48" t="s">
        <v>24</v>
      </c>
      <c r="I95" s="81">
        <f>IF(OR(Tableau1[[#This Row],[Adulte ou Enfant]]="",Tableau1[[#This Row],[Type de Cours]]="",Tableau1[[#This Row],[Forfait]]=""),"",IF(Tableau1[[#This Row],[Type de Cours]]="Forfait",INDEX(Donnees!$J$2:$K$8,MATCH(Adherents!H95,Donnees!$J$2:$J$8,0),2),IF(Tableau1[[#This Row],[Type de Cours]]="Carte 10 séances",INDEX(Donnees!$M$2:$N$8,MATCH(Tableau1[[#This Row],[Forfait]],Donnees!$M$2:$M$8,0),2),IF(Tableau1[[#This Row],[Type de Cours]]="Carte + Adhésion",INDEX(Donnees!$P$2:$Q$8,MATCH(Tableau1[[#This Row],[Forfait]],Donnees!$P$2:$P$8,0),2),IF(Tableau1[[#This Row],[Type de Cours]]="Occasionnel",INDEX(Donnees!$AM$2:$AO$8,MATCH(Tableau1[[#This Row],[Forfait]],Donnees!$AM$2:$AM$8,0),2))))))</f>
        <v>648</v>
      </c>
      <c r="J95" s="48"/>
      <c r="K95" s="49"/>
      <c r="L95" s="48" t="s">
        <v>22</v>
      </c>
      <c r="M95" s="48" t="s">
        <v>22</v>
      </c>
      <c r="N95" s="50" t="s">
        <v>22</v>
      </c>
      <c r="O95" s="51">
        <v>276</v>
      </c>
      <c r="P95" s="50" t="s">
        <v>25</v>
      </c>
      <c r="Q95" s="51">
        <v>216</v>
      </c>
      <c r="R95" s="50" t="s">
        <v>25</v>
      </c>
      <c r="S95" s="51">
        <v>216</v>
      </c>
      <c r="T95" s="50" t="s">
        <v>25</v>
      </c>
      <c r="U95" s="16">
        <f ca="1">Impayes(Adherents!$O95,Adherents!$P95,Adherents!$Q95,Adherents!$R95,Adherents!$S95,Adherents!$T95)</f>
        <v>708</v>
      </c>
      <c r="V95" s="58"/>
      <c r="W95" s="59"/>
      <c r="X95" s="60"/>
      <c r="Y95" s="1"/>
    </row>
    <row r="96" spans="1:25" ht="15.75" x14ac:dyDescent="0.25">
      <c r="A96" s="42" t="s">
        <v>132</v>
      </c>
      <c r="B96" s="42"/>
      <c r="C96" s="42" t="s">
        <v>175</v>
      </c>
      <c r="D96" s="42"/>
      <c r="E96" s="42"/>
      <c r="F96" s="44"/>
      <c r="G96" s="42" t="s">
        <v>3</v>
      </c>
      <c r="H96" s="43" t="s">
        <v>173</v>
      </c>
      <c r="I96" s="80">
        <f>IF(OR(Tableau1[[#This Row],[Adulte ou Enfant]]="",Tableau1[[#This Row],[Type de Cours]]="",Tableau1[[#This Row],[Forfait]]=""),"",IF(Tableau1[[#This Row],[Type de Cours]]="Forfait",INDEX(Donnees!$J$2:$K$8,MATCH(Adherents!H96,Donnees!$J$2:$J$8,0),2),IF(Tableau1[[#This Row],[Type de Cours]]="Carte 10 séances",INDEX(Donnees!$M$2:$N$8,MATCH(Tableau1[[#This Row],[Forfait]],Donnees!$M$2:$M$8,0),2),IF(Tableau1[[#This Row],[Type de Cours]]="Carte + Adhésion",INDEX(Donnees!$P$2:$Q$8,MATCH(Tableau1[[#This Row],[Forfait]],Donnees!$P$2:$P$8,0),2),IF(Tableau1[[#This Row],[Type de Cours]]="Occasionnel",INDEX(Donnees!$AM$2:$AO$8,MATCH(Tableau1[[#This Row],[Forfait]],Donnees!$AM$2:$AM$8,0),2))))))</f>
        <v>468</v>
      </c>
      <c r="J96" s="43"/>
      <c r="K96" s="44"/>
      <c r="L96" s="43" t="s">
        <v>22</v>
      </c>
      <c r="M96" s="43" t="s">
        <v>22</v>
      </c>
      <c r="N96" s="45" t="s">
        <v>19</v>
      </c>
      <c r="O96" s="46">
        <v>216</v>
      </c>
      <c r="P96" s="45"/>
      <c r="Q96" s="46">
        <v>156</v>
      </c>
      <c r="R96" s="45" t="s">
        <v>25</v>
      </c>
      <c r="S96" s="46">
        <v>156</v>
      </c>
      <c r="T96" s="45" t="s">
        <v>25</v>
      </c>
      <c r="U96" s="15">
        <f ca="1">Impayes(Adherents!$O96,Adherents!$P96,Adherents!$Q96,Adherents!$R96,Adherents!$S96,Adherents!$T96)</f>
        <v>312</v>
      </c>
      <c r="V96" s="55"/>
      <c r="W96" s="56"/>
      <c r="X96" s="57"/>
      <c r="Y96" s="1"/>
    </row>
    <row r="97" spans="1:25" ht="15.75" x14ac:dyDescent="0.25">
      <c r="A97" s="47" t="s">
        <v>133</v>
      </c>
      <c r="B97" s="47"/>
      <c r="C97" s="47" t="s">
        <v>175</v>
      </c>
      <c r="D97" s="47"/>
      <c r="E97" s="47"/>
      <c r="F97" s="49"/>
      <c r="G97" s="47" t="s">
        <v>3</v>
      </c>
      <c r="H97" s="48" t="s">
        <v>52</v>
      </c>
      <c r="I97" s="81">
        <f>IF(OR(Tableau1[[#This Row],[Adulte ou Enfant]]="",Tableau1[[#This Row],[Type de Cours]]="",Tableau1[[#This Row],[Forfait]]=""),"",IF(Tableau1[[#This Row],[Type de Cours]]="Forfait",INDEX(Donnees!$J$2:$K$8,MATCH(Adherents!H97,Donnees!$J$2:$J$8,0),2),IF(Tableau1[[#This Row],[Type de Cours]]="Carte 10 séances",INDEX(Donnees!$M$2:$N$8,MATCH(Tableau1[[#This Row],[Forfait]],Donnees!$M$2:$M$8,0),2),IF(Tableau1[[#This Row],[Type de Cours]]="Carte + Adhésion",INDEX(Donnees!$P$2:$Q$8,MATCH(Tableau1[[#This Row],[Forfait]],Donnees!$P$2:$P$8,0),2),IF(Tableau1[[#This Row],[Type de Cours]]="Occasionnel",INDEX(Donnees!$AM$2:$AO$8,MATCH(Tableau1[[#This Row],[Forfait]],Donnees!$AM$2:$AM$8,0),2))))))</f>
        <v>288</v>
      </c>
      <c r="J97" s="48"/>
      <c r="K97" s="49"/>
      <c r="L97" s="48" t="s">
        <v>22</v>
      </c>
      <c r="M97" s="48" t="s">
        <v>22</v>
      </c>
      <c r="N97" s="50" t="s">
        <v>22</v>
      </c>
      <c r="O97" s="51">
        <v>156</v>
      </c>
      <c r="P97" s="50" t="s">
        <v>25</v>
      </c>
      <c r="Q97" s="51">
        <v>96</v>
      </c>
      <c r="R97" s="50" t="s">
        <v>25</v>
      </c>
      <c r="S97" s="51">
        <v>96</v>
      </c>
      <c r="T97" s="50" t="s">
        <v>25</v>
      </c>
      <c r="U97" s="16">
        <f ca="1">Impayes(Adherents!$O97,Adherents!$P97,Adherents!$Q97,Adherents!$R97,Adherents!$S97,Adherents!$T97)</f>
        <v>348</v>
      </c>
      <c r="V97" s="58"/>
      <c r="W97" s="59"/>
      <c r="X97" s="60"/>
      <c r="Y97" s="1"/>
    </row>
    <row r="98" spans="1:25" ht="15.75" x14ac:dyDescent="0.25">
      <c r="A98" s="42" t="s">
        <v>134</v>
      </c>
      <c r="B98" s="42"/>
      <c r="C98" s="42" t="s">
        <v>175</v>
      </c>
      <c r="D98" s="42"/>
      <c r="E98" s="42"/>
      <c r="F98" s="44"/>
      <c r="G98" s="42" t="s">
        <v>3</v>
      </c>
      <c r="H98" s="43" t="s">
        <v>52</v>
      </c>
      <c r="I98" s="80">
        <f>IF(OR(Tableau1[[#This Row],[Adulte ou Enfant]]="",Tableau1[[#This Row],[Type de Cours]]="",Tableau1[[#This Row],[Forfait]]=""),"",IF(Tableau1[[#This Row],[Type de Cours]]="Forfait",INDEX(Donnees!$J$2:$K$8,MATCH(Adherents!H98,Donnees!$J$2:$J$8,0),2),IF(Tableau1[[#This Row],[Type de Cours]]="Carte 10 séances",INDEX(Donnees!$M$2:$N$8,MATCH(Tableau1[[#This Row],[Forfait]],Donnees!$M$2:$M$8,0),2),IF(Tableau1[[#This Row],[Type de Cours]]="Carte + Adhésion",INDEX(Donnees!$P$2:$Q$8,MATCH(Tableau1[[#This Row],[Forfait]],Donnees!$P$2:$P$8,0),2),IF(Tableau1[[#This Row],[Type de Cours]]="Occasionnel",INDEX(Donnees!$AM$2:$AO$8,MATCH(Tableau1[[#This Row],[Forfait]],Donnees!$AM$2:$AM$8,0),2))))))</f>
        <v>288</v>
      </c>
      <c r="J98" s="43"/>
      <c r="K98" s="44"/>
      <c r="L98" s="43" t="s">
        <v>22</v>
      </c>
      <c r="M98" s="43" t="s">
        <v>22</v>
      </c>
      <c r="N98" s="45" t="s">
        <v>22</v>
      </c>
      <c r="O98" s="46">
        <v>156</v>
      </c>
      <c r="P98" s="45"/>
      <c r="Q98" s="46">
        <v>96</v>
      </c>
      <c r="R98" s="45"/>
      <c r="S98" s="46">
        <v>96</v>
      </c>
      <c r="T98" s="45"/>
      <c r="U98" s="15">
        <f ca="1">Impayes(Adherents!$O98,Adherents!$P98,Adherents!$Q98,Adherents!$R98,Adherents!$S98,Adherents!$T98)</f>
        <v>0</v>
      </c>
      <c r="V98" s="55"/>
      <c r="W98" s="56"/>
      <c r="X98" s="57"/>
      <c r="Y98" s="1"/>
    </row>
    <row r="99" spans="1:25" ht="15.75" x14ac:dyDescent="0.25">
      <c r="A99" s="47" t="s">
        <v>135</v>
      </c>
      <c r="B99" s="47"/>
      <c r="C99" s="47" t="s">
        <v>175</v>
      </c>
      <c r="D99" s="47"/>
      <c r="E99" s="47"/>
      <c r="F99" s="49"/>
      <c r="G99" s="47" t="s">
        <v>3</v>
      </c>
      <c r="H99" s="48" t="s">
        <v>173</v>
      </c>
      <c r="I99" s="81">
        <f>IF(OR(Tableau1[[#This Row],[Adulte ou Enfant]]="",Tableau1[[#This Row],[Type de Cours]]="",Tableau1[[#This Row],[Forfait]]=""),"",IF(Tableau1[[#This Row],[Type de Cours]]="Forfait",INDEX(Donnees!$J$2:$K$8,MATCH(Adherents!H99,Donnees!$J$2:$J$8,0),2),IF(Tableau1[[#This Row],[Type de Cours]]="Carte 10 séances",INDEX(Donnees!$M$2:$N$8,MATCH(Tableau1[[#This Row],[Forfait]],Donnees!$M$2:$M$8,0),2),IF(Tableau1[[#This Row],[Type de Cours]]="Carte + Adhésion",INDEX(Donnees!$P$2:$Q$8,MATCH(Tableau1[[#This Row],[Forfait]],Donnees!$P$2:$P$8,0),2),IF(Tableau1[[#This Row],[Type de Cours]]="Occasionnel",INDEX(Donnees!$AM$2:$AO$8,MATCH(Tableau1[[#This Row],[Forfait]],Donnees!$AM$2:$AM$8,0),2))))))</f>
        <v>468</v>
      </c>
      <c r="J99" s="48"/>
      <c r="K99" s="49"/>
      <c r="L99" s="48" t="s">
        <v>22</v>
      </c>
      <c r="M99" s="48" t="s">
        <v>22</v>
      </c>
      <c r="N99" s="50" t="s">
        <v>22</v>
      </c>
      <c r="O99" s="51">
        <v>216</v>
      </c>
      <c r="P99" s="50"/>
      <c r="Q99" s="51">
        <v>156</v>
      </c>
      <c r="R99" s="50"/>
      <c r="S99" s="51">
        <v>156</v>
      </c>
      <c r="T99" s="50"/>
      <c r="U99" s="16">
        <f ca="1">Impayes(Adherents!$O99,Adherents!$P99,Adherents!$Q99,Adherents!$R99,Adherents!$S99,Adherents!$T99)</f>
        <v>0</v>
      </c>
      <c r="V99" s="58"/>
      <c r="W99" s="59"/>
      <c r="X99" s="60"/>
      <c r="Y99" s="1"/>
    </row>
    <row r="100" spans="1:25" ht="15.75" x14ac:dyDescent="0.25">
      <c r="A100" s="42" t="s">
        <v>136</v>
      </c>
      <c r="B100" s="42"/>
      <c r="C100" s="42" t="s">
        <v>175</v>
      </c>
      <c r="D100" s="42"/>
      <c r="E100" s="42"/>
      <c r="F100" s="44"/>
      <c r="G100" s="42" t="s">
        <v>3</v>
      </c>
      <c r="H100" s="43" t="s">
        <v>173</v>
      </c>
      <c r="I100" s="80">
        <f>IF(OR(Tableau1[[#This Row],[Adulte ou Enfant]]="",Tableau1[[#This Row],[Type de Cours]]="",Tableau1[[#This Row],[Forfait]]=""),"",IF(Tableau1[[#This Row],[Type de Cours]]="Forfait",INDEX(Donnees!$J$2:$K$8,MATCH(Adherents!H100,Donnees!$J$2:$J$8,0),2),IF(Tableau1[[#This Row],[Type de Cours]]="Carte 10 séances",INDEX(Donnees!$M$2:$N$8,MATCH(Tableau1[[#This Row],[Forfait]],Donnees!$M$2:$M$8,0),2),IF(Tableau1[[#This Row],[Type de Cours]]="Carte + Adhésion",INDEX(Donnees!$P$2:$Q$8,MATCH(Tableau1[[#This Row],[Forfait]],Donnees!$P$2:$P$8,0),2),IF(Tableau1[[#This Row],[Type de Cours]]="Occasionnel",INDEX(Donnees!$AM$2:$AO$8,MATCH(Tableau1[[#This Row],[Forfait]],Donnees!$AM$2:$AM$8,0),2))))))</f>
        <v>468</v>
      </c>
      <c r="J100" s="43"/>
      <c r="K100" s="44"/>
      <c r="L100" s="43" t="s">
        <v>22</v>
      </c>
      <c r="M100" s="43" t="s">
        <v>22</v>
      </c>
      <c r="N100" s="45" t="s">
        <v>22</v>
      </c>
      <c r="O100" s="46">
        <v>216</v>
      </c>
      <c r="P100" s="45"/>
      <c r="Q100" s="46">
        <v>156</v>
      </c>
      <c r="R100" s="45"/>
      <c r="S100" s="46">
        <v>156</v>
      </c>
      <c r="T100" s="45"/>
      <c r="U100" s="15">
        <f ca="1">Impayes(Adherents!$O100,Adherents!$P100,Adherents!$Q100,Adherents!$R100,Adherents!$S100,Adherents!$T100)</f>
        <v>0</v>
      </c>
      <c r="V100" s="55"/>
      <c r="W100" s="56"/>
      <c r="X100" s="57"/>
      <c r="Y100" s="1"/>
    </row>
    <row r="101" spans="1:25" ht="15.75" x14ac:dyDescent="0.25">
      <c r="A101" s="47" t="s">
        <v>137</v>
      </c>
      <c r="B101" s="47"/>
      <c r="C101" s="47" t="s">
        <v>175</v>
      </c>
      <c r="D101" s="47"/>
      <c r="E101" s="47"/>
      <c r="F101" s="49"/>
      <c r="G101" s="47" t="s">
        <v>3</v>
      </c>
      <c r="H101" s="48" t="s">
        <v>173</v>
      </c>
      <c r="I101" s="81">
        <f>IF(OR(Tableau1[[#This Row],[Adulte ou Enfant]]="",Tableau1[[#This Row],[Type de Cours]]="",Tableau1[[#This Row],[Forfait]]=""),"",IF(Tableau1[[#This Row],[Type de Cours]]="Forfait",INDEX(Donnees!$J$2:$K$8,MATCH(Adherents!H101,Donnees!$J$2:$J$8,0),2),IF(Tableau1[[#This Row],[Type de Cours]]="Carte 10 séances",INDEX(Donnees!$M$2:$N$8,MATCH(Tableau1[[#This Row],[Forfait]],Donnees!$M$2:$M$8,0),2),IF(Tableau1[[#This Row],[Type de Cours]]="Carte + Adhésion",INDEX(Donnees!$P$2:$Q$8,MATCH(Tableau1[[#This Row],[Forfait]],Donnees!$P$2:$P$8,0),2),IF(Tableau1[[#This Row],[Type de Cours]]="Occasionnel",INDEX(Donnees!$AM$2:$AO$8,MATCH(Tableau1[[#This Row],[Forfait]],Donnees!$AM$2:$AM$8,0),2))))))</f>
        <v>468</v>
      </c>
      <c r="J101" s="48"/>
      <c r="K101" s="49"/>
      <c r="L101" s="48" t="s">
        <v>22</v>
      </c>
      <c r="M101" s="48" t="s">
        <v>22</v>
      </c>
      <c r="N101" s="50" t="s">
        <v>22</v>
      </c>
      <c r="O101" s="51">
        <v>216</v>
      </c>
      <c r="P101" s="50"/>
      <c r="Q101" s="51">
        <v>156</v>
      </c>
      <c r="R101" s="50"/>
      <c r="S101" s="51">
        <v>156</v>
      </c>
      <c r="T101" s="50"/>
      <c r="U101" s="16">
        <f ca="1">Impayes(Adherents!$O101,Adherents!$P101,Adherents!$Q101,Adherents!$R101,Adherents!$S101,Adherents!$T101)</f>
        <v>0</v>
      </c>
      <c r="V101" s="58"/>
      <c r="W101" s="59"/>
      <c r="X101" s="60"/>
      <c r="Y101" s="1"/>
    </row>
    <row r="102" spans="1:25" ht="15.75" x14ac:dyDescent="0.25">
      <c r="A102" s="42" t="s">
        <v>138</v>
      </c>
      <c r="B102" s="42"/>
      <c r="C102" s="42" t="s">
        <v>175</v>
      </c>
      <c r="D102" s="42"/>
      <c r="E102" s="42"/>
      <c r="F102" s="44"/>
      <c r="G102" s="42" t="s">
        <v>3</v>
      </c>
      <c r="H102" s="43" t="s">
        <v>52</v>
      </c>
      <c r="I102" s="80">
        <f>IF(OR(Tableau1[[#This Row],[Adulte ou Enfant]]="",Tableau1[[#This Row],[Type de Cours]]="",Tableau1[[#This Row],[Forfait]]=""),"",IF(Tableau1[[#This Row],[Type de Cours]]="Forfait",INDEX(Donnees!$J$2:$K$8,MATCH(Adherents!H102,Donnees!$J$2:$J$8,0),2),IF(Tableau1[[#This Row],[Type de Cours]]="Carte 10 séances",INDEX(Donnees!$M$2:$N$8,MATCH(Tableau1[[#This Row],[Forfait]],Donnees!$M$2:$M$8,0),2),IF(Tableau1[[#This Row],[Type de Cours]]="Carte + Adhésion",INDEX(Donnees!$P$2:$Q$8,MATCH(Tableau1[[#This Row],[Forfait]],Donnees!$P$2:$P$8,0),2),IF(Tableau1[[#This Row],[Type de Cours]]="Occasionnel",INDEX(Donnees!$AM$2:$AO$8,MATCH(Tableau1[[#This Row],[Forfait]],Donnees!$AM$2:$AM$8,0),2))))))</f>
        <v>288</v>
      </c>
      <c r="J102" s="43"/>
      <c r="K102" s="44"/>
      <c r="L102" s="43" t="s">
        <v>19</v>
      </c>
      <c r="M102" s="43" t="s">
        <v>22</v>
      </c>
      <c r="N102" s="45" t="s">
        <v>22</v>
      </c>
      <c r="O102" s="46">
        <v>156</v>
      </c>
      <c r="P102" s="45" t="s">
        <v>25</v>
      </c>
      <c r="Q102" s="46">
        <v>96</v>
      </c>
      <c r="R102" s="45" t="s">
        <v>25</v>
      </c>
      <c r="S102" s="46">
        <v>96</v>
      </c>
      <c r="T102" s="45" t="s">
        <v>25</v>
      </c>
      <c r="U102" s="15">
        <f ca="1">Impayes(Adherents!$O102,Adherents!$P102,Adherents!$Q102,Adherents!$R102,Adherents!$S102,Adherents!$T102)</f>
        <v>348</v>
      </c>
      <c r="V102" s="55"/>
      <c r="W102" s="56"/>
      <c r="X102" s="57"/>
      <c r="Y102" s="1"/>
    </row>
    <row r="103" spans="1:25" ht="15.75" x14ac:dyDescent="0.25">
      <c r="A103" s="47" t="s">
        <v>139</v>
      </c>
      <c r="B103" s="47"/>
      <c r="C103" s="47" t="s">
        <v>175</v>
      </c>
      <c r="D103" s="47"/>
      <c r="E103" s="47"/>
      <c r="F103" s="49"/>
      <c r="G103" s="47" t="s">
        <v>3</v>
      </c>
      <c r="H103" s="48" t="s">
        <v>173</v>
      </c>
      <c r="I103" s="81">
        <f>IF(OR(Tableau1[[#This Row],[Adulte ou Enfant]]="",Tableau1[[#This Row],[Type de Cours]]="",Tableau1[[#This Row],[Forfait]]=""),"",IF(Tableau1[[#This Row],[Type de Cours]]="Forfait",INDEX(Donnees!$J$2:$K$8,MATCH(Adherents!H103,Donnees!$J$2:$J$8,0),2),IF(Tableau1[[#This Row],[Type de Cours]]="Carte 10 séances",INDEX(Donnees!$M$2:$N$8,MATCH(Tableau1[[#This Row],[Forfait]],Donnees!$M$2:$M$8,0),2),IF(Tableau1[[#This Row],[Type de Cours]]="Carte + Adhésion",INDEX(Donnees!$P$2:$Q$8,MATCH(Tableau1[[#This Row],[Forfait]],Donnees!$P$2:$P$8,0),2),IF(Tableau1[[#This Row],[Type de Cours]]="Occasionnel",INDEX(Donnees!$AM$2:$AO$8,MATCH(Tableau1[[#This Row],[Forfait]],Donnees!$AM$2:$AM$8,0),2))))))</f>
        <v>468</v>
      </c>
      <c r="J103" s="48"/>
      <c r="K103" s="49"/>
      <c r="L103" s="48" t="s">
        <v>19</v>
      </c>
      <c r="M103" s="48" t="s">
        <v>22</v>
      </c>
      <c r="N103" s="50" t="s">
        <v>22</v>
      </c>
      <c r="O103" s="51">
        <v>216</v>
      </c>
      <c r="P103" s="50" t="s">
        <v>25</v>
      </c>
      <c r="Q103" s="51">
        <v>156</v>
      </c>
      <c r="R103" s="50" t="s">
        <v>25</v>
      </c>
      <c r="S103" s="51">
        <v>156</v>
      </c>
      <c r="T103" s="50" t="s">
        <v>25</v>
      </c>
      <c r="U103" s="16">
        <f ca="1">Impayes(Adherents!$O103,Adherents!$P103,Adherents!$Q103,Adherents!$R103,Adherents!$S103,Adherents!$T103)</f>
        <v>528</v>
      </c>
      <c r="V103" s="58"/>
      <c r="W103" s="59"/>
      <c r="X103" s="60"/>
      <c r="Y103" s="1"/>
    </row>
    <row r="104" spans="1:25" ht="15.75" x14ac:dyDescent="0.25">
      <c r="A104" s="42" t="s">
        <v>140</v>
      </c>
      <c r="B104" s="42"/>
      <c r="C104" s="42" t="s">
        <v>175</v>
      </c>
      <c r="D104" s="42"/>
      <c r="E104" s="42"/>
      <c r="F104" s="44"/>
      <c r="G104" s="42" t="s">
        <v>3</v>
      </c>
      <c r="H104" s="43" t="s">
        <v>24</v>
      </c>
      <c r="I104" s="80">
        <f>IF(OR(Tableau1[[#This Row],[Adulte ou Enfant]]="",Tableau1[[#This Row],[Type de Cours]]="",Tableau1[[#This Row],[Forfait]]=""),"",IF(Tableau1[[#This Row],[Type de Cours]]="Forfait",INDEX(Donnees!$J$2:$K$8,MATCH(Adherents!H104,Donnees!$J$2:$J$8,0),2),IF(Tableau1[[#This Row],[Type de Cours]]="Carte 10 séances",INDEX(Donnees!$M$2:$N$8,MATCH(Tableau1[[#This Row],[Forfait]],Donnees!$M$2:$M$8,0),2),IF(Tableau1[[#This Row],[Type de Cours]]="Carte + Adhésion",INDEX(Donnees!$P$2:$Q$8,MATCH(Tableau1[[#This Row],[Forfait]],Donnees!$P$2:$P$8,0),2),IF(Tableau1[[#This Row],[Type de Cours]]="Occasionnel",INDEX(Donnees!$AM$2:$AO$8,MATCH(Tableau1[[#This Row],[Forfait]],Donnees!$AM$2:$AM$8,0),2))))))</f>
        <v>648</v>
      </c>
      <c r="J104" s="43"/>
      <c r="K104" s="44"/>
      <c r="L104" s="43" t="s">
        <v>22</v>
      </c>
      <c r="M104" s="43" t="s">
        <v>22</v>
      </c>
      <c r="N104" s="45" t="s">
        <v>22</v>
      </c>
      <c r="O104" s="46">
        <v>276</v>
      </c>
      <c r="P104" s="45"/>
      <c r="Q104" s="46">
        <v>216</v>
      </c>
      <c r="R104" s="45"/>
      <c r="S104" s="46">
        <v>216</v>
      </c>
      <c r="T104" s="45"/>
      <c r="U104" s="15">
        <f ca="1">Impayes(Adherents!$O104,Adherents!$P104,Adherents!$Q104,Adherents!$R104,Adherents!$S104,Adherents!$T104)</f>
        <v>0</v>
      </c>
      <c r="V104" s="55"/>
      <c r="W104" s="56"/>
      <c r="X104" s="57"/>
      <c r="Y104" s="1"/>
    </row>
    <row r="105" spans="1:25" ht="15.75" x14ac:dyDescent="0.25">
      <c r="A105" s="47" t="s">
        <v>141</v>
      </c>
      <c r="B105" s="47"/>
      <c r="C105" s="47" t="s">
        <v>175</v>
      </c>
      <c r="D105" s="47"/>
      <c r="E105" s="47"/>
      <c r="F105" s="49"/>
      <c r="G105" s="47" t="s">
        <v>3</v>
      </c>
      <c r="H105" s="48" t="s">
        <v>173</v>
      </c>
      <c r="I105" s="81">
        <f>IF(OR(Tableau1[[#This Row],[Adulte ou Enfant]]="",Tableau1[[#This Row],[Type de Cours]]="",Tableau1[[#This Row],[Forfait]]=""),"",IF(Tableau1[[#This Row],[Type de Cours]]="Forfait",INDEX(Donnees!$J$2:$K$8,MATCH(Adherents!H105,Donnees!$J$2:$J$8,0),2),IF(Tableau1[[#This Row],[Type de Cours]]="Carte 10 séances",INDEX(Donnees!$M$2:$N$8,MATCH(Tableau1[[#This Row],[Forfait]],Donnees!$M$2:$M$8,0),2),IF(Tableau1[[#This Row],[Type de Cours]]="Carte + Adhésion",INDEX(Donnees!$P$2:$Q$8,MATCH(Tableau1[[#This Row],[Forfait]],Donnees!$P$2:$P$8,0),2),IF(Tableau1[[#This Row],[Type de Cours]]="Occasionnel",INDEX(Donnees!$AM$2:$AO$8,MATCH(Tableau1[[#This Row],[Forfait]],Donnees!$AM$2:$AM$8,0),2))))))</f>
        <v>468</v>
      </c>
      <c r="J105" s="48"/>
      <c r="K105" s="49"/>
      <c r="L105" s="48" t="s">
        <v>19</v>
      </c>
      <c r="M105" s="48" t="s">
        <v>22</v>
      </c>
      <c r="N105" s="50" t="s">
        <v>19</v>
      </c>
      <c r="O105" s="51"/>
      <c r="P105" s="50"/>
      <c r="Q105" s="51"/>
      <c r="R105" s="50"/>
      <c r="S105" s="51"/>
      <c r="T105" s="50"/>
      <c r="U105" s="16">
        <f ca="1">Impayes(Adherents!$O105,Adherents!$P105,Adherents!$Q105,Adherents!$R105,Adherents!$S105,Adherents!$T105)</f>
        <v>0</v>
      </c>
      <c r="V105" s="58"/>
      <c r="W105" s="59"/>
      <c r="X105" s="60" t="s">
        <v>142</v>
      </c>
      <c r="Y105" s="1"/>
    </row>
    <row r="106" spans="1:25" ht="15.75" x14ac:dyDescent="0.25">
      <c r="A106" s="42" t="s">
        <v>143</v>
      </c>
      <c r="B106" s="42"/>
      <c r="C106" s="42" t="s">
        <v>175</v>
      </c>
      <c r="D106" s="42"/>
      <c r="E106" s="42"/>
      <c r="F106" s="44"/>
      <c r="G106" s="42" t="s">
        <v>3</v>
      </c>
      <c r="H106" s="43" t="s">
        <v>52</v>
      </c>
      <c r="I106" s="80">
        <f>IF(OR(Tableau1[[#This Row],[Adulte ou Enfant]]="",Tableau1[[#This Row],[Type de Cours]]="",Tableau1[[#This Row],[Forfait]]=""),"",IF(Tableau1[[#This Row],[Type de Cours]]="Forfait",INDEX(Donnees!$J$2:$K$8,MATCH(Adherents!H106,Donnees!$J$2:$J$8,0),2),IF(Tableau1[[#This Row],[Type de Cours]]="Carte 10 séances",INDEX(Donnees!$M$2:$N$8,MATCH(Tableau1[[#This Row],[Forfait]],Donnees!$M$2:$M$8,0),2),IF(Tableau1[[#This Row],[Type de Cours]]="Carte + Adhésion",INDEX(Donnees!$P$2:$Q$8,MATCH(Tableau1[[#This Row],[Forfait]],Donnees!$P$2:$P$8,0),2),IF(Tableau1[[#This Row],[Type de Cours]]="Occasionnel",INDEX(Donnees!$AM$2:$AO$8,MATCH(Tableau1[[#This Row],[Forfait]],Donnees!$AM$2:$AM$8,0),2))))))</f>
        <v>288</v>
      </c>
      <c r="J106" s="43"/>
      <c r="K106" s="44"/>
      <c r="L106" s="43" t="s">
        <v>19</v>
      </c>
      <c r="M106" s="43" t="s">
        <v>19</v>
      </c>
      <c r="N106" s="45" t="s">
        <v>19</v>
      </c>
      <c r="O106" s="46"/>
      <c r="P106" s="45"/>
      <c r="Q106" s="46"/>
      <c r="R106" s="45"/>
      <c r="S106" s="46"/>
      <c r="T106" s="45"/>
      <c r="U106" s="15">
        <f ca="1">Impayes(Adherents!$O106,Adherents!$P106,Adherents!$Q106,Adherents!$R106,Adherents!$S106,Adherents!$T106)</f>
        <v>0</v>
      </c>
      <c r="V106" s="55"/>
      <c r="W106" s="56"/>
      <c r="X106" s="57" t="s">
        <v>117</v>
      </c>
      <c r="Y106" s="1"/>
    </row>
    <row r="107" spans="1:25" ht="15.75" x14ac:dyDescent="0.25">
      <c r="A107" s="47" t="s">
        <v>144</v>
      </c>
      <c r="B107" s="47"/>
      <c r="C107" s="47" t="s">
        <v>175</v>
      </c>
      <c r="D107" s="47"/>
      <c r="E107" s="47"/>
      <c r="F107" s="49"/>
      <c r="G107" s="47" t="s">
        <v>3</v>
      </c>
      <c r="H107" s="48" t="s">
        <v>52</v>
      </c>
      <c r="I107" s="81">
        <f>IF(OR(Tableau1[[#This Row],[Adulte ou Enfant]]="",Tableau1[[#This Row],[Type de Cours]]="",Tableau1[[#This Row],[Forfait]]=""),"",IF(Tableau1[[#This Row],[Type de Cours]]="Forfait",INDEX(Donnees!$J$2:$K$8,MATCH(Adherents!H107,Donnees!$J$2:$J$8,0),2),IF(Tableau1[[#This Row],[Type de Cours]]="Carte 10 séances",INDEX(Donnees!$M$2:$N$8,MATCH(Tableau1[[#This Row],[Forfait]],Donnees!$M$2:$M$8,0),2),IF(Tableau1[[#This Row],[Type de Cours]]="Carte + Adhésion",INDEX(Donnees!$P$2:$Q$8,MATCH(Tableau1[[#This Row],[Forfait]],Donnees!$P$2:$P$8,0),2),IF(Tableau1[[#This Row],[Type de Cours]]="Occasionnel",INDEX(Donnees!$AM$2:$AO$8,MATCH(Tableau1[[#This Row],[Forfait]],Donnees!$AM$2:$AM$8,0),2))))))</f>
        <v>288</v>
      </c>
      <c r="J107" s="48"/>
      <c r="K107" s="49"/>
      <c r="L107" s="48" t="s">
        <v>19</v>
      </c>
      <c r="M107" s="48" t="s">
        <v>19</v>
      </c>
      <c r="N107" s="50" t="s">
        <v>19</v>
      </c>
      <c r="O107" s="51"/>
      <c r="P107" s="50"/>
      <c r="Q107" s="51"/>
      <c r="R107" s="50"/>
      <c r="S107" s="51"/>
      <c r="T107" s="50"/>
      <c r="U107" s="16">
        <f ca="1">Impayes(Adherents!$O107,Adherents!$P107,Adherents!$Q107,Adherents!$R107,Adherents!$S107,Adherents!$T107)</f>
        <v>0</v>
      </c>
      <c r="V107" s="58"/>
      <c r="W107" s="59"/>
      <c r="X107" s="60" t="s">
        <v>117</v>
      </c>
      <c r="Y107" s="1"/>
    </row>
    <row r="108" spans="1:25" ht="15.75" x14ac:dyDescent="0.25">
      <c r="A108" s="42" t="s">
        <v>145</v>
      </c>
      <c r="B108" s="42"/>
      <c r="C108" s="42" t="s">
        <v>175</v>
      </c>
      <c r="D108" s="42"/>
      <c r="E108" s="42"/>
      <c r="F108" s="44"/>
      <c r="G108" s="42" t="s">
        <v>3</v>
      </c>
      <c r="H108" s="43" t="s">
        <v>173</v>
      </c>
      <c r="I108" s="80">
        <f>IF(OR(Tableau1[[#This Row],[Adulte ou Enfant]]="",Tableau1[[#This Row],[Type de Cours]]="",Tableau1[[#This Row],[Forfait]]=""),"",IF(Tableau1[[#This Row],[Type de Cours]]="Forfait",INDEX(Donnees!$J$2:$K$8,MATCH(Adherents!H108,Donnees!$J$2:$J$8,0),2),IF(Tableau1[[#This Row],[Type de Cours]]="Carte 10 séances",INDEX(Donnees!$M$2:$N$8,MATCH(Tableau1[[#This Row],[Forfait]],Donnees!$M$2:$M$8,0),2),IF(Tableau1[[#This Row],[Type de Cours]]="Carte + Adhésion",INDEX(Donnees!$P$2:$Q$8,MATCH(Tableau1[[#This Row],[Forfait]],Donnees!$P$2:$P$8,0),2),IF(Tableau1[[#This Row],[Type de Cours]]="Occasionnel",INDEX(Donnees!$AM$2:$AO$8,MATCH(Tableau1[[#This Row],[Forfait]],Donnees!$AM$2:$AM$8,0),2))))))</f>
        <v>468</v>
      </c>
      <c r="J108" s="43"/>
      <c r="K108" s="44"/>
      <c r="L108" s="43" t="s">
        <v>22</v>
      </c>
      <c r="M108" s="43" t="s">
        <v>22</v>
      </c>
      <c r="N108" s="45" t="s">
        <v>22</v>
      </c>
      <c r="O108" s="46">
        <v>216</v>
      </c>
      <c r="P108" s="45"/>
      <c r="Q108" s="46">
        <v>156</v>
      </c>
      <c r="R108" s="45"/>
      <c r="S108" s="46">
        <v>156</v>
      </c>
      <c r="T108" s="45"/>
      <c r="U108" s="15">
        <f ca="1">Impayes(Adherents!$O108,Adherents!$P108,Adherents!$Q108,Adherents!$R108,Adherents!$S108,Adherents!$T108)</f>
        <v>0</v>
      </c>
      <c r="V108" s="55"/>
      <c r="W108" s="56"/>
      <c r="X108" s="57"/>
      <c r="Y108" s="1"/>
    </row>
    <row r="109" spans="1:25" ht="15.75" x14ac:dyDescent="0.25">
      <c r="A109" s="47" t="s">
        <v>146</v>
      </c>
      <c r="B109" s="47"/>
      <c r="C109" s="47" t="s">
        <v>175</v>
      </c>
      <c r="D109" s="47"/>
      <c r="E109" s="47"/>
      <c r="F109" s="49"/>
      <c r="G109" s="47" t="s">
        <v>3</v>
      </c>
      <c r="H109" s="48" t="s">
        <v>173</v>
      </c>
      <c r="I109" s="81">
        <f>IF(OR(Tableau1[[#This Row],[Adulte ou Enfant]]="",Tableau1[[#This Row],[Type de Cours]]="",Tableau1[[#This Row],[Forfait]]=""),"",IF(Tableau1[[#This Row],[Type de Cours]]="Forfait",INDEX(Donnees!$J$2:$K$8,MATCH(Adherents!H109,Donnees!$J$2:$J$8,0),2),IF(Tableau1[[#This Row],[Type de Cours]]="Carte 10 séances",INDEX(Donnees!$M$2:$N$8,MATCH(Tableau1[[#This Row],[Forfait]],Donnees!$M$2:$M$8,0),2),IF(Tableau1[[#This Row],[Type de Cours]]="Carte + Adhésion",INDEX(Donnees!$P$2:$Q$8,MATCH(Tableau1[[#This Row],[Forfait]],Donnees!$P$2:$P$8,0),2),IF(Tableau1[[#This Row],[Type de Cours]]="Occasionnel",INDEX(Donnees!$AM$2:$AO$8,MATCH(Tableau1[[#This Row],[Forfait]],Donnees!$AM$2:$AM$8,0),2))))))</f>
        <v>468</v>
      </c>
      <c r="J109" s="48"/>
      <c r="K109" s="49"/>
      <c r="L109" s="48" t="s">
        <v>22</v>
      </c>
      <c r="M109" s="48" t="s">
        <v>19</v>
      </c>
      <c r="N109" s="50" t="s">
        <v>22</v>
      </c>
      <c r="O109" s="51">
        <v>216</v>
      </c>
      <c r="P109" s="50" t="s">
        <v>25</v>
      </c>
      <c r="Q109" s="51">
        <v>156</v>
      </c>
      <c r="R109" s="50" t="s">
        <v>25</v>
      </c>
      <c r="S109" s="51">
        <v>156</v>
      </c>
      <c r="T109" s="50" t="s">
        <v>25</v>
      </c>
      <c r="U109" s="16">
        <f ca="1">Impayes(Adherents!$O109,Adherents!$P109,Adherents!$Q109,Adherents!$R109,Adherents!$S109,Adherents!$T109)</f>
        <v>528</v>
      </c>
      <c r="V109" s="58"/>
      <c r="W109" s="59" t="s">
        <v>26</v>
      </c>
      <c r="X109" s="60"/>
      <c r="Y109" s="1"/>
    </row>
    <row r="110" spans="1:25" ht="15.75" x14ac:dyDescent="0.25">
      <c r="A110" s="42" t="s">
        <v>147</v>
      </c>
      <c r="B110" s="42"/>
      <c r="C110" s="42" t="s">
        <v>175</v>
      </c>
      <c r="D110" s="42"/>
      <c r="E110" s="42"/>
      <c r="F110" s="44"/>
      <c r="G110" s="42" t="s">
        <v>3</v>
      </c>
      <c r="H110" s="43" t="s">
        <v>24</v>
      </c>
      <c r="I110" s="80">
        <f>IF(OR(Tableau1[[#This Row],[Adulte ou Enfant]]="",Tableau1[[#This Row],[Type de Cours]]="",Tableau1[[#This Row],[Forfait]]=""),"",IF(Tableau1[[#This Row],[Type de Cours]]="Forfait",INDEX(Donnees!$J$2:$K$8,MATCH(Adherents!H110,Donnees!$J$2:$J$8,0),2),IF(Tableau1[[#This Row],[Type de Cours]]="Carte 10 séances",INDEX(Donnees!$M$2:$N$8,MATCH(Tableau1[[#This Row],[Forfait]],Donnees!$M$2:$M$8,0),2),IF(Tableau1[[#This Row],[Type de Cours]]="Carte + Adhésion",INDEX(Donnees!$P$2:$Q$8,MATCH(Tableau1[[#This Row],[Forfait]],Donnees!$P$2:$P$8,0),2),IF(Tableau1[[#This Row],[Type de Cours]]="Occasionnel",INDEX(Donnees!$AM$2:$AO$8,MATCH(Tableau1[[#This Row],[Forfait]],Donnees!$AM$2:$AM$8,0),2))))))</f>
        <v>648</v>
      </c>
      <c r="J110" s="43"/>
      <c r="K110" s="44"/>
      <c r="L110" s="43" t="s">
        <v>22</v>
      </c>
      <c r="M110" s="43" t="s">
        <v>19</v>
      </c>
      <c r="N110" s="45" t="s">
        <v>22</v>
      </c>
      <c r="O110" s="46">
        <v>276</v>
      </c>
      <c r="P110" s="45"/>
      <c r="Q110" s="46">
        <v>216</v>
      </c>
      <c r="R110" s="45"/>
      <c r="S110" s="46">
        <v>216</v>
      </c>
      <c r="T110" s="45"/>
      <c r="U110" s="15">
        <f ca="1">Impayes(Adherents!$O110,Adherents!$P110,Adherents!$Q110,Adherents!$R110,Adherents!$S110,Adherents!$T110)</f>
        <v>0</v>
      </c>
      <c r="V110" s="55"/>
      <c r="W110" s="56" t="s">
        <v>26</v>
      </c>
      <c r="X110" s="57"/>
      <c r="Y110" s="1"/>
    </row>
    <row r="111" spans="1:25" ht="15.75" x14ac:dyDescent="0.25">
      <c r="A111" s="47" t="s">
        <v>148</v>
      </c>
      <c r="B111" s="47"/>
      <c r="C111" s="47" t="s">
        <v>175</v>
      </c>
      <c r="D111" s="47"/>
      <c r="E111" s="47"/>
      <c r="F111" s="49"/>
      <c r="G111" s="47" t="s">
        <v>3</v>
      </c>
      <c r="H111" s="48" t="s">
        <v>24</v>
      </c>
      <c r="I111" s="81">
        <f>IF(OR(Tableau1[[#This Row],[Adulte ou Enfant]]="",Tableau1[[#This Row],[Type de Cours]]="",Tableau1[[#This Row],[Forfait]]=""),"",IF(Tableau1[[#This Row],[Type de Cours]]="Forfait",INDEX(Donnees!$J$2:$K$8,MATCH(Adherents!H111,Donnees!$J$2:$J$8,0),2),IF(Tableau1[[#This Row],[Type de Cours]]="Carte 10 séances",INDEX(Donnees!$M$2:$N$8,MATCH(Tableau1[[#This Row],[Forfait]],Donnees!$M$2:$M$8,0),2),IF(Tableau1[[#This Row],[Type de Cours]]="Carte + Adhésion",INDEX(Donnees!$P$2:$Q$8,MATCH(Tableau1[[#This Row],[Forfait]],Donnees!$P$2:$P$8,0),2),IF(Tableau1[[#This Row],[Type de Cours]]="Occasionnel",INDEX(Donnees!$AM$2:$AO$8,MATCH(Tableau1[[#This Row],[Forfait]],Donnees!$AM$2:$AM$8,0),2))))))</f>
        <v>648</v>
      </c>
      <c r="J111" s="48"/>
      <c r="K111" s="49"/>
      <c r="L111" s="48" t="s">
        <v>22</v>
      </c>
      <c r="M111" s="48" t="s">
        <v>19</v>
      </c>
      <c r="N111" s="50" t="s">
        <v>22</v>
      </c>
      <c r="O111" s="51">
        <v>276</v>
      </c>
      <c r="P111" s="50" t="s">
        <v>25</v>
      </c>
      <c r="Q111" s="51">
        <v>216</v>
      </c>
      <c r="R111" s="50" t="s">
        <v>25</v>
      </c>
      <c r="S111" s="51">
        <v>216</v>
      </c>
      <c r="T111" s="50" t="s">
        <v>25</v>
      </c>
      <c r="U111" s="16">
        <f ca="1">Impayes(Adherents!$O111,Adherents!$P111,Adherents!$Q111,Adherents!$R111,Adherents!$S111,Adherents!$T111)</f>
        <v>708</v>
      </c>
      <c r="V111" s="58"/>
      <c r="W111" s="59" t="s">
        <v>26</v>
      </c>
      <c r="X111" s="60"/>
      <c r="Y111" s="1"/>
    </row>
    <row r="112" spans="1:25" ht="15.75" x14ac:dyDescent="0.25">
      <c r="A112" s="42" t="s">
        <v>149</v>
      </c>
      <c r="B112" s="42"/>
      <c r="C112" s="42" t="s">
        <v>175</v>
      </c>
      <c r="D112" s="42"/>
      <c r="E112" s="42"/>
      <c r="F112" s="44"/>
      <c r="G112" s="42" t="s">
        <v>3</v>
      </c>
      <c r="H112" s="43" t="s">
        <v>173</v>
      </c>
      <c r="I112" s="80">
        <f>IF(OR(Tableau1[[#This Row],[Adulte ou Enfant]]="",Tableau1[[#This Row],[Type de Cours]]="",Tableau1[[#This Row],[Forfait]]=""),"",IF(Tableau1[[#This Row],[Type de Cours]]="Forfait",INDEX(Donnees!$J$2:$K$8,MATCH(Adherents!H112,Donnees!$J$2:$J$8,0),2),IF(Tableau1[[#This Row],[Type de Cours]]="Carte 10 séances",INDEX(Donnees!$M$2:$N$8,MATCH(Tableau1[[#This Row],[Forfait]],Donnees!$M$2:$M$8,0),2),IF(Tableau1[[#This Row],[Type de Cours]]="Carte + Adhésion",INDEX(Donnees!$P$2:$Q$8,MATCH(Tableau1[[#This Row],[Forfait]],Donnees!$P$2:$P$8,0),2),IF(Tableau1[[#This Row],[Type de Cours]]="Occasionnel",INDEX(Donnees!$AM$2:$AO$8,MATCH(Tableau1[[#This Row],[Forfait]],Donnees!$AM$2:$AM$8,0),2))))))</f>
        <v>468</v>
      </c>
      <c r="J112" s="43"/>
      <c r="K112" s="44"/>
      <c r="L112" s="43" t="s">
        <v>22</v>
      </c>
      <c r="M112" s="43" t="s">
        <v>22</v>
      </c>
      <c r="N112" s="45" t="s">
        <v>22</v>
      </c>
      <c r="O112" s="46">
        <v>196</v>
      </c>
      <c r="P112" s="45" t="s">
        <v>85</v>
      </c>
      <c r="Q112" s="46">
        <v>130</v>
      </c>
      <c r="R112" s="45" t="s">
        <v>85</v>
      </c>
      <c r="S112" s="46">
        <v>130</v>
      </c>
      <c r="T112" s="45" t="s">
        <v>85</v>
      </c>
      <c r="U112" s="15">
        <f ca="1">Impayes(Adherents!$O112,Adherents!$P112,Adherents!$Q112,Adherents!$R112,Adherents!$S112,Adherents!$T112)</f>
        <v>0</v>
      </c>
      <c r="V112" s="55">
        <v>252</v>
      </c>
      <c r="W112" s="56"/>
      <c r="X112" s="57" t="s">
        <v>87</v>
      </c>
      <c r="Y112" s="1"/>
    </row>
    <row r="113" spans="1:25" ht="15.75" x14ac:dyDescent="0.25">
      <c r="A113" s="47" t="s">
        <v>150</v>
      </c>
      <c r="B113" s="47"/>
      <c r="C113" s="47" t="s">
        <v>175</v>
      </c>
      <c r="D113" s="47"/>
      <c r="E113" s="47"/>
      <c r="F113" s="49"/>
      <c r="G113" s="47" t="s">
        <v>3</v>
      </c>
      <c r="H113" s="48" t="s">
        <v>173</v>
      </c>
      <c r="I113" s="81">
        <f>IF(OR(Tableau1[[#This Row],[Adulte ou Enfant]]="",Tableau1[[#This Row],[Type de Cours]]="",Tableau1[[#This Row],[Forfait]]=""),"",IF(Tableau1[[#This Row],[Type de Cours]]="Forfait",INDEX(Donnees!$J$2:$K$8,MATCH(Adherents!H113,Donnees!$J$2:$J$8,0),2),IF(Tableau1[[#This Row],[Type de Cours]]="Carte 10 séances",INDEX(Donnees!$M$2:$N$8,MATCH(Tableau1[[#This Row],[Forfait]],Donnees!$M$2:$M$8,0),2),IF(Tableau1[[#This Row],[Type de Cours]]="Carte + Adhésion",INDEX(Donnees!$P$2:$Q$8,MATCH(Tableau1[[#This Row],[Forfait]],Donnees!$P$2:$P$8,0),2),IF(Tableau1[[#This Row],[Type de Cours]]="Occasionnel",INDEX(Donnees!$AM$2:$AO$8,MATCH(Tableau1[[#This Row],[Forfait]],Donnees!$AM$2:$AM$8,0),2))))))</f>
        <v>468</v>
      </c>
      <c r="J113" s="48"/>
      <c r="K113" s="49"/>
      <c r="L113" s="48" t="s">
        <v>22</v>
      </c>
      <c r="M113" s="48" t="s">
        <v>22</v>
      </c>
      <c r="N113" s="50" t="s">
        <v>22</v>
      </c>
      <c r="O113" s="51">
        <v>216</v>
      </c>
      <c r="P113" s="50" t="s">
        <v>25</v>
      </c>
      <c r="Q113" s="51">
        <v>156</v>
      </c>
      <c r="R113" s="50" t="s">
        <v>25</v>
      </c>
      <c r="S113" s="51">
        <v>156</v>
      </c>
      <c r="T113" s="50" t="s">
        <v>25</v>
      </c>
      <c r="U113" s="16">
        <f ca="1">Impayes(Adherents!$O113,Adherents!$P113,Adherents!$Q113,Adherents!$R113,Adherents!$S113,Adherents!$T113)</f>
        <v>528</v>
      </c>
      <c r="V113" s="58"/>
      <c r="W113" s="59"/>
      <c r="X113" s="60" t="s">
        <v>151</v>
      </c>
      <c r="Y113" s="1"/>
    </row>
    <row r="114" spans="1:25" ht="15.75" x14ac:dyDescent="0.25">
      <c r="A114" s="42" t="s">
        <v>152</v>
      </c>
      <c r="B114" s="42"/>
      <c r="C114" s="42" t="s">
        <v>175</v>
      </c>
      <c r="D114" s="42"/>
      <c r="E114" s="42"/>
      <c r="F114" s="44"/>
      <c r="G114" s="42" t="s">
        <v>3</v>
      </c>
      <c r="H114" s="43" t="s">
        <v>173</v>
      </c>
      <c r="I114" s="80">
        <f>IF(OR(Tableau1[[#This Row],[Adulte ou Enfant]]="",Tableau1[[#This Row],[Type de Cours]]="",Tableau1[[#This Row],[Forfait]]=""),"",IF(Tableau1[[#This Row],[Type de Cours]]="Forfait",INDEX(Donnees!$J$2:$K$8,MATCH(Adherents!H114,Donnees!$J$2:$J$8,0),2),IF(Tableau1[[#This Row],[Type de Cours]]="Carte 10 séances",INDEX(Donnees!$M$2:$N$8,MATCH(Tableau1[[#This Row],[Forfait]],Donnees!$M$2:$M$8,0),2),IF(Tableau1[[#This Row],[Type de Cours]]="Carte + Adhésion",INDEX(Donnees!$P$2:$Q$8,MATCH(Tableau1[[#This Row],[Forfait]],Donnees!$P$2:$P$8,0),2),IF(Tableau1[[#This Row],[Type de Cours]]="Occasionnel",INDEX(Donnees!$AM$2:$AO$8,MATCH(Tableau1[[#This Row],[Forfait]],Donnees!$AM$2:$AM$8,0),2))))))</f>
        <v>468</v>
      </c>
      <c r="J114" s="43"/>
      <c r="K114" s="44"/>
      <c r="L114" s="43" t="s">
        <v>22</v>
      </c>
      <c r="M114" s="43" t="s">
        <v>22</v>
      </c>
      <c r="N114" s="45"/>
      <c r="O114" s="46">
        <v>276</v>
      </c>
      <c r="P114" s="45" t="s">
        <v>25</v>
      </c>
      <c r="Q114" s="46">
        <v>216</v>
      </c>
      <c r="R114" s="45" t="s">
        <v>25</v>
      </c>
      <c r="S114" s="46">
        <v>216</v>
      </c>
      <c r="T114" s="45" t="s">
        <v>25</v>
      </c>
      <c r="U114" s="15">
        <f ca="1">Impayes(Adherents!$O114,Adherents!$P114,Adherents!$Q114,Adherents!$R114,Adherents!$S114,Adherents!$T114)</f>
        <v>708</v>
      </c>
      <c r="V114" s="55"/>
      <c r="W114" s="56" t="s">
        <v>26</v>
      </c>
      <c r="X114" s="57" t="s">
        <v>45</v>
      </c>
      <c r="Y114" s="1"/>
    </row>
    <row r="115" spans="1:25" ht="15.75" x14ac:dyDescent="0.25">
      <c r="A115" s="47" t="s">
        <v>153</v>
      </c>
      <c r="B115" s="47"/>
      <c r="C115" s="47" t="s">
        <v>175</v>
      </c>
      <c r="D115" s="47"/>
      <c r="E115" s="47"/>
      <c r="F115" s="49"/>
      <c r="G115" s="47" t="s">
        <v>3</v>
      </c>
      <c r="H115" s="48" t="s">
        <v>173</v>
      </c>
      <c r="I115" s="81">
        <f>IF(OR(Tableau1[[#This Row],[Adulte ou Enfant]]="",Tableau1[[#This Row],[Type de Cours]]="",Tableau1[[#This Row],[Forfait]]=""),"",IF(Tableau1[[#This Row],[Type de Cours]]="Forfait",INDEX(Donnees!$J$2:$K$8,MATCH(Adherents!H115,Donnees!$J$2:$J$8,0),2),IF(Tableau1[[#This Row],[Type de Cours]]="Carte 10 séances",INDEX(Donnees!$M$2:$N$8,MATCH(Tableau1[[#This Row],[Forfait]],Donnees!$M$2:$M$8,0),2),IF(Tableau1[[#This Row],[Type de Cours]]="Carte + Adhésion",INDEX(Donnees!$P$2:$Q$8,MATCH(Tableau1[[#This Row],[Forfait]],Donnees!$P$2:$P$8,0),2),IF(Tableau1[[#This Row],[Type de Cours]]="Occasionnel",INDEX(Donnees!$AM$2:$AO$8,MATCH(Tableau1[[#This Row],[Forfait]],Donnees!$AM$2:$AM$8,0),2))))))</f>
        <v>468</v>
      </c>
      <c r="J115" s="48"/>
      <c r="K115" s="49"/>
      <c r="L115" s="48" t="s">
        <v>22</v>
      </c>
      <c r="M115" s="48" t="s">
        <v>22</v>
      </c>
      <c r="N115" s="50" t="s">
        <v>22</v>
      </c>
      <c r="O115" s="51">
        <v>241</v>
      </c>
      <c r="P115" s="50"/>
      <c r="Q115" s="51">
        <v>156</v>
      </c>
      <c r="R115" s="50"/>
      <c r="S115" s="51">
        <v>156</v>
      </c>
      <c r="T115" s="50"/>
      <c r="U115" s="16">
        <f ca="1">Impayes(Adherents!$O115,Adherents!$P115,Adherents!$Q115,Adherents!$R115,Adherents!$S115,Adherents!$T115)</f>
        <v>0</v>
      </c>
      <c r="V115" s="58"/>
      <c r="W115" s="59"/>
      <c r="X115" s="60"/>
      <c r="Y115" s="1"/>
    </row>
    <row r="116" spans="1:25" ht="15.75" x14ac:dyDescent="0.25">
      <c r="A116" s="42" t="s">
        <v>154</v>
      </c>
      <c r="B116" s="42"/>
      <c r="C116" s="42" t="s">
        <v>175</v>
      </c>
      <c r="D116" s="42"/>
      <c r="E116" s="42"/>
      <c r="F116" s="44"/>
      <c r="G116" s="42" t="s">
        <v>3</v>
      </c>
      <c r="H116" s="43" t="s">
        <v>24</v>
      </c>
      <c r="I116" s="80">
        <f>IF(OR(Tableau1[[#This Row],[Adulte ou Enfant]]="",Tableau1[[#This Row],[Type de Cours]]="",Tableau1[[#This Row],[Forfait]]=""),"",IF(Tableau1[[#This Row],[Type de Cours]]="Forfait",INDEX(Donnees!$J$2:$K$8,MATCH(Adherents!H116,Donnees!$J$2:$J$8,0),2),IF(Tableau1[[#This Row],[Type de Cours]]="Carte 10 séances",INDEX(Donnees!$M$2:$N$8,MATCH(Tableau1[[#This Row],[Forfait]],Donnees!$M$2:$M$8,0),2),IF(Tableau1[[#This Row],[Type de Cours]]="Carte + Adhésion",INDEX(Donnees!$P$2:$Q$8,MATCH(Tableau1[[#This Row],[Forfait]],Donnees!$P$2:$P$8,0),2),IF(Tableau1[[#This Row],[Type de Cours]]="Occasionnel",INDEX(Donnees!$AM$2:$AO$8,MATCH(Tableau1[[#This Row],[Forfait]],Donnees!$AM$2:$AM$8,0),2))))))</f>
        <v>648</v>
      </c>
      <c r="J116" s="43"/>
      <c r="K116" s="44"/>
      <c r="L116" s="43" t="s">
        <v>22</v>
      </c>
      <c r="M116" s="43" t="s">
        <v>22</v>
      </c>
      <c r="N116" s="45" t="s">
        <v>22</v>
      </c>
      <c r="O116" s="46">
        <v>276</v>
      </c>
      <c r="P116" s="45"/>
      <c r="Q116" s="46">
        <v>216</v>
      </c>
      <c r="R116" s="45"/>
      <c r="S116" s="46">
        <v>216</v>
      </c>
      <c r="T116" s="45"/>
      <c r="U116" s="15">
        <f ca="1">Impayes(Adherents!$O116,Adherents!$P116,Adherents!$Q116,Adherents!$R116,Adherents!$S116,Adherents!$T116)</f>
        <v>0</v>
      </c>
      <c r="V116" s="55"/>
      <c r="W116" s="56"/>
      <c r="X116" s="57"/>
      <c r="Y116" s="1"/>
    </row>
    <row r="117" spans="1:25" ht="15.75" x14ac:dyDescent="0.25">
      <c r="A117" s="47" t="s">
        <v>155</v>
      </c>
      <c r="B117" s="47"/>
      <c r="C117" s="47" t="s">
        <v>175</v>
      </c>
      <c r="D117" s="47"/>
      <c r="E117" s="47"/>
      <c r="F117" s="49"/>
      <c r="G117" s="47" t="s">
        <v>3</v>
      </c>
      <c r="H117" s="48" t="s">
        <v>24</v>
      </c>
      <c r="I117" s="81">
        <f>IF(OR(Tableau1[[#This Row],[Adulte ou Enfant]]="",Tableau1[[#This Row],[Type de Cours]]="",Tableau1[[#This Row],[Forfait]]=""),"",IF(Tableau1[[#This Row],[Type de Cours]]="Forfait",INDEX(Donnees!$J$2:$K$8,MATCH(Adherents!H117,Donnees!$J$2:$J$8,0),2),IF(Tableau1[[#This Row],[Type de Cours]]="Carte 10 séances",INDEX(Donnees!$M$2:$N$8,MATCH(Tableau1[[#This Row],[Forfait]],Donnees!$M$2:$M$8,0),2),IF(Tableau1[[#This Row],[Type de Cours]]="Carte + Adhésion",INDEX(Donnees!$P$2:$Q$8,MATCH(Tableau1[[#This Row],[Forfait]],Donnees!$P$2:$P$8,0),2),IF(Tableau1[[#This Row],[Type de Cours]]="Occasionnel",INDEX(Donnees!$AM$2:$AO$8,MATCH(Tableau1[[#This Row],[Forfait]],Donnees!$AM$2:$AM$8,0),2))))))</f>
        <v>648</v>
      </c>
      <c r="J117" s="48"/>
      <c r="K117" s="49"/>
      <c r="L117" s="48" t="s">
        <v>22</v>
      </c>
      <c r="M117" s="48" t="s">
        <v>22</v>
      </c>
      <c r="N117" s="50" t="s">
        <v>22</v>
      </c>
      <c r="O117" s="51">
        <v>276</v>
      </c>
      <c r="P117" s="50"/>
      <c r="Q117" s="51">
        <v>216</v>
      </c>
      <c r="R117" s="50"/>
      <c r="S117" s="51">
        <v>216</v>
      </c>
      <c r="T117" s="50"/>
      <c r="U117" s="16">
        <f ca="1">Impayes(Adherents!$O117,Adherents!$P117,Adherents!$Q117,Adherents!$R117,Adherents!$S117,Adherents!$T117)</f>
        <v>0</v>
      </c>
      <c r="V117" s="58"/>
      <c r="W117" s="59"/>
      <c r="X117" s="60"/>
      <c r="Y117" s="1"/>
    </row>
    <row r="118" spans="1:25" ht="15.75" x14ac:dyDescent="0.25">
      <c r="A118" s="42" t="s">
        <v>155</v>
      </c>
      <c r="B118" s="42"/>
      <c r="C118" s="42" t="s">
        <v>175</v>
      </c>
      <c r="D118" s="42"/>
      <c r="E118" s="42"/>
      <c r="F118" s="44"/>
      <c r="G118" s="42" t="s">
        <v>3</v>
      </c>
      <c r="H118" s="43" t="s">
        <v>173</v>
      </c>
      <c r="I118" s="80">
        <f>IF(OR(Tableau1[[#This Row],[Adulte ou Enfant]]="",Tableau1[[#This Row],[Type de Cours]]="",Tableau1[[#This Row],[Forfait]]=""),"",IF(Tableau1[[#This Row],[Type de Cours]]="Forfait",INDEX(Donnees!$J$2:$K$8,MATCH(Adherents!H118,Donnees!$J$2:$J$8,0),2),IF(Tableau1[[#This Row],[Type de Cours]]="Carte 10 séances",INDEX(Donnees!$M$2:$N$8,MATCH(Tableau1[[#This Row],[Forfait]],Donnees!$M$2:$M$8,0),2),IF(Tableau1[[#This Row],[Type de Cours]]="Carte + Adhésion",INDEX(Donnees!$P$2:$Q$8,MATCH(Tableau1[[#This Row],[Forfait]],Donnees!$P$2:$P$8,0),2),IF(Tableau1[[#This Row],[Type de Cours]]="Occasionnel",INDEX(Donnees!$AM$2:$AO$8,MATCH(Tableau1[[#This Row],[Forfait]],Donnees!$AM$2:$AM$8,0),2))))))</f>
        <v>468</v>
      </c>
      <c r="J118" s="43"/>
      <c r="K118" s="44"/>
      <c r="L118" s="43" t="s">
        <v>22</v>
      </c>
      <c r="M118" s="43" t="s">
        <v>22</v>
      </c>
      <c r="N118" s="45" t="s">
        <v>22</v>
      </c>
      <c r="O118" s="46">
        <v>216</v>
      </c>
      <c r="P118" s="45"/>
      <c r="Q118" s="46">
        <v>156</v>
      </c>
      <c r="R118" s="45"/>
      <c r="S118" s="46">
        <v>156</v>
      </c>
      <c r="T118" s="45"/>
      <c r="U118" s="15">
        <f ca="1">Impayes(Adherents!$O118,Adherents!$P118,Adherents!$Q118,Adherents!$R118,Adherents!$S118,Adherents!$T118)</f>
        <v>0</v>
      </c>
      <c r="V118" s="55"/>
      <c r="W118" s="56"/>
      <c r="X118" s="57"/>
      <c r="Y118" s="1"/>
    </row>
    <row r="119" spans="1:25" ht="15.75" x14ac:dyDescent="0.25">
      <c r="A119" s="47" t="s">
        <v>156</v>
      </c>
      <c r="B119" s="47"/>
      <c r="C119" s="47" t="s">
        <v>175</v>
      </c>
      <c r="D119" s="47"/>
      <c r="E119" s="47"/>
      <c r="F119" s="49"/>
      <c r="G119" s="47" t="s">
        <v>3</v>
      </c>
      <c r="H119" s="48" t="s">
        <v>173</v>
      </c>
      <c r="I119" s="81">
        <f>IF(OR(Tableau1[[#This Row],[Adulte ou Enfant]]="",Tableau1[[#This Row],[Type de Cours]]="",Tableau1[[#This Row],[Forfait]]=""),"",IF(Tableau1[[#This Row],[Type de Cours]]="Forfait",INDEX(Donnees!$J$2:$K$8,MATCH(Adherents!H119,Donnees!$J$2:$J$8,0),2),IF(Tableau1[[#This Row],[Type de Cours]]="Carte 10 séances",INDEX(Donnees!$M$2:$N$8,MATCH(Tableau1[[#This Row],[Forfait]],Donnees!$M$2:$M$8,0),2),IF(Tableau1[[#This Row],[Type de Cours]]="Carte + Adhésion",INDEX(Donnees!$P$2:$Q$8,MATCH(Tableau1[[#This Row],[Forfait]],Donnees!$P$2:$P$8,0),2),IF(Tableau1[[#This Row],[Type de Cours]]="Occasionnel",INDEX(Donnees!$AM$2:$AO$8,MATCH(Tableau1[[#This Row],[Forfait]],Donnees!$AM$2:$AM$8,0),2))))))</f>
        <v>468</v>
      </c>
      <c r="J119" s="48"/>
      <c r="K119" s="49"/>
      <c r="L119" s="48" t="s">
        <v>22</v>
      </c>
      <c r="M119" s="48" t="s">
        <v>22</v>
      </c>
      <c r="N119" s="50" t="s">
        <v>19</v>
      </c>
      <c r="O119" s="51">
        <v>168</v>
      </c>
      <c r="P119" s="50"/>
      <c r="Q119" s="51">
        <v>300</v>
      </c>
      <c r="R119" s="50"/>
      <c r="S119" s="51">
        <v>60</v>
      </c>
      <c r="T119" s="50" t="s">
        <v>25</v>
      </c>
      <c r="U119" s="16">
        <f ca="1">Impayes(Adherents!$O119,Adherents!$P119,Adherents!$Q119,Adherents!$R119,Adherents!$S119,Adherents!$T119)</f>
        <v>60</v>
      </c>
      <c r="V119" s="58"/>
      <c r="W119" s="59"/>
      <c r="X119" s="60"/>
      <c r="Y119" s="1"/>
    </row>
    <row r="120" spans="1:25" ht="15.75" x14ac:dyDescent="0.25">
      <c r="A120" s="42" t="s">
        <v>157</v>
      </c>
      <c r="B120" s="42"/>
      <c r="C120" s="42" t="s">
        <v>175</v>
      </c>
      <c r="D120" s="42"/>
      <c r="E120" s="42"/>
      <c r="F120" s="44"/>
      <c r="G120" s="42" t="s">
        <v>3</v>
      </c>
      <c r="H120" s="43" t="s">
        <v>173</v>
      </c>
      <c r="I120" s="80">
        <f>IF(OR(Tableau1[[#This Row],[Adulte ou Enfant]]="",Tableau1[[#This Row],[Type de Cours]]="",Tableau1[[#This Row],[Forfait]]=""),"",IF(Tableau1[[#This Row],[Type de Cours]]="Forfait",INDEX(Donnees!$J$2:$K$8,MATCH(Adherents!H120,Donnees!$J$2:$J$8,0),2),IF(Tableau1[[#This Row],[Type de Cours]]="Carte 10 séances",INDEX(Donnees!$M$2:$N$8,MATCH(Tableau1[[#This Row],[Forfait]],Donnees!$M$2:$M$8,0),2),IF(Tableau1[[#This Row],[Type de Cours]]="Carte + Adhésion",INDEX(Donnees!$P$2:$Q$8,MATCH(Tableau1[[#This Row],[Forfait]],Donnees!$P$2:$P$8,0),2),IF(Tableau1[[#This Row],[Type de Cours]]="Occasionnel",INDEX(Donnees!$AM$2:$AO$8,MATCH(Tableau1[[#This Row],[Forfait]],Donnees!$AM$2:$AM$8,0),2))))))</f>
        <v>468</v>
      </c>
      <c r="J120" s="43"/>
      <c r="K120" s="44"/>
      <c r="L120" s="43" t="s">
        <v>22</v>
      </c>
      <c r="M120" s="43" t="s">
        <v>22</v>
      </c>
      <c r="N120" s="45" t="s">
        <v>22</v>
      </c>
      <c r="O120" s="46">
        <v>216</v>
      </c>
      <c r="P120" s="45"/>
      <c r="Q120" s="46">
        <v>156</v>
      </c>
      <c r="R120" s="45"/>
      <c r="S120" s="46">
        <v>156</v>
      </c>
      <c r="T120" s="45"/>
      <c r="U120" s="15">
        <f ca="1">Impayes(Adherents!$O120,Adherents!$P120,Adherents!$Q120,Adherents!$R120,Adherents!$S120,Adherents!$T120)</f>
        <v>0</v>
      </c>
      <c r="V120" s="55"/>
      <c r="W120" s="56"/>
      <c r="X120" s="57"/>
      <c r="Y120" s="1"/>
    </row>
    <row r="121" spans="1:25" ht="15.75" x14ac:dyDescent="0.25">
      <c r="A121" s="47" t="s">
        <v>158</v>
      </c>
      <c r="B121" s="47"/>
      <c r="C121" s="47" t="s">
        <v>175</v>
      </c>
      <c r="D121" s="47"/>
      <c r="E121" s="47"/>
      <c r="F121" s="49"/>
      <c r="G121" s="47" t="s">
        <v>3</v>
      </c>
      <c r="H121" s="48" t="s">
        <v>173</v>
      </c>
      <c r="I121" s="81">
        <f>IF(OR(Tableau1[[#This Row],[Adulte ou Enfant]]="",Tableau1[[#This Row],[Type de Cours]]="",Tableau1[[#This Row],[Forfait]]=""),"",IF(Tableau1[[#This Row],[Type de Cours]]="Forfait",INDEX(Donnees!$J$2:$K$8,MATCH(Adherents!H121,Donnees!$J$2:$J$8,0),2),IF(Tableau1[[#This Row],[Type de Cours]]="Carte 10 séances",INDEX(Donnees!$M$2:$N$8,MATCH(Tableau1[[#This Row],[Forfait]],Donnees!$M$2:$M$8,0),2),IF(Tableau1[[#This Row],[Type de Cours]]="Carte + Adhésion",INDEX(Donnees!$P$2:$Q$8,MATCH(Tableau1[[#This Row],[Forfait]],Donnees!$P$2:$P$8,0),2),IF(Tableau1[[#This Row],[Type de Cours]]="Occasionnel",INDEX(Donnees!$AM$2:$AO$8,MATCH(Tableau1[[#This Row],[Forfait]],Donnees!$AM$2:$AM$8,0),2))))))</f>
        <v>468</v>
      </c>
      <c r="J121" s="48"/>
      <c r="K121" s="49"/>
      <c r="L121" s="48" t="s">
        <v>22</v>
      </c>
      <c r="M121" s="48" t="s">
        <v>22</v>
      </c>
      <c r="N121" s="50" t="s">
        <v>22</v>
      </c>
      <c r="O121" s="51">
        <v>216</v>
      </c>
      <c r="P121" s="50"/>
      <c r="Q121" s="51">
        <v>156</v>
      </c>
      <c r="R121" s="50"/>
      <c r="S121" s="51">
        <v>156</v>
      </c>
      <c r="T121" s="50"/>
      <c r="U121" s="16">
        <f ca="1">Impayes(Adherents!$O121,Adherents!$P121,Adherents!$Q121,Adherents!$R121,Adherents!$S121,Adherents!$T121)</f>
        <v>0</v>
      </c>
      <c r="V121" s="58"/>
      <c r="W121" s="59"/>
      <c r="X121" s="60"/>
      <c r="Y121" s="1"/>
    </row>
    <row r="122" spans="1:25" ht="15.75" x14ac:dyDescent="0.25">
      <c r="A122" s="42" t="s">
        <v>159</v>
      </c>
      <c r="B122" s="42"/>
      <c r="C122" s="42" t="s">
        <v>175</v>
      </c>
      <c r="D122" s="42"/>
      <c r="E122" s="42"/>
      <c r="F122" s="44"/>
      <c r="G122" s="42" t="s">
        <v>3</v>
      </c>
      <c r="H122" s="43" t="s">
        <v>52</v>
      </c>
      <c r="I122" s="80">
        <f>IF(OR(Tableau1[[#This Row],[Adulte ou Enfant]]="",Tableau1[[#This Row],[Type de Cours]]="",Tableau1[[#This Row],[Forfait]]=""),"",IF(Tableau1[[#This Row],[Type de Cours]]="Forfait",INDEX(Donnees!$J$2:$K$8,MATCH(Adherents!H122,Donnees!$J$2:$J$8,0),2),IF(Tableau1[[#This Row],[Type de Cours]]="Carte 10 séances",INDEX(Donnees!$M$2:$N$8,MATCH(Tableau1[[#This Row],[Forfait]],Donnees!$M$2:$M$8,0),2),IF(Tableau1[[#This Row],[Type de Cours]]="Carte + Adhésion",INDEX(Donnees!$P$2:$Q$8,MATCH(Tableau1[[#This Row],[Forfait]],Donnees!$P$2:$P$8,0),2),IF(Tableau1[[#This Row],[Type de Cours]]="Occasionnel",INDEX(Donnees!$AM$2:$AO$8,MATCH(Tableau1[[#This Row],[Forfait]],Donnees!$AM$2:$AM$8,0),2))))))</f>
        <v>288</v>
      </c>
      <c r="J122" s="43"/>
      <c r="K122" s="44"/>
      <c r="L122" s="43" t="s">
        <v>22</v>
      </c>
      <c r="M122" s="43" t="s">
        <v>22</v>
      </c>
      <c r="N122" s="45" t="s">
        <v>22</v>
      </c>
      <c r="O122" s="46">
        <v>156</v>
      </c>
      <c r="P122" s="45"/>
      <c r="Q122" s="46">
        <v>96</v>
      </c>
      <c r="R122" s="45"/>
      <c r="S122" s="46">
        <v>96</v>
      </c>
      <c r="T122" s="45"/>
      <c r="U122" s="15">
        <f ca="1">Impayes(Adherents!$O122,Adherents!$P122,Adherents!$Q122,Adherents!$R122,Adherents!$S122,Adherents!$T122)</f>
        <v>0</v>
      </c>
      <c r="V122" s="55"/>
      <c r="W122" s="56"/>
      <c r="X122" s="57"/>
      <c r="Y122" s="1"/>
    </row>
    <row r="123" spans="1:25" ht="15.75" x14ac:dyDescent="0.25">
      <c r="A123" s="47" t="s">
        <v>160</v>
      </c>
      <c r="B123" s="47"/>
      <c r="C123" s="47" t="s">
        <v>175</v>
      </c>
      <c r="D123" s="47"/>
      <c r="E123" s="47"/>
      <c r="F123" s="49"/>
      <c r="G123" s="47" t="s">
        <v>3</v>
      </c>
      <c r="H123" s="48" t="s">
        <v>173</v>
      </c>
      <c r="I123" s="81">
        <f>IF(OR(Tableau1[[#This Row],[Adulte ou Enfant]]="",Tableau1[[#This Row],[Type de Cours]]="",Tableau1[[#This Row],[Forfait]]=""),"",IF(Tableau1[[#This Row],[Type de Cours]]="Forfait",INDEX(Donnees!$J$2:$K$8,MATCH(Adherents!H123,Donnees!$J$2:$J$8,0),2),IF(Tableau1[[#This Row],[Type de Cours]]="Carte 10 séances",INDEX(Donnees!$M$2:$N$8,MATCH(Tableau1[[#This Row],[Forfait]],Donnees!$M$2:$M$8,0),2),IF(Tableau1[[#This Row],[Type de Cours]]="Carte + Adhésion",INDEX(Donnees!$P$2:$Q$8,MATCH(Tableau1[[#This Row],[Forfait]],Donnees!$P$2:$P$8,0),2),IF(Tableau1[[#This Row],[Type de Cours]]="Occasionnel",INDEX(Donnees!$AM$2:$AO$8,MATCH(Tableau1[[#This Row],[Forfait]],Donnees!$AM$2:$AM$8,0),2))))))</f>
        <v>468</v>
      </c>
      <c r="J123" s="48"/>
      <c r="K123" s="49"/>
      <c r="L123" s="48" t="s">
        <v>22</v>
      </c>
      <c r="M123" s="48" t="s">
        <v>22</v>
      </c>
      <c r="N123" s="50" t="s">
        <v>22</v>
      </c>
      <c r="O123" s="51">
        <v>176</v>
      </c>
      <c r="P123" s="50"/>
      <c r="Q123" s="51">
        <v>176</v>
      </c>
      <c r="R123" s="50"/>
      <c r="S123" s="51">
        <v>176</v>
      </c>
      <c r="T123" s="50"/>
      <c r="U123" s="16">
        <f ca="1">Impayes(Adherents!$O123,Adherents!$P123,Adherents!$Q123,Adherents!$R123,Adherents!$S123,Adherents!$T123)</f>
        <v>0</v>
      </c>
      <c r="V123" s="58"/>
      <c r="W123" s="59"/>
      <c r="X123" s="60"/>
      <c r="Y123" s="1"/>
    </row>
  </sheetData>
  <sheetProtection selectLockedCells="1" autoFilter="0"/>
  <conditionalFormatting sqref="U5:V123">
    <cfRule type="expression" dxfId="5" priority="1">
      <formula>OR($P5="Partiel",$R5="Partiel",$T5="Partiel",#REF!="Partiel")</formula>
    </cfRule>
  </conditionalFormatting>
  <dataValidations count="5">
    <dataValidation type="list" allowBlank="1" showInputMessage="1" showErrorMessage="1" sqref="L5:N123 J5:J123" xr:uid="{37BBFA93-EB54-4443-A742-1F792896DD45}">
      <formula1>"Oui,Non"</formula1>
    </dataValidation>
    <dataValidation type="list" allowBlank="1" showInputMessage="1" showErrorMessage="1" sqref="P5:P123 R5:R123 T5:T123" xr:uid="{8936E53A-DE0F-469A-9E41-F5B0BBE69360}">
      <formula1>MoyenPaiement</formula1>
    </dataValidation>
    <dataValidation type="list" allowBlank="1" showInputMessage="1" showErrorMessage="1" sqref="C5:C123" xr:uid="{7B888548-CE64-4DED-ACBC-661E2DEF7C2A}">
      <formula1>"Adulte,Enfant"</formula1>
    </dataValidation>
    <dataValidation type="list" allowBlank="1" showInputMessage="1" showErrorMessage="1" sqref="G5:G123" xr:uid="{6AC85FFC-DF32-438A-BD58-6EBAC23A06BB}">
      <formula1>TypeCours</formula1>
    </dataValidation>
    <dataValidation type="list" allowBlank="1" showInputMessage="1" showErrorMessage="1" sqref="H5:H123" xr:uid="{8B2D2090-EE56-4440-9AC2-33C54A24C4B7}">
      <formula1>Forfait</formula1>
    </dataValidation>
  </dataValidations>
  <pageMargins left="0.25" right="0.25" top="0.28999999999999998" bottom="0.33" header="0.19" footer="0.19"/>
  <pageSetup paperSize="9" scale="44" fitToHeight="2" orientation="landscape" r:id="rId1"/>
  <headerFooter>
    <oddFooter>&amp;R&amp;10&amp;F</oddFooter>
  </headerFooter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F54577-A630-4B26-A7F0-5D15F374850D}">
  <sheetPr codeName="Feuil3">
    <pageSetUpPr fitToPage="1"/>
  </sheetPr>
  <dimension ref="A1:V5"/>
  <sheetViews>
    <sheetView showGridLines="0" workbookViewId="0">
      <selection activeCell="E5" sqref="E5"/>
    </sheetView>
  </sheetViews>
  <sheetFormatPr baseColWidth="10" defaultRowHeight="15" x14ac:dyDescent="0.25"/>
  <cols>
    <col min="1" max="4" width="17" style="1" customWidth="1"/>
    <col min="5" max="5" width="15.140625" style="1" customWidth="1"/>
    <col min="6" max="6" width="15.42578125" style="1" customWidth="1"/>
    <col min="7" max="7" width="10.7109375" style="1" customWidth="1"/>
    <col min="8" max="8" width="11.140625" style="1" customWidth="1"/>
    <col min="9" max="9" width="13" style="1" customWidth="1"/>
    <col min="10" max="10" width="44.85546875" style="1" customWidth="1"/>
    <col min="11" max="16384" width="11.42578125" style="1"/>
  </cols>
  <sheetData>
    <row r="1" spans="1:22" ht="31.5" x14ac:dyDescent="0.25">
      <c r="B1" s="3" t="s">
        <v>0</v>
      </c>
    </row>
    <row r="2" spans="1:22" x14ac:dyDescent="0.25">
      <c r="B2" s="6"/>
      <c r="D2" s="6"/>
      <c r="E2" s="6"/>
      <c r="F2" s="6"/>
      <c r="G2" s="6"/>
      <c r="H2" s="24" t="s">
        <v>205</v>
      </c>
      <c r="I2" s="79">
        <f>SUMIF(Tableau2[Etat du paiement],$H$2,Tableau2[Tarif
Forfait])</f>
        <v>0</v>
      </c>
    </row>
    <row r="3" spans="1:22" x14ac:dyDescent="0.25">
      <c r="A3" s="6"/>
      <c r="B3" s="6"/>
      <c r="C3" s="6"/>
      <c r="D3" s="6"/>
      <c r="E3" s="6"/>
      <c r="F3" s="6"/>
      <c r="G3" s="6"/>
      <c r="H3" s="24" t="s">
        <v>25</v>
      </c>
      <c r="I3" s="78">
        <f>SUMIF(Tableau2[Etat du paiement],$H$3,Tableau2[Tarif
Forfait])</f>
        <v>20</v>
      </c>
    </row>
    <row r="4" spans="1:22" ht="30" x14ac:dyDescent="0.25">
      <c r="A4" s="77" t="s">
        <v>2</v>
      </c>
      <c r="B4" s="77" t="s">
        <v>4</v>
      </c>
      <c r="C4" s="77" t="s">
        <v>166</v>
      </c>
      <c r="D4" s="77" t="s">
        <v>167</v>
      </c>
      <c r="E4" s="75" t="s">
        <v>169</v>
      </c>
      <c r="F4" s="75" t="s">
        <v>3</v>
      </c>
      <c r="G4" s="76" t="s">
        <v>203</v>
      </c>
      <c r="H4" s="75" t="s">
        <v>193</v>
      </c>
      <c r="I4" s="75" t="s">
        <v>204</v>
      </c>
      <c r="J4" s="75" t="s">
        <v>188</v>
      </c>
      <c r="K4" s="72"/>
      <c r="L4" s="72"/>
      <c r="M4" s="72"/>
      <c r="N4" s="72"/>
      <c r="O4" s="72"/>
      <c r="P4" s="72"/>
      <c r="Q4" s="72"/>
      <c r="R4" s="72"/>
      <c r="S4" s="72"/>
      <c r="T4" s="72"/>
      <c r="U4" s="72"/>
      <c r="V4" s="72"/>
    </row>
    <row r="5" spans="1:22" x14ac:dyDescent="0.25">
      <c r="A5" s="6" t="s">
        <v>18</v>
      </c>
      <c r="B5" s="6"/>
      <c r="C5" s="6"/>
      <c r="D5" s="6"/>
      <c r="E5" s="6" t="s">
        <v>172</v>
      </c>
      <c r="F5" s="6" t="s">
        <v>173</v>
      </c>
      <c r="G5" s="74" t="s">
        <v>195</v>
      </c>
      <c r="H5" s="8">
        <f>IF(OR(E5="",F5=""),"",IF(E5="Stage",INDEX(Donnees!Y1:AE8,MATCH(G5,Donnees!Y1:Y8,0),MATCH(Stage_Balade!F5,Donnees!Y1:AE1,0)),INDEX(Donnees!AG1:AM8,MATCH(Stage_Balade!F5,Donnees!AG1:AG8,0),MATCH(G5,Donnees!$AG$1:$AK$1,0))))</f>
        <v>20</v>
      </c>
      <c r="I5" s="6" t="s">
        <v>25</v>
      </c>
      <c r="J5" s="75"/>
    </row>
  </sheetData>
  <sheetProtection selectLockedCells="1"/>
  <dataValidations count="2">
    <dataValidation type="list" allowBlank="1" showInputMessage="1" showErrorMessage="1" sqref="E5" xr:uid="{918E623B-3A8D-4F28-AE4A-658962D086BF}">
      <formula1>"Stage,Balade,Occasionnel"</formula1>
    </dataValidation>
    <dataValidation type="list" allowBlank="1" showInputMessage="1" showErrorMessage="1" sqref="I5" xr:uid="{A233CE65-E5E8-42FC-80C0-53AF29436F66}">
      <formula1>"Payé,Impayé"</formula1>
    </dataValidation>
  </dataValidations>
  <pageMargins left="0.70866141732283472" right="0.70866141732283472" top="0.74803149606299213" bottom="0.74803149606299213" header="0.31496062992125984" footer="0.31496062992125984"/>
  <pageSetup paperSize="9" scale="73" fitToHeight="2" orientation="landscape" r:id="rId1"/>
  <headerFooter>
    <oddFooter>&amp;L&amp;A&amp;R&amp;F</oddFooter>
  </headerFooter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18921A07-0264-4D3F-B79C-149CF55E3FE3}">
          <x14:formula1>
            <xm:f>IF($E$5="Stage",Donnees!$Z$1:$AE$1,Donnees!$AG$2:$AG$4)</xm:f>
          </x14:formula1>
          <xm:sqref>F5</xm:sqref>
        </x14:dataValidation>
        <x14:dataValidation type="list" allowBlank="1" showInputMessage="1" showErrorMessage="1" xr:uid="{800F5B69-21EB-4E27-898F-C64452295C11}">
          <x14:formula1>
            <xm:f>IF($E5="Stage",Donnees!$Y$2:$Y$6,Donnees!$AH$1:$AK$1)</xm:f>
          </x14:formula1>
          <xm:sqref>G5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04BD1B-0E8A-4D62-BE29-46B2A9E030E5}">
  <sheetPr codeName="Feuil2"/>
  <dimension ref="A1:AO11"/>
  <sheetViews>
    <sheetView showGridLines="0" workbookViewId="0">
      <selection activeCell="C6" sqref="C6"/>
    </sheetView>
  </sheetViews>
  <sheetFormatPr baseColWidth="10" defaultRowHeight="15" x14ac:dyDescent="0.25"/>
  <cols>
    <col min="1" max="1" width="11.85546875" style="13" customWidth="1"/>
    <col min="2" max="2" width="2.140625" style="13" customWidth="1"/>
    <col min="3" max="3" width="15.5703125" style="13" customWidth="1"/>
    <col min="4" max="4" width="2.140625" style="63" customWidth="1"/>
    <col min="5" max="5" width="14.7109375" style="13" customWidth="1"/>
    <col min="6" max="6" width="9.28515625" style="13" customWidth="1"/>
    <col min="7" max="7" width="2.140625" style="13" customWidth="1"/>
    <col min="8" max="8" width="10.42578125" style="13" customWidth="1"/>
    <col min="9" max="9" width="2.140625" style="13" customWidth="1"/>
    <col min="10" max="10" width="14.7109375" style="13" customWidth="1"/>
    <col min="11" max="11" width="9.28515625" style="13" customWidth="1"/>
    <col min="12" max="12" width="2.140625" style="13" customWidth="1"/>
    <col min="13" max="13" width="14.7109375" style="13" customWidth="1"/>
    <col min="14" max="14" width="9.28515625" style="13" customWidth="1"/>
    <col min="15" max="15" width="2.140625" style="13" customWidth="1"/>
    <col min="16" max="16" width="14.7109375" style="13" customWidth="1"/>
    <col min="17" max="17" width="9.28515625" style="13" customWidth="1"/>
    <col min="18" max="18" width="2.140625" style="13" customWidth="1"/>
    <col min="19" max="19" width="14.7109375" style="13" customWidth="1"/>
    <col min="20" max="20" width="9.28515625" style="13" customWidth="1"/>
    <col min="21" max="21" width="2.140625" style="13" customWidth="1"/>
    <col min="22" max="22" width="14.7109375" style="13" customWidth="1"/>
    <col min="23" max="23" width="9.28515625" style="13" customWidth="1"/>
    <col min="24" max="24" width="2.28515625" style="13" customWidth="1"/>
    <col min="25" max="25" width="11.140625" style="13" customWidth="1"/>
    <col min="26" max="31" width="15" style="13" customWidth="1"/>
    <col min="32" max="32" width="2" style="13" customWidth="1"/>
    <col min="33" max="33" width="15.28515625" style="13" customWidth="1"/>
    <col min="34" max="37" width="8.140625" style="13" customWidth="1"/>
    <col min="38" max="38" width="2" style="13" customWidth="1"/>
    <col min="39" max="39" width="24.140625" style="13" customWidth="1"/>
    <col min="40" max="40" width="11.42578125" style="13"/>
    <col min="41" max="41" width="13.42578125" style="13" customWidth="1"/>
    <col min="42" max="16384" width="11.42578125" style="13"/>
  </cols>
  <sheetData>
    <row r="1" spans="1:41" ht="29.25" customHeight="1" x14ac:dyDescent="0.25">
      <c r="A1" s="11" t="s">
        <v>161</v>
      </c>
      <c r="B1" s="64"/>
      <c r="C1" s="11" t="s">
        <v>169</v>
      </c>
      <c r="D1" s="64"/>
      <c r="E1" s="11" t="s">
        <v>5</v>
      </c>
      <c r="F1" s="11" t="s">
        <v>177</v>
      </c>
      <c r="G1" s="64"/>
      <c r="H1" s="11" t="s">
        <v>165</v>
      </c>
      <c r="I1" s="64"/>
      <c r="J1" s="12" t="s">
        <v>162</v>
      </c>
      <c r="K1" s="12" t="s">
        <v>177</v>
      </c>
      <c r="L1" s="63"/>
      <c r="M1" s="11" t="s">
        <v>170</v>
      </c>
      <c r="N1" s="12" t="s">
        <v>177</v>
      </c>
      <c r="O1" s="63"/>
      <c r="P1" s="11" t="s">
        <v>178</v>
      </c>
      <c r="Q1" s="11" t="s">
        <v>177</v>
      </c>
      <c r="R1" s="64"/>
      <c r="S1" s="11" t="s">
        <v>179</v>
      </c>
      <c r="T1" s="11" t="s">
        <v>177</v>
      </c>
      <c r="U1" s="64"/>
      <c r="V1" s="11" t="s">
        <v>180</v>
      </c>
      <c r="W1" s="11" t="s">
        <v>177</v>
      </c>
      <c r="Y1" s="68" t="s">
        <v>187</v>
      </c>
      <c r="Z1" s="11" t="s">
        <v>181</v>
      </c>
      <c r="AA1" s="11" t="s">
        <v>182</v>
      </c>
      <c r="AB1" s="11" t="s">
        <v>183</v>
      </c>
      <c r="AC1" s="11" t="s">
        <v>184</v>
      </c>
      <c r="AD1" s="11" t="s">
        <v>185</v>
      </c>
      <c r="AE1" s="11" t="s">
        <v>186</v>
      </c>
      <c r="AF1" s="66"/>
      <c r="AG1" s="12" t="s">
        <v>189</v>
      </c>
      <c r="AH1" s="73" t="s">
        <v>195</v>
      </c>
      <c r="AI1" s="73" t="s">
        <v>196</v>
      </c>
      <c r="AJ1" s="73" t="s">
        <v>197</v>
      </c>
      <c r="AK1" s="73" t="s">
        <v>194</v>
      </c>
      <c r="AM1" s="68" t="s">
        <v>206</v>
      </c>
      <c r="AN1" s="12" t="s">
        <v>207</v>
      </c>
      <c r="AO1" s="12" t="s">
        <v>208</v>
      </c>
    </row>
    <row r="2" spans="1:41" x14ac:dyDescent="0.25">
      <c r="A2" s="13" t="s">
        <v>69</v>
      </c>
      <c r="C2" s="13" t="s">
        <v>3</v>
      </c>
      <c r="E2" s="13" t="s">
        <v>175</v>
      </c>
      <c r="F2" s="69">
        <v>36</v>
      </c>
      <c r="H2" s="69">
        <v>60</v>
      </c>
      <c r="J2" s="13" t="s">
        <v>52</v>
      </c>
      <c r="K2" s="69">
        <v>288</v>
      </c>
      <c r="M2" s="13" t="s">
        <v>52</v>
      </c>
      <c r="N2" s="69">
        <v>90</v>
      </c>
      <c r="P2" s="13" t="s">
        <v>52</v>
      </c>
      <c r="Q2" s="69">
        <v>60</v>
      </c>
      <c r="S2" s="13" t="s">
        <v>52</v>
      </c>
      <c r="T2" s="69">
        <v>96</v>
      </c>
      <c r="V2" s="13" t="s">
        <v>52</v>
      </c>
      <c r="W2" s="69">
        <v>156</v>
      </c>
      <c r="Y2" s="67" t="s">
        <v>198</v>
      </c>
      <c r="Z2" s="69">
        <v>30</v>
      </c>
      <c r="AA2" s="69">
        <v>56</v>
      </c>
      <c r="AB2" s="69">
        <v>40</v>
      </c>
      <c r="AC2" s="69">
        <v>65</v>
      </c>
      <c r="AD2" s="69">
        <v>40</v>
      </c>
      <c r="AE2" s="69">
        <v>65</v>
      </c>
      <c r="AG2" s="13" t="s">
        <v>173</v>
      </c>
      <c r="AH2" s="69">
        <v>20</v>
      </c>
      <c r="AI2" s="69">
        <v>30</v>
      </c>
      <c r="AJ2" s="69">
        <v>40</v>
      </c>
      <c r="AK2" s="69">
        <v>50</v>
      </c>
      <c r="AM2" s="13" t="s">
        <v>52</v>
      </c>
      <c r="AN2" s="69">
        <v>10</v>
      </c>
      <c r="AO2" s="69">
        <v>12</v>
      </c>
    </row>
    <row r="3" spans="1:41" x14ac:dyDescent="0.25">
      <c r="A3" s="13" t="s">
        <v>163</v>
      </c>
      <c r="C3" s="13" t="s">
        <v>170</v>
      </c>
      <c r="E3" s="13" t="s">
        <v>176</v>
      </c>
      <c r="F3" s="69">
        <v>25</v>
      </c>
      <c r="H3" s="69"/>
      <c r="J3" s="13" t="s">
        <v>173</v>
      </c>
      <c r="K3" s="69">
        <v>468</v>
      </c>
      <c r="M3" s="13" t="s">
        <v>173</v>
      </c>
      <c r="N3" s="69">
        <v>150</v>
      </c>
      <c r="P3" s="13" t="s">
        <v>173</v>
      </c>
      <c r="Q3" s="69">
        <v>120</v>
      </c>
      <c r="S3" s="13" t="s">
        <v>173</v>
      </c>
      <c r="T3" s="69">
        <v>156</v>
      </c>
      <c r="V3" s="13" t="s">
        <v>173</v>
      </c>
      <c r="W3" s="69">
        <v>216</v>
      </c>
      <c r="Y3" s="67" t="s">
        <v>200</v>
      </c>
      <c r="Z3" s="69">
        <v>53</v>
      </c>
      <c r="AA3" s="69">
        <v>98</v>
      </c>
      <c r="AB3" s="69">
        <v>72</v>
      </c>
      <c r="AC3" s="69">
        <v>118</v>
      </c>
      <c r="AD3" s="69">
        <v>72</v>
      </c>
      <c r="AE3" s="69">
        <v>118</v>
      </c>
      <c r="AG3" s="13" t="s">
        <v>174</v>
      </c>
      <c r="AH3" s="69">
        <v>30</v>
      </c>
      <c r="AI3" s="69">
        <v>40</v>
      </c>
      <c r="AJ3" s="69">
        <v>50</v>
      </c>
      <c r="AK3" s="69">
        <v>60</v>
      </c>
      <c r="AM3" s="13" t="s">
        <v>173</v>
      </c>
      <c r="AN3" s="69">
        <v>17</v>
      </c>
      <c r="AO3" s="69">
        <v>20</v>
      </c>
    </row>
    <row r="4" spans="1:41" x14ac:dyDescent="0.25">
      <c r="A4" s="13" t="s">
        <v>164</v>
      </c>
      <c r="C4" s="13" t="s">
        <v>178</v>
      </c>
      <c r="F4" s="69"/>
      <c r="H4" s="69"/>
      <c r="J4" s="13" t="s">
        <v>174</v>
      </c>
      <c r="K4" s="69">
        <v>648</v>
      </c>
      <c r="M4" s="13" t="s">
        <v>174</v>
      </c>
      <c r="N4" s="69">
        <v>210</v>
      </c>
      <c r="P4" s="13" t="s">
        <v>174</v>
      </c>
      <c r="Q4" s="69">
        <v>270</v>
      </c>
      <c r="S4" s="13" t="s">
        <v>174</v>
      </c>
      <c r="T4" s="69">
        <v>216</v>
      </c>
      <c r="V4" s="13" t="s">
        <v>174</v>
      </c>
      <c r="W4" s="69">
        <v>276</v>
      </c>
      <c r="Y4" s="67" t="s">
        <v>199</v>
      </c>
      <c r="Z4" s="69">
        <v>74</v>
      </c>
      <c r="AA4" s="69">
        <v>139</v>
      </c>
      <c r="AB4" s="69">
        <v>104</v>
      </c>
      <c r="AC4" s="69">
        <v>169</v>
      </c>
      <c r="AD4" s="69">
        <v>104</v>
      </c>
      <c r="AE4" s="69">
        <v>169</v>
      </c>
      <c r="AG4" s="13" t="s">
        <v>24</v>
      </c>
      <c r="AH4" s="69">
        <v>30</v>
      </c>
      <c r="AI4" s="69">
        <v>40</v>
      </c>
      <c r="AJ4" s="69">
        <v>50</v>
      </c>
      <c r="AK4" s="69">
        <v>60</v>
      </c>
      <c r="AM4" s="13" t="s">
        <v>174</v>
      </c>
      <c r="AN4" s="69">
        <v>25</v>
      </c>
      <c r="AO4" s="69">
        <v>30</v>
      </c>
    </row>
    <row r="5" spans="1:41" x14ac:dyDescent="0.25">
      <c r="A5" s="13" t="s">
        <v>25</v>
      </c>
      <c r="C5" s="13" t="s">
        <v>171</v>
      </c>
      <c r="F5" s="69"/>
      <c r="H5" s="69"/>
      <c r="J5" s="13" t="s">
        <v>24</v>
      </c>
      <c r="K5" s="69">
        <v>648</v>
      </c>
      <c r="M5" s="13" t="s">
        <v>24</v>
      </c>
      <c r="N5" s="69">
        <v>210</v>
      </c>
      <c r="P5" s="13" t="s">
        <v>24</v>
      </c>
      <c r="Q5" s="69">
        <v>270</v>
      </c>
      <c r="S5" s="13" t="s">
        <v>24</v>
      </c>
      <c r="T5" s="69">
        <v>216</v>
      </c>
      <c r="V5" s="13" t="s">
        <v>24</v>
      </c>
      <c r="W5" s="69"/>
      <c r="Y5" s="67" t="s">
        <v>201</v>
      </c>
      <c r="Z5" s="69">
        <v>93</v>
      </c>
      <c r="AA5" s="69">
        <v>178</v>
      </c>
      <c r="AB5" s="69">
        <v>133</v>
      </c>
      <c r="AC5" s="69">
        <v>218</v>
      </c>
      <c r="AD5" s="69">
        <v>133</v>
      </c>
      <c r="AE5" s="69">
        <v>218</v>
      </c>
      <c r="AH5" s="69"/>
      <c r="AI5" s="69"/>
      <c r="AJ5" s="69"/>
      <c r="AK5" s="69"/>
      <c r="AM5" s="13" t="s">
        <v>24</v>
      </c>
      <c r="AN5" s="69">
        <v>25</v>
      </c>
      <c r="AO5" s="69">
        <v>30</v>
      </c>
    </row>
    <row r="6" spans="1:41" x14ac:dyDescent="0.25">
      <c r="A6" s="13" t="s">
        <v>85</v>
      </c>
      <c r="F6" s="69"/>
      <c r="H6" s="69"/>
      <c r="K6" s="69"/>
      <c r="N6" s="69"/>
      <c r="P6" s="64"/>
      <c r="Q6" s="70"/>
      <c r="R6" s="64"/>
      <c r="S6" s="64"/>
      <c r="T6" s="69"/>
      <c r="W6" s="69"/>
      <c r="Y6" s="67" t="s">
        <v>202</v>
      </c>
      <c r="Z6" s="69">
        <v>105</v>
      </c>
      <c r="AA6" s="69">
        <v>210</v>
      </c>
      <c r="AB6" s="69">
        <v>155</v>
      </c>
      <c r="AC6" s="69">
        <v>260</v>
      </c>
      <c r="AD6" s="69">
        <v>155</v>
      </c>
      <c r="AE6" s="69">
        <v>260</v>
      </c>
      <c r="AH6" s="69"/>
      <c r="AI6" s="69"/>
      <c r="AJ6" s="69"/>
      <c r="AK6" s="69"/>
      <c r="AN6" s="69"/>
      <c r="AO6" s="69"/>
    </row>
    <row r="7" spans="1:41" x14ac:dyDescent="0.25">
      <c r="F7" s="69"/>
      <c r="G7" s="63"/>
      <c r="H7" s="70"/>
      <c r="I7" s="64"/>
      <c r="K7" s="69"/>
      <c r="M7" s="64"/>
      <c r="N7" s="69"/>
      <c r="P7" s="63"/>
      <c r="Q7" s="71"/>
      <c r="R7" s="63"/>
      <c r="S7" s="63"/>
      <c r="T7" s="69"/>
      <c r="W7" s="69"/>
      <c r="Z7" s="65"/>
      <c r="AA7" s="65"/>
      <c r="AB7" s="65"/>
      <c r="AC7" s="65"/>
      <c r="AD7" s="65"/>
      <c r="AE7" s="65"/>
      <c r="AI7" s="69"/>
      <c r="AJ7" s="69"/>
      <c r="AK7" s="69"/>
      <c r="AN7" s="69"/>
      <c r="AO7" s="69"/>
    </row>
    <row r="8" spans="1:41" x14ac:dyDescent="0.25">
      <c r="G8" s="63"/>
      <c r="H8" s="63"/>
      <c r="I8" s="63"/>
      <c r="M8" s="63"/>
      <c r="Z8" s="65"/>
      <c r="AA8" s="65"/>
      <c r="AB8" s="65"/>
      <c r="AC8" s="65"/>
      <c r="AD8" s="65"/>
      <c r="AE8" s="65"/>
      <c r="AI8" s="69"/>
      <c r="AJ8" s="69"/>
      <c r="AK8" s="69"/>
      <c r="AN8" s="69"/>
      <c r="AO8" s="69"/>
    </row>
    <row r="9" spans="1:41" x14ac:dyDescent="0.25">
      <c r="G9" s="63"/>
      <c r="H9" s="63"/>
      <c r="I9" s="63"/>
      <c r="M9" s="63"/>
    </row>
    <row r="10" spans="1:41" x14ac:dyDescent="0.25">
      <c r="G10" s="63"/>
      <c r="H10" s="64"/>
      <c r="I10" s="64"/>
      <c r="M10" s="64"/>
    </row>
    <row r="11" spans="1:41" x14ac:dyDescent="0.25">
      <c r="G11" s="63"/>
      <c r="H11" s="63"/>
      <c r="I11" s="63"/>
      <c r="M11" s="63"/>
    </row>
  </sheetData>
  <conditionalFormatting sqref="A2:C8 J2:K8 E2:F8 H2:H8 M2:N8 P2:Q8 S2:T8 V2:W8 Y2:AE8 AG2:AK8 AM2:AO8">
    <cfRule type="expression" dxfId="2" priority="1">
      <formula>IF(A2&lt;&gt;"",MOD(ROW(),2)=0,"")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Adherents</vt:lpstr>
      <vt:lpstr>Stage_Balade</vt:lpstr>
      <vt:lpstr>Donnees</vt:lpstr>
      <vt:lpstr>Adherents!Impression_des_titres</vt:lpstr>
      <vt:lpstr>Tarif_Licence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jp</dc:creator>
  <cp:lastModifiedBy>jp</cp:lastModifiedBy>
  <cp:lastPrinted>2019-01-26T16:43:45Z</cp:lastPrinted>
  <dcterms:created xsi:type="dcterms:W3CDTF">2019-01-26T16:20:07Z</dcterms:created>
  <dcterms:modified xsi:type="dcterms:W3CDTF">2019-01-27T12:11:17Z</dcterms:modified>
</cp:coreProperties>
</file>