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drawings/drawing3.xml" ContentType="application/vnd.openxmlformats-officedocument.drawing+xml"/>
  <Override PartName="/xl/tables/table3.xml" ContentType="application/vnd.openxmlformats-officedocument.spreadsheetml.table+xml"/>
  <Override PartName="/xl/drawings/drawing4.xml" ContentType="application/vnd.openxmlformats-officedocument.drawing+xml"/>
  <Override PartName="/xl/tables/table4.xml" ContentType="application/vnd.openxmlformats-officedocument.spreadsheetml.table+xml"/>
  <Override PartName="/xl/drawings/drawing5.xml" ContentType="application/vnd.openxmlformats-officedocument.drawing+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730" codeName="{B08E4597-CF32-672E-EC9B-63DB714DCB7F}"/>
  <workbookPr codeName="ThisWorkbook"/>
  <mc:AlternateContent xmlns:mc="http://schemas.openxmlformats.org/markup-compatibility/2006">
    <mc:Choice Requires="x15">
      <x15ac:absPath xmlns:x15ac="http://schemas.microsoft.com/office/spreadsheetml/2010/11/ac" url="C:\Users\jp\Desktop\"/>
    </mc:Choice>
  </mc:AlternateContent>
  <xr:revisionPtr revIDLastSave="0" documentId="13_ncr:1_{5E6D2625-16F3-4E33-A397-143690806659}" xr6:coauthVersionLast="45" xr6:coauthVersionMax="45" xr10:uidLastSave="{00000000-0000-0000-0000-000000000000}"/>
  <workbookProtection workbookAlgorithmName="SHA-512" workbookHashValue="MnXfXzbXYO59w2cf6UKEEGT9d4JTAKRYpNllH/UPpIiSYmJ50pLlOiMKoocRQmSIg8KSBhSQ5JcdUs5nQ6Ermg==" workbookSaltValue="KZCrjv4Y8sjCC/yK7e9irA==" workbookSpinCount="100000" lockStructure="1"/>
  <bookViews>
    <workbookView xWindow="-120" yWindow="-120" windowWidth="24240" windowHeight="13140" tabRatio="648" xr2:uid="{00000000-000D-0000-FFFF-FFFF00000000}"/>
  </bookViews>
  <sheets>
    <sheet name="INVENTAIRE" sheetId="2" r:id="rId1"/>
    <sheet name="Emplacement des stocks" sheetId="9" r:id="rId2"/>
    <sheet name="PANNE MATERIEL" sheetId="12" r:id="rId3"/>
    <sheet name="SORTIE DE MATERIEL" sheetId="11" r:id="rId4"/>
    <sheet name="FEUILLE SORTIE MATERIEL" sheetId="15" r:id="rId5"/>
    <sheet name="BASE DE DONNEE" sheetId="16" r:id="rId6"/>
    <sheet name="BESOIN MATERIEL" sheetId="18" r:id="rId7"/>
    <sheet name="BUDGET ACHAT" sheetId="19" r:id="rId8"/>
  </sheets>
  <definedNames>
    <definedName name="_xlnm._FilterDatabase" localSheetId="0" hidden="1">INVENTAIRE!$L$4:$O$201</definedName>
    <definedName name="ARTICLE_SORTIE">'SORTIE DE MATERIEL'!$E$5:$E$241</definedName>
    <definedName name="ARTICLES">OFFSET(INVENTAIRE!$B$5,,,COUNTA(Inventaire[[ ARTICLE]]))</definedName>
    <definedName name="ASSOCIATION">'BASE DE DONNEE'!$A$2:$A$23</definedName>
    <definedName name="BASE_DE_DONNEE">Tableau6[]</definedName>
    <definedName name="COLOR">'SORTIE DE MATERIEL'!$P:$P</definedName>
    <definedName name="emplace_stock">'Emplacement des stocks'!$B$5:$D$75</definedName>
    <definedName name="_xlnm.Print_Titles" localSheetId="1">'Emplacement des stocks'!$4:$4</definedName>
    <definedName name="_xlnm.Print_Titles" localSheetId="0">INVENTAIRE!$4:$4</definedName>
    <definedName name="_xlnm.Print_Titles" localSheetId="3">'SORTIE DE MATERIEL'!$4:$4</definedName>
    <definedName name="inventaire_sortie">INVENTAIRE!$B$5:$J$321</definedName>
    <definedName name="MACRO_INV">#REF!</definedName>
    <definedName name="NuméroBac">EmplacementStocks[LIEU / TYPE]</definedName>
    <definedName name="PRIX">INVENTAIRE!$I:$I</definedName>
    <definedName name="QTÉ_SORTIE">PrélèvementsStock[QTÉ SORTIE]</definedName>
    <definedName name="QUANTITE_RESTANTE">INVENTAIRE!$B$5:$J$1048576</definedName>
    <definedName name="SORTIE_ARTICLES">'SORTIE DE MATERIEL'!$E:$E</definedName>
    <definedName name="SORTIE_MATERIEL">#REF!</definedName>
    <definedName name="SuiviRéférences">Inventaire[[ ARTICLE]]</definedName>
    <definedName name="TitreColonne1">Inventaire[[#Headers],[ ARTICLE]]</definedName>
    <definedName name="TitreColonne2">PrélèvementsStock[[#Headers],[ENDROIT SORTIE]]</definedName>
    <definedName name="TitreColonne3">EmplacementStocks[[#Headers],[LIEU / TYPE]]</definedName>
    <definedName name="VALEUR_DE_STOCK">INVENTAIRE!$J:$J</definedName>
    <definedName name="_xlnm.Print_Area" localSheetId="6">'BESOIN MATERIEL'!$B$4:$H$214</definedName>
    <definedName name="_xlnm.Print_Area" localSheetId="4">'FEUILLE SORTIE MATERIEL'!$A$1:$F$51</definedName>
  </definedNames>
  <calcPr calcId="18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75" i="2" l="1"/>
  <c r="G76" i="2" l="1"/>
  <c r="G74" i="2"/>
  <c r="G73" i="2"/>
  <c r="G70" i="2"/>
  <c r="G72" i="2"/>
  <c r="G71" i="2"/>
  <c r="G7" i="2"/>
  <c r="G5" i="2"/>
  <c r="G8" i="2"/>
  <c r="G10" i="2"/>
  <c r="G6" i="2"/>
  <c r="G9" i="2"/>
  <c r="G77" i="2"/>
  <c r="G62" i="2"/>
  <c r="G63" i="2"/>
  <c r="G32" i="2"/>
  <c r="G35" i="2"/>
  <c r="G43" i="2"/>
  <c r="G42" i="2"/>
  <c r="G30" i="2"/>
  <c r="G31" i="2"/>
  <c r="G44" i="2"/>
  <c r="G33" i="2"/>
  <c r="G34" i="2"/>
  <c r="G36" i="2"/>
  <c r="G45" i="2"/>
  <c r="G41" i="2"/>
  <c r="G48" i="2"/>
  <c r="G37" i="2"/>
  <c r="G38" i="2"/>
  <c r="G39" i="2"/>
  <c r="G40" i="2"/>
  <c r="G46" i="2"/>
  <c r="G82" i="2"/>
  <c r="G83" i="2"/>
  <c r="G84" i="2"/>
  <c r="G85" i="2"/>
  <c r="G86" i="2"/>
  <c r="G87" i="2"/>
  <c r="G88" i="2"/>
  <c r="G89" i="2"/>
  <c r="G90" i="2"/>
  <c r="G91" i="2"/>
  <c r="G92" i="2"/>
  <c r="G93" i="2"/>
  <c r="G55" i="2"/>
  <c r="G57" i="2"/>
  <c r="G58" i="2"/>
  <c r="G23" i="2"/>
  <c r="G24" i="2"/>
  <c r="G22" i="2"/>
  <c r="G21" i="2"/>
  <c r="G25" i="2"/>
  <c r="G51" i="2"/>
  <c r="G50" i="2"/>
  <c r="G20" i="2"/>
  <c r="G56" i="2"/>
  <c r="G67" i="2"/>
  <c r="G52" i="2"/>
  <c r="G53" i="2"/>
  <c r="G78" i="2"/>
  <c r="G11" i="2"/>
  <c r="G47" i="2"/>
  <c r="G64" i="2"/>
  <c r="G65" i="2"/>
  <c r="G66" i="2"/>
  <c r="G81" i="2"/>
  <c r="G60" i="2"/>
  <c r="G61" i="2"/>
  <c r="G29" i="2"/>
  <c r="G79" i="2"/>
  <c r="G94" i="2"/>
  <c r="G95" i="2"/>
  <c r="G13" i="2"/>
  <c r="G14" i="2"/>
  <c r="G12" i="2"/>
  <c r="G18" i="2"/>
  <c r="G96" i="2"/>
  <c r="G97" i="2"/>
  <c r="G98" i="2"/>
  <c r="G99" i="2"/>
  <c r="G27" i="2"/>
  <c r="G28" i="2"/>
  <c r="G15" i="2"/>
  <c r="G19" i="2"/>
  <c r="G80" i="2"/>
  <c r="G100" i="2"/>
  <c r="G101" i="2"/>
  <c r="G102" i="2"/>
  <c r="G103" i="2"/>
  <c r="G104" i="2"/>
  <c r="G105" i="2"/>
  <c r="G106" i="2"/>
  <c r="G107" i="2"/>
  <c r="G26" i="2"/>
  <c r="G49" i="2"/>
  <c r="G68" i="2"/>
  <c r="G108" i="2"/>
  <c r="G109" i="2"/>
  <c r="G110" i="2"/>
  <c r="G111" i="2"/>
  <c r="G112" i="2"/>
  <c r="G113" i="2"/>
  <c r="G114" i="2"/>
  <c r="G115" i="2"/>
  <c r="G116" i="2"/>
  <c r="G117" i="2"/>
  <c r="G118" i="2"/>
  <c r="G119" i="2"/>
  <c r="G120" i="2"/>
  <c r="G121" i="2"/>
  <c r="G122" i="2"/>
  <c r="G123" i="2"/>
  <c r="G16" i="2"/>
  <c r="G17" i="2"/>
  <c r="G124" i="2"/>
  <c r="G69" i="2"/>
  <c r="G125" i="2"/>
  <c r="G126" i="2"/>
  <c r="G127" i="2"/>
  <c r="G128" i="2"/>
  <c r="G129" i="2"/>
  <c r="G130" i="2"/>
  <c r="G131" i="2"/>
  <c r="G132" i="2"/>
  <c r="G133" i="2"/>
  <c r="G134" i="2"/>
  <c r="G135" i="2"/>
  <c r="G136" i="2"/>
  <c r="G137" i="2"/>
  <c r="G138" i="2"/>
  <c r="G139" i="2"/>
  <c r="G140" i="2"/>
  <c r="G141" i="2"/>
  <c r="G142" i="2"/>
  <c r="G143" i="2"/>
  <c r="G144" i="2"/>
  <c r="G145" i="2"/>
  <c r="G146" i="2"/>
  <c r="G147" i="2"/>
  <c r="G148" i="2"/>
  <c r="G149" i="2"/>
  <c r="G150" i="2"/>
  <c r="G151" i="2"/>
  <c r="G152" i="2"/>
  <c r="G153" i="2"/>
  <c r="G154" i="2"/>
  <c r="G155" i="2"/>
  <c r="G156" i="2"/>
  <c r="G157" i="2"/>
  <c r="G158" i="2"/>
  <c r="G159" i="2"/>
  <c r="G160" i="2"/>
  <c r="G161" i="2"/>
  <c r="G162" i="2"/>
  <c r="G163" i="2"/>
  <c r="G164" i="2"/>
  <c r="G165" i="2"/>
  <c r="G166" i="2"/>
  <c r="G167" i="2"/>
  <c r="G168" i="2"/>
  <c r="G169" i="2"/>
  <c r="G170" i="2"/>
  <c r="G171" i="2"/>
  <c r="G172" i="2"/>
  <c r="G173" i="2"/>
  <c r="G174" i="2"/>
  <c r="G175" i="2"/>
  <c r="G176" i="2"/>
  <c r="G177" i="2"/>
  <c r="G178" i="2"/>
  <c r="G179" i="2"/>
  <c r="G180" i="2"/>
  <c r="G181" i="2"/>
  <c r="G182" i="2"/>
  <c r="G183" i="2"/>
  <c r="G184" i="2"/>
  <c r="G185" i="2"/>
  <c r="G186" i="2"/>
  <c r="G187" i="2"/>
  <c r="G188" i="2"/>
  <c r="G189" i="2"/>
  <c r="G190" i="2"/>
  <c r="G191" i="2"/>
  <c r="G192" i="2"/>
  <c r="G193" i="2"/>
  <c r="G194" i="2"/>
  <c r="G195" i="2"/>
  <c r="G196" i="2"/>
  <c r="G197" i="2"/>
  <c r="G198" i="2"/>
  <c r="G199" i="2"/>
  <c r="G200" i="2"/>
  <c r="G201" i="2"/>
  <c r="G5" i="19" l="1"/>
  <c r="G6" i="19"/>
  <c r="G7" i="19"/>
  <c r="G8" i="19"/>
  <c r="G9" i="19"/>
  <c r="G10" i="19"/>
  <c r="G11" i="19"/>
  <c r="G12" i="19"/>
  <c r="G13" i="19"/>
  <c r="G14" i="19"/>
  <c r="G15" i="19"/>
  <c r="G16" i="19"/>
  <c r="G17" i="19"/>
  <c r="G18" i="19"/>
  <c r="G19" i="19"/>
  <c r="G20" i="19"/>
  <c r="G21" i="19"/>
  <c r="G22" i="19"/>
  <c r="G23" i="19"/>
  <c r="G24" i="19"/>
  <c r="G25" i="19"/>
  <c r="G26" i="19"/>
  <c r="G27" i="19"/>
  <c r="G28" i="19"/>
  <c r="G29" i="19"/>
  <c r="G30" i="19"/>
  <c r="G31" i="19"/>
  <c r="G32" i="19"/>
  <c r="G33" i="19"/>
  <c r="G34" i="19"/>
  <c r="G35" i="19"/>
  <c r="G36" i="19"/>
  <c r="G37" i="19"/>
  <c r="G38" i="19"/>
  <c r="G39" i="19"/>
  <c r="G40" i="19"/>
  <c r="G41" i="19"/>
  <c r="G42" i="19"/>
  <c r="G43" i="19"/>
  <c r="G44" i="19"/>
  <c r="G45" i="19"/>
  <c r="G46" i="19"/>
  <c r="G47" i="19"/>
  <c r="G48" i="19"/>
  <c r="G49" i="19"/>
  <c r="G50" i="19"/>
  <c r="G51" i="19"/>
  <c r="G52" i="19"/>
  <c r="G53" i="19"/>
  <c r="G54" i="19"/>
  <c r="G55" i="19"/>
  <c r="G56" i="19"/>
  <c r="G57" i="19"/>
  <c r="G58" i="19"/>
  <c r="G59" i="19"/>
  <c r="G60" i="19"/>
  <c r="G61" i="19"/>
  <c r="G62" i="19"/>
  <c r="G63" i="19"/>
  <c r="G64" i="19"/>
  <c r="G65" i="19"/>
  <c r="G66" i="19"/>
  <c r="G67" i="19"/>
  <c r="G68" i="19"/>
  <c r="G69" i="19"/>
  <c r="G70" i="19"/>
  <c r="G71" i="19"/>
  <c r="G72" i="19"/>
  <c r="G73" i="19"/>
  <c r="G74" i="19"/>
  <c r="G75" i="19"/>
  <c r="G76" i="19"/>
  <c r="G77" i="19"/>
  <c r="G78" i="19"/>
  <c r="G79" i="19"/>
  <c r="G80" i="19"/>
  <c r="G81" i="19"/>
  <c r="G82" i="19"/>
  <c r="G83" i="19"/>
  <c r="G84" i="19"/>
  <c r="G85" i="19"/>
  <c r="G86" i="19"/>
  <c r="G87" i="19"/>
  <c r="G88" i="19"/>
  <c r="G89" i="19"/>
  <c r="G90" i="19"/>
  <c r="G91" i="19"/>
  <c r="G92" i="19"/>
  <c r="G93" i="19"/>
  <c r="G94" i="19"/>
  <c r="G95" i="19"/>
  <c r="G96" i="19"/>
  <c r="G97" i="19"/>
  <c r="G98" i="19"/>
  <c r="G99" i="19"/>
  <c r="G100" i="19"/>
  <c r="G101" i="19"/>
  <c r="G102" i="19"/>
  <c r="H7" i="19" l="1"/>
  <c r="H8" i="19"/>
  <c r="H11" i="19"/>
  <c r="H12" i="19"/>
  <c r="H13" i="19"/>
  <c r="H16" i="19"/>
  <c r="H17" i="19"/>
  <c r="H19" i="19"/>
  <c r="H20" i="19"/>
  <c r="H21" i="19"/>
  <c r="H23" i="19"/>
  <c r="H24" i="19"/>
  <c r="H25" i="19"/>
  <c r="H27" i="19"/>
  <c r="H28" i="19"/>
  <c r="H29" i="19"/>
  <c r="H32" i="19"/>
  <c r="H33" i="19"/>
  <c r="H35" i="19"/>
  <c r="H36" i="19"/>
  <c r="H37" i="19"/>
  <c r="H39" i="19"/>
  <c r="H40" i="19"/>
  <c r="H41" i="19"/>
  <c r="H43" i="19"/>
  <c r="H44" i="19"/>
  <c r="H45" i="19"/>
  <c r="H47" i="19"/>
  <c r="H48" i="19"/>
  <c r="H49" i="19"/>
  <c r="H51" i="19"/>
  <c r="H52" i="19"/>
  <c r="H53" i="19"/>
  <c r="H55" i="19"/>
  <c r="H56" i="19"/>
  <c r="H57" i="19"/>
  <c r="H59" i="19"/>
  <c r="H60" i="19"/>
  <c r="H61" i="19"/>
  <c r="H63" i="19"/>
  <c r="H64" i="19"/>
  <c r="H65" i="19"/>
  <c r="H67" i="19"/>
  <c r="H69" i="19"/>
  <c r="H71" i="19"/>
  <c r="H72" i="19"/>
  <c r="H73" i="19"/>
  <c r="H75" i="19"/>
  <c r="H76" i="19"/>
  <c r="H77" i="19"/>
  <c r="H80" i="19"/>
  <c r="H81" i="19"/>
  <c r="H83" i="19"/>
  <c r="H84" i="19"/>
  <c r="H85" i="19"/>
  <c r="H86" i="19"/>
  <c r="H87" i="19"/>
  <c r="H88" i="19"/>
  <c r="H89" i="19"/>
  <c r="H90" i="19"/>
  <c r="H91" i="19"/>
  <c r="H92" i="19"/>
  <c r="H93" i="19"/>
  <c r="H94" i="19"/>
  <c r="H95" i="19"/>
  <c r="H96" i="19"/>
  <c r="H97" i="19"/>
  <c r="H98" i="19"/>
  <c r="H99" i="19"/>
  <c r="H100" i="19"/>
  <c r="H101" i="19"/>
  <c r="H102" i="19"/>
  <c r="H5" i="19"/>
  <c r="H6" i="19"/>
  <c r="H9" i="19"/>
  <c r="H10" i="19"/>
  <c r="H14" i="19"/>
  <c r="H15" i="19"/>
  <c r="H18" i="19"/>
  <c r="H22" i="19"/>
  <c r="H26" i="19"/>
  <c r="H30" i="19"/>
  <c r="H31" i="19"/>
  <c r="H34" i="19"/>
  <c r="H38" i="19"/>
  <c r="H42" i="19"/>
  <c r="H46" i="19"/>
  <c r="H50" i="19"/>
  <c r="H54" i="19"/>
  <c r="H58" i="19"/>
  <c r="H62" i="19"/>
  <c r="H66" i="19"/>
  <c r="H68" i="19"/>
  <c r="H70" i="19"/>
  <c r="H74" i="19"/>
  <c r="H78" i="19"/>
  <c r="H79" i="19"/>
  <c r="H82" i="19"/>
  <c r="H218" i="19"/>
  <c r="H217" i="19"/>
  <c r="H216" i="19"/>
  <c r="H215" i="19"/>
  <c r="H214" i="19"/>
  <c r="H213" i="19"/>
  <c r="H212" i="19"/>
  <c r="H211" i="19"/>
  <c r="H210" i="19"/>
  <c r="H209" i="19"/>
  <c r="H208" i="19"/>
  <c r="H207" i="19"/>
  <c r="H206" i="19"/>
  <c r="H205" i="19"/>
  <c r="H204" i="19"/>
  <c r="H203" i="19"/>
  <c r="H202" i="19"/>
  <c r="H201" i="19"/>
  <c r="H200" i="19"/>
  <c r="H199" i="19"/>
  <c r="H198" i="19"/>
  <c r="H197" i="19"/>
  <c r="H196" i="19"/>
  <c r="H195" i="19"/>
  <c r="H194" i="19"/>
  <c r="H193" i="19"/>
  <c r="H192" i="19"/>
  <c r="H191" i="19"/>
  <c r="H190" i="19"/>
  <c r="H189" i="19"/>
  <c r="H188" i="19"/>
  <c r="H187" i="19"/>
  <c r="H186" i="19"/>
  <c r="H185" i="19"/>
  <c r="H184" i="19"/>
  <c r="H183" i="19"/>
  <c r="H182" i="19"/>
  <c r="H181" i="19"/>
  <c r="H180" i="19"/>
  <c r="H179" i="19"/>
  <c r="H178" i="19"/>
  <c r="H177" i="19"/>
  <c r="H176" i="19"/>
  <c r="H175" i="19"/>
  <c r="H174" i="19"/>
  <c r="H173" i="19"/>
  <c r="H172" i="19"/>
  <c r="H171" i="19"/>
  <c r="H170" i="19"/>
  <c r="H169" i="19"/>
  <c r="H168" i="19"/>
  <c r="H167" i="19"/>
  <c r="H166" i="19"/>
  <c r="H165" i="19"/>
  <c r="H164" i="19"/>
  <c r="H163" i="19"/>
  <c r="H162" i="19"/>
  <c r="H161" i="19"/>
  <c r="H160" i="19"/>
  <c r="H159" i="19"/>
  <c r="H158" i="19"/>
  <c r="H157" i="19"/>
  <c r="H156" i="19"/>
  <c r="H155" i="19"/>
  <c r="H154" i="19"/>
  <c r="H153" i="19"/>
  <c r="H152" i="19"/>
  <c r="H151" i="19"/>
  <c r="H150" i="19"/>
  <c r="H149" i="19"/>
  <c r="H148" i="19"/>
  <c r="H147" i="19"/>
  <c r="H146" i="19"/>
  <c r="H145" i="19"/>
  <c r="H144" i="19"/>
  <c r="H143" i="19"/>
  <c r="H142" i="19"/>
  <c r="H141" i="19"/>
  <c r="H140" i="19"/>
  <c r="H139" i="19"/>
  <c r="H138" i="19"/>
  <c r="H137" i="19"/>
  <c r="H136" i="19"/>
  <c r="H135" i="19"/>
  <c r="H134" i="19"/>
  <c r="H133" i="19"/>
  <c r="H132" i="19"/>
  <c r="H131" i="19"/>
  <c r="H130" i="19"/>
  <c r="H129" i="19"/>
  <c r="H128" i="19"/>
  <c r="H127" i="19"/>
  <c r="H126" i="19"/>
  <c r="H125" i="19"/>
  <c r="H124" i="19"/>
  <c r="H123" i="19"/>
  <c r="H122" i="19"/>
  <c r="H121" i="19"/>
  <c r="H120" i="19"/>
  <c r="H119" i="19"/>
  <c r="H118" i="19"/>
  <c r="H117" i="19"/>
  <c r="H116" i="19"/>
  <c r="H115" i="19"/>
  <c r="H114" i="19"/>
  <c r="H113" i="19"/>
  <c r="H112" i="19"/>
  <c r="H111" i="19"/>
  <c r="H110" i="19"/>
  <c r="H109" i="19"/>
  <c r="H108" i="19"/>
  <c r="H107" i="19"/>
  <c r="H106" i="19"/>
  <c r="H105" i="19"/>
  <c r="H104" i="19"/>
  <c r="H103" i="19"/>
  <c r="Q5" i="11" l="1"/>
  <c r="Q6" i="11"/>
  <c r="Q7" i="11"/>
  <c r="Q8" i="11"/>
  <c r="Q9" i="11"/>
  <c r="Q10" i="11"/>
  <c r="Q11" i="11"/>
  <c r="Q12" i="11"/>
  <c r="Q13" i="11"/>
  <c r="Q14" i="11"/>
  <c r="Q15" i="11"/>
  <c r="Q16" i="11"/>
  <c r="Q17" i="11"/>
  <c r="Q18" i="11"/>
  <c r="Q19" i="11"/>
  <c r="Q20" i="11"/>
  <c r="Q21" i="11"/>
  <c r="Q22" i="11"/>
  <c r="Q23" i="11"/>
  <c r="Q24" i="11"/>
  <c r="Q25" i="11"/>
  <c r="Q26" i="11"/>
  <c r="Q27" i="11"/>
  <c r="Q28" i="11"/>
  <c r="Q29" i="11"/>
  <c r="Q30" i="11"/>
  <c r="Q31" i="11"/>
  <c r="Q32" i="11"/>
  <c r="Q33" i="11"/>
  <c r="Q34" i="11"/>
  <c r="Q35" i="11"/>
  <c r="Q36" i="11"/>
  <c r="Q37" i="11"/>
  <c r="Q38" i="11"/>
  <c r="Q39" i="11"/>
  <c r="Q40" i="11"/>
  <c r="Q41" i="11"/>
  <c r="Q42" i="11"/>
  <c r="Q43" i="11"/>
  <c r="Q44" i="11"/>
  <c r="Q45" i="11"/>
  <c r="Q46" i="11"/>
  <c r="Q47" i="11"/>
  <c r="Q48" i="11"/>
  <c r="Q49" i="11"/>
  <c r="Q50" i="11"/>
  <c r="Q51" i="11"/>
  <c r="Q52" i="11"/>
  <c r="Q53" i="11"/>
  <c r="Q54" i="11"/>
  <c r="Q55" i="11"/>
  <c r="Q56" i="11"/>
  <c r="Q57" i="11"/>
  <c r="Q58" i="11"/>
  <c r="Q59" i="11"/>
  <c r="Q60" i="11"/>
  <c r="Q61" i="11"/>
  <c r="Q62" i="11"/>
  <c r="Q63" i="11"/>
  <c r="Q64" i="11"/>
  <c r="Q65" i="11"/>
  <c r="Q66" i="11"/>
  <c r="Q67" i="11"/>
  <c r="Q68" i="11"/>
  <c r="Q69" i="11"/>
  <c r="Q70" i="11"/>
  <c r="Q71" i="11"/>
  <c r="Q72" i="11"/>
  <c r="Q73" i="11"/>
  <c r="Q74" i="11"/>
  <c r="Q75" i="11"/>
  <c r="Q76" i="11"/>
  <c r="Q77" i="11"/>
  <c r="Q78" i="11"/>
  <c r="Q79" i="11"/>
  <c r="Q80" i="11"/>
  <c r="Q81" i="11"/>
  <c r="Q82" i="11"/>
  <c r="Q83" i="11"/>
  <c r="Q84" i="11"/>
  <c r="Q85" i="11"/>
  <c r="Q86" i="11"/>
  <c r="Q87" i="11"/>
  <c r="Q88" i="11"/>
  <c r="Q89" i="11"/>
  <c r="Q90" i="11"/>
  <c r="Q91" i="11"/>
  <c r="Q92" i="11"/>
  <c r="Q93" i="11"/>
  <c r="Q94" i="11"/>
  <c r="Q95" i="11"/>
  <c r="Q96" i="11"/>
  <c r="Q97" i="11"/>
  <c r="Q98" i="11"/>
  <c r="Q99" i="11"/>
  <c r="Q100" i="11"/>
  <c r="Q101" i="11"/>
  <c r="Q102" i="11"/>
  <c r="Q103" i="11"/>
  <c r="Q104" i="11"/>
  <c r="Q105" i="11"/>
  <c r="Q106" i="11"/>
  <c r="Q107" i="11"/>
  <c r="Q108" i="11"/>
  <c r="Q109" i="11"/>
  <c r="Q110" i="11"/>
  <c r="Q111" i="11"/>
  <c r="Q112" i="11"/>
  <c r="Q113" i="11"/>
  <c r="Q114" i="11"/>
  <c r="Q115" i="11"/>
  <c r="P14" i="11" l="1"/>
  <c r="P15" i="11"/>
  <c r="P16" i="11"/>
  <c r="P17" i="11"/>
  <c r="P18" i="11"/>
  <c r="P19" i="11"/>
  <c r="P20" i="11"/>
  <c r="P21" i="11"/>
  <c r="P22" i="11"/>
  <c r="P23" i="11"/>
  <c r="P24" i="11"/>
  <c r="P25" i="11"/>
  <c r="P26" i="11"/>
  <c r="P27" i="11"/>
  <c r="P28" i="11"/>
  <c r="P29" i="11"/>
  <c r="P30" i="11"/>
  <c r="P31" i="11"/>
  <c r="P32" i="11"/>
  <c r="P33" i="11"/>
  <c r="P34" i="11"/>
  <c r="P35" i="11"/>
  <c r="P36" i="11"/>
  <c r="P37" i="11"/>
  <c r="P38" i="11"/>
  <c r="P39" i="11"/>
  <c r="P40" i="11"/>
  <c r="P41" i="11"/>
  <c r="P42" i="11"/>
  <c r="P43" i="11"/>
  <c r="P44" i="11"/>
  <c r="P45" i="11"/>
  <c r="P46" i="11"/>
  <c r="P47" i="11"/>
  <c r="P48" i="11"/>
  <c r="P49" i="11"/>
  <c r="P50" i="11"/>
  <c r="P51" i="11"/>
  <c r="P52" i="11"/>
  <c r="P53" i="11"/>
  <c r="P54" i="11"/>
  <c r="P55" i="11"/>
  <c r="P56" i="11"/>
  <c r="P57" i="11"/>
  <c r="P58" i="11"/>
  <c r="P59" i="11"/>
  <c r="P60" i="11"/>
  <c r="P61" i="11"/>
  <c r="P62" i="11"/>
  <c r="P63" i="11"/>
  <c r="P64" i="11"/>
  <c r="P65" i="11"/>
  <c r="P66" i="11"/>
  <c r="P67" i="11"/>
  <c r="P68" i="11"/>
  <c r="P69" i="11"/>
  <c r="P70" i="11"/>
  <c r="P71" i="11"/>
  <c r="P72" i="11"/>
  <c r="P73" i="11"/>
  <c r="P74" i="11"/>
  <c r="P75" i="11"/>
  <c r="P76" i="11"/>
  <c r="P77" i="11"/>
  <c r="P78" i="11"/>
  <c r="P79" i="11"/>
  <c r="P80" i="11"/>
  <c r="P81" i="11"/>
  <c r="P82" i="11"/>
  <c r="P83" i="11"/>
  <c r="P84" i="11"/>
  <c r="P85" i="11"/>
  <c r="P86" i="11"/>
  <c r="P87" i="11"/>
  <c r="P88" i="11"/>
  <c r="P89" i="11"/>
  <c r="P90" i="11"/>
  <c r="P91" i="11"/>
  <c r="P92" i="11"/>
  <c r="P93" i="11"/>
  <c r="P94" i="11"/>
  <c r="P95" i="11"/>
  <c r="P96" i="11"/>
  <c r="P97" i="11"/>
  <c r="P98" i="11"/>
  <c r="P99" i="11"/>
  <c r="P100" i="11"/>
  <c r="P101" i="11"/>
  <c r="P102" i="11"/>
  <c r="P103" i="11"/>
  <c r="P104" i="11"/>
  <c r="P105" i="11"/>
  <c r="P106" i="11"/>
  <c r="P107" i="11"/>
  <c r="P108" i="11"/>
  <c r="P109" i="11"/>
  <c r="P110" i="11"/>
  <c r="P111" i="11"/>
  <c r="P112" i="11"/>
  <c r="P113" i="11"/>
  <c r="P114" i="11"/>
  <c r="P115" i="11"/>
  <c r="O11" i="11"/>
  <c r="O12" i="11"/>
  <c r="O13" i="11"/>
  <c r="O14" i="11"/>
  <c r="O15" i="11"/>
  <c r="O16" i="11"/>
  <c r="O17" i="11"/>
  <c r="O18" i="11"/>
  <c r="O19" i="11"/>
  <c r="O20" i="11"/>
  <c r="O21" i="11"/>
  <c r="O22" i="11"/>
  <c r="O23" i="11"/>
  <c r="O24" i="11"/>
  <c r="O25" i="11"/>
  <c r="O26" i="11"/>
  <c r="O27" i="11"/>
  <c r="O28" i="11"/>
  <c r="O29" i="11"/>
  <c r="O30" i="11"/>
  <c r="O31" i="11"/>
  <c r="O32" i="11"/>
  <c r="O33" i="11"/>
  <c r="O34" i="11"/>
  <c r="O35" i="11"/>
  <c r="O36" i="11"/>
  <c r="O37" i="11"/>
  <c r="O38" i="11"/>
  <c r="O39" i="11"/>
  <c r="O40" i="11"/>
  <c r="O41" i="11"/>
  <c r="O42" i="11"/>
  <c r="O43" i="11"/>
  <c r="O44" i="11"/>
  <c r="O45" i="11"/>
  <c r="O46" i="11"/>
  <c r="O47" i="11"/>
  <c r="O48" i="11"/>
  <c r="O49" i="11"/>
  <c r="O50" i="11"/>
  <c r="O51" i="11"/>
  <c r="O52" i="11"/>
  <c r="O53" i="11"/>
  <c r="O54" i="11"/>
  <c r="O55" i="11"/>
  <c r="O56" i="11"/>
  <c r="O57" i="11"/>
  <c r="O58" i="11"/>
  <c r="O59" i="11"/>
  <c r="O60" i="11"/>
  <c r="O61" i="11"/>
  <c r="O62" i="11"/>
  <c r="O63" i="11"/>
  <c r="O64" i="11"/>
  <c r="O65" i="11"/>
  <c r="O66" i="11"/>
  <c r="O67" i="11"/>
  <c r="O68" i="11"/>
  <c r="O69" i="11"/>
  <c r="O70" i="11"/>
  <c r="O71" i="11"/>
  <c r="O72" i="11"/>
  <c r="O73" i="11"/>
  <c r="O74" i="11"/>
  <c r="O75" i="11"/>
  <c r="O76" i="11"/>
  <c r="O77" i="11"/>
  <c r="O78" i="11"/>
  <c r="O79" i="11"/>
  <c r="O80" i="11"/>
  <c r="O81" i="11"/>
  <c r="O82" i="11"/>
  <c r="O83" i="11"/>
  <c r="O84" i="11"/>
  <c r="O85" i="11"/>
  <c r="O86" i="11"/>
  <c r="O87" i="11"/>
  <c r="O88" i="11"/>
  <c r="O89" i="11"/>
  <c r="O90" i="11"/>
  <c r="O91" i="11"/>
  <c r="O92" i="11"/>
  <c r="O93" i="11"/>
  <c r="O94" i="11"/>
  <c r="O95" i="11"/>
  <c r="O96" i="11"/>
  <c r="O97" i="11"/>
  <c r="O98" i="11"/>
  <c r="O99" i="11"/>
  <c r="O100" i="11"/>
  <c r="O101" i="11"/>
  <c r="O102" i="11"/>
  <c r="O103" i="11"/>
  <c r="O104" i="11"/>
  <c r="O105" i="11"/>
  <c r="O106" i="11"/>
  <c r="O107" i="11"/>
  <c r="O108" i="11"/>
  <c r="O109" i="11"/>
  <c r="O110" i="11"/>
  <c r="O111" i="11"/>
  <c r="O112" i="11"/>
  <c r="O113" i="11"/>
  <c r="O114" i="11"/>
  <c r="O115" i="11"/>
  <c r="O5" i="11"/>
  <c r="O6" i="11"/>
  <c r="O7" i="11"/>
  <c r="O8" i="11"/>
  <c r="O9" i="11"/>
  <c r="D10" i="11"/>
  <c r="D11" i="11"/>
  <c r="D12" i="11"/>
  <c r="D13" i="11"/>
  <c r="D14" i="11"/>
  <c r="D15" i="11"/>
  <c r="D16" i="11"/>
  <c r="D17" i="11"/>
  <c r="D18" i="11"/>
  <c r="D19" i="11"/>
  <c r="D20" i="11"/>
  <c r="D21" i="11"/>
  <c r="D22" i="11"/>
  <c r="D23" i="11"/>
  <c r="D24" i="11"/>
  <c r="D25" i="11"/>
  <c r="D26" i="11"/>
  <c r="D27" i="11"/>
  <c r="D28" i="11"/>
  <c r="D29" i="11"/>
  <c r="D30" i="11"/>
  <c r="D31" i="11"/>
  <c r="D32" i="11"/>
  <c r="D33" i="11"/>
  <c r="D34" i="11"/>
  <c r="D35" i="11"/>
  <c r="D36" i="11"/>
  <c r="D37" i="11"/>
  <c r="D38" i="11"/>
  <c r="D39" i="11"/>
  <c r="D40" i="11"/>
  <c r="D41" i="11"/>
  <c r="D42" i="11"/>
  <c r="D43" i="11"/>
  <c r="D44" i="11"/>
  <c r="D45" i="11"/>
  <c r="D46" i="11"/>
  <c r="D47" i="11"/>
  <c r="D48" i="11"/>
  <c r="D49" i="11"/>
  <c r="D50" i="11"/>
  <c r="D51" i="11"/>
  <c r="D52" i="11"/>
  <c r="D53" i="11"/>
  <c r="D54" i="11"/>
  <c r="D55" i="11"/>
  <c r="D56" i="11"/>
  <c r="D57" i="11"/>
  <c r="D58" i="11"/>
  <c r="D59" i="11"/>
  <c r="D60" i="11"/>
  <c r="D61" i="11"/>
  <c r="D62" i="11"/>
  <c r="D63" i="11"/>
  <c r="D64" i="11"/>
  <c r="D65" i="11"/>
  <c r="D66" i="11"/>
  <c r="D67" i="11"/>
  <c r="D68" i="11"/>
  <c r="D69" i="11"/>
  <c r="D70" i="11"/>
  <c r="D71" i="11"/>
  <c r="D72" i="11"/>
  <c r="D73" i="11"/>
  <c r="D74" i="11"/>
  <c r="D75" i="11"/>
  <c r="D76" i="11"/>
  <c r="D77" i="11"/>
  <c r="D78" i="11"/>
  <c r="D79" i="11"/>
  <c r="D80" i="11"/>
  <c r="D81" i="11"/>
  <c r="D82" i="11"/>
  <c r="D83" i="11"/>
  <c r="D84" i="11"/>
  <c r="D85" i="11"/>
  <c r="D86" i="11"/>
  <c r="D87" i="11"/>
  <c r="D88" i="11"/>
  <c r="D89" i="11"/>
  <c r="D90" i="11"/>
  <c r="D91" i="11"/>
  <c r="D92" i="11"/>
  <c r="D93" i="11"/>
  <c r="D94" i="11"/>
  <c r="D95" i="11"/>
  <c r="D96" i="11"/>
  <c r="D97" i="11"/>
  <c r="D98" i="11"/>
  <c r="D99" i="11"/>
  <c r="D100" i="11"/>
  <c r="D101" i="11"/>
  <c r="D102" i="11"/>
  <c r="D103" i="11"/>
  <c r="D104" i="11"/>
  <c r="D105" i="11"/>
  <c r="D106" i="11"/>
  <c r="D107" i="11"/>
  <c r="D108" i="11"/>
  <c r="D109" i="11"/>
  <c r="D110" i="11"/>
  <c r="D111" i="11"/>
  <c r="D112" i="11"/>
  <c r="D113" i="11"/>
  <c r="D114" i="11"/>
  <c r="D115" i="11"/>
  <c r="G115" i="11"/>
  <c r="H93" i="11"/>
  <c r="H94" i="11"/>
  <c r="H95" i="11"/>
  <c r="H96" i="11"/>
  <c r="H97" i="11"/>
  <c r="H98" i="11"/>
  <c r="H99" i="11"/>
  <c r="H100" i="11"/>
  <c r="H101" i="11"/>
  <c r="H102" i="11"/>
  <c r="H103" i="11"/>
  <c r="H104" i="11"/>
  <c r="H105" i="11"/>
  <c r="H106" i="11"/>
  <c r="H107" i="11"/>
  <c r="H108" i="11"/>
  <c r="H109" i="11"/>
  <c r="H110" i="11"/>
  <c r="H111" i="11"/>
  <c r="H112" i="11"/>
  <c r="H113" i="11"/>
  <c r="H114" i="11"/>
  <c r="H115" i="11"/>
  <c r="S93" i="11"/>
  <c r="T93" i="11" s="1"/>
  <c r="S94" i="11"/>
  <c r="R94" i="11" s="1"/>
  <c r="S95" i="11"/>
  <c r="R95" i="11" s="1"/>
  <c r="S96" i="11"/>
  <c r="T96" i="11" s="1"/>
  <c r="S97" i="11"/>
  <c r="T97" i="11" s="1"/>
  <c r="S98" i="11"/>
  <c r="R98" i="11" s="1"/>
  <c r="S99" i="11"/>
  <c r="R99" i="11" s="1"/>
  <c r="S100" i="11"/>
  <c r="R100" i="11" s="1"/>
  <c r="S101" i="11"/>
  <c r="T101" i="11" s="1"/>
  <c r="S102" i="11"/>
  <c r="R102" i="11" s="1"/>
  <c r="S103" i="11"/>
  <c r="R103" i="11" s="1"/>
  <c r="S104" i="11"/>
  <c r="T104" i="11" s="1"/>
  <c r="S105" i="11"/>
  <c r="T105" i="11" s="1"/>
  <c r="S106" i="11"/>
  <c r="T106" i="11" s="1"/>
  <c r="S107" i="11"/>
  <c r="R107" i="11" s="1"/>
  <c r="S108" i="11"/>
  <c r="R108" i="11" s="1"/>
  <c r="S109" i="11"/>
  <c r="T109" i="11" s="1"/>
  <c r="S110" i="11"/>
  <c r="R110" i="11" s="1"/>
  <c r="S111" i="11"/>
  <c r="R111" i="11" s="1"/>
  <c r="S112" i="11"/>
  <c r="T112" i="11" s="1"/>
  <c r="S113" i="11"/>
  <c r="T113" i="11" s="1"/>
  <c r="S114" i="11"/>
  <c r="T114" i="11" s="1"/>
  <c r="S115" i="11"/>
  <c r="R115" i="11" s="1"/>
  <c r="T100" i="11"/>
  <c r="C10" i="11"/>
  <c r="C11" i="11"/>
  <c r="C12" i="11"/>
  <c r="C13" i="11"/>
  <c r="C14" i="11"/>
  <c r="C15" i="11"/>
  <c r="C16" i="11"/>
  <c r="C17" i="11"/>
  <c r="C18" i="11"/>
  <c r="C19" i="11"/>
  <c r="C20" i="11"/>
  <c r="C21" i="11"/>
  <c r="C22" i="11"/>
  <c r="C23" i="11"/>
  <c r="C24" i="11"/>
  <c r="C25" i="11"/>
  <c r="C26" i="11"/>
  <c r="C27" i="11"/>
  <c r="C28" i="11"/>
  <c r="C29" i="11"/>
  <c r="C30" i="11"/>
  <c r="C31" i="11"/>
  <c r="C32" i="11"/>
  <c r="C33" i="11"/>
  <c r="C34" i="11"/>
  <c r="C35" i="11"/>
  <c r="C36" i="11"/>
  <c r="C37" i="11"/>
  <c r="C38" i="11"/>
  <c r="C39" i="11"/>
  <c r="C40" i="11"/>
  <c r="C41" i="11"/>
  <c r="C42" i="11"/>
  <c r="C43" i="11"/>
  <c r="C44" i="11"/>
  <c r="C45" i="11"/>
  <c r="C46" i="11"/>
  <c r="C47" i="11"/>
  <c r="C48" i="11"/>
  <c r="C49" i="11"/>
  <c r="C50" i="11"/>
  <c r="C51" i="11"/>
  <c r="C52" i="11"/>
  <c r="C53" i="11"/>
  <c r="C54" i="11"/>
  <c r="C55" i="11"/>
  <c r="C56" i="11"/>
  <c r="C57" i="11"/>
  <c r="C58" i="11"/>
  <c r="C59" i="11"/>
  <c r="C60" i="11"/>
  <c r="C61" i="11"/>
  <c r="C62" i="11"/>
  <c r="C63" i="11"/>
  <c r="C64" i="11"/>
  <c r="C65" i="11"/>
  <c r="C66" i="11"/>
  <c r="C67" i="11"/>
  <c r="C68" i="11"/>
  <c r="C69" i="11"/>
  <c r="C70" i="11"/>
  <c r="C71" i="11"/>
  <c r="C72" i="11"/>
  <c r="C73" i="11"/>
  <c r="C74" i="11"/>
  <c r="C75" i="11"/>
  <c r="C76" i="11"/>
  <c r="C77" i="11"/>
  <c r="C78" i="11"/>
  <c r="C79" i="11"/>
  <c r="C80" i="11"/>
  <c r="C81" i="11"/>
  <c r="C82" i="11"/>
  <c r="C83" i="11"/>
  <c r="C84" i="11"/>
  <c r="C85" i="11"/>
  <c r="C86" i="11"/>
  <c r="C87" i="11"/>
  <c r="C88" i="11"/>
  <c r="C89" i="11"/>
  <c r="C90" i="11"/>
  <c r="C91" i="11"/>
  <c r="C92" i="11"/>
  <c r="C93" i="11"/>
  <c r="C94" i="11"/>
  <c r="C95" i="11"/>
  <c r="C96" i="11"/>
  <c r="C97" i="11"/>
  <c r="C98" i="11"/>
  <c r="C99" i="11"/>
  <c r="C100" i="11"/>
  <c r="C101" i="11"/>
  <c r="C102" i="11"/>
  <c r="C103" i="11"/>
  <c r="C104" i="11"/>
  <c r="C105" i="11"/>
  <c r="C106" i="11"/>
  <c r="C107" i="11"/>
  <c r="C108" i="11"/>
  <c r="C109" i="11"/>
  <c r="C110" i="11"/>
  <c r="C111" i="11"/>
  <c r="C112" i="11"/>
  <c r="C113" i="11"/>
  <c r="C114" i="11"/>
  <c r="C115" i="11"/>
  <c r="T110" i="11" l="1"/>
  <c r="T108" i="11"/>
  <c r="T98" i="11"/>
  <c r="R104" i="11"/>
  <c r="R106" i="11"/>
  <c r="T94" i="11"/>
  <c r="R114" i="11"/>
  <c r="T102" i="11"/>
  <c r="R112" i="11"/>
  <c r="R96" i="11"/>
  <c r="T115" i="11"/>
  <c r="T111" i="11"/>
  <c r="T107" i="11"/>
  <c r="T103" i="11"/>
  <c r="T99" i="11"/>
  <c r="T95" i="11"/>
  <c r="R113" i="11"/>
  <c r="R109" i="11"/>
  <c r="R105" i="11"/>
  <c r="R101" i="11"/>
  <c r="R97" i="11"/>
  <c r="R93" i="11"/>
  <c r="E75" i="2"/>
  <c r="P10" i="11" s="1"/>
  <c r="E76" i="2"/>
  <c r="E74" i="2"/>
  <c r="E73" i="2"/>
  <c r="E70" i="2"/>
  <c r="E72" i="2"/>
  <c r="E71" i="2"/>
  <c r="E7" i="2"/>
  <c r="P7" i="11" s="1"/>
  <c r="E5" i="2"/>
  <c r="E8" i="2"/>
  <c r="E10" i="2"/>
  <c r="E6" i="2"/>
  <c r="E9" i="2"/>
  <c r="E77" i="2"/>
  <c r="E62" i="2"/>
  <c r="E63" i="2"/>
  <c r="E32" i="2"/>
  <c r="E35" i="2"/>
  <c r="P6" i="11" s="1"/>
  <c r="E43" i="2"/>
  <c r="E42" i="2"/>
  <c r="P8" i="11" s="1"/>
  <c r="E30" i="2"/>
  <c r="E31" i="2"/>
  <c r="E44" i="2"/>
  <c r="E33" i="2"/>
  <c r="E34" i="2"/>
  <c r="E36" i="2"/>
  <c r="E45" i="2"/>
  <c r="E41" i="2"/>
  <c r="E48" i="2"/>
  <c r="E37" i="2"/>
  <c r="E38" i="2"/>
  <c r="E39" i="2"/>
  <c r="E40" i="2"/>
  <c r="E46" i="2"/>
  <c r="E82" i="2"/>
  <c r="E83" i="2"/>
  <c r="E84" i="2"/>
  <c r="E85" i="2"/>
  <c r="E86" i="2"/>
  <c r="E87" i="2"/>
  <c r="E88" i="2"/>
  <c r="E89" i="2"/>
  <c r="E90" i="2"/>
  <c r="E91" i="2"/>
  <c r="E92" i="2"/>
  <c r="E93" i="2"/>
  <c r="E54" i="2"/>
  <c r="E55" i="2"/>
  <c r="E57" i="2"/>
  <c r="P5" i="11" s="1"/>
  <c r="E58" i="2"/>
  <c r="E23" i="2"/>
  <c r="E24" i="2"/>
  <c r="E22" i="2"/>
  <c r="E21" i="2"/>
  <c r="P13" i="11" s="1"/>
  <c r="E25" i="2"/>
  <c r="E51" i="2"/>
  <c r="E50" i="2"/>
  <c r="E20" i="2"/>
  <c r="E56" i="2"/>
  <c r="E67" i="2"/>
  <c r="E52" i="2"/>
  <c r="E53" i="2"/>
  <c r="E78" i="2"/>
  <c r="E11" i="2"/>
  <c r="E47" i="2"/>
  <c r="E64" i="2"/>
  <c r="E65" i="2"/>
  <c r="E66" i="2"/>
  <c r="E81" i="2"/>
  <c r="E60" i="2"/>
  <c r="E61" i="2"/>
  <c r="P9" i="11" s="1"/>
  <c r="E29" i="2"/>
  <c r="E79" i="2"/>
  <c r="E94" i="2"/>
  <c r="E95" i="2"/>
  <c r="E13" i="2"/>
  <c r="E14" i="2"/>
  <c r="E12" i="2"/>
  <c r="E18" i="2"/>
  <c r="E96" i="2"/>
  <c r="E97" i="2"/>
  <c r="E98" i="2"/>
  <c r="E99" i="2"/>
  <c r="E27" i="2"/>
  <c r="E28" i="2"/>
  <c r="E15" i="2"/>
  <c r="E19" i="2"/>
  <c r="E80" i="2"/>
  <c r="E100" i="2"/>
  <c r="E101" i="2"/>
  <c r="E102" i="2"/>
  <c r="E103" i="2"/>
  <c r="E104" i="2"/>
  <c r="E105" i="2"/>
  <c r="E106" i="2"/>
  <c r="E107" i="2"/>
  <c r="E26" i="2"/>
  <c r="E49" i="2"/>
  <c r="E68" i="2"/>
  <c r="E59" i="2"/>
  <c r="E108" i="2"/>
  <c r="E109" i="2"/>
  <c r="E110" i="2"/>
  <c r="E111" i="2"/>
  <c r="E112" i="2"/>
  <c r="E113" i="2"/>
  <c r="E114" i="2"/>
  <c r="E115" i="2"/>
  <c r="E116" i="2"/>
  <c r="E117" i="2"/>
  <c r="E118" i="2"/>
  <c r="E119" i="2"/>
  <c r="E120" i="2"/>
  <c r="E121" i="2"/>
  <c r="E122" i="2"/>
  <c r="E123" i="2"/>
  <c r="E16" i="2"/>
  <c r="E17" i="2"/>
  <c r="E124" i="2"/>
  <c r="E69" i="2"/>
  <c r="E125" i="2"/>
  <c r="E126" i="2"/>
  <c r="E127" i="2"/>
  <c r="E128" i="2"/>
  <c r="E129" i="2"/>
  <c r="E130" i="2"/>
  <c r="E131" i="2"/>
  <c r="E132" i="2"/>
  <c r="E133" i="2"/>
  <c r="E134" i="2"/>
  <c r="E135" i="2"/>
  <c r="E136" i="2"/>
  <c r="E137" i="2"/>
  <c r="E138" i="2"/>
  <c r="E139" i="2"/>
  <c r="E140" i="2"/>
  <c r="E141" i="2"/>
  <c r="E142" i="2"/>
  <c r="E143" i="2"/>
  <c r="E144" i="2"/>
  <c r="E145" i="2"/>
  <c r="E146" i="2"/>
  <c r="E147" i="2"/>
  <c r="E148" i="2"/>
  <c r="E149" i="2"/>
  <c r="E150" i="2"/>
  <c r="E151" i="2"/>
  <c r="E152" i="2"/>
  <c r="E153" i="2"/>
  <c r="E154" i="2"/>
  <c r="E155" i="2"/>
  <c r="E156" i="2"/>
  <c r="E157" i="2"/>
  <c r="E158" i="2"/>
  <c r="E159" i="2"/>
  <c r="E160" i="2"/>
  <c r="E161" i="2"/>
  <c r="E162" i="2"/>
  <c r="E163" i="2"/>
  <c r="E164" i="2"/>
  <c r="E165" i="2"/>
  <c r="E166" i="2"/>
  <c r="E167" i="2"/>
  <c r="E168" i="2"/>
  <c r="E169" i="2"/>
  <c r="E170" i="2"/>
  <c r="E171" i="2"/>
  <c r="E172" i="2"/>
  <c r="E173" i="2"/>
  <c r="E174" i="2"/>
  <c r="E175" i="2"/>
  <c r="E176" i="2"/>
  <c r="E177" i="2"/>
  <c r="E178" i="2"/>
  <c r="E179" i="2"/>
  <c r="E180" i="2"/>
  <c r="E181" i="2"/>
  <c r="E182" i="2"/>
  <c r="E183" i="2"/>
  <c r="E184" i="2"/>
  <c r="E185" i="2"/>
  <c r="E186" i="2"/>
  <c r="E187" i="2"/>
  <c r="E188" i="2"/>
  <c r="E189" i="2"/>
  <c r="E190" i="2"/>
  <c r="E191" i="2"/>
  <c r="E192" i="2"/>
  <c r="E193" i="2"/>
  <c r="E194" i="2"/>
  <c r="E195" i="2"/>
  <c r="E196" i="2"/>
  <c r="E197" i="2"/>
  <c r="E198" i="2"/>
  <c r="E199" i="2"/>
  <c r="E200" i="2"/>
  <c r="E201" i="2"/>
  <c r="P11" i="11" l="1"/>
  <c r="P12" i="11"/>
  <c r="H16" i="15" a="1"/>
  <c r="H16" i="15" s="1"/>
  <c r="A10" i="15" s="1"/>
  <c r="H17" i="15" l="1" a="1"/>
  <c r="H17" i="15" s="1"/>
  <c r="H18" i="15" a="1"/>
  <c r="H18" i="15" s="1"/>
  <c r="H19" i="15" a="1"/>
  <c r="H19" i="15" s="1"/>
  <c r="H20" i="15" a="1"/>
  <c r="H20" i="15" s="1"/>
  <c r="H21" i="15" a="1"/>
  <c r="H21" i="15" s="1"/>
  <c r="H22" i="15" a="1"/>
  <c r="H22" i="15" s="1"/>
  <c r="H23" i="15" a="1"/>
  <c r="H23" i="15" s="1"/>
  <c r="H24" i="15" a="1"/>
  <c r="H24" i="15" s="1"/>
  <c r="H25" i="15" a="1"/>
  <c r="H25" i="15" s="1"/>
  <c r="H26" i="15" a="1"/>
  <c r="H26" i="15" s="1"/>
  <c r="H27" i="15" a="1"/>
  <c r="H27" i="15" s="1"/>
  <c r="H28" i="15" a="1"/>
  <c r="H28" i="15" s="1"/>
  <c r="H29" i="15" a="1"/>
  <c r="H29" i="15" s="1"/>
  <c r="H30" i="15" a="1"/>
  <c r="H30" i="15" s="1"/>
  <c r="H31" i="15" a="1"/>
  <c r="H31" i="15" s="1"/>
  <c r="H32" i="15" a="1"/>
  <c r="H32" i="15" s="1"/>
  <c r="H33" i="15" a="1"/>
  <c r="H33" i="15" s="1"/>
  <c r="H34" i="15" a="1"/>
  <c r="H34" i="15" s="1"/>
  <c r="H35" i="15" a="1"/>
  <c r="H35" i="15" s="1"/>
  <c r="H36" i="15" a="1"/>
  <c r="H36" i="15" s="1"/>
  <c r="H37" i="15" a="1"/>
  <c r="H37" i="15" s="1"/>
  <c r="H38" i="15" a="1"/>
  <c r="H38" i="15" s="1"/>
  <c r="H39" i="15" a="1"/>
  <c r="H39" i="15" s="1"/>
  <c r="H40" i="15" a="1"/>
  <c r="H40" i="15" s="1"/>
  <c r="H41" i="15" a="1"/>
  <c r="H41" i="15" s="1"/>
  <c r="H42" i="15" a="1"/>
  <c r="H42" i="15" s="1"/>
  <c r="H43" i="15" a="1"/>
  <c r="H43" i="15" s="1"/>
  <c r="H44" i="15" a="1"/>
  <c r="H44" i="15" s="1"/>
  <c r="H45" i="15" a="1"/>
  <c r="H45" i="15" s="1"/>
  <c r="H46" i="15" a="1"/>
  <c r="H46" i="15" s="1"/>
  <c r="H47" i="15" a="1"/>
  <c r="H47" i="15" s="1"/>
  <c r="H48" i="15" a="1"/>
  <c r="H48" i="15" s="1"/>
  <c r="H49" i="15" a="1"/>
  <c r="H49" i="15" s="1"/>
  <c r="S11" i="11"/>
  <c r="T11" i="11" s="1"/>
  <c r="E10" i="15" l="1"/>
  <c r="F10" i="15"/>
  <c r="F46" i="15"/>
  <c r="E36" i="15"/>
  <c r="E32" i="15"/>
  <c r="E28" i="15"/>
  <c r="E24" i="15"/>
  <c r="E35" i="15"/>
  <c r="E31" i="15"/>
  <c r="E27" i="15"/>
  <c r="E23" i="15"/>
  <c r="E38" i="15"/>
  <c r="F38" i="15"/>
  <c r="E34" i="15"/>
  <c r="E30" i="15"/>
  <c r="E26" i="15"/>
  <c r="E22" i="15"/>
  <c r="E37" i="15"/>
  <c r="E33" i="15"/>
  <c r="E29" i="15"/>
  <c r="E25" i="15"/>
  <c r="C36" i="15"/>
  <c r="D36" i="15"/>
  <c r="C32" i="15"/>
  <c r="D32" i="15"/>
  <c r="C28" i="15"/>
  <c r="D28" i="15"/>
  <c r="C24" i="15"/>
  <c r="D24" i="15"/>
  <c r="D20" i="15"/>
  <c r="C35" i="15"/>
  <c r="D35" i="15"/>
  <c r="C31" i="15"/>
  <c r="D31" i="15"/>
  <c r="C27" i="15"/>
  <c r="D27" i="15"/>
  <c r="C23" i="15"/>
  <c r="D23" i="15"/>
  <c r="D19" i="15"/>
  <c r="C38" i="15"/>
  <c r="D38" i="15"/>
  <c r="C34" i="15"/>
  <c r="D34" i="15"/>
  <c r="C30" i="15"/>
  <c r="D30" i="15"/>
  <c r="C26" i="15"/>
  <c r="D26" i="15"/>
  <c r="C22" i="15"/>
  <c r="D22" i="15"/>
  <c r="D18" i="15"/>
  <c r="C37" i="15"/>
  <c r="D37" i="15"/>
  <c r="C33" i="15"/>
  <c r="D33" i="15"/>
  <c r="C29" i="15"/>
  <c r="D29" i="15"/>
  <c r="C25" i="15"/>
  <c r="D25" i="15"/>
  <c r="D21" i="15"/>
  <c r="D17" i="15"/>
  <c r="D16" i="15"/>
  <c r="A36" i="15"/>
  <c r="B36" i="15"/>
  <c r="A32" i="15"/>
  <c r="B32" i="15"/>
  <c r="A28" i="15"/>
  <c r="B28" i="15"/>
  <c r="A24" i="15"/>
  <c r="B24" i="15"/>
  <c r="A20" i="15"/>
  <c r="B20" i="15"/>
  <c r="A35" i="15"/>
  <c r="B35" i="15"/>
  <c r="A31" i="15"/>
  <c r="B31" i="15"/>
  <c r="A27" i="15"/>
  <c r="B27" i="15"/>
  <c r="A23" i="15"/>
  <c r="B23" i="15"/>
  <c r="A19" i="15"/>
  <c r="B19" i="15"/>
  <c r="A38" i="15"/>
  <c r="B38" i="15"/>
  <c r="A34" i="15"/>
  <c r="B34" i="15"/>
  <c r="A30" i="15"/>
  <c r="B30" i="15"/>
  <c r="A26" i="15"/>
  <c r="B26" i="15"/>
  <c r="A22" i="15"/>
  <c r="B22" i="15"/>
  <c r="A18" i="15"/>
  <c r="B18" i="15"/>
  <c r="A37" i="15"/>
  <c r="B37" i="15"/>
  <c r="A33" i="15"/>
  <c r="B33" i="15"/>
  <c r="A29" i="15"/>
  <c r="B29" i="15"/>
  <c r="A25" i="15"/>
  <c r="B25" i="15"/>
  <c r="A21" i="15"/>
  <c r="B21" i="15"/>
  <c r="A17" i="15"/>
  <c r="B17" i="15"/>
  <c r="A16" i="15"/>
  <c r="B16" i="15"/>
  <c r="R11" i="11"/>
  <c r="I24" i="12" l="1"/>
  <c r="I25" i="12"/>
  <c r="I26" i="12"/>
  <c r="I27" i="12"/>
  <c r="I28" i="12"/>
  <c r="J24" i="12"/>
  <c r="J25" i="12"/>
  <c r="J26" i="12"/>
  <c r="J27" i="12"/>
  <c r="J28" i="12"/>
  <c r="K24" i="12"/>
  <c r="K25" i="12"/>
  <c r="K26" i="12"/>
  <c r="K27" i="12"/>
  <c r="K28" i="12"/>
  <c r="L24" i="12"/>
  <c r="L25" i="12"/>
  <c r="L26" i="12"/>
  <c r="L27" i="12"/>
  <c r="L28" i="12"/>
  <c r="K5" i="12"/>
  <c r="K6" i="12"/>
  <c r="K7" i="12"/>
  <c r="K8" i="12"/>
  <c r="K9" i="12"/>
  <c r="K10" i="12"/>
  <c r="K11" i="12"/>
  <c r="K12" i="12"/>
  <c r="K13" i="12"/>
  <c r="K14" i="12"/>
  <c r="K15" i="12"/>
  <c r="K16" i="12"/>
  <c r="K17" i="12"/>
  <c r="K18" i="12"/>
  <c r="K19" i="12"/>
  <c r="K20" i="12"/>
  <c r="K21" i="12"/>
  <c r="K22" i="12"/>
  <c r="K23" i="12"/>
  <c r="S5" i="11"/>
  <c r="R5" i="11" s="1"/>
  <c r="S6" i="11"/>
  <c r="R6" i="11" s="1"/>
  <c r="S7" i="11"/>
  <c r="R7" i="11" s="1"/>
  <c r="S8" i="11"/>
  <c r="R8" i="11" s="1"/>
  <c r="S9" i="11"/>
  <c r="R9" i="11" s="1"/>
  <c r="S10" i="11"/>
  <c r="R10" i="11" s="1"/>
  <c r="S12" i="11"/>
  <c r="R12" i="11" s="1"/>
  <c r="S13" i="11"/>
  <c r="R13" i="11" s="1"/>
  <c r="S14" i="11"/>
  <c r="R14" i="11" s="1"/>
  <c r="S15" i="11"/>
  <c r="R15" i="11" s="1"/>
  <c r="S16" i="11"/>
  <c r="R16" i="11" s="1"/>
  <c r="S17" i="11"/>
  <c r="R17" i="11" s="1"/>
  <c r="S18" i="11"/>
  <c r="R18" i="11" s="1"/>
  <c r="S19" i="11"/>
  <c r="R19" i="11" s="1"/>
  <c r="S20" i="11"/>
  <c r="R20" i="11" s="1"/>
  <c r="S21" i="11"/>
  <c r="R21" i="11" s="1"/>
  <c r="S22" i="11"/>
  <c r="R22" i="11" s="1"/>
  <c r="S23" i="11"/>
  <c r="R23" i="11" s="1"/>
  <c r="S24" i="11"/>
  <c r="R24" i="11" s="1"/>
  <c r="S25" i="11"/>
  <c r="R25" i="11" s="1"/>
  <c r="S26" i="11"/>
  <c r="R26" i="11" s="1"/>
  <c r="S27" i="11"/>
  <c r="R27" i="11" s="1"/>
  <c r="S28" i="11"/>
  <c r="R28" i="11" s="1"/>
  <c r="S29" i="11"/>
  <c r="R29" i="11" s="1"/>
  <c r="S30" i="11"/>
  <c r="R30" i="11" s="1"/>
  <c r="S31" i="11"/>
  <c r="R31" i="11" s="1"/>
  <c r="S32" i="11"/>
  <c r="R32" i="11" s="1"/>
  <c r="S33" i="11"/>
  <c r="R33" i="11" s="1"/>
  <c r="S34" i="11"/>
  <c r="R34" i="11" s="1"/>
  <c r="S35" i="11"/>
  <c r="R35" i="11" s="1"/>
  <c r="S36" i="11"/>
  <c r="R36" i="11" s="1"/>
  <c r="S37" i="11"/>
  <c r="R37" i="11" s="1"/>
  <c r="S38" i="11"/>
  <c r="R38" i="11" s="1"/>
  <c r="S39" i="11"/>
  <c r="R39" i="11" s="1"/>
  <c r="S40" i="11"/>
  <c r="R40" i="11" s="1"/>
  <c r="S41" i="11"/>
  <c r="R41" i="11" s="1"/>
  <c r="S42" i="11"/>
  <c r="R42" i="11" s="1"/>
  <c r="S43" i="11"/>
  <c r="R43" i="11" s="1"/>
  <c r="S44" i="11"/>
  <c r="R44" i="11" s="1"/>
  <c r="S45" i="11"/>
  <c r="R45" i="11" s="1"/>
  <c r="S46" i="11"/>
  <c r="R46" i="11" s="1"/>
  <c r="S47" i="11"/>
  <c r="R47" i="11" s="1"/>
  <c r="S48" i="11"/>
  <c r="R48" i="11" s="1"/>
  <c r="S49" i="11"/>
  <c r="R49" i="11" s="1"/>
  <c r="S50" i="11"/>
  <c r="R50" i="11" s="1"/>
  <c r="S51" i="11"/>
  <c r="R51" i="11" s="1"/>
  <c r="S52" i="11"/>
  <c r="R52" i="11" s="1"/>
  <c r="S53" i="11"/>
  <c r="R53" i="11" s="1"/>
  <c r="S54" i="11"/>
  <c r="R54" i="11" s="1"/>
  <c r="S55" i="11"/>
  <c r="R55" i="11" s="1"/>
  <c r="S56" i="11"/>
  <c r="R56" i="11" s="1"/>
  <c r="S57" i="11"/>
  <c r="R57" i="11" s="1"/>
  <c r="S58" i="11"/>
  <c r="R58" i="11" s="1"/>
  <c r="S59" i="11"/>
  <c r="R59" i="11" s="1"/>
  <c r="S60" i="11"/>
  <c r="R60" i="11" s="1"/>
  <c r="S61" i="11"/>
  <c r="R61" i="11" s="1"/>
  <c r="S62" i="11"/>
  <c r="R62" i="11" s="1"/>
  <c r="S63" i="11"/>
  <c r="R63" i="11" s="1"/>
  <c r="S64" i="11"/>
  <c r="R64" i="11" s="1"/>
  <c r="S65" i="11"/>
  <c r="R65" i="11" s="1"/>
  <c r="S66" i="11"/>
  <c r="R66" i="11" s="1"/>
  <c r="S67" i="11"/>
  <c r="R67" i="11" s="1"/>
  <c r="S68" i="11"/>
  <c r="R68" i="11" s="1"/>
  <c r="S69" i="11"/>
  <c r="R69" i="11" s="1"/>
  <c r="S70" i="11"/>
  <c r="R70" i="11" s="1"/>
  <c r="S71" i="11"/>
  <c r="R71" i="11" s="1"/>
  <c r="S72" i="11"/>
  <c r="R72" i="11" s="1"/>
  <c r="S73" i="11"/>
  <c r="R73" i="11" s="1"/>
  <c r="S74" i="11"/>
  <c r="R74" i="11" s="1"/>
  <c r="S75" i="11"/>
  <c r="R75" i="11" s="1"/>
  <c r="S76" i="11"/>
  <c r="R76" i="11" s="1"/>
  <c r="S77" i="11"/>
  <c r="R77" i="11" s="1"/>
  <c r="S78" i="11"/>
  <c r="R78" i="11" s="1"/>
  <c r="S79" i="11"/>
  <c r="R79" i="11" s="1"/>
  <c r="S80" i="11"/>
  <c r="R80" i="11" s="1"/>
  <c r="S81" i="11"/>
  <c r="R81" i="11" s="1"/>
  <c r="S82" i="11"/>
  <c r="R82" i="11" s="1"/>
  <c r="S83" i="11"/>
  <c r="R83" i="11" s="1"/>
  <c r="S84" i="11"/>
  <c r="R84" i="11" s="1"/>
  <c r="S85" i="11"/>
  <c r="R85" i="11" s="1"/>
  <c r="S86" i="11"/>
  <c r="R86" i="11" s="1"/>
  <c r="S87" i="11"/>
  <c r="R87" i="11" s="1"/>
  <c r="S88" i="11"/>
  <c r="R88" i="11" s="1"/>
  <c r="S89" i="11"/>
  <c r="R89" i="11" s="1"/>
  <c r="S90" i="11"/>
  <c r="R90" i="11" s="1"/>
  <c r="S91" i="11"/>
  <c r="R91" i="11" s="1"/>
  <c r="S92" i="11"/>
  <c r="R92" i="11" s="1"/>
  <c r="L5" i="12"/>
  <c r="G54" i="2" s="1"/>
  <c r="L6" i="12"/>
  <c r="G59" i="2" s="1"/>
  <c r="L7" i="12"/>
  <c r="L8" i="12"/>
  <c r="L9" i="12"/>
  <c r="L10" i="12"/>
  <c r="L11" i="12"/>
  <c r="L12" i="12"/>
  <c r="L13" i="12"/>
  <c r="L14" i="12"/>
  <c r="L15" i="12"/>
  <c r="L16" i="12"/>
  <c r="L17" i="12"/>
  <c r="L18" i="12"/>
  <c r="L19" i="12"/>
  <c r="L20" i="12"/>
  <c r="L21" i="12"/>
  <c r="L22" i="12"/>
  <c r="L23" i="12"/>
  <c r="I76" i="2" l="1"/>
  <c r="I72" i="2"/>
  <c r="I8" i="2"/>
  <c r="I77" i="2"/>
  <c r="I35" i="2"/>
  <c r="I31" i="2"/>
  <c r="I36" i="2"/>
  <c r="I37" i="2"/>
  <c r="I46" i="2"/>
  <c r="I85" i="2"/>
  <c r="I89" i="2"/>
  <c r="I93" i="2"/>
  <c r="I58" i="2"/>
  <c r="I21" i="2"/>
  <c r="I20" i="2"/>
  <c r="I53" i="2"/>
  <c r="I64" i="2"/>
  <c r="I60" i="2"/>
  <c r="I94" i="2"/>
  <c r="I12" i="2"/>
  <c r="I98" i="2"/>
  <c r="I15" i="2"/>
  <c r="I101" i="2"/>
  <c r="I105" i="2"/>
  <c r="I49" i="2"/>
  <c r="I109" i="2"/>
  <c r="I113" i="2"/>
  <c r="I117" i="2"/>
  <c r="I121" i="2"/>
  <c r="I17" i="2"/>
  <c r="I126" i="2"/>
  <c r="I130" i="2"/>
  <c r="I134" i="2"/>
  <c r="I138" i="2"/>
  <c r="I142" i="2"/>
  <c r="I146" i="2"/>
  <c r="I150" i="2"/>
  <c r="I154" i="2"/>
  <c r="I158" i="2"/>
  <c r="I162" i="2"/>
  <c r="I166" i="2"/>
  <c r="I170" i="2"/>
  <c r="I174" i="2"/>
  <c r="I178" i="2"/>
  <c r="I182" i="2"/>
  <c r="I186" i="2"/>
  <c r="I190" i="2"/>
  <c r="I198" i="2"/>
  <c r="I74" i="2"/>
  <c r="I71" i="2"/>
  <c r="I10" i="2"/>
  <c r="I62" i="2"/>
  <c r="I43" i="2"/>
  <c r="I44" i="2"/>
  <c r="I45" i="2"/>
  <c r="I38" i="2"/>
  <c r="I82" i="2"/>
  <c r="I86" i="2"/>
  <c r="I90" i="2"/>
  <c r="I54" i="2"/>
  <c r="I23" i="2"/>
  <c r="I25" i="2"/>
  <c r="I56" i="2"/>
  <c r="I78" i="2"/>
  <c r="I65" i="2"/>
  <c r="I61" i="2"/>
  <c r="I95" i="2"/>
  <c r="I18" i="2"/>
  <c r="I99" i="2"/>
  <c r="I19" i="2"/>
  <c r="I102" i="2"/>
  <c r="I106" i="2"/>
  <c r="I68" i="2"/>
  <c r="I110" i="2"/>
  <c r="I114" i="2"/>
  <c r="I118" i="2"/>
  <c r="I122" i="2"/>
  <c r="I124" i="2"/>
  <c r="I127" i="2"/>
  <c r="I131" i="2"/>
  <c r="I135" i="2"/>
  <c r="I139" i="2"/>
  <c r="I143" i="2"/>
  <c r="I147" i="2"/>
  <c r="I151" i="2"/>
  <c r="I155" i="2"/>
  <c r="I159" i="2"/>
  <c r="I163" i="2"/>
  <c r="I167" i="2"/>
  <c r="I171" i="2"/>
  <c r="I175" i="2"/>
  <c r="I179" i="2"/>
  <c r="I183" i="2"/>
  <c r="I187" i="2"/>
  <c r="I191" i="2"/>
  <c r="I195" i="2"/>
  <c r="I199" i="2"/>
  <c r="I193" i="2"/>
  <c r="I194" i="2"/>
  <c r="I73" i="2"/>
  <c r="I7" i="2"/>
  <c r="I6" i="2"/>
  <c r="I63" i="2"/>
  <c r="I42" i="2"/>
  <c r="I33" i="2"/>
  <c r="I41" i="2"/>
  <c r="I39" i="2"/>
  <c r="I83" i="2"/>
  <c r="I87" i="2"/>
  <c r="I91" i="2"/>
  <c r="I55" i="2"/>
  <c r="I24" i="2"/>
  <c r="I51" i="2"/>
  <c r="I67" i="2"/>
  <c r="I11" i="2"/>
  <c r="I66" i="2"/>
  <c r="I29" i="2"/>
  <c r="I13" i="2"/>
  <c r="I96" i="2"/>
  <c r="I27" i="2"/>
  <c r="I80" i="2"/>
  <c r="I103" i="2"/>
  <c r="I107" i="2"/>
  <c r="I59" i="2"/>
  <c r="I111" i="2"/>
  <c r="I115" i="2"/>
  <c r="I119" i="2"/>
  <c r="I123" i="2"/>
  <c r="I69" i="2"/>
  <c r="I128" i="2"/>
  <c r="I132" i="2"/>
  <c r="I136" i="2"/>
  <c r="I140" i="2"/>
  <c r="I144" i="2"/>
  <c r="I148" i="2"/>
  <c r="I152" i="2"/>
  <c r="I156" i="2"/>
  <c r="I160" i="2"/>
  <c r="I164" i="2"/>
  <c r="I168" i="2"/>
  <c r="I172" i="2"/>
  <c r="I176" i="2"/>
  <c r="I180" i="2"/>
  <c r="I184" i="2"/>
  <c r="I188" i="2"/>
  <c r="I192" i="2"/>
  <c r="I196" i="2"/>
  <c r="I200" i="2"/>
  <c r="I201" i="2"/>
  <c r="I75" i="2"/>
  <c r="I70" i="2"/>
  <c r="I5" i="2"/>
  <c r="I9" i="2"/>
  <c r="I32" i="2"/>
  <c r="I30" i="2"/>
  <c r="I34" i="2"/>
  <c r="I48" i="2"/>
  <c r="I40" i="2"/>
  <c r="I84" i="2"/>
  <c r="I88" i="2"/>
  <c r="I92" i="2"/>
  <c r="I57" i="2"/>
  <c r="I22" i="2"/>
  <c r="I50" i="2"/>
  <c r="I52" i="2"/>
  <c r="I47" i="2"/>
  <c r="I81" i="2"/>
  <c r="I79" i="2"/>
  <c r="I14" i="2"/>
  <c r="I97" i="2"/>
  <c r="I28" i="2"/>
  <c r="I100" i="2"/>
  <c r="I104" i="2"/>
  <c r="I26" i="2"/>
  <c r="I108" i="2"/>
  <c r="I112" i="2"/>
  <c r="I116" i="2"/>
  <c r="I120" i="2"/>
  <c r="I16" i="2"/>
  <c r="I125" i="2"/>
  <c r="I129" i="2"/>
  <c r="I133" i="2"/>
  <c r="I137" i="2"/>
  <c r="I141" i="2"/>
  <c r="I145" i="2"/>
  <c r="I149" i="2"/>
  <c r="I153" i="2"/>
  <c r="I157" i="2"/>
  <c r="I161" i="2"/>
  <c r="I165" i="2"/>
  <c r="I169" i="2"/>
  <c r="I173" i="2"/>
  <c r="I177" i="2"/>
  <c r="I181" i="2"/>
  <c r="I185" i="2"/>
  <c r="I189" i="2"/>
  <c r="I197" i="2"/>
  <c r="H75" i="2"/>
  <c r="H70" i="2"/>
  <c r="H5" i="2"/>
  <c r="H9" i="2"/>
  <c r="H32" i="2"/>
  <c r="H30" i="2"/>
  <c r="H34" i="2"/>
  <c r="H48" i="2"/>
  <c r="H40" i="2"/>
  <c r="H84" i="2"/>
  <c r="H88" i="2"/>
  <c r="H92" i="2"/>
  <c r="H57" i="2"/>
  <c r="H22" i="2"/>
  <c r="H50" i="2"/>
  <c r="H52" i="2"/>
  <c r="H47" i="2"/>
  <c r="H81" i="2"/>
  <c r="H79" i="2"/>
  <c r="H14" i="2"/>
  <c r="H97" i="2"/>
  <c r="H28" i="2"/>
  <c r="H100" i="2"/>
  <c r="H104" i="2"/>
  <c r="H26" i="2"/>
  <c r="H76" i="2"/>
  <c r="H72" i="2"/>
  <c r="H8" i="2"/>
  <c r="H77" i="2"/>
  <c r="H35" i="2"/>
  <c r="H31" i="2"/>
  <c r="H36" i="2"/>
  <c r="H37" i="2"/>
  <c r="H46" i="2"/>
  <c r="H85" i="2"/>
  <c r="H89" i="2"/>
  <c r="H93" i="2"/>
  <c r="H58" i="2"/>
  <c r="H21" i="2"/>
  <c r="H20" i="2"/>
  <c r="H53" i="2"/>
  <c r="H64" i="2"/>
  <c r="H60" i="2"/>
  <c r="H94" i="2"/>
  <c r="H12" i="2"/>
  <c r="H98" i="2"/>
  <c r="H15" i="2"/>
  <c r="H101" i="2"/>
  <c r="H105" i="2"/>
  <c r="H49" i="2"/>
  <c r="H109" i="2"/>
  <c r="H113" i="2"/>
  <c r="H117" i="2"/>
  <c r="H121" i="2"/>
  <c r="H17" i="2"/>
  <c r="H126" i="2"/>
  <c r="H130" i="2"/>
  <c r="H134" i="2"/>
  <c r="H138" i="2"/>
  <c r="H142" i="2"/>
  <c r="H146" i="2"/>
  <c r="H150" i="2"/>
  <c r="H154" i="2"/>
  <c r="H158" i="2"/>
  <c r="H162" i="2"/>
  <c r="H166" i="2"/>
  <c r="H170" i="2"/>
  <c r="H174" i="2"/>
  <c r="H178" i="2"/>
  <c r="H182" i="2"/>
  <c r="H186" i="2"/>
  <c r="H190" i="2"/>
  <c r="H194" i="2"/>
  <c r="H198" i="2"/>
  <c r="H7" i="2"/>
  <c r="H63" i="2"/>
  <c r="H33" i="2"/>
  <c r="H39" i="2"/>
  <c r="H87" i="2"/>
  <c r="H55" i="2"/>
  <c r="H51" i="2"/>
  <c r="H11" i="2"/>
  <c r="H29" i="2"/>
  <c r="H96" i="2"/>
  <c r="H27" i="2"/>
  <c r="H103" i="2"/>
  <c r="H59" i="2"/>
  <c r="H119" i="2"/>
  <c r="H69" i="2"/>
  <c r="H132" i="2"/>
  <c r="H140" i="2"/>
  <c r="H148" i="2"/>
  <c r="H156" i="2"/>
  <c r="H168" i="2"/>
  <c r="H176" i="2"/>
  <c r="H184" i="2"/>
  <c r="H192" i="2"/>
  <c r="H200" i="2"/>
  <c r="H112" i="2"/>
  <c r="H120" i="2"/>
  <c r="H125" i="2"/>
  <c r="H133" i="2"/>
  <c r="H141" i="2"/>
  <c r="H153" i="2"/>
  <c r="H161" i="2"/>
  <c r="H169" i="2"/>
  <c r="H177" i="2"/>
  <c r="H185" i="2"/>
  <c r="H74" i="2"/>
  <c r="H71" i="2"/>
  <c r="H10" i="2"/>
  <c r="H62" i="2"/>
  <c r="H43" i="2"/>
  <c r="H44" i="2"/>
  <c r="H45" i="2"/>
  <c r="H38" i="2"/>
  <c r="H82" i="2"/>
  <c r="H86" i="2"/>
  <c r="H90" i="2"/>
  <c r="H54" i="2"/>
  <c r="H23" i="2"/>
  <c r="H25" i="2"/>
  <c r="H56" i="2"/>
  <c r="H78" i="2"/>
  <c r="H65" i="2"/>
  <c r="H61" i="2"/>
  <c r="H95" i="2"/>
  <c r="H18" i="2"/>
  <c r="H99" i="2"/>
  <c r="H19" i="2"/>
  <c r="H102" i="2"/>
  <c r="H106" i="2"/>
  <c r="H68" i="2"/>
  <c r="H110" i="2"/>
  <c r="H114" i="2"/>
  <c r="H118" i="2"/>
  <c r="H122" i="2"/>
  <c r="H124" i="2"/>
  <c r="H127" i="2"/>
  <c r="H131" i="2"/>
  <c r="H135" i="2"/>
  <c r="H139" i="2"/>
  <c r="H143" i="2"/>
  <c r="H147" i="2"/>
  <c r="H151" i="2"/>
  <c r="H155" i="2"/>
  <c r="H159" i="2"/>
  <c r="H163" i="2"/>
  <c r="H167" i="2"/>
  <c r="H171" i="2"/>
  <c r="H175" i="2"/>
  <c r="H179" i="2"/>
  <c r="H183" i="2"/>
  <c r="H187" i="2"/>
  <c r="H191" i="2"/>
  <c r="H195" i="2"/>
  <c r="H199" i="2"/>
  <c r="H73" i="2"/>
  <c r="H6" i="2"/>
  <c r="H42" i="2"/>
  <c r="H41" i="2"/>
  <c r="H83" i="2"/>
  <c r="H91" i="2"/>
  <c r="H24" i="2"/>
  <c r="H67" i="2"/>
  <c r="H66" i="2"/>
  <c r="H13" i="2"/>
  <c r="H80" i="2"/>
  <c r="H107" i="2"/>
  <c r="H111" i="2"/>
  <c r="H115" i="2"/>
  <c r="H123" i="2"/>
  <c r="H128" i="2"/>
  <c r="H136" i="2"/>
  <c r="H144" i="2"/>
  <c r="H152" i="2"/>
  <c r="H160" i="2"/>
  <c r="H164" i="2"/>
  <c r="H172" i="2"/>
  <c r="H180" i="2"/>
  <c r="H188" i="2"/>
  <c r="H196" i="2"/>
  <c r="H108" i="2"/>
  <c r="H116" i="2"/>
  <c r="H16" i="2"/>
  <c r="H129" i="2"/>
  <c r="H137" i="2"/>
  <c r="H145" i="2"/>
  <c r="H149" i="2"/>
  <c r="H157" i="2"/>
  <c r="H165" i="2"/>
  <c r="H173" i="2"/>
  <c r="H181" i="2"/>
  <c r="H189" i="2"/>
  <c r="H193" i="2"/>
  <c r="H197" i="2"/>
  <c r="H201" i="2"/>
  <c r="T13" i="11"/>
  <c r="T91" i="11"/>
  <c r="T87" i="11"/>
  <c r="T83" i="11"/>
  <c r="T79" i="11"/>
  <c r="T75" i="11"/>
  <c r="T71" i="11"/>
  <c r="T67" i="11"/>
  <c r="T63" i="11"/>
  <c r="T59" i="11"/>
  <c r="T55" i="11"/>
  <c r="T51" i="11"/>
  <c r="T47" i="11"/>
  <c r="T43" i="11"/>
  <c r="T39" i="11"/>
  <c r="T35" i="11"/>
  <c r="T31" i="11"/>
  <c r="T27" i="11"/>
  <c r="T23" i="11"/>
  <c r="T19" i="11"/>
  <c r="T86" i="11"/>
  <c r="T70" i="11"/>
  <c r="T54" i="11"/>
  <c r="T38" i="11"/>
  <c r="T22" i="11"/>
  <c r="T82" i="11"/>
  <c r="T66" i="11"/>
  <c r="T50" i="11"/>
  <c r="T34" i="11"/>
  <c r="T18" i="11"/>
  <c r="T78" i="11"/>
  <c r="T62" i="11"/>
  <c r="T46" i="11"/>
  <c r="T30" i="11"/>
  <c r="T14" i="11"/>
  <c r="T90" i="11"/>
  <c r="T74" i="11"/>
  <c r="T58" i="11"/>
  <c r="T42" i="11"/>
  <c r="T26" i="11"/>
  <c r="T10" i="11"/>
  <c r="T89" i="11"/>
  <c r="T85" i="11"/>
  <c r="T81" i="11"/>
  <c r="T77" i="11"/>
  <c r="T73" i="11"/>
  <c r="T69" i="11"/>
  <c r="T65" i="11"/>
  <c r="T61" i="11"/>
  <c r="T57" i="11"/>
  <c r="T53" i="11"/>
  <c r="T49" i="11"/>
  <c r="T45" i="11"/>
  <c r="T41" i="11"/>
  <c r="T37" i="11"/>
  <c r="T33" i="11"/>
  <c r="T29" i="11"/>
  <c r="T25" i="11"/>
  <c r="T21" i="11"/>
  <c r="T17" i="11"/>
  <c r="T9" i="11"/>
  <c r="T92" i="11"/>
  <c r="T88" i="11"/>
  <c r="T84" i="11"/>
  <c r="T80" i="11"/>
  <c r="T76" i="11"/>
  <c r="T72" i="11"/>
  <c r="T68" i="11"/>
  <c r="T64" i="11"/>
  <c r="T60" i="11"/>
  <c r="T56" i="11"/>
  <c r="T52" i="11"/>
  <c r="T48" i="11"/>
  <c r="T44" i="11"/>
  <c r="T40" i="11"/>
  <c r="T36" i="11"/>
  <c r="T32" i="11"/>
  <c r="T28" i="11"/>
  <c r="T24" i="11"/>
  <c r="T20" i="11"/>
  <c r="T16" i="11"/>
  <c r="T12" i="11"/>
  <c r="T8" i="11"/>
  <c r="T15" i="11"/>
  <c r="T6" i="11"/>
  <c r="T7" i="11"/>
  <c r="T5" i="11"/>
  <c r="O10" i="11"/>
  <c r="H76" i="11"/>
  <c r="H77" i="11"/>
  <c r="H78" i="11"/>
  <c r="H79" i="11"/>
  <c r="H80" i="11"/>
  <c r="H81" i="11"/>
  <c r="H82" i="11"/>
  <c r="H83" i="11"/>
  <c r="H84" i="11"/>
  <c r="H85" i="11"/>
  <c r="H86" i="11"/>
  <c r="H87" i="11"/>
  <c r="H88" i="11"/>
  <c r="H89" i="11"/>
  <c r="H90" i="11"/>
  <c r="H91" i="11"/>
  <c r="H92" i="11"/>
  <c r="D6" i="11"/>
  <c r="D7" i="11"/>
  <c r="D8" i="11"/>
  <c r="D9" i="11"/>
  <c r="D5" i="11"/>
  <c r="C6" i="11"/>
  <c r="C7" i="11"/>
  <c r="C8" i="11"/>
  <c r="C9" i="11"/>
  <c r="C5" i="11"/>
  <c r="F4" i="15" l="1"/>
  <c r="F5" i="15"/>
  <c r="E20" i="15"/>
  <c r="E21" i="15"/>
  <c r="E17" i="15"/>
  <c r="C20" i="15"/>
  <c r="C21" i="15"/>
  <c r="C17" i="15"/>
  <c r="E19" i="15"/>
  <c r="E18" i="15"/>
  <c r="C19" i="15"/>
  <c r="C18" i="15"/>
  <c r="B3" i="2"/>
  <c r="C16" i="15" l="1"/>
  <c r="E16" i="15" l="1"/>
  <c r="I5" i="12" l="1"/>
  <c r="N5" i="2" l="1"/>
  <c r="M69" i="2"/>
  <c r="N69" i="2"/>
  <c r="M138" i="2"/>
  <c r="N138" i="2"/>
  <c r="M139" i="2"/>
  <c r="N139" i="2"/>
  <c r="M140" i="2"/>
  <c r="N140" i="2"/>
  <c r="M141" i="2"/>
  <c r="N141" i="2"/>
  <c r="M142" i="2"/>
  <c r="N142" i="2"/>
  <c r="M143" i="2"/>
  <c r="N143" i="2"/>
  <c r="M144" i="2"/>
  <c r="N144" i="2"/>
  <c r="M145" i="2"/>
  <c r="N145" i="2"/>
  <c r="M146" i="2"/>
  <c r="N146" i="2"/>
  <c r="M147" i="2"/>
  <c r="N147" i="2"/>
  <c r="M148" i="2"/>
  <c r="N148" i="2"/>
  <c r="M149" i="2"/>
  <c r="N149" i="2"/>
  <c r="M150" i="2"/>
  <c r="N150" i="2"/>
  <c r="M151" i="2"/>
  <c r="N151" i="2"/>
  <c r="M152" i="2"/>
  <c r="N152" i="2"/>
  <c r="M153" i="2"/>
  <c r="N153" i="2"/>
  <c r="M154" i="2"/>
  <c r="N154" i="2"/>
  <c r="M155" i="2"/>
  <c r="N155" i="2"/>
  <c r="M156" i="2"/>
  <c r="N156" i="2"/>
  <c r="M157" i="2"/>
  <c r="N157" i="2"/>
  <c r="M158" i="2"/>
  <c r="N158" i="2"/>
  <c r="M159" i="2"/>
  <c r="N159" i="2"/>
  <c r="M160" i="2"/>
  <c r="N160" i="2"/>
  <c r="M161" i="2"/>
  <c r="N161" i="2"/>
  <c r="M162" i="2"/>
  <c r="N162" i="2"/>
  <c r="M163" i="2"/>
  <c r="N163" i="2"/>
  <c r="M164" i="2"/>
  <c r="N164" i="2"/>
  <c r="M165" i="2"/>
  <c r="N165" i="2"/>
  <c r="M166" i="2"/>
  <c r="N166" i="2"/>
  <c r="M167" i="2"/>
  <c r="N167" i="2"/>
  <c r="M168" i="2"/>
  <c r="N168" i="2"/>
  <c r="M169" i="2"/>
  <c r="N169" i="2"/>
  <c r="M170" i="2"/>
  <c r="N170" i="2"/>
  <c r="M171" i="2"/>
  <c r="N171" i="2"/>
  <c r="M172" i="2"/>
  <c r="N172" i="2"/>
  <c r="M173" i="2"/>
  <c r="N173" i="2"/>
  <c r="M174" i="2"/>
  <c r="N174" i="2"/>
  <c r="M175" i="2"/>
  <c r="N175" i="2"/>
  <c r="M176" i="2"/>
  <c r="N176" i="2"/>
  <c r="M177" i="2"/>
  <c r="N177" i="2"/>
  <c r="M178" i="2"/>
  <c r="N178" i="2"/>
  <c r="M179" i="2"/>
  <c r="N179" i="2"/>
  <c r="M180" i="2"/>
  <c r="N180" i="2"/>
  <c r="M181" i="2"/>
  <c r="N181" i="2"/>
  <c r="M182" i="2"/>
  <c r="N182" i="2"/>
  <c r="M183" i="2"/>
  <c r="N183" i="2"/>
  <c r="M184" i="2"/>
  <c r="N184" i="2"/>
  <c r="M185" i="2"/>
  <c r="N185" i="2"/>
  <c r="M186" i="2"/>
  <c r="N186" i="2"/>
  <c r="M187" i="2"/>
  <c r="N187" i="2"/>
  <c r="M188" i="2"/>
  <c r="N188" i="2"/>
  <c r="M189" i="2"/>
  <c r="N189" i="2"/>
  <c r="M190" i="2"/>
  <c r="N190" i="2"/>
  <c r="M191" i="2"/>
  <c r="N191" i="2"/>
  <c r="M192" i="2"/>
  <c r="N192" i="2"/>
  <c r="M193" i="2"/>
  <c r="N193" i="2"/>
  <c r="M194" i="2"/>
  <c r="N194" i="2"/>
  <c r="M195" i="2"/>
  <c r="N195" i="2"/>
  <c r="M196" i="2"/>
  <c r="N196" i="2"/>
  <c r="M197" i="2"/>
  <c r="N197" i="2"/>
  <c r="M198" i="2"/>
  <c r="N198" i="2"/>
  <c r="M199" i="2"/>
  <c r="N199" i="2"/>
  <c r="M200" i="2"/>
  <c r="N200" i="2"/>
  <c r="M201" i="2"/>
  <c r="N201" i="2"/>
  <c r="M117" i="2"/>
  <c r="M118" i="2"/>
  <c r="M119" i="2"/>
  <c r="M120" i="2"/>
  <c r="M121" i="2"/>
  <c r="M122" i="2"/>
  <c r="M115" i="2"/>
  <c r="M116" i="2"/>
  <c r="M123" i="2"/>
  <c r="M124" i="2"/>
  <c r="N137" i="2"/>
  <c r="M137" i="2"/>
  <c r="N136" i="2"/>
  <c r="M136" i="2"/>
  <c r="N135" i="2"/>
  <c r="M135" i="2"/>
  <c r="N134" i="2"/>
  <c r="M134" i="2"/>
  <c r="N133" i="2"/>
  <c r="M133" i="2"/>
  <c r="N132" i="2"/>
  <c r="M132" i="2"/>
  <c r="N131" i="2"/>
  <c r="M131" i="2"/>
  <c r="N130" i="2"/>
  <c r="M130" i="2"/>
  <c r="N129" i="2"/>
  <c r="M129" i="2"/>
  <c r="N128" i="2"/>
  <c r="M128" i="2"/>
  <c r="N127" i="2"/>
  <c r="M127" i="2"/>
  <c r="N126" i="2"/>
  <c r="M126" i="2"/>
  <c r="N125" i="2"/>
  <c r="M125" i="2"/>
  <c r="N124" i="2"/>
  <c r="N123" i="2"/>
  <c r="N122" i="2"/>
  <c r="N121" i="2"/>
  <c r="N120" i="2"/>
  <c r="N119" i="2"/>
  <c r="N118" i="2"/>
  <c r="N117" i="2"/>
  <c r="N116" i="2"/>
  <c r="N115" i="2"/>
  <c r="N114" i="2"/>
  <c r="M114" i="2"/>
  <c r="N113" i="2"/>
  <c r="M113" i="2"/>
  <c r="N112" i="2"/>
  <c r="M112" i="2"/>
  <c r="N111" i="2"/>
  <c r="M111" i="2"/>
  <c r="N110" i="2"/>
  <c r="M110" i="2"/>
  <c r="N109" i="2"/>
  <c r="M109" i="2"/>
  <c r="N108" i="2"/>
  <c r="M108" i="2"/>
  <c r="N107" i="2"/>
  <c r="M107" i="2"/>
  <c r="N106" i="2"/>
  <c r="M106" i="2"/>
  <c r="N105" i="2"/>
  <c r="M105" i="2"/>
  <c r="N104" i="2"/>
  <c r="M104" i="2"/>
  <c r="N103" i="2"/>
  <c r="M103" i="2"/>
  <c r="N102" i="2"/>
  <c r="M102" i="2"/>
  <c r="N101" i="2"/>
  <c r="M101" i="2"/>
  <c r="N100" i="2"/>
  <c r="M100" i="2"/>
  <c r="N99" i="2"/>
  <c r="M99" i="2"/>
  <c r="N98" i="2"/>
  <c r="M98" i="2"/>
  <c r="N97" i="2"/>
  <c r="M97" i="2"/>
  <c r="N96" i="2"/>
  <c r="M96" i="2"/>
  <c r="N57" i="2"/>
  <c r="N58" i="2"/>
  <c r="N59" i="2"/>
  <c r="N60" i="2"/>
  <c r="N61" i="2"/>
  <c r="N62" i="2"/>
  <c r="N63" i="2"/>
  <c r="N64" i="2"/>
  <c r="N65" i="2"/>
  <c r="N66" i="2"/>
  <c r="N67" i="2"/>
  <c r="N68" i="2"/>
  <c r="N70" i="2"/>
  <c r="N71" i="2"/>
  <c r="N72" i="2"/>
  <c r="N73" i="2"/>
  <c r="N74" i="2"/>
  <c r="N75" i="2"/>
  <c r="N76" i="2"/>
  <c r="N77" i="2"/>
  <c r="N78" i="2"/>
  <c r="N79" i="2"/>
  <c r="N80" i="2"/>
  <c r="N81" i="2"/>
  <c r="N82" i="2"/>
  <c r="N83" i="2"/>
  <c r="N84" i="2"/>
  <c r="N85" i="2"/>
  <c r="N86" i="2"/>
  <c r="N87" i="2"/>
  <c r="N88" i="2"/>
  <c r="N89" i="2"/>
  <c r="N90" i="2"/>
  <c r="N91" i="2"/>
  <c r="N92" i="2"/>
  <c r="N93" i="2"/>
  <c r="N94" i="2"/>
  <c r="N95" i="2"/>
  <c r="N19" i="2"/>
  <c r="N20" i="2"/>
  <c r="N21" i="2"/>
  <c r="N22" i="2"/>
  <c r="N23" i="2"/>
  <c r="N24" i="2"/>
  <c r="N25" i="2"/>
  <c r="N26" i="2"/>
  <c r="N27" i="2"/>
  <c r="N28" i="2"/>
  <c r="N29" i="2"/>
  <c r="N30" i="2"/>
  <c r="N31" i="2"/>
  <c r="N32" i="2"/>
  <c r="N33" i="2"/>
  <c r="N34" i="2"/>
  <c r="N35" i="2"/>
  <c r="N36" i="2"/>
  <c r="N37" i="2"/>
  <c r="N38" i="2"/>
  <c r="N39" i="2"/>
  <c r="N40" i="2"/>
  <c r="N41" i="2"/>
  <c r="N42" i="2"/>
  <c r="N43" i="2"/>
  <c r="N44" i="2"/>
  <c r="N45" i="2"/>
  <c r="N46" i="2"/>
  <c r="N47" i="2"/>
  <c r="N48" i="2"/>
  <c r="N49" i="2"/>
  <c r="N50" i="2"/>
  <c r="N51" i="2"/>
  <c r="N52" i="2"/>
  <c r="N53" i="2"/>
  <c r="N54" i="2"/>
  <c r="N55" i="2"/>
  <c r="N56" i="2"/>
  <c r="J76" i="2" l="1"/>
  <c r="J71" i="2"/>
  <c r="J72" i="2"/>
  <c r="J70" i="2"/>
  <c r="J8" i="2"/>
  <c r="J73" i="2"/>
  <c r="J5" i="2"/>
  <c r="J74" i="2"/>
  <c r="J7" i="2"/>
  <c r="J75" i="2"/>
  <c r="J35" i="2"/>
  <c r="J43" i="2"/>
  <c r="J30" i="2"/>
  <c r="J42" i="2"/>
  <c r="J31" i="2"/>
  <c r="J44" i="2"/>
  <c r="J10" i="2"/>
  <c r="J63" i="2"/>
  <c r="J77" i="2"/>
  <c r="J32" i="2"/>
  <c r="J62" i="2"/>
  <c r="J9" i="2"/>
  <c r="J6" i="2"/>
  <c r="J40" i="2"/>
  <c r="G14" i="11" s="1"/>
  <c r="J57" i="2"/>
  <c r="J47" i="2"/>
  <c r="J97" i="2"/>
  <c r="J26" i="2"/>
  <c r="J120" i="2"/>
  <c r="J137" i="2"/>
  <c r="J181" i="2"/>
  <c r="J174" i="2"/>
  <c r="J85" i="2"/>
  <c r="J21" i="2"/>
  <c r="J60" i="2"/>
  <c r="J15" i="2"/>
  <c r="J109" i="2"/>
  <c r="J17" i="2"/>
  <c r="J138" i="2"/>
  <c r="J45" i="2"/>
  <c r="J90" i="2"/>
  <c r="J56" i="2"/>
  <c r="J95" i="2"/>
  <c r="J102" i="2"/>
  <c r="J114" i="2"/>
  <c r="J127" i="2"/>
  <c r="J143" i="2"/>
  <c r="J159" i="2"/>
  <c r="J175" i="2"/>
  <c r="J191" i="2"/>
  <c r="J153" i="2"/>
  <c r="J201" i="2"/>
  <c r="J190" i="2"/>
  <c r="J39" i="2"/>
  <c r="G15" i="11" s="1"/>
  <c r="J55" i="2"/>
  <c r="J11" i="2"/>
  <c r="J96" i="2"/>
  <c r="J107" i="2"/>
  <c r="J119" i="2"/>
  <c r="J132" i="2"/>
  <c r="J148" i="2"/>
  <c r="J164" i="2"/>
  <c r="J180" i="2"/>
  <c r="J196" i="2"/>
  <c r="J161" i="2"/>
  <c r="J146" i="2"/>
  <c r="J173" i="2"/>
  <c r="J84" i="2"/>
  <c r="J22" i="2"/>
  <c r="J81" i="2"/>
  <c r="J28" i="2"/>
  <c r="J108" i="2"/>
  <c r="J16" i="2"/>
  <c r="J145" i="2"/>
  <c r="J197" i="2"/>
  <c r="J186" i="2"/>
  <c r="J36" i="2"/>
  <c r="J89" i="2"/>
  <c r="J20" i="2"/>
  <c r="J94" i="2"/>
  <c r="J101" i="2"/>
  <c r="J113" i="2"/>
  <c r="J126" i="2"/>
  <c r="J142" i="2"/>
  <c r="J38" i="2"/>
  <c r="G13" i="11" s="1"/>
  <c r="J54" i="2"/>
  <c r="J78" i="2"/>
  <c r="J18" i="2"/>
  <c r="J106" i="2"/>
  <c r="J118" i="2"/>
  <c r="J131" i="2"/>
  <c r="J147" i="2"/>
  <c r="J163" i="2"/>
  <c r="J179" i="2"/>
  <c r="J195" i="2"/>
  <c r="J165" i="2"/>
  <c r="J154" i="2"/>
  <c r="J83" i="2"/>
  <c r="J24" i="2"/>
  <c r="J66" i="2"/>
  <c r="J27" i="2"/>
  <c r="J59" i="2"/>
  <c r="G16" i="11" s="1"/>
  <c r="J123" i="2"/>
  <c r="J136" i="2"/>
  <c r="J152" i="2"/>
  <c r="J168" i="2"/>
  <c r="J184" i="2"/>
  <c r="J200" i="2"/>
  <c r="J158" i="2"/>
  <c r="J34" i="2"/>
  <c r="J88" i="2"/>
  <c r="J50" i="2"/>
  <c r="J79" i="2"/>
  <c r="J100" i="2"/>
  <c r="J112" i="2"/>
  <c r="J125" i="2"/>
  <c r="J157" i="2"/>
  <c r="J150" i="2"/>
  <c r="J194" i="2"/>
  <c r="J37" i="2"/>
  <c r="G12" i="11" s="1"/>
  <c r="J93" i="2"/>
  <c r="J53" i="2"/>
  <c r="J12" i="2"/>
  <c r="J105" i="2"/>
  <c r="J117" i="2"/>
  <c r="J130" i="2"/>
  <c r="J82" i="2"/>
  <c r="J23" i="2"/>
  <c r="J65" i="2"/>
  <c r="J99" i="2"/>
  <c r="J68" i="2"/>
  <c r="J122" i="2"/>
  <c r="J135" i="2"/>
  <c r="J151" i="2"/>
  <c r="J167" i="2"/>
  <c r="J183" i="2"/>
  <c r="J199" i="2"/>
  <c r="J177" i="2"/>
  <c r="J166" i="2"/>
  <c r="J33" i="2"/>
  <c r="J87" i="2"/>
  <c r="J51" i="2"/>
  <c r="J29" i="2"/>
  <c r="J80" i="2"/>
  <c r="J111" i="2"/>
  <c r="J69" i="2"/>
  <c r="J140" i="2"/>
  <c r="J156" i="2"/>
  <c r="J172" i="2"/>
  <c r="J188" i="2"/>
  <c r="J133" i="2"/>
  <c r="J185" i="2"/>
  <c r="J48" i="2"/>
  <c r="J92" i="2"/>
  <c r="J52" i="2"/>
  <c r="J14" i="2"/>
  <c r="J104" i="2"/>
  <c r="J116" i="2"/>
  <c r="J129" i="2"/>
  <c r="J169" i="2"/>
  <c r="J162" i="2"/>
  <c r="J46" i="2"/>
  <c r="J58" i="2"/>
  <c r="J64" i="2"/>
  <c r="J98" i="2"/>
  <c r="J49" i="2"/>
  <c r="J121" i="2"/>
  <c r="J134" i="2"/>
  <c r="J86" i="2"/>
  <c r="J25" i="2"/>
  <c r="J61" i="2"/>
  <c r="J19" i="2"/>
  <c r="J110" i="2"/>
  <c r="J124" i="2"/>
  <c r="J139" i="2"/>
  <c r="J155" i="2"/>
  <c r="J171" i="2"/>
  <c r="J187" i="2"/>
  <c r="J141" i="2"/>
  <c r="J189" i="2"/>
  <c r="J178" i="2"/>
  <c r="J41" i="2"/>
  <c r="J91" i="2"/>
  <c r="J67" i="2"/>
  <c r="J13" i="2"/>
  <c r="J103" i="2"/>
  <c r="J115" i="2"/>
  <c r="J128" i="2"/>
  <c r="J144" i="2"/>
  <c r="J160" i="2"/>
  <c r="J176" i="2"/>
  <c r="J192" i="2"/>
  <c r="J149" i="2"/>
  <c r="J193" i="2"/>
  <c r="J182" i="2"/>
  <c r="J198" i="2"/>
  <c r="J170" i="2"/>
  <c r="G11" i="11" l="1"/>
  <c r="G95" i="11"/>
  <c r="G99" i="11"/>
  <c r="G103" i="11"/>
  <c r="G107" i="11"/>
  <c r="G111" i="11"/>
  <c r="G98" i="11"/>
  <c r="G110" i="11"/>
  <c r="G96" i="11"/>
  <c r="G100" i="11"/>
  <c r="G104" i="11"/>
  <c r="G108" i="11"/>
  <c r="G112" i="11"/>
  <c r="G102" i="11"/>
  <c r="G93" i="11"/>
  <c r="G97" i="11"/>
  <c r="G101" i="11"/>
  <c r="G105" i="11"/>
  <c r="G109" i="11"/>
  <c r="G113" i="11"/>
  <c r="G94" i="11"/>
  <c r="G106" i="11"/>
  <c r="G114" i="11"/>
  <c r="G19" i="11"/>
  <c r="G23" i="11"/>
  <c r="G27" i="11"/>
  <c r="G31" i="11"/>
  <c r="G35" i="11"/>
  <c r="G39" i="11"/>
  <c r="G43" i="11"/>
  <c r="G47" i="11"/>
  <c r="G51" i="11"/>
  <c r="G55" i="11"/>
  <c r="G59" i="11"/>
  <c r="G63" i="11"/>
  <c r="G67" i="11"/>
  <c r="G71" i="11"/>
  <c r="G75" i="11"/>
  <c r="G79" i="11"/>
  <c r="G83" i="11"/>
  <c r="G87" i="11"/>
  <c r="G91" i="11"/>
  <c r="G20" i="11"/>
  <c r="G24" i="11"/>
  <c r="G28" i="11"/>
  <c r="G32" i="11"/>
  <c r="G36" i="11"/>
  <c r="G40" i="11"/>
  <c r="G44" i="11"/>
  <c r="G48" i="11"/>
  <c r="G52" i="11"/>
  <c r="G56" i="11"/>
  <c r="G60" i="11"/>
  <c r="G64" i="11"/>
  <c r="G68" i="11"/>
  <c r="G72" i="11"/>
  <c r="G76" i="11"/>
  <c r="G80" i="11"/>
  <c r="G84" i="11"/>
  <c r="G88" i="11"/>
  <c r="G92" i="11"/>
  <c r="G17" i="11"/>
  <c r="G21" i="11"/>
  <c r="G25" i="11"/>
  <c r="G29" i="11"/>
  <c r="G33" i="11"/>
  <c r="G37" i="11"/>
  <c r="G41" i="11"/>
  <c r="G45" i="11"/>
  <c r="G49" i="11"/>
  <c r="G53" i="11"/>
  <c r="G57" i="11"/>
  <c r="G61" i="11"/>
  <c r="G65" i="11"/>
  <c r="G69" i="11"/>
  <c r="G73" i="11"/>
  <c r="G77" i="11"/>
  <c r="G81" i="11"/>
  <c r="G85" i="11"/>
  <c r="G89" i="11"/>
  <c r="G18" i="11"/>
  <c r="G22" i="11"/>
  <c r="G26" i="11"/>
  <c r="G30" i="11"/>
  <c r="G34" i="11"/>
  <c r="G38" i="11"/>
  <c r="G42" i="11"/>
  <c r="G46" i="11"/>
  <c r="G50" i="11"/>
  <c r="G54" i="11"/>
  <c r="G58" i="11"/>
  <c r="G62" i="11"/>
  <c r="G66" i="11"/>
  <c r="G70" i="11"/>
  <c r="G74" i="11"/>
  <c r="G78" i="11"/>
  <c r="G82" i="11"/>
  <c r="G86" i="11"/>
  <c r="G90" i="11"/>
  <c r="G10" i="11"/>
  <c r="G5" i="11"/>
  <c r="G6" i="11"/>
  <c r="G9" i="11"/>
  <c r="G7" i="11"/>
  <c r="G8" i="11"/>
  <c r="N6" i="2"/>
  <c r="M6" i="2"/>
  <c r="K1" i="11"/>
  <c r="M7" i="2" l="1"/>
  <c r="M8" i="2"/>
  <c r="M9" i="2"/>
  <c r="M10" i="2"/>
  <c r="M11" i="2"/>
  <c r="M12" i="2"/>
  <c r="M13" i="2"/>
  <c r="M14" i="2"/>
  <c r="M15" i="2"/>
  <c r="M16" i="2"/>
  <c r="M17" i="2"/>
  <c r="M18" i="2"/>
  <c r="M19" i="2"/>
  <c r="M20" i="2"/>
  <c r="M21" i="2"/>
  <c r="M22" i="2"/>
  <c r="M23" i="2"/>
  <c r="M24" i="2"/>
  <c r="M25" i="2"/>
  <c r="M26" i="2"/>
  <c r="M27" i="2"/>
  <c r="M28" i="2"/>
  <c r="M29" i="2"/>
  <c r="M30" i="2"/>
  <c r="M31" i="2"/>
  <c r="M32" i="2"/>
  <c r="M33" i="2"/>
  <c r="M34" i="2"/>
  <c r="M35" i="2"/>
  <c r="M36" i="2"/>
  <c r="M37" i="2"/>
  <c r="M38" i="2"/>
  <c r="M39" i="2"/>
  <c r="M40" i="2"/>
  <c r="M41" i="2"/>
  <c r="M42" i="2"/>
  <c r="M43" i="2"/>
  <c r="M44" i="2"/>
  <c r="M45" i="2"/>
  <c r="M46" i="2"/>
  <c r="M47" i="2"/>
  <c r="M48" i="2"/>
  <c r="M49" i="2"/>
  <c r="M50" i="2"/>
  <c r="M51" i="2"/>
  <c r="M52" i="2"/>
  <c r="M53" i="2"/>
  <c r="M54" i="2"/>
  <c r="M55" i="2"/>
  <c r="M56" i="2"/>
  <c r="M57" i="2"/>
  <c r="M58" i="2"/>
  <c r="M59" i="2"/>
  <c r="M60" i="2"/>
  <c r="M61" i="2"/>
  <c r="M62" i="2"/>
  <c r="M63" i="2"/>
  <c r="M64" i="2"/>
  <c r="M65" i="2"/>
  <c r="M66" i="2"/>
  <c r="M67" i="2"/>
  <c r="M68" i="2"/>
  <c r="M70" i="2"/>
  <c r="M71" i="2"/>
  <c r="M72" i="2"/>
  <c r="M73" i="2"/>
  <c r="M74" i="2"/>
  <c r="M75" i="2"/>
  <c r="M76" i="2"/>
  <c r="M77" i="2"/>
  <c r="M78" i="2"/>
  <c r="M79" i="2"/>
  <c r="M80" i="2"/>
  <c r="M81" i="2"/>
  <c r="M82" i="2"/>
  <c r="M83" i="2"/>
  <c r="M84" i="2"/>
  <c r="M85" i="2"/>
  <c r="M86" i="2"/>
  <c r="M87" i="2"/>
  <c r="M88" i="2"/>
  <c r="M89" i="2"/>
  <c r="M90" i="2"/>
  <c r="M91" i="2"/>
  <c r="M92" i="2"/>
  <c r="M93" i="2"/>
  <c r="M94" i="2"/>
  <c r="M95" i="2"/>
  <c r="M5" i="2"/>
  <c r="J6" i="12" l="1"/>
  <c r="J7" i="12"/>
  <c r="J8" i="12"/>
  <c r="J9" i="12"/>
  <c r="J10" i="12"/>
  <c r="J11" i="12"/>
  <c r="J12" i="12"/>
  <c r="J13" i="12"/>
  <c r="J14" i="12"/>
  <c r="J15" i="12"/>
  <c r="J16" i="12"/>
  <c r="J17" i="12"/>
  <c r="J18" i="12"/>
  <c r="J19" i="12"/>
  <c r="J20" i="12"/>
  <c r="J21" i="12"/>
  <c r="J22" i="12"/>
  <c r="J23" i="12"/>
  <c r="I6" i="12"/>
  <c r="I7" i="12"/>
  <c r="I8" i="12"/>
  <c r="I9" i="12"/>
  <c r="I10" i="12"/>
  <c r="I11" i="12"/>
  <c r="I12" i="12"/>
  <c r="I13" i="12"/>
  <c r="I14" i="12"/>
  <c r="I15" i="12"/>
  <c r="I16" i="12"/>
  <c r="I17" i="12"/>
  <c r="I18" i="12"/>
  <c r="I19" i="12"/>
  <c r="I20" i="12"/>
  <c r="I21" i="12"/>
  <c r="I22" i="12"/>
  <c r="I23" i="12"/>
  <c r="N7" i="2" l="1"/>
  <c r="N8" i="2"/>
  <c r="N9" i="2"/>
  <c r="N10" i="2"/>
  <c r="N11" i="2"/>
  <c r="N12" i="2"/>
  <c r="N13" i="2"/>
  <c r="N14" i="2"/>
  <c r="N15" i="2"/>
  <c r="N16" i="2"/>
  <c r="N17" i="2"/>
  <c r="N18" i="2"/>
  <c r="J5" i="12" l="1"/>
</calcChain>
</file>

<file path=xl/sharedStrings.xml><?xml version="1.0" encoding="utf-8"?>
<sst xmlns="http://schemas.openxmlformats.org/spreadsheetml/2006/main" count="804" uniqueCount="382">
  <si>
    <t>NOMBRE D’ARTICLES :</t>
  </si>
  <si>
    <t>DESCRIPTION</t>
  </si>
  <si>
    <t>EMPLACEMENT</t>
  </si>
  <si>
    <t>EMPLACEMENT DES STOCKS</t>
  </si>
  <si>
    <t>QTÉ</t>
  </si>
  <si>
    <t>RÉAPPROVISIONNEMENT</t>
  </si>
  <si>
    <t>INVENTAIRE</t>
  </si>
  <si>
    <t>THB SON</t>
  </si>
  <si>
    <t>THB AUTRE</t>
  </si>
  <si>
    <t>QTÉ SORTIE</t>
  </si>
  <si>
    <t>DATE DE RETOUR</t>
  </si>
  <si>
    <t>THB LUMIERE</t>
  </si>
  <si>
    <t>LOCAL</t>
  </si>
  <si>
    <t>GRILLE</t>
  </si>
  <si>
    <t xml:space="preserve">GRILLE </t>
  </si>
  <si>
    <t>SORTIE DE MATERIEL</t>
  </si>
  <si>
    <t>DATE DE L'EMPRUNT</t>
  </si>
  <si>
    <t>LIEU / TYPE</t>
  </si>
  <si>
    <t>ETAT</t>
  </si>
  <si>
    <t xml:space="preserve">INVENTAIRE </t>
  </si>
  <si>
    <t>PC 1KW</t>
  </si>
  <si>
    <t>NOM</t>
  </si>
  <si>
    <t>REFERENCE</t>
  </si>
  <si>
    <t>PC 1KW ADB</t>
  </si>
  <si>
    <t>PC 2KW</t>
  </si>
  <si>
    <t>DECOUPE 613</t>
  </si>
  <si>
    <t>DECOUPE 614 S</t>
  </si>
  <si>
    <t>DECOUPE 614 SX</t>
  </si>
  <si>
    <t>CYCLIODE</t>
  </si>
  <si>
    <t>QUARTZ</t>
  </si>
  <si>
    <t>PANNE MATERIEL</t>
  </si>
  <si>
    <t>DATE DE PANNE</t>
  </si>
  <si>
    <t>DATE DE REPARATION</t>
  </si>
  <si>
    <t>COPPELIA CONSOMABLES</t>
  </si>
  <si>
    <t>THB</t>
  </si>
  <si>
    <t>SCOTCH TOILE BLANC</t>
  </si>
  <si>
    <t>COPPELIA AUTRE</t>
  </si>
  <si>
    <t>THB CONSOMMABLES</t>
  </si>
  <si>
    <t>PRIX</t>
  </si>
  <si>
    <t>VALEUR DE STOCK</t>
  </si>
  <si>
    <t>ENDROIT SORTIE</t>
  </si>
  <si>
    <t>REAPPROVISIONE</t>
  </si>
  <si>
    <t>HEURE EMPRUNT</t>
  </si>
  <si>
    <t>HEURE RETOUR</t>
  </si>
  <si>
    <t>EN COURS</t>
  </si>
  <si>
    <t>PAS DE REF</t>
  </si>
  <si>
    <t>SCOTCH TOILE NOIR</t>
  </si>
  <si>
    <t>SCOTCH TAPIS DANSE BLANC</t>
  </si>
  <si>
    <t>SCOTCH TAPIS DANSE NOIR</t>
  </si>
  <si>
    <t>SCOTCH ALUMINIUM</t>
  </si>
  <si>
    <t>SCOTCH MARRON (CARTON)</t>
  </si>
  <si>
    <t>SCOTCH DOUBLE FACE</t>
  </si>
  <si>
    <t>BARNIER NOIR</t>
  </si>
  <si>
    <t>BARNIER BLANC</t>
  </si>
  <si>
    <t>BARNIER ROUGE</t>
  </si>
  <si>
    <t>BARNIER VERT</t>
  </si>
  <si>
    <t>BARNIER BLEU</t>
  </si>
  <si>
    <t>BARNIER TERRE</t>
  </si>
  <si>
    <t>SEL FUMEE</t>
  </si>
  <si>
    <t>PILES AA X10</t>
  </si>
  <si>
    <t>PILES AAAX10</t>
  </si>
  <si>
    <t>LAMPE OSRAM HALOGEN</t>
  </si>
  <si>
    <t>LAMPE SHOWBIZ 1KW</t>
  </si>
  <si>
    <t>LAMPE OSRAM 200W ?</t>
  </si>
  <si>
    <t>LAMPE PHILIPS INCANDESCENT 230W PAR 38 FLOOD</t>
  </si>
  <si>
    <t>LAMPE LUXNA 1518-0006</t>
  </si>
  <si>
    <t>LAMPE ORBITEC E27</t>
  </si>
  <si>
    <t>LAMPE SHOWBIZ 650W T26-GCS</t>
  </si>
  <si>
    <t xml:space="preserve">LAMPE OSRAM 40W </t>
  </si>
  <si>
    <t>LAMPE OSRAM 64547 A PRO</t>
  </si>
  <si>
    <t>LAMPE OSRAM HALOSPOT 111 STANDARD 50W</t>
  </si>
  <si>
    <t>LAMPE SYLVANIA REFLECTOR 75W E27</t>
  </si>
  <si>
    <t xml:space="preserve">LAMPE PHILIPS IDE 1000W E40 230V CL </t>
  </si>
  <si>
    <t>METALLOGEN HMI1200W/GS</t>
  </si>
  <si>
    <t>LIQUIDE MACHINE A FUMEE 10L</t>
  </si>
  <si>
    <t>COPPELIA LUMIERE L</t>
  </si>
  <si>
    <t>COPPELIA LUMIERE G</t>
  </si>
  <si>
    <t>COPPELIA SON L</t>
  </si>
  <si>
    <t>COPPELIA SON G</t>
  </si>
  <si>
    <t>PC 2KW ADB</t>
  </si>
  <si>
    <t>DECOUPE 714</t>
  </si>
  <si>
    <t>DECOUPE 614 ADB</t>
  </si>
  <si>
    <t>PC 1KW LUTIN</t>
  </si>
  <si>
    <t>PAR LED CAMEO RGBWAUV</t>
  </si>
  <si>
    <t xml:space="preserve">PAR LED IGNITION </t>
  </si>
  <si>
    <t>SERVOCOLOR4K</t>
  </si>
  <si>
    <t>BEAM &amp; SPOT 10R</t>
  </si>
  <si>
    <t>A REVOIR</t>
  </si>
  <si>
    <t>PORTE FILTRE PAR CP64</t>
  </si>
  <si>
    <t>PORTE FILTRE PC 2KW</t>
  </si>
  <si>
    <t>PORTE PAR LED</t>
  </si>
  <si>
    <t>VOLET PC 1KW</t>
  </si>
  <si>
    <t>PIED CREMAILLERE + COUPELLE</t>
  </si>
  <si>
    <t>PIED GRIS LUMIERE + COUPELLE</t>
  </si>
  <si>
    <t xml:space="preserve">ECHELLE TUBESCA </t>
  </si>
  <si>
    <t>MEULEUSE</t>
  </si>
  <si>
    <t>SCIE SAUTEUSE</t>
  </si>
  <si>
    <t>PERCEUSE</t>
  </si>
  <si>
    <t>COPPELIA PIECE DETACHER</t>
  </si>
  <si>
    <t>BOUCHON LEGRAND FEMELLE</t>
  </si>
  <si>
    <t>BOUCHON LEGRAND MALE</t>
  </si>
  <si>
    <t>MACHINE A FUMEE UNIQUE</t>
  </si>
  <si>
    <t>JESTER 12/24</t>
  </si>
  <si>
    <t>SMARTFADE ETC 12/24</t>
  </si>
  <si>
    <t>ECRAN BENQ</t>
  </si>
  <si>
    <t xml:space="preserve">ECRAN CIBOX </t>
  </si>
  <si>
    <t>BOITIER KLOTZ</t>
  </si>
  <si>
    <t>COLLIER ENTREPOSE</t>
  </si>
  <si>
    <t>COPPELIA OUTILS</t>
  </si>
  <si>
    <t>COPPELIA BRANCHEMENT LUMIERE G</t>
  </si>
  <si>
    <t>COPPELIA BRANCHEMENT LUMIERE L</t>
  </si>
  <si>
    <t>BLOC 3X5KW ROADRACK AVEC FLY</t>
  </si>
  <si>
    <t xml:space="preserve">BLOC 6X3KW ROADRACK AVEC FLY </t>
  </si>
  <si>
    <t>BLOC 12X3KW DIMKIT AVEC FLY</t>
  </si>
  <si>
    <t>TELEVISION SAMSUNG</t>
  </si>
  <si>
    <t>CHAMPIGNON 63A</t>
  </si>
  <si>
    <t>DATE ACTUALISATION</t>
  </si>
  <si>
    <t>COPPELIA PIECES DETACHEES</t>
  </si>
  <si>
    <t>QTE SORTIE</t>
  </si>
  <si>
    <t>TEL:</t>
  </si>
  <si>
    <t xml:space="preserve">REMARQUE </t>
  </si>
  <si>
    <t>LIEU DE SORTIE:</t>
  </si>
  <si>
    <t>HEURE DE RETOUR</t>
  </si>
  <si>
    <t>HEURE DEMPRUNT</t>
  </si>
  <si>
    <t>DATE DEMPRUNT</t>
  </si>
  <si>
    <t>SORTIE PAR</t>
  </si>
  <si>
    <t>REMARQUE</t>
  </si>
  <si>
    <t>DAMIEN</t>
  </si>
  <si>
    <t>NOM:</t>
  </si>
  <si>
    <t>ARTICLE</t>
  </si>
  <si>
    <t>RETOUR PAR</t>
  </si>
  <si>
    <t>TELEPHONE</t>
  </si>
  <si>
    <t>JAQUI</t>
  </si>
  <si>
    <t>ASSOLATION</t>
  </si>
  <si>
    <t>ARTICLES</t>
  </si>
  <si>
    <t>ASSOCIATION</t>
  </si>
  <si>
    <t>NUMERO</t>
  </si>
  <si>
    <t>ASSORAD</t>
  </si>
  <si>
    <t>MICHEL</t>
  </si>
  <si>
    <t>NOM PRENOM</t>
  </si>
  <si>
    <t>COLOR</t>
  </si>
  <si>
    <t>MACRO INV</t>
  </si>
  <si>
    <t xml:space="preserve"> SIGNAL RÉAPPROVISIONNEMENT</t>
  </si>
  <si>
    <t>ASSOLENT</t>
  </si>
  <si>
    <t>MARIE</t>
  </si>
  <si>
    <t>QTÉ RESTANTE</t>
  </si>
  <si>
    <t>QTÉ EN PANNE</t>
  </si>
  <si>
    <t>MACRO INV2</t>
  </si>
  <si>
    <t>REPAREZ</t>
  </si>
  <si>
    <t>QTE EN PANNE</t>
  </si>
  <si>
    <t>PAR 64 GRILLE</t>
  </si>
  <si>
    <t>PAR 64 LOCAL</t>
  </si>
  <si>
    <t>DESCRIPTIF PANNE</t>
  </si>
  <si>
    <t xml:space="preserve">    </t>
  </si>
  <si>
    <t>DETEC RETOUR</t>
  </si>
  <si>
    <t>DETEC VRAI FAUX</t>
  </si>
  <si>
    <t>REMARQUE RETOUR</t>
  </si>
  <si>
    <t>mdp: toto</t>
  </si>
  <si>
    <t>IDENTITE</t>
  </si>
  <si>
    <t>LIEU</t>
  </si>
  <si>
    <t>DATE</t>
  </si>
  <si>
    <t>UTILISATION</t>
  </si>
  <si>
    <t>FD</t>
  </si>
  <si>
    <t>DB</t>
  </si>
  <si>
    <t>JFB</t>
  </si>
  <si>
    <t>JFB / DB</t>
  </si>
  <si>
    <t>MA</t>
  </si>
  <si>
    <t>DENIS</t>
  </si>
  <si>
    <t>FAB</t>
  </si>
  <si>
    <t>Denis</t>
  </si>
  <si>
    <t>Fab</t>
  </si>
  <si>
    <t>FABRICE</t>
  </si>
  <si>
    <t>Jeff</t>
  </si>
  <si>
    <t>jeff</t>
  </si>
  <si>
    <t xml:space="preserve">jeff </t>
  </si>
  <si>
    <t>COP</t>
  </si>
  <si>
    <t>HALLE</t>
  </si>
  <si>
    <t>COP/THB</t>
  </si>
  <si>
    <t>Cop/THB</t>
  </si>
  <si>
    <t>Cop</t>
  </si>
  <si>
    <t>carroi</t>
  </si>
  <si>
    <t>thb</t>
  </si>
  <si>
    <t>halle</t>
  </si>
  <si>
    <t>Halle</t>
  </si>
  <si>
    <t>ThHB</t>
  </si>
  <si>
    <t>RACCORD JACK JACK</t>
  </si>
  <si>
    <t>Deuxieme spiltter</t>
  </si>
  <si>
    <t>clé à douille</t>
  </si>
  <si>
    <t>réglette rack son</t>
  </si>
  <si>
    <t>réglette rack lumiere</t>
  </si>
  <si>
    <t>switch pour elec platal</t>
  </si>
  <si>
    <t>powercon/in/out 3M ou plus</t>
  </si>
  <si>
    <t>dmx 3 point de differente taille</t>
  </si>
  <si>
    <t>dmx 5 point grande taille</t>
  </si>
  <si>
    <t>pf carton pour decoupe</t>
  </si>
  <si>
    <t xml:space="preserve">adapateur dmx </t>
  </si>
  <si>
    <t>ventilateur sel a fumée</t>
  </si>
  <si>
    <t>rangement simplifier pour cable dmx</t>
  </si>
  <si>
    <t>fader wing</t>
  </si>
  <si>
    <t>cutter thb</t>
  </si>
  <si>
    <t>pendrillons</t>
  </si>
  <si>
    <t xml:space="preserve">servo color 4K </t>
  </si>
  <si>
    <t>hauteur perche</t>
  </si>
  <si>
    <t>fiche xlr M/F</t>
  </si>
  <si>
    <t>mini jack vers rca ou xLr</t>
  </si>
  <si>
    <t>multi pour auto / led</t>
  </si>
  <si>
    <t>console lumiere thb</t>
  </si>
  <si>
    <t>cable vga</t>
  </si>
  <si>
    <t>pince plastique</t>
  </si>
  <si>
    <t>4 retours + ampli</t>
  </si>
  <si>
    <t>sonorisation salon</t>
  </si>
  <si>
    <t>petite console son</t>
  </si>
  <si>
    <t>panneau moins lourd</t>
  </si>
  <si>
    <t xml:space="preserve">rack lumiere </t>
  </si>
  <si>
    <t>panier de rangement nacelle</t>
  </si>
  <si>
    <t>poulie et guinde pour passerelle</t>
  </si>
  <si>
    <t>baudrier avec outils</t>
  </si>
  <si>
    <t>rangement grill</t>
  </si>
  <si>
    <t>Pied de micro Grand/petit</t>
  </si>
  <si>
    <t>4 Multipaires de 8 xlr</t>
  </si>
  <si>
    <t>Niveau</t>
  </si>
  <si>
    <t>Adaptateur XLR Femelle Jack Femelle</t>
  </si>
  <si>
    <t>Marquer les cables régie</t>
  </si>
  <si>
    <t>Metrer et numéroter les perches</t>
  </si>
  <si>
    <t>LIQUIDE MAF 2X 10L</t>
  </si>
  <si>
    <t>SELS FUMEE 2X 450G</t>
  </si>
  <si>
    <t>COLLANT TAPIS DE DANSE NOIR 1 CARTON</t>
  </si>
  <si>
    <t>COLLANT TAPIS DE DANSE 5 ROULEAUX</t>
  </si>
  <si>
    <t>Echelles/nacelle ou autre</t>
  </si>
  <si>
    <t>Baudriers</t>
  </si>
  <si>
    <t>Oreillettes</t>
  </si>
  <si>
    <t>BOULONS FREIN D.13</t>
  </si>
  <si>
    <t>fer à souder</t>
  </si>
  <si>
    <t xml:space="preserve">TELEPHONE ANDROÏDE </t>
  </si>
  <si>
    <t>Chaises</t>
  </si>
  <si>
    <t>Armoire sécu</t>
  </si>
  <si>
    <t>Bureau</t>
  </si>
  <si>
    <t>Frigo</t>
  </si>
  <si>
    <t>salon de jardin pour terrasse</t>
  </si>
  <si>
    <t xml:space="preserve">petite console lumiere </t>
  </si>
  <si>
    <t>lampes 1000W  15</t>
  </si>
  <si>
    <t>Lampes 650 W 20</t>
  </si>
  <si>
    <t>6 Molettes pour decoupe 614 SX</t>
  </si>
  <si>
    <t>Collant Tapis de danse 10 Rouleaux</t>
  </si>
  <si>
    <t>Barnier Blanc 10 Rouleaux</t>
  </si>
  <si>
    <t>gaffeur  blanc 5 rouleaux</t>
  </si>
  <si>
    <t>gaffeur noir 10 rouleaux</t>
  </si>
  <si>
    <t>6 pc 650 Watt</t>
  </si>
  <si>
    <t>8 par LEDS</t>
  </si>
  <si>
    <t>eclairage salle</t>
  </si>
  <si>
    <t xml:space="preserve"> 15 lampes osram Halospot eco sp 12v 50 w 8° </t>
  </si>
  <si>
    <t>15 lampes osram Halospot eco sp 12v 50 w 24°</t>
  </si>
  <si>
    <t xml:space="preserve"> 10 projecteur iguzzini</t>
  </si>
  <si>
    <t xml:space="preserve"> 6 lampes decoupe GE GKV G9.5 240V 600W 932</t>
  </si>
  <si>
    <t>1 splitter</t>
  </si>
  <si>
    <t>F1 : une dizaine</t>
  </si>
  <si>
    <t>10 crocher pour les F1</t>
  </si>
  <si>
    <t xml:space="preserve">10 lampes Lampe PAR36 30W 6V GE pour BT F1  Reference: 4515-G 434 </t>
  </si>
  <si>
    <t>20 Crochet pour mettre sur les par64</t>
  </si>
  <si>
    <t>5 gros crochet pc 1KW 2KW DECOUP</t>
  </si>
  <si>
    <t>10 elingue</t>
  </si>
  <si>
    <t>gaine thermo pour marquage cable elec ( 3G2,5) 1CM5 DE DIAMETRE</t>
  </si>
  <si>
    <t>cartouche casio ez-label printer tape cartridge 9mm ( rouge xr-9RD1 )</t>
  </si>
  <si>
    <t>cartouche casio ez-label printer tape cartridge 9mm ( jaune xr-9YW1 )</t>
  </si>
  <si>
    <t>posca rouge pointe fine pointe normal</t>
  </si>
  <si>
    <t>posca jaune pointe fine pointe normal</t>
  </si>
  <si>
    <t>PETITE SONO SON ORDI</t>
  </si>
  <si>
    <t>un grill / un Fly bas</t>
  </si>
  <si>
    <t>lyre son …</t>
  </si>
  <si>
    <t>fly son</t>
  </si>
  <si>
    <t>fly grandma regie</t>
  </si>
  <si>
    <t>pour brancher 4K et 10R séparement ainsi que des ligne de par led</t>
  </si>
  <si>
    <t>pour eviter les doublette entre chaque automatique</t>
  </si>
  <si>
    <t>Pour de futur multipaire ou de grosse installation en led car sinon manque de dmx</t>
  </si>
  <si>
    <t>pas assez obliger de louer</t>
  </si>
  <si>
    <t>pour decoupe 614</t>
  </si>
  <si>
    <t>adapatateur dmx dans les deux sens</t>
  </si>
  <si>
    <t>metalique de préference et assez silencieux</t>
  </si>
  <si>
    <t xml:space="preserve">mettre des equerres derriere la grille comme en son pour separer les tailles de dmx et les broches </t>
  </si>
  <si>
    <t>extension pour la command wing pour avoir plus de fader utile l'ors d'asso ou de concert</t>
  </si>
  <si>
    <t>couper gelat etc</t>
  </si>
  <si>
    <t>cage de scene propre et pouvoir faire de l'eclairage en flamme</t>
  </si>
  <si>
    <t xml:space="preserve">avoir un meilleur rendu sur les scolaire et challenge robotique folle journée etc </t>
  </si>
  <si>
    <t>refaire regler la hauteur de perche trop haute sur la plupart</t>
  </si>
  <si>
    <t>faire des cable de plus petite taille pour pouvoir patch au son sans trop de longueur</t>
  </si>
  <si>
    <t>pour telecommande shutter fillaire avec le vp</t>
  </si>
  <si>
    <t>cable pour rapiditer de cablage sur les pars leds et auto</t>
  </si>
  <si>
    <t>remplacer la tango usagée du thb</t>
  </si>
  <si>
    <t>pour aller de régie au platal</t>
  </si>
  <si>
    <t xml:space="preserve">pince plastique pour accrocher pendrillons etc </t>
  </si>
  <si>
    <t>Parce que les 4 CX sont rincée</t>
  </si>
  <si>
    <t>petite sono pour utilisation dans les salons du thb</t>
  </si>
  <si>
    <t>sonorisation sous la halle</t>
  </si>
  <si>
    <t>mal au dos donc changement de panal au lieu de changer l'equipe</t>
  </si>
  <si>
    <t>pour accueillir un splitter des switch et une distrib electrique</t>
  </si>
  <si>
    <t>il peux etre fabriquer mais utile pour eviter de ce baisser dans la nacelle ou pour poser le futur ipad</t>
  </si>
  <si>
    <t xml:space="preserve">pour faire grimpez les projos d'en bas et non les tirers du haut </t>
  </si>
  <si>
    <t>grill pour eviter de ce promener avec les outils et qu'il tombe</t>
  </si>
  <si>
    <t>rangement sur le grill pour pouvoir ranger ce qui es a limite de tomber sur le rebord</t>
  </si>
  <si>
    <t xml:space="preserve">manque de pied et obligé de louer sur certain spectacle </t>
  </si>
  <si>
    <t>Cablage du boitier multipaire du plateau</t>
  </si>
  <si>
    <t>Parce que rien n'est de niveau</t>
  </si>
  <si>
    <t>Parce que je le vaux bien</t>
  </si>
  <si>
    <t>Parce que ca m'énerve</t>
  </si>
  <si>
    <t>ok</t>
  </si>
  <si>
    <t>Parce qu'il faut un jour se mettre en conformité</t>
  </si>
  <si>
    <t>REPARATIONS PROJECTEURS</t>
  </si>
  <si>
    <t>TOUT TYPE DE REPARATIONS</t>
  </si>
  <si>
    <t>REPORT D'ALARME</t>
  </si>
  <si>
    <t>Bureau et régie</t>
  </si>
  <si>
    <t>salle 6 pour par led  (attention on ne gère pas le Carroi)</t>
  </si>
  <si>
    <t>THB pour mettre les anciens sous la halle</t>
  </si>
  <si>
    <t>pour THB</t>
  </si>
  <si>
    <t>pour eviter multicolore</t>
  </si>
  <si>
    <t>Pour remplacer celle qui sont morte</t>
  </si>
  <si>
    <t>pour remplacer celle qui sont morte</t>
  </si>
  <si>
    <t>decoupe chinoise thb</t>
  </si>
  <si>
    <t>pour utilisation de par leds</t>
  </si>
  <si>
    <t>tu peux en prendre en rab mais reste 6crochet sans vis et papillon</t>
  </si>
  <si>
    <t xml:space="preserve">tu peux en prendre en rab </t>
  </si>
  <si>
    <t>parce que ça evite de faire bobo</t>
  </si>
  <si>
    <t>pour changer code couleur</t>
  </si>
  <si>
    <t>BESOIN MATERIEL</t>
  </si>
  <si>
    <t>REPONSE CHEF</t>
  </si>
  <si>
    <t>DATE REPONSE</t>
  </si>
  <si>
    <t>A voir</t>
  </si>
  <si>
    <t>NON</t>
  </si>
  <si>
    <t>????</t>
  </si>
  <si>
    <t>FAIT</t>
  </si>
  <si>
    <t>A FAIRE</t>
  </si>
  <si>
    <t>Colonne1</t>
  </si>
  <si>
    <t>exemple</t>
  </si>
  <si>
    <t xml:space="preserve"> </t>
  </si>
  <si>
    <t>PAS RENDU ( DEPASSE )</t>
  </si>
  <si>
    <t>PAS RENDU ( J-7 a J )</t>
  </si>
  <si>
    <t>RENDU</t>
  </si>
  <si>
    <t>PAS BO</t>
  </si>
  <si>
    <t>a</t>
  </si>
  <si>
    <t>b</t>
  </si>
  <si>
    <t>c</t>
  </si>
  <si>
    <t>d</t>
  </si>
  <si>
    <t>e</t>
  </si>
  <si>
    <t>OAM</t>
  </si>
  <si>
    <t xml:space="preserve">SCOTCH TAPIS DANSE NOIR </t>
  </si>
  <si>
    <t>LAMPE PAR64 CP 60 ?</t>
  </si>
  <si>
    <t>LAMPE PAR64 CP 61 ?</t>
  </si>
  <si>
    <t>LAMPE PAR64 CP 62 ?</t>
  </si>
  <si>
    <t>LAMPE PAR64 CP 95 ?</t>
  </si>
  <si>
    <t xml:space="preserve">SCOTCH TOILE BLANC </t>
  </si>
  <si>
    <t xml:space="preserve"> ARTICLE</t>
  </si>
  <si>
    <t xml:space="preserve">SCOTCH </t>
  </si>
  <si>
    <t>AAAA</t>
  </si>
  <si>
    <t>DMA</t>
  </si>
  <si>
    <t>ILATOUPRI</t>
  </si>
  <si>
    <t>aaaasa</t>
  </si>
  <si>
    <t>PC 1000w</t>
  </si>
  <si>
    <t>310H RJ</t>
  </si>
  <si>
    <t>PC 2000w</t>
  </si>
  <si>
    <t>329HPC RJ</t>
  </si>
  <si>
    <t>Découpe 1000w</t>
  </si>
  <si>
    <t>614 SX</t>
  </si>
  <si>
    <t>613 SX</t>
  </si>
  <si>
    <t>Découpe 2000w</t>
  </si>
  <si>
    <t>714 SX</t>
  </si>
  <si>
    <t>713 SX</t>
  </si>
  <si>
    <t>Sunstrip</t>
  </si>
  <si>
    <t>Sunstrip active DMX MKII</t>
  </si>
  <si>
    <t>Pieds 4 m</t>
  </si>
  <si>
    <t>Wind up crémaillère</t>
  </si>
  <si>
    <t>Pieds 2 m</t>
  </si>
  <si>
    <t>Pied lumière acier</t>
  </si>
  <si>
    <t>Poursuite</t>
  </si>
  <si>
    <t>Korrigan</t>
  </si>
  <si>
    <t>PRIX HT</t>
  </si>
  <si>
    <t>PRIX UNITAIRE</t>
  </si>
  <si>
    <t>NOMBRE</t>
  </si>
  <si>
    <t>BUDGET ACHAT</t>
  </si>
  <si>
    <t>CODE / REFERENCE</t>
  </si>
  <si>
    <t>DEVIS</t>
  </si>
  <si>
    <t xml:space="preserve">HS ? </t>
  </si>
  <si>
    <t>HS</t>
  </si>
  <si>
    <t>Q - HS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</si>
</sst>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9">
    <numFmt numFmtId="164" formatCode="&quot;$&quot;#,##0.00_);\(&quot;$&quot;#,##0.00\)"/>
    <numFmt numFmtId="165" formatCode="&quot;Reorder&quot;;&quot;&quot;;&quot;&quot;"/>
    <numFmt numFmtId="166" formatCode="&quot;&quot;;&quot;&quot;;&quot;Clear Pick List Selected in B2&quot;"/>
    <numFmt numFmtId="167" formatCode="&quot;Pick List was cleared&quot;;&quot;&quot;;&quot;Pick List was not cleared&quot;"/>
    <numFmt numFmtId="168" formatCode="&quot;Réapprovisionnement&quot;;&quot;&quot;;&quot;&quot;"/>
    <numFmt numFmtId="169" formatCode="#,##0.00\ &quot;€&quot;"/>
    <numFmt numFmtId="170" formatCode="h:mm;@"/>
    <numFmt numFmtId="171" formatCode="[$-F800]dddd\,\ mmmm\ dd\,\ yyyy"/>
    <numFmt numFmtId="172" formatCode="0#&quot; &quot;##&quot; &quot;##&quot; &quot;##&quot; &quot;##"/>
  </numFmts>
  <fonts count="24" x14ac:knownFonts="1">
    <font>
      <sz val="11"/>
      <color theme="3" tint="0.14993743705557422"/>
      <name val="Franklin Gothic Medium"/>
      <family val="2"/>
      <scheme val="minor"/>
    </font>
    <font>
      <sz val="11"/>
      <color theme="1"/>
      <name val="Franklin Gothic Medium"/>
      <family val="2"/>
      <scheme val="minor"/>
    </font>
    <font>
      <i/>
      <sz val="10"/>
      <color theme="1"/>
      <name val="Franklin Gothic Medium"/>
      <family val="2"/>
      <scheme val="minor"/>
    </font>
    <font>
      <b/>
      <sz val="26"/>
      <color theme="3" tint="0.14996795556505021"/>
      <name val="Franklin Gothic Medium"/>
      <family val="2"/>
      <scheme val="major"/>
    </font>
    <font>
      <sz val="11"/>
      <color theme="3"/>
      <name val="Franklin Gothic Medium"/>
      <family val="2"/>
      <scheme val="major"/>
    </font>
    <font>
      <sz val="11"/>
      <color theme="3"/>
      <name val="Franklin Gothic Medium"/>
      <family val="2"/>
      <scheme val="minor"/>
    </font>
    <font>
      <sz val="16"/>
      <color theme="4" tint="-0.499984740745262"/>
      <name val="Franklin Gothic Medium"/>
      <family val="2"/>
      <scheme val="major"/>
    </font>
    <font>
      <sz val="11"/>
      <color theme="3" tint="0.14993743705557422"/>
      <name val="Franklin Gothic Medium"/>
      <family val="2"/>
      <scheme val="minor"/>
    </font>
    <font>
      <sz val="11"/>
      <color theme="0"/>
      <name val="Franklin Gothic Medium"/>
      <family val="2"/>
      <scheme val="minor"/>
    </font>
    <font>
      <sz val="11"/>
      <color theme="0"/>
      <name val="Franklin Gothic Medium"/>
      <family val="2"/>
      <scheme val="major"/>
    </font>
    <font>
      <sz val="11"/>
      <color theme="4" tint="-0.499984740745262"/>
      <name val="Franklin Gothic Medium"/>
      <family val="2"/>
      <scheme val="minor"/>
    </font>
    <font>
      <sz val="11"/>
      <color theme="3" tint="0.14990691854609822"/>
      <name val="Franklin Gothic Medium"/>
      <family val="2"/>
      <scheme val="minor"/>
    </font>
    <font>
      <sz val="11"/>
      <color theme="2"/>
      <name val="Franklin Gothic Medium"/>
      <family val="2"/>
      <scheme val="minor"/>
    </font>
    <font>
      <sz val="11"/>
      <color theme="3"/>
      <name val="Franklin Gothic Medium"/>
      <family val="2"/>
      <scheme val="minor"/>
    </font>
    <font>
      <sz val="8"/>
      <name val="Franklin Gothic Medium"/>
      <family val="2"/>
      <scheme val="minor"/>
    </font>
    <font>
      <sz val="11"/>
      <color rgb="FF006100"/>
      <name val="Franklin Gothic Medium"/>
      <family val="2"/>
      <scheme val="minor"/>
    </font>
    <font>
      <sz val="11"/>
      <color rgb="FF9C0006"/>
      <name val="Franklin Gothic Medium"/>
      <family val="2"/>
      <scheme val="minor"/>
    </font>
    <font>
      <sz val="11"/>
      <color rgb="FF9C5700"/>
      <name val="Franklin Gothic Medium"/>
      <family val="2"/>
      <scheme val="minor"/>
    </font>
    <font>
      <sz val="11"/>
      <name val="Franklin Gothic Medium"/>
      <family val="2"/>
      <scheme val="minor"/>
    </font>
    <font>
      <sz val="12"/>
      <name val="Franklin Gothic Medium"/>
      <family val="2"/>
      <scheme val="minor"/>
    </font>
    <font>
      <sz val="11"/>
      <color rgb="FFFF0000"/>
      <name val="Franklin Gothic Medium"/>
      <family val="2"/>
      <scheme val="minor"/>
    </font>
    <font>
      <sz val="10"/>
      <color rgb="FF0070C0"/>
      <name val="Franklin Gothic Medium"/>
      <family val="2"/>
      <scheme val="minor"/>
    </font>
    <font>
      <sz val="14"/>
      <color rgb="FF0070C0"/>
      <name val="Franklin Gothic Medium"/>
      <family val="2"/>
      <scheme val="minor"/>
    </font>
    <font>
      <sz val="11"/>
      <color theme="3"/>
      <name val="Franklin Gothic Medium"/>
      <family val="2"/>
      <scheme val="minor"/>
    </font>
  </fonts>
  <fills count="17">
    <fill>
      <patternFill patternType="none"/>
    </fill>
    <fill>
      <patternFill patternType="gray125"/>
    </fill>
    <fill>
      <patternFill patternType="solid">
        <fgColor theme="4" tint="-0.499984740745262"/>
        <bgColor indexed="64"/>
      </patternFill>
    </fill>
    <fill>
      <patternFill patternType="solid">
        <fgColor theme="0"/>
        <bgColor indexed="64"/>
      </patternFill>
    </fill>
    <fill>
      <patternFill patternType="solid">
        <fgColor theme="2" tint="-4.9989318521683403E-2"/>
        <bgColor indexed="64"/>
      </patternFill>
    </fill>
    <fill>
      <patternFill patternType="solid">
        <fgColor theme="4" tint="0.59999389629810485"/>
        <bgColor indexed="64"/>
      </patternFill>
    </fill>
    <fill>
      <patternFill patternType="solid">
        <fgColor rgb="FFFFC000"/>
        <bgColor indexed="64"/>
      </patternFill>
    </fill>
    <fill>
      <patternFill patternType="solid">
        <fgColor rgb="FF00B050"/>
        <bgColor indexed="64"/>
      </patternFill>
    </fill>
    <fill>
      <patternFill patternType="solid">
        <fgColor rgb="FFFFFF00"/>
        <bgColor indexed="64"/>
      </patternFill>
    </fill>
    <fill>
      <patternFill patternType="solid">
        <fgColor theme="2" tint="-0.1499984740745262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theme="0" tint="-4.9989318521683403E-2"/>
        <bgColor indexed="64"/>
      </patternFill>
    </fill>
    <fill>
      <patternFill patternType="solid">
        <fgColor rgb="FF0070C0"/>
        <bgColor indexed="64"/>
      </patternFill>
    </fill>
    <fill>
      <patternFill patternType="solid">
        <fgColor rgb="FFFF0000"/>
        <bgColor indexed="64"/>
      </patternFill>
    </fill>
    <fill>
      <patternFill patternType="solid">
        <fgColor theme="1" tint="0.499984740745262"/>
        <bgColor indexed="64"/>
      </patternFill>
    </fill>
  </fills>
  <borders count="12">
    <border>
      <left/>
      <right/>
      <top/>
      <bottom/>
      <diagonal/>
    </border>
    <border>
      <left/>
      <right/>
      <top/>
      <bottom style="medium">
        <color theme="4" tint="-0.499984740745262"/>
      </bottom>
      <diagonal/>
    </border>
    <border>
      <left style="thick">
        <color theme="0"/>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auto="1"/>
      </left>
      <right style="thin">
        <color auto="1"/>
      </right>
      <top/>
      <bottom style="thin">
        <color auto="1"/>
      </bottom>
      <diagonal/>
    </border>
    <border>
      <left style="thin">
        <color indexed="64"/>
      </left>
      <right style="thin">
        <color indexed="64"/>
      </right>
      <top/>
      <bottom/>
      <diagonal/>
    </border>
  </borders>
  <cellStyleXfs count="17">
    <xf numFmtId="0" fontId="0" fillId="0" borderId="0">
      <alignment vertical="center"/>
    </xf>
    <xf numFmtId="0" fontId="3" fillId="0" borderId="1" applyNumberFormat="0" applyFill="0" applyAlignment="0" applyProtection="0"/>
    <xf numFmtId="0" fontId="9" fillId="2" borderId="0" applyNumberFormat="0" applyProtection="0">
      <alignment horizontal="left" vertical="center" indent="1"/>
    </xf>
    <xf numFmtId="0" fontId="4" fillId="0" borderId="0" applyNumberFormat="0" applyFill="0" applyBorder="0" applyAlignment="0" applyProtection="0"/>
    <xf numFmtId="0" fontId="5" fillId="0" borderId="1" applyNumberFormat="0" applyFill="0" applyAlignment="0" applyProtection="0"/>
    <xf numFmtId="0" fontId="5" fillId="0" borderId="0" applyNumberFormat="0" applyFill="0" applyBorder="0" applyAlignment="0" applyProtection="0"/>
    <xf numFmtId="165" fontId="11" fillId="0" borderId="0">
      <alignment horizontal="center" vertical="center"/>
    </xf>
    <xf numFmtId="0" fontId="8" fillId="2" borderId="0" applyNumberFormat="0" applyProtection="0">
      <alignment horizontal="right" indent="1"/>
    </xf>
    <xf numFmtId="0" fontId="10" fillId="0" borderId="0" applyNumberFormat="0" applyProtection="0">
      <alignment horizontal="center"/>
    </xf>
    <xf numFmtId="0" fontId="10" fillId="0" borderId="0" applyNumberFormat="0" applyProtection="0">
      <alignment horizontal="center"/>
    </xf>
    <xf numFmtId="0" fontId="6" fillId="0" borderId="0" applyNumberFormat="0" applyFill="0" applyBorder="0" applyProtection="0">
      <alignment horizontal="left" vertical="top"/>
    </xf>
    <xf numFmtId="0" fontId="7" fillId="0" borderId="0">
      <alignment horizontal="left" vertical="center" wrapText="1" indent="1"/>
    </xf>
    <xf numFmtId="1" fontId="7" fillId="0" borderId="0">
      <alignment horizontal="center" vertical="center"/>
    </xf>
    <xf numFmtId="164" fontId="7" fillId="0" borderId="0">
      <alignment horizontal="right" vertical="center"/>
    </xf>
    <xf numFmtId="0" fontId="15" fillId="10" borderId="0" applyNumberFormat="0" applyBorder="0" applyAlignment="0" applyProtection="0"/>
    <xf numFmtId="0" fontId="16" fillId="11" borderId="0" applyNumberFormat="0" applyBorder="0" applyAlignment="0" applyProtection="0"/>
    <xf numFmtId="0" fontId="17" fillId="12" borderId="0" applyNumberFormat="0" applyBorder="0" applyAlignment="0" applyProtection="0"/>
  </cellStyleXfs>
  <cellXfs count="185">
    <xf numFmtId="0" fontId="0" fillId="0" borderId="0" xfId="0">
      <alignment vertical="center"/>
    </xf>
    <xf numFmtId="0" fontId="3" fillId="0" borderId="1" xfId="1" applyAlignment="1">
      <alignment vertical="center"/>
    </xf>
    <xf numFmtId="0" fontId="3" fillId="0" borderId="1" xfId="1"/>
    <xf numFmtId="0" fontId="3" fillId="0" borderId="1" xfId="1" applyAlignment="1"/>
    <xf numFmtId="0" fontId="9" fillId="2" borderId="0" xfId="2">
      <alignment horizontal="left" vertical="center" indent="1"/>
    </xf>
    <xf numFmtId="0" fontId="2" fillId="0" borderId="0" xfId="0" applyFont="1" applyAlignment="1">
      <alignment vertical="center"/>
    </xf>
    <xf numFmtId="0" fontId="10" fillId="0" borderId="0" xfId="8">
      <alignment horizontal="center"/>
    </xf>
    <xf numFmtId="166" fontId="0" fillId="0" borderId="0" xfId="0" applyNumberFormat="1">
      <alignment vertical="center"/>
    </xf>
    <xf numFmtId="0" fontId="0" fillId="0" borderId="0" xfId="0" applyAlignment="1">
      <alignment horizontal="left" vertical="center" indent="1"/>
    </xf>
    <xf numFmtId="0" fontId="0" fillId="0" borderId="0" xfId="0" applyAlignment="1">
      <alignment horizontal="left" vertical="center" wrapText="1" indent="1"/>
    </xf>
    <xf numFmtId="1" fontId="0" fillId="0" borderId="2" xfId="0" applyNumberFormat="1" applyFill="1" applyBorder="1" applyAlignment="1">
      <alignment horizontal="center" vertical="center"/>
    </xf>
    <xf numFmtId="0" fontId="0" fillId="0" borderId="0" xfId="0" applyNumberFormat="1" applyAlignment="1">
      <alignment horizontal="left" vertical="center" wrapText="1" indent="1"/>
    </xf>
    <xf numFmtId="0" fontId="0" fillId="0" borderId="0" xfId="0" applyFill="1" applyAlignment="1">
      <alignment horizontal="left" vertical="center" wrapText="1" indent="1"/>
    </xf>
    <xf numFmtId="171" fontId="3" fillId="0" borderId="1" xfId="1" applyNumberFormat="1" applyAlignment="1">
      <alignment vertical="center"/>
    </xf>
    <xf numFmtId="171" fontId="0" fillId="3" borderId="0" xfId="0" applyNumberFormat="1" applyFill="1">
      <alignment vertical="center"/>
    </xf>
    <xf numFmtId="171" fontId="0" fillId="0" borderId="0" xfId="0" applyNumberFormat="1">
      <alignment vertical="center"/>
    </xf>
    <xf numFmtId="169" fontId="0" fillId="5" borderId="3" xfId="0" applyNumberFormat="1" applyFill="1" applyBorder="1" applyAlignment="1">
      <alignment horizontal="right" vertical="center"/>
    </xf>
    <xf numFmtId="168" fontId="0" fillId="5" borderId="3" xfId="0" applyNumberFormat="1" applyFill="1" applyBorder="1" applyAlignment="1">
      <alignment horizontal="center" vertical="center"/>
    </xf>
    <xf numFmtId="0" fontId="0" fillId="0" borderId="0" xfId="0" applyFill="1">
      <alignment vertical="center"/>
    </xf>
    <xf numFmtId="0" fontId="0" fillId="4" borderId="0" xfId="0" applyFill="1">
      <alignment vertical="center"/>
    </xf>
    <xf numFmtId="0" fontId="8" fillId="0" borderId="0" xfId="0" applyFont="1" applyFill="1" applyBorder="1" applyAlignment="1">
      <alignment horizontal="right" vertical="center"/>
    </xf>
    <xf numFmtId="0" fontId="0" fillId="0" borderId="0" xfId="0" applyFill="1" applyBorder="1">
      <alignment vertical="center"/>
    </xf>
    <xf numFmtId="0" fontId="0" fillId="9" borderId="9" xfId="0" applyFill="1" applyBorder="1">
      <alignment vertical="center"/>
    </xf>
    <xf numFmtId="0" fontId="0" fillId="0" borderId="0" xfId="0" applyAlignment="1">
      <alignment horizontal="center" vertical="center"/>
    </xf>
    <xf numFmtId="0" fontId="5" fillId="0" borderId="0" xfId="0" applyNumberFormat="1" applyFont="1" applyAlignment="1">
      <alignment horizontal="left" vertical="center" wrapText="1" indent="1"/>
    </xf>
    <xf numFmtId="172" fontId="3" fillId="0" borderId="1" xfId="1" applyNumberFormat="1" applyAlignment="1"/>
    <xf numFmtId="172" fontId="10" fillId="0" borderId="0" xfId="8" applyNumberFormat="1">
      <alignment horizontal="center"/>
    </xf>
    <xf numFmtId="172" fontId="0" fillId="0" borderId="0" xfId="0" applyNumberFormat="1">
      <alignment vertical="center"/>
    </xf>
    <xf numFmtId="172" fontId="0" fillId="0" borderId="0" xfId="0" applyNumberFormat="1" applyAlignment="1">
      <alignment horizontal="left" vertical="center" wrapText="1" indent="1"/>
    </xf>
    <xf numFmtId="0" fontId="0" fillId="0" borderId="0" xfId="0" applyNumberFormat="1">
      <alignment vertical="center"/>
    </xf>
    <xf numFmtId="0" fontId="0" fillId="0" borderId="0" xfId="0" applyNumberFormat="1" applyAlignment="1">
      <alignment horizontal="center" vertical="center"/>
    </xf>
    <xf numFmtId="172" fontId="0" fillId="4" borderId="7" xfId="0" applyNumberFormat="1" applyFill="1" applyBorder="1" applyAlignment="1">
      <alignment horizontal="left" vertical="center"/>
    </xf>
    <xf numFmtId="0" fontId="21" fillId="13" borderId="0" xfId="0" applyFont="1" applyFill="1" applyAlignment="1">
      <alignment horizontal="center" vertical="center"/>
    </xf>
    <xf numFmtId="0" fontId="0" fillId="0" borderId="0" xfId="0" applyAlignment="1">
      <alignment vertical="center" wrapText="1"/>
    </xf>
    <xf numFmtId="0" fontId="22" fillId="0" borderId="0" xfId="0" applyFont="1">
      <alignment vertical="center"/>
    </xf>
    <xf numFmtId="0" fontId="0" fillId="0" borderId="0" xfId="0" applyAlignment="1">
      <alignment horizontal="center" vertical="center" wrapText="1"/>
    </xf>
    <xf numFmtId="0" fontId="0" fillId="0" borderId="0" xfId="0" applyBorder="1">
      <alignment vertical="center"/>
    </xf>
    <xf numFmtId="0" fontId="12" fillId="0" borderId="11" xfId="0" applyFont="1" applyFill="1" applyBorder="1">
      <alignment vertical="center"/>
    </xf>
    <xf numFmtId="0" fontId="0" fillId="0" borderId="11" xfId="0" applyFill="1" applyBorder="1">
      <alignment vertical="center"/>
    </xf>
    <xf numFmtId="0" fontId="0" fillId="0" borderId="0" xfId="0" applyNumberFormat="1" applyFill="1">
      <alignment vertical="center"/>
    </xf>
    <xf numFmtId="20" fontId="0" fillId="4" borderId="6" xfId="0" applyNumberFormat="1" applyFill="1" applyBorder="1" applyAlignment="1">
      <alignment horizontal="center" vertical="center"/>
    </xf>
    <xf numFmtId="14" fontId="0" fillId="9" borderId="7" xfId="0" applyNumberFormat="1" applyFill="1" applyBorder="1" applyAlignment="1">
      <alignment horizontal="center" vertical="center"/>
    </xf>
    <xf numFmtId="0" fontId="12" fillId="14" borderId="4" xfId="0" applyFont="1" applyFill="1" applyBorder="1" applyAlignment="1">
      <alignment horizontal="center" vertical="center"/>
    </xf>
    <xf numFmtId="0" fontId="12" fillId="14" borderId="5" xfId="0" applyFont="1" applyFill="1" applyBorder="1" applyAlignment="1">
      <alignment horizontal="center" vertical="center"/>
    </xf>
    <xf numFmtId="0" fontId="8" fillId="14" borderId="4" xfId="0" applyFont="1" applyFill="1" applyBorder="1" applyAlignment="1">
      <alignment horizontal="right" vertical="center"/>
    </xf>
    <xf numFmtId="0" fontId="8" fillId="14" borderId="8" xfId="0" applyFont="1" applyFill="1" applyBorder="1" applyAlignment="1">
      <alignment horizontal="right" vertical="center"/>
    </xf>
    <xf numFmtId="0" fontId="8" fillId="14" borderId="6" xfId="0" applyFont="1" applyFill="1" applyBorder="1" applyAlignment="1">
      <alignment horizontal="right" vertical="center"/>
    </xf>
    <xf numFmtId="0" fontId="0" fillId="14" borderId="0" xfId="0" applyFill="1" applyAlignment="1">
      <alignment horizontal="center" vertical="center"/>
    </xf>
    <xf numFmtId="0" fontId="12" fillId="14" borderId="0" xfId="0" applyFont="1" applyFill="1">
      <alignment vertical="center"/>
    </xf>
    <xf numFmtId="0" fontId="3" fillId="0" borderId="1" xfId="1" applyAlignment="1" applyProtection="1">
      <protection locked="0"/>
    </xf>
    <xf numFmtId="0" fontId="4" fillId="0" borderId="0" xfId="3" applyAlignment="1" applyProtection="1">
      <protection locked="0"/>
    </xf>
    <xf numFmtId="0" fontId="6" fillId="0" borderId="0" xfId="10" applyProtection="1">
      <alignment horizontal="left" vertical="top"/>
      <protection locked="0"/>
    </xf>
    <xf numFmtId="0" fontId="0" fillId="0" borderId="0" xfId="0" applyFill="1" applyBorder="1" applyAlignment="1" applyProtection="1">
      <alignment horizontal="left" vertical="center" wrapText="1" indent="1"/>
      <protection locked="0"/>
    </xf>
    <xf numFmtId="0" fontId="0" fillId="0" borderId="0" xfId="0" applyFill="1" applyAlignment="1" applyProtection="1">
      <alignment horizontal="left" vertical="center" wrapText="1" indent="1"/>
      <protection locked="0"/>
    </xf>
    <xf numFmtId="0" fontId="0" fillId="8" borderId="0" xfId="0" applyFill="1" applyAlignment="1" applyProtection="1">
      <alignment horizontal="left" vertical="center" wrapText="1" indent="1"/>
      <protection locked="0"/>
    </xf>
    <xf numFmtId="0" fontId="0" fillId="0" borderId="0" xfId="0" applyProtection="1">
      <alignment vertical="center"/>
      <protection locked="0"/>
    </xf>
    <xf numFmtId="0" fontId="0" fillId="0" borderId="2" xfId="0" applyFill="1" applyBorder="1" applyAlignment="1" applyProtection="1">
      <alignment horizontal="left" vertical="center" wrapText="1" indent="1"/>
      <protection locked="0"/>
    </xf>
    <xf numFmtId="0" fontId="3" fillId="8" borderId="1" xfId="1" applyFill="1" applyAlignment="1" applyProtection="1">
      <protection locked="0"/>
    </xf>
    <xf numFmtId="0" fontId="4" fillId="0" borderId="0" xfId="3" applyProtection="1">
      <protection locked="0"/>
    </xf>
    <xf numFmtId="0" fontId="3" fillId="0" borderId="1" xfId="1" applyAlignment="1" applyProtection="1">
      <alignment vertical="center"/>
      <protection locked="0"/>
    </xf>
    <xf numFmtId="0" fontId="10" fillId="0" borderId="0" xfId="8" applyProtection="1">
      <alignment horizontal="center"/>
      <protection locked="0"/>
    </xf>
    <xf numFmtId="49" fontId="3" fillId="0" borderId="1" xfId="1" applyNumberFormat="1" applyAlignment="1" applyProtection="1">
      <alignment vertical="center"/>
      <protection locked="0"/>
    </xf>
    <xf numFmtId="49" fontId="0" fillId="0" borderId="0" xfId="0" applyNumberFormat="1" applyProtection="1">
      <alignment vertical="center"/>
      <protection locked="0"/>
    </xf>
    <xf numFmtId="1" fontId="0" fillId="0" borderId="2" xfId="0" applyNumberFormat="1" applyFill="1" applyBorder="1" applyAlignment="1" applyProtection="1">
      <alignment horizontal="center" vertical="center"/>
      <protection locked="0"/>
    </xf>
    <xf numFmtId="1" fontId="0" fillId="4" borderId="2" xfId="0" applyNumberFormat="1" applyFill="1" applyBorder="1" applyAlignment="1" applyProtection="1">
      <alignment horizontal="center" vertical="center"/>
      <protection locked="0"/>
    </xf>
    <xf numFmtId="169" fontId="0" fillId="5" borderId="3" xfId="0" applyNumberFormat="1" applyFill="1" applyBorder="1" applyAlignment="1" applyProtection="1">
      <alignment horizontal="right" vertical="center"/>
      <protection locked="0"/>
    </xf>
    <xf numFmtId="0" fontId="0" fillId="7" borderId="0" xfId="0" applyFill="1" applyProtection="1">
      <alignment vertical="center"/>
      <protection locked="0"/>
    </xf>
    <xf numFmtId="0" fontId="0" fillId="6" borderId="0" xfId="0" applyFill="1" applyProtection="1">
      <alignment vertical="center"/>
      <protection locked="0"/>
    </xf>
    <xf numFmtId="0" fontId="9" fillId="2" borderId="0" xfId="2" applyProtection="1">
      <alignment horizontal="left" vertical="center" indent="1"/>
      <protection locked="0"/>
    </xf>
    <xf numFmtId="0" fontId="0" fillId="5" borderId="3" xfId="0" applyFill="1" applyBorder="1" applyAlignment="1" applyProtection="1">
      <alignment horizontal="left" vertical="center" wrapText="1" indent="1"/>
      <protection locked="0"/>
    </xf>
    <xf numFmtId="0" fontId="0" fillId="5" borderId="3" xfId="0" applyNumberFormat="1" applyFill="1" applyBorder="1" applyAlignment="1" applyProtection="1">
      <alignment horizontal="left" vertical="center" wrapText="1" indent="1"/>
      <protection locked="0"/>
    </xf>
    <xf numFmtId="0" fontId="0" fillId="5" borderId="3" xfId="0" applyFill="1" applyBorder="1" applyProtection="1">
      <alignment vertical="center"/>
      <protection locked="0"/>
    </xf>
    <xf numFmtId="0" fontId="0" fillId="3" borderId="0" xfId="0" applyFill="1" applyProtection="1">
      <alignment vertical="center"/>
      <protection locked="0"/>
    </xf>
    <xf numFmtId="14" fontId="0" fillId="5" borderId="3" xfId="0" applyNumberFormat="1" applyFill="1" applyBorder="1" applyAlignment="1" applyProtection="1">
      <alignment horizontal="right" vertical="center" wrapText="1" indent="1"/>
      <protection locked="0"/>
    </xf>
    <xf numFmtId="0" fontId="6" fillId="0" borderId="0" xfId="10" applyProtection="1">
      <alignment horizontal="left" vertical="top"/>
    </xf>
    <xf numFmtId="166" fontId="0" fillId="0" borderId="0" xfId="0" applyNumberFormat="1" applyProtection="1">
      <alignment vertical="center"/>
      <protection locked="0"/>
    </xf>
    <xf numFmtId="0" fontId="0" fillId="0" borderId="0" xfId="0" applyAlignment="1" applyProtection="1">
      <alignment horizontal="left" vertical="center" wrapText="1" indent="1"/>
      <protection locked="0"/>
    </xf>
    <xf numFmtId="0" fontId="3" fillId="0" borderId="1" xfId="1" applyProtection="1">
      <protection locked="0"/>
    </xf>
    <xf numFmtId="167" fontId="0" fillId="0" borderId="0" xfId="0" applyNumberFormat="1" applyProtection="1">
      <alignment vertical="center"/>
      <protection locked="0"/>
    </xf>
    <xf numFmtId="0" fontId="3" fillId="0" borderId="1" xfId="1" applyNumberFormat="1" applyAlignment="1" applyProtection="1">
      <alignment vertical="center"/>
      <protection locked="0"/>
    </xf>
    <xf numFmtId="0" fontId="0" fillId="0" borderId="0" xfId="0" applyNumberFormat="1" applyProtection="1">
      <alignment vertical="center"/>
      <protection locked="0"/>
    </xf>
    <xf numFmtId="0" fontId="0" fillId="0" borderId="0" xfId="0" applyNumberFormat="1" applyAlignment="1" applyProtection="1">
      <alignment horizontal="center" vertical="center"/>
      <protection locked="0"/>
    </xf>
    <xf numFmtId="49" fontId="0" fillId="0" borderId="0" xfId="0" applyNumberFormat="1" applyAlignment="1" applyProtection="1">
      <alignment horizontal="left" vertical="center" wrapText="1" indent="1"/>
      <protection locked="0"/>
    </xf>
    <xf numFmtId="170" fontId="3" fillId="0" borderId="1" xfId="1" applyNumberFormat="1" applyAlignment="1" applyProtection="1">
      <alignment vertical="center"/>
      <protection locked="0"/>
    </xf>
    <xf numFmtId="170" fontId="0" fillId="0" borderId="0" xfId="0" applyNumberFormat="1" applyProtection="1">
      <alignment vertical="center"/>
      <protection locked="0"/>
    </xf>
    <xf numFmtId="14" fontId="3" fillId="0" borderId="1" xfId="1" applyNumberFormat="1" applyAlignment="1" applyProtection="1">
      <alignment vertical="center"/>
      <protection locked="0"/>
    </xf>
    <xf numFmtId="14" fontId="0" fillId="3" borderId="0" xfId="0" applyNumberFormat="1" applyFill="1" applyProtection="1">
      <alignment vertical="center"/>
      <protection locked="0"/>
    </xf>
    <xf numFmtId="170" fontId="0" fillId="0" borderId="0" xfId="0" applyNumberFormat="1" applyAlignment="1" applyProtection="1">
      <alignment horizontal="left" vertical="center" wrapText="1" indent="1"/>
      <protection locked="0"/>
    </xf>
    <xf numFmtId="14" fontId="0" fillId="0" borderId="0" xfId="0" applyNumberFormat="1" applyProtection="1">
      <alignment vertical="center"/>
      <protection locked="0"/>
    </xf>
    <xf numFmtId="170" fontId="0" fillId="3" borderId="0" xfId="0" applyNumberFormat="1" applyFill="1" applyProtection="1">
      <alignment vertical="center"/>
      <protection locked="0"/>
    </xf>
    <xf numFmtId="14" fontId="9" fillId="2" borderId="0" xfId="2" applyNumberFormat="1" applyProtection="1">
      <alignment horizontal="left" vertical="center" indent="1"/>
      <protection locked="0"/>
    </xf>
    <xf numFmtId="14" fontId="0" fillId="0" borderId="0" xfId="0" applyNumberFormat="1" applyAlignment="1" applyProtection="1">
      <alignment horizontal="left" vertical="center" wrapText="1" indent="1"/>
      <protection locked="0"/>
    </xf>
    <xf numFmtId="171" fontId="3" fillId="0" borderId="1" xfId="1" applyNumberFormat="1" applyAlignment="1" applyProtection="1">
      <alignment vertical="center"/>
      <protection locked="0"/>
    </xf>
    <xf numFmtId="171" fontId="0" fillId="3" borderId="0" xfId="0" applyNumberFormat="1" applyFill="1" applyProtection="1">
      <alignment vertical="center"/>
      <protection locked="0"/>
    </xf>
    <xf numFmtId="171" fontId="0" fillId="0" borderId="0" xfId="0" applyNumberFormat="1" applyProtection="1">
      <alignment vertical="center"/>
      <protection locked="0"/>
    </xf>
    <xf numFmtId="171" fontId="5" fillId="0" borderId="0" xfId="0" applyNumberFormat="1" applyFont="1" applyProtection="1">
      <alignment vertical="center"/>
      <protection locked="0"/>
    </xf>
    <xf numFmtId="171" fontId="5" fillId="0" borderId="0" xfId="0" applyNumberFormat="1" applyFont="1" applyFill="1" applyProtection="1">
      <alignment vertical="center"/>
      <protection locked="0"/>
    </xf>
    <xf numFmtId="171" fontId="13" fillId="0" borderId="0" xfId="0" applyNumberFormat="1" applyFont="1" applyFill="1" applyProtection="1">
      <alignment vertical="center"/>
      <protection locked="0"/>
    </xf>
    <xf numFmtId="0" fontId="0" fillId="0" borderId="0" xfId="0" applyNumberFormat="1" applyAlignment="1" applyProtection="1">
      <alignment horizontal="left" vertical="center" wrapText="1" indent="1"/>
      <protection locked="0"/>
    </xf>
    <xf numFmtId="14" fontId="20" fillId="9" borderId="7" xfId="0" applyNumberFormat="1" applyFont="1" applyFill="1" applyBorder="1" applyAlignment="1" applyProtection="1">
      <alignment horizontal="center" vertical="center"/>
      <protection locked="0"/>
    </xf>
    <xf numFmtId="0" fontId="20" fillId="4" borderId="5" xfId="0" applyFont="1" applyFill="1" applyBorder="1" applyProtection="1">
      <alignment vertical="center"/>
      <protection locked="0"/>
    </xf>
    <xf numFmtId="0" fontId="0" fillId="0" borderId="0" xfId="0" applyProtection="1">
      <alignment vertical="center"/>
      <protection hidden="1"/>
    </xf>
    <xf numFmtId="0" fontId="18" fillId="0" borderId="3" xfId="14" applyFont="1" applyFill="1" applyBorder="1" applyProtection="1">
      <protection locked="0"/>
    </xf>
    <xf numFmtId="0" fontId="18" fillId="0" borderId="3" xfId="0" applyFont="1" applyFill="1" applyBorder="1" applyAlignment="1" applyProtection="1">
      <protection locked="0"/>
    </xf>
    <xf numFmtId="0" fontId="18" fillId="0" borderId="3" xfId="15" applyFont="1" applyFill="1" applyBorder="1" applyProtection="1">
      <protection locked="0"/>
    </xf>
    <xf numFmtId="0" fontId="18" fillId="0" borderId="10" xfId="0" applyFont="1" applyFill="1" applyBorder="1" applyAlignment="1" applyProtection="1">
      <protection locked="0"/>
    </xf>
    <xf numFmtId="0" fontId="18" fillId="0" borderId="3" xfId="16" applyFont="1" applyFill="1" applyBorder="1" applyProtection="1">
      <protection locked="0"/>
    </xf>
    <xf numFmtId="0" fontId="18" fillId="0" borderId="3" xfId="15" applyFont="1" applyFill="1" applyBorder="1" applyAlignment="1" applyProtection="1">
      <alignment vertical="center"/>
      <protection locked="0"/>
    </xf>
    <xf numFmtId="14" fontId="3" fillId="0" borderId="1" xfId="1" applyNumberFormat="1" applyAlignment="1" applyProtection="1">
      <protection locked="0"/>
    </xf>
    <xf numFmtId="14" fontId="10" fillId="0" borderId="0" xfId="8" applyNumberFormat="1" applyProtection="1">
      <alignment horizontal="center"/>
      <protection locked="0"/>
    </xf>
    <xf numFmtId="14" fontId="18" fillId="0" borderId="3" xfId="14" applyNumberFormat="1" applyFont="1" applyFill="1" applyBorder="1" applyProtection="1">
      <protection locked="0"/>
    </xf>
    <xf numFmtId="14" fontId="18" fillId="0" borderId="3" xfId="0" applyNumberFormat="1" applyFont="1" applyFill="1" applyBorder="1" applyAlignment="1" applyProtection="1">
      <protection locked="0"/>
    </xf>
    <xf numFmtId="14" fontId="18" fillId="0" borderId="3" xfId="15" applyNumberFormat="1" applyFont="1" applyFill="1" applyBorder="1" applyProtection="1">
      <protection locked="0"/>
    </xf>
    <xf numFmtId="14" fontId="18" fillId="0" borderId="3" xfId="0" applyNumberFormat="1" applyFont="1" applyFill="1" applyBorder="1" applyAlignment="1" applyProtection="1">
      <alignment horizontal="center"/>
      <protection locked="0"/>
    </xf>
    <xf numFmtId="14" fontId="18" fillId="0" borderId="3" xfId="14" applyNumberFormat="1" applyFont="1" applyFill="1" applyBorder="1" applyAlignment="1" applyProtection="1">
      <alignment horizontal="center"/>
      <protection locked="0"/>
    </xf>
    <xf numFmtId="14" fontId="18" fillId="0" borderId="3" xfId="15" applyNumberFormat="1" applyFont="1" applyFill="1" applyBorder="1" applyAlignment="1" applyProtection="1">
      <alignment horizontal="center"/>
      <protection locked="0"/>
    </xf>
    <xf numFmtId="14" fontId="18" fillId="0" borderId="10" xfId="0" applyNumberFormat="1" applyFont="1" applyFill="1" applyBorder="1" applyAlignment="1" applyProtection="1">
      <protection locked="0"/>
    </xf>
    <xf numFmtId="14" fontId="18" fillId="0" borderId="3" xfId="16" applyNumberFormat="1" applyFont="1" applyFill="1" applyBorder="1" applyProtection="1">
      <protection locked="0"/>
    </xf>
    <xf numFmtId="0" fontId="19" fillId="0" borderId="3" xfId="0" applyFont="1" applyFill="1" applyBorder="1" applyAlignment="1" applyProtection="1">
      <protection locked="0"/>
    </xf>
    <xf numFmtId="0" fontId="18" fillId="0" borderId="3" xfId="14" applyFont="1" applyFill="1" applyBorder="1" applyAlignment="1" applyProtection="1">
      <alignment horizontal="left"/>
      <protection locked="0"/>
    </xf>
    <xf numFmtId="0" fontId="18" fillId="0" borderId="3" xfId="0" applyFont="1" applyFill="1" applyBorder="1" applyAlignment="1" applyProtection="1">
      <alignment horizontal="left"/>
      <protection locked="0"/>
    </xf>
    <xf numFmtId="0" fontId="18" fillId="0" borderId="3" xfId="15" applyFont="1" applyFill="1" applyBorder="1" applyAlignment="1" applyProtection="1">
      <alignment horizontal="left"/>
      <protection locked="0"/>
    </xf>
    <xf numFmtId="0" fontId="18" fillId="0" borderId="10" xfId="0" applyFont="1" applyFill="1" applyBorder="1" applyAlignment="1" applyProtection="1">
      <alignment horizontal="left"/>
      <protection locked="0"/>
    </xf>
    <xf numFmtId="0" fontId="18" fillId="0" borderId="3" xfId="16" applyFont="1" applyFill="1" applyBorder="1" applyAlignment="1" applyProtection="1">
      <alignment horizontal="left"/>
      <protection locked="0"/>
    </xf>
    <xf numFmtId="0" fontId="18" fillId="0" borderId="3" xfId="14" applyFont="1" applyFill="1" applyBorder="1" applyAlignment="1" applyProtection="1">
      <alignment horizontal="center"/>
      <protection locked="0"/>
    </xf>
    <xf numFmtId="0" fontId="18" fillId="0" borderId="3" xfId="0" applyFont="1" applyFill="1" applyBorder="1" applyAlignment="1" applyProtection="1">
      <alignment horizontal="center"/>
      <protection locked="0"/>
    </xf>
    <xf numFmtId="0" fontId="18" fillId="0" borderId="3" xfId="15" applyFont="1" applyFill="1" applyBorder="1" applyAlignment="1" applyProtection="1">
      <alignment horizontal="center"/>
      <protection locked="0"/>
    </xf>
    <xf numFmtId="0" fontId="0" fillId="0" borderId="0" xfId="0" applyAlignment="1" applyProtection="1">
      <alignment horizontal="center" vertical="center"/>
      <protection locked="0"/>
    </xf>
    <xf numFmtId="172" fontId="0" fillId="0" borderId="0" xfId="0" applyNumberFormat="1" applyAlignment="1" applyProtection="1">
      <alignment horizontal="center" vertical="center"/>
      <protection locked="0"/>
    </xf>
    <xf numFmtId="14" fontId="5" fillId="0" borderId="0" xfId="0" applyNumberFormat="1" applyFont="1" applyProtection="1">
      <alignment vertical="center"/>
      <protection locked="0"/>
    </xf>
    <xf numFmtId="14" fontId="5" fillId="0" borderId="0" xfId="0" applyNumberFormat="1" applyFont="1" applyFill="1" applyProtection="1">
      <alignment vertical="center"/>
      <protection locked="0"/>
    </xf>
    <xf numFmtId="0" fontId="1" fillId="16" borderId="0" xfId="0" applyFont="1" applyFill="1" applyAlignment="1">
      <alignment horizontal="center" vertical="center"/>
    </xf>
    <xf numFmtId="171" fontId="0" fillId="15" borderId="0" xfId="0" applyNumberFormat="1" applyFill="1" applyProtection="1">
      <alignment vertical="center"/>
    </xf>
    <xf numFmtId="0" fontId="0" fillId="6" borderId="0" xfId="0" applyFill="1" applyProtection="1">
      <alignment vertical="center"/>
    </xf>
    <xf numFmtId="0" fontId="4" fillId="0" borderId="0" xfId="3" applyProtection="1"/>
    <xf numFmtId="0" fontId="9" fillId="2" borderId="2" xfId="2" applyFont="1" applyFill="1" applyBorder="1" applyAlignment="1" applyProtection="1">
      <alignment horizontal="left" vertical="center" indent="1"/>
    </xf>
    <xf numFmtId="0" fontId="0" fillId="0" borderId="2" xfId="0" applyFill="1" applyBorder="1" applyAlignment="1" applyProtection="1">
      <alignment horizontal="left" vertical="center" wrapText="1" indent="1"/>
    </xf>
    <xf numFmtId="0" fontId="0" fillId="0" borderId="0" xfId="0" applyProtection="1">
      <alignment vertical="center"/>
    </xf>
    <xf numFmtId="0" fontId="3" fillId="0" borderId="1" xfId="1" applyFill="1" applyAlignment="1" applyProtection="1"/>
    <xf numFmtId="171" fontId="23" fillId="0" borderId="0" xfId="0" applyNumberFormat="1" applyFont="1" applyFill="1" applyProtection="1">
      <alignment vertical="center"/>
      <protection locked="0"/>
    </xf>
    <xf numFmtId="0" fontId="23" fillId="0" borderId="0" xfId="0" applyNumberFormat="1" applyFont="1" applyAlignment="1">
      <alignment horizontal="left" vertical="center" wrapText="1" indent="1"/>
    </xf>
    <xf numFmtId="0" fontId="9" fillId="2" borderId="0" xfId="2" applyFont="1" applyFill="1" applyBorder="1" applyAlignment="1" applyProtection="1">
      <alignment horizontal="left" vertical="center" indent="1"/>
    </xf>
    <xf numFmtId="0" fontId="9" fillId="2" borderId="0" xfId="2" applyProtection="1">
      <alignment horizontal="left" vertical="center" indent="1"/>
    </xf>
    <xf numFmtId="172" fontId="9" fillId="2" borderId="0" xfId="2" applyNumberFormat="1" applyProtection="1">
      <alignment horizontal="left" vertical="center" indent="1"/>
    </xf>
    <xf numFmtId="0" fontId="9" fillId="2" borderId="0" xfId="2" applyNumberFormat="1" applyProtection="1">
      <alignment horizontal="left" vertical="center" indent="1"/>
    </xf>
    <xf numFmtId="49" fontId="9" fillId="2" borderId="0" xfId="2" applyNumberFormat="1" applyProtection="1">
      <alignment horizontal="left" vertical="center" indent="1"/>
    </xf>
    <xf numFmtId="170" fontId="9" fillId="2" borderId="0" xfId="2" applyNumberFormat="1" applyProtection="1">
      <alignment horizontal="left" vertical="center" indent="1"/>
    </xf>
    <xf numFmtId="14" fontId="9" fillId="2" borderId="0" xfId="2" applyNumberFormat="1" applyProtection="1">
      <alignment horizontal="left" vertical="center" indent="1"/>
    </xf>
    <xf numFmtId="171" fontId="9" fillId="2" borderId="0" xfId="2" applyNumberFormat="1" applyProtection="1">
      <alignment horizontal="left" vertical="center" indent="1"/>
    </xf>
    <xf numFmtId="0" fontId="3" fillId="0" borderId="1" xfId="1" applyAlignment="1" applyProtection="1">
      <alignment vertical="center"/>
    </xf>
    <xf numFmtId="169" fontId="0" fillId="5" borderId="3" xfId="0" applyNumberFormat="1" applyFill="1" applyBorder="1" applyAlignment="1" applyProtection="1">
      <alignment horizontal="right" vertical="center"/>
    </xf>
    <xf numFmtId="169" fontId="18" fillId="5" borderId="3" xfId="0" applyNumberFormat="1" applyFont="1" applyFill="1" applyBorder="1" applyAlignment="1" applyProtection="1">
      <alignment horizontal="right" vertical="center"/>
      <protection locked="0"/>
    </xf>
    <xf numFmtId="0" fontId="18" fillId="0" borderId="10" xfId="0" applyFont="1" applyFill="1" applyBorder="1" applyAlignment="1" applyProtection="1">
      <alignment horizontal="center"/>
      <protection locked="0"/>
    </xf>
    <xf numFmtId="0" fontId="18" fillId="0" borderId="3" xfId="16" applyFont="1" applyFill="1" applyBorder="1" applyAlignment="1" applyProtection="1">
      <alignment horizontal="center"/>
      <protection locked="0"/>
    </xf>
    <xf numFmtId="0" fontId="18" fillId="0" borderId="3" xfId="15" applyFont="1" applyFill="1" applyBorder="1" applyAlignment="1" applyProtection="1">
      <alignment horizontal="center" vertical="center"/>
      <protection locked="0"/>
    </xf>
    <xf numFmtId="0" fontId="19" fillId="0" borderId="3" xfId="0" applyFont="1" applyFill="1" applyBorder="1" applyAlignment="1" applyProtection="1">
      <alignment horizontal="center"/>
      <protection locked="0"/>
    </xf>
    <xf numFmtId="14" fontId="0" fillId="0" borderId="0" xfId="0" applyNumberFormat="1" applyAlignment="1" applyProtection="1">
      <alignment horizontal="left" vertical="center"/>
      <protection locked="0"/>
    </xf>
    <xf numFmtId="14" fontId="18" fillId="0" borderId="3" xfId="0" applyNumberFormat="1" applyFont="1" applyFill="1" applyBorder="1" applyAlignment="1" applyProtection="1">
      <alignment horizontal="left"/>
      <protection locked="0"/>
    </xf>
    <xf numFmtId="14" fontId="18" fillId="0" borderId="3" xfId="15" applyNumberFormat="1" applyFont="1" applyFill="1" applyBorder="1" applyAlignment="1" applyProtection="1">
      <alignment horizontal="left"/>
      <protection locked="0"/>
    </xf>
    <xf numFmtId="14" fontId="18" fillId="0" borderId="3" xfId="14" applyNumberFormat="1" applyFont="1" applyFill="1" applyBorder="1" applyAlignment="1" applyProtection="1">
      <alignment horizontal="left"/>
      <protection locked="0"/>
    </xf>
    <xf numFmtId="14" fontId="18" fillId="0" borderId="10" xfId="0" applyNumberFormat="1" applyFont="1" applyFill="1" applyBorder="1" applyAlignment="1" applyProtection="1">
      <alignment horizontal="left"/>
      <protection locked="0"/>
    </xf>
    <xf numFmtId="14" fontId="18" fillId="0" borderId="3" xfId="16" applyNumberFormat="1" applyFont="1" applyFill="1" applyBorder="1" applyAlignment="1" applyProtection="1">
      <alignment horizontal="left"/>
      <protection locked="0"/>
    </xf>
    <xf numFmtId="0" fontId="0" fillId="0" borderId="0" xfId="0" applyAlignment="1" applyProtection="1">
      <alignment horizontal="left" vertical="center"/>
      <protection locked="0"/>
    </xf>
    <xf numFmtId="169" fontId="18" fillId="5" borderId="3" xfId="0" applyNumberFormat="1" applyFont="1" applyFill="1" applyBorder="1" applyAlignment="1" applyProtection="1">
      <alignment horizontal="right" vertical="center"/>
    </xf>
    <xf numFmtId="0" fontId="0" fillId="0" borderId="3" xfId="0" applyBorder="1" applyAlignment="1" applyProtection="1">
      <alignment horizontal="center"/>
      <protection locked="0"/>
    </xf>
    <xf numFmtId="0" fontId="0" fillId="0" borderId="3" xfId="0" applyBorder="1" applyAlignment="1" applyProtection="1">
      <alignment horizontal="left"/>
      <protection locked="0"/>
    </xf>
    <xf numFmtId="0" fontId="0" fillId="0" borderId="3" xfId="0" applyBorder="1" applyAlignment="1" applyProtection="1">
      <protection locked="0"/>
    </xf>
    <xf numFmtId="0" fontId="3" fillId="0" borderId="1" xfId="1" applyAlignment="1" applyProtection="1"/>
    <xf numFmtId="0" fontId="3" fillId="0" borderId="1" xfId="1" applyAlignment="1" applyProtection="1">
      <alignment horizontal="left"/>
    </xf>
    <xf numFmtId="14" fontId="3" fillId="0" borderId="1" xfId="1" applyNumberFormat="1" applyAlignment="1" applyProtection="1">
      <alignment horizontal="left"/>
    </xf>
    <xf numFmtId="0" fontId="3" fillId="0" borderId="1" xfId="1" applyAlignment="1" applyProtection="1">
      <alignment horizontal="center"/>
    </xf>
    <xf numFmtId="0" fontId="10" fillId="0" borderId="0" xfId="8" applyProtection="1">
      <alignment horizontal="center"/>
    </xf>
    <xf numFmtId="0" fontId="10" fillId="0" borderId="0" xfId="8" applyAlignment="1" applyProtection="1">
      <alignment horizontal="left"/>
    </xf>
    <xf numFmtId="14" fontId="10" fillId="0" borderId="0" xfId="8" applyNumberFormat="1" applyAlignment="1" applyProtection="1">
      <alignment horizontal="left"/>
    </xf>
    <xf numFmtId="0" fontId="0" fillId="0" borderId="0" xfId="0" applyAlignment="1" applyProtection="1">
      <alignment horizontal="center" vertical="center"/>
    </xf>
    <xf numFmtId="166" fontId="0" fillId="0" borderId="0" xfId="0" applyNumberFormat="1" applyProtection="1">
      <alignment vertical="center"/>
    </xf>
    <xf numFmtId="166" fontId="0" fillId="0" borderId="0" xfId="0" applyNumberFormat="1" applyAlignment="1" applyProtection="1">
      <alignment horizontal="left" vertical="center"/>
    </xf>
    <xf numFmtId="14" fontId="0" fillId="0" borderId="0" xfId="0" applyNumberFormat="1" applyAlignment="1" applyProtection="1">
      <alignment horizontal="left" vertical="center"/>
    </xf>
    <xf numFmtId="166" fontId="0" fillId="0" borderId="0" xfId="0" applyNumberFormat="1" applyAlignment="1" applyProtection="1">
      <alignment horizontal="center" vertical="center"/>
    </xf>
    <xf numFmtId="0" fontId="0" fillId="0" borderId="3" xfId="0" applyBorder="1" applyAlignment="1" applyProtection="1">
      <alignment horizontal="center" vertical="center"/>
    </xf>
    <xf numFmtId="0" fontId="0" fillId="0" borderId="3" xfId="0" applyBorder="1" applyAlignment="1" applyProtection="1">
      <alignment horizontal="left" vertical="center"/>
    </xf>
    <xf numFmtId="0" fontId="3" fillId="0" borderId="1" xfId="1" quotePrefix="1" applyAlignment="1" applyProtection="1">
      <alignment vertical="center"/>
      <protection locked="0"/>
    </xf>
    <xf numFmtId="0" fontId="9" fillId="2" borderId="2" xfId="2" applyFont="1" applyFill="1" applyBorder="1" applyAlignment="1" applyProtection="1">
      <alignment horizontal="center" vertical="center"/>
    </xf>
    <xf numFmtId="0" fontId="0" fillId="0" borderId="0" xfId="0" quotePrefix="1">
      <alignment vertical="center"/>
    </xf>
    <xf numFmtId="1" fontId="0" fillId="0" borderId="2" xfId="0" applyNumberFormat="1" applyFill="1" applyBorder="1" applyAlignment="1" applyProtection="1">
      <alignment horizontal="center" vertical="center"/>
      <protection hidden="1"/>
    </xf>
  </cellXfs>
  <cellStyles count="17">
    <cellStyle name="Cellule liée" xfId="7" builtinId="24" customBuiltin="1"/>
    <cellStyle name="Colonne Indicateur" xfId="6" xr:uid="{00000000-0005-0000-0000-000001000000}"/>
    <cellStyle name="Détails du tableau alignés à droite" xfId="13" xr:uid="{00000000-0005-0000-0000-000002000000}"/>
    <cellStyle name="Détails du tableau alignés à gauche" xfId="11" xr:uid="{00000000-0005-0000-0000-000003000000}"/>
    <cellStyle name="Détails du tableau alignés au centre" xfId="12" xr:uid="{00000000-0005-0000-0000-000004000000}"/>
    <cellStyle name="Insatisfaisant" xfId="15" builtinId="27"/>
    <cellStyle name="Lien hypertexte" xfId="8" builtinId="8" customBuiltin="1"/>
    <cellStyle name="Lien hypertexte visité" xfId="9" builtinId="9" customBuiltin="1"/>
    <cellStyle name="Neutre" xfId="16" builtinId="28"/>
    <cellStyle name="Normal" xfId="0" builtinId="0" customBuiltin="1"/>
    <cellStyle name="Satisfaisant" xfId="14" builtinId="26"/>
    <cellStyle name="Titre" xfId="1" builtinId="15" customBuiltin="1"/>
    <cellStyle name="Titre 1" xfId="2" builtinId="16" customBuiltin="1"/>
    <cellStyle name="Titre 2" xfId="3" builtinId="17" customBuiltin="1"/>
    <cellStyle name="Titre 3" xfId="4" builtinId="18" customBuiltin="1"/>
    <cellStyle name="Titre 4" xfId="5" builtinId="19" customBuiltin="1"/>
    <cellStyle name="Total" xfId="10" builtinId="25" customBuiltin="1"/>
  </cellStyles>
  <dxfs count="137">
    <dxf>
      <font>
        <strike val="0"/>
        <outline val="0"/>
        <shadow val="0"/>
        <u val="none"/>
        <vertAlign val="baseline"/>
        <color auto="1"/>
        <name val="Franklin Gothic Medium"/>
        <scheme val="minor"/>
      </font>
      <numFmt numFmtId="169" formatCode="#,##0.00\ &quot;€&quot;"/>
      <fill>
        <patternFill patternType="solid">
          <fgColor indexed="64"/>
          <bgColor theme="4" tint="0.59999389629810485"/>
        </patternFill>
      </fill>
      <alignment horizontal="righ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strike val="0"/>
        <outline val="0"/>
        <shadow val="0"/>
        <u val="none"/>
        <vertAlign val="baseline"/>
        <color auto="1"/>
        <name val="Franklin Gothic Medium"/>
        <scheme val="minor"/>
      </font>
      <numFmt numFmtId="169" formatCode="#,##0.00\ &quot;€&quot;"/>
      <fill>
        <patternFill patternType="solid">
          <fgColor indexed="64"/>
          <bgColor theme="4" tint="0.59999389629810485"/>
        </patternFill>
      </fill>
      <alignment horizontal="righ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strike val="0"/>
        <outline val="0"/>
        <shadow val="0"/>
        <u val="none"/>
        <vertAlign val="baseline"/>
        <color auto="1"/>
        <name val="Franklin Gothic Medium"/>
        <scheme val="minor"/>
      </font>
      <numFmt numFmtId="169" formatCode="#,##0.00\ &quot;€&quot;"/>
      <fill>
        <patternFill patternType="solid">
          <fgColor indexed="64"/>
          <bgColor theme="4" tint="0.59999389629810485"/>
        </patternFill>
      </fill>
      <alignment horizontal="righ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strike val="0"/>
        <outline val="0"/>
        <shadow val="0"/>
        <u val="none"/>
        <vertAlign val="baseline"/>
        <color auto="1"/>
        <name val="Franklin Gothic Medium"/>
        <scheme val="minor"/>
      </font>
      <fill>
        <patternFill patternType="none">
          <fgColor indexed="64"/>
          <bgColor auto="1"/>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strike val="0"/>
        <outline val="0"/>
        <shadow val="0"/>
        <u val="none"/>
        <vertAlign val="baseline"/>
        <color auto="1"/>
        <name val="Franklin Gothic Medium"/>
        <scheme val="minor"/>
      </font>
      <numFmt numFmtId="19" formatCode="dd/mm/yyyy"/>
      <fill>
        <patternFill patternType="none">
          <fgColor indexed="64"/>
          <bgColor auto="1"/>
        </patternFill>
      </fill>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strike val="0"/>
        <outline val="0"/>
        <shadow val="0"/>
        <u val="none"/>
        <vertAlign val="baseline"/>
        <color auto="1"/>
        <name val="Franklin Gothic Medium"/>
        <scheme val="minor"/>
      </font>
      <fill>
        <patternFill patternType="none">
          <fgColor indexed="64"/>
          <bgColor auto="1"/>
        </patternFill>
      </fill>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strike val="0"/>
        <outline val="0"/>
        <shadow val="0"/>
        <u val="none"/>
        <vertAlign val="baseline"/>
        <color auto="1"/>
        <name val="Franklin Gothic Medium"/>
        <scheme val="minor"/>
      </font>
      <fill>
        <patternFill patternType="none">
          <fgColor indexed="64"/>
          <bgColor auto="1"/>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strike val="0"/>
        <outline val="0"/>
        <shadow val="0"/>
        <u val="none"/>
        <vertAlign val="baseline"/>
        <color auto="1"/>
        <name val="Franklin Gothic Medium"/>
        <scheme val="minor"/>
      </font>
      <fill>
        <patternFill patternType="none">
          <fgColor indexed="64"/>
          <bgColor auto="1"/>
        </patternFill>
      </fill>
    </dxf>
    <dxf>
      <border outline="0">
        <bottom style="thin">
          <color indexed="64"/>
        </bottom>
      </border>
    </dxf>
    <dxf>
      <alignment horizontal="general" vertical="bottom" textRotation="0" wrapText="0" indent="0" justifyLastLine="0" shrinkToFit="0" readingOrder="0"/>
      <border diagonalUp="0" diagonalDown="0">
        <left style="thin">
          <color indexed="64"/>
        </left>
        <right style="thin">
          <color indexed="64"/>
        </right>
        <top/>
        <bottom/>
      </border>
      <protection locked="1" hidden="0"/>
    </dxf>
    <dxf>
      <font>
        <b/>
        <i val="0"/>
      </font>
    </dxf>
    <dxf>
      <font>
        <b/>
        <i val="0"/>
      </font>
    </dxf>
    <dxf>
      <font>
        <color theme="1"/>
      </font>
      <fill>
        <patternFill>
          <bgColor rgb="FF00B050"/>
        </patternFill>
      </fill>
    </dxf>
    <dxf>
      <fill>
        <patternFill>
          <bgColor rgb="FFFFC000"/>
        </patternFill>
      </fill>
    </dxf>
    <dxf>
      <fill>
        <patternFill>
          <bgColor rgb="FFFF0000"/>
        </patternFill>
      </fill>
    </dxf>
    <dxf>
      <font>
        <b/>
        <i val="0"/>
      </font>
    </dxf>
    <dxf>
      <font>
        <b/>
        <i val="0"/>
      </font>
    </dxf>
    <dxf>
      <font>
        <color theme="1"/>
      </font>
      <fill>
        <patternFill>
          <bgColor rgb="FF00B050"/>
        </patternFill>
      </fill>
    </dxf>
    <dxf>
      <fill>
        <patternFill>
          <bgColor rgb="FFFFC000"/>
        </patternFill>
      </fill>
    </dxf>
    <dxf>
      <fill>
        <patternFill>
          <bgColor rgb="FFFF0000"/>
        </patternFill>
      </fill>
    </dxf>
    <dxf>
      <font>
        <b/>
        <i val="0"/>
      </font>
    </dxf>
    <dxf>
      <font>
        <b/>
        <i val="0"/>
      </font>
    </dxf>
    <dxf>
      <font>
        <color theme="1"/>
      </font>
      <fill>
        <patternFill>
          <bgColor rgb="FF00B050"/>
        </patternFill>
      </fill>
    </dxf>
    <dxf>
      <fill>
        <patternFill>
          <bgColor rgb="FFFFC000"/>
        </patternFill>
      </fill>
    </dxf>
    <dxf>
      <fill>
        <patternFill>
          <bgColor rgb="FFFF0000"/>
        </patternFill>
      </fill>
    </dxf>
    <dxf>
      <font>
        <b/>
        <i val="0"/>
      </font>
    </dxf>
    <dxf>
      <fill>
        <patternFill>
          <bgColor rgb="FFFF0000"/>
        </patternFill>
      </fill>
    </dxf>
    <dxf>
      <fill>
        <patternFill>
          <bgColor rgb="FFFFC000"/>
        </patternFill>
      </fill>
    </dxf>
    <dxf>
      <fill>
        <patternFill>
          <bgColor rgb="FF92D050"/>
        </patternFill>
      </fill>
    </dxf>
    <dxf>
      <fill>
        <patternFill>
          <bgColor theme="8" tint="0.39994506668294322"/>
        </patternFill>
      </fill>
    </dxf>
    <dxf>
      <fill>
        <patternFill>
          <bgColor theme="6" tint="0.39994506668294322"/>
        </patternFill>
      </fill>
    </dxf>
    <dxf>
      <font>
        <strike val="0"/>
        <outline val="0"/>
        <shadow val="0"/>
        <u val="none"/>
        <vertAlign val="baseline"/>
        <color auto="1"/>
        <name val="Franklin Gothic Medium"/>
        <scheme val="minor"/>
      </font>
      <numFmt numFmtId="19" formatCode="dd/mm/yyyy"/>
      <fill>
        <patternFill patternType="none">
          <fgColor indexed="64"/>
          <bgColor auto="1"/>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strike val="0"/>
        <outline val="0"/>
        <shadow val="0"/>
        <u val="none"/>
        <vertAlign val="baseline"/>
        <color auto="1"/>
        <name val="Franklin Gothic Medium"/>
        <scheme val="minor"/>
      </font>
      <fill>
        <patternFill patternType="none">
          <fgColor indexed="64"/>
          <bgColor auto="1"/>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strike val="0"/>
        <outline val="0"/>
        <shadow val="0"/>
        <u val="none"/>
        <vertAlign val="baseline"/>
        <color auto="1"/>
        <name val="Franklin Gothic Medium"/>
        <scheme val="minor"/>
      </font>
      <fill>
        <patternFill patternType="none">
          <fgColor indexed="64"/>
          <bgColor auto="1"/>
        </patternFill>
      </fill>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strike val="0"/>
        <outline val="0"/>
        <shadow val="0"/>
        <u val="none"/>
        <vertAlign val="baseline"/>
        <color auto="1"/>
        <name val="Franklin Gothic Medium"/>
        <scheme val="minor"/>
      </font>
      <fill>
        <patternFill patternType="none">
          <fgColor indexed="64"/>
          <bgColor auto="1"/>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strike val="0"/>
        <outline val="0"/>
        <shadow val="0"/>
        <u val="none"/>
        <vertAlign val="baseline"/>
        <color auto="1"/>
        <name val="Franklin Gothic Medium"/>
        <scheme val="minor"/>
      </font>
      <numFmt numFmtId="19" formatCode="dd/mm/yyyy"/>
      <fill>
        <patternFill patternType="none">
          <fgColor indexed="64"/>
          <bgColor auto="1"/>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strike val="0"/>
        <outline val="0"/>
        <shadow val="0"/>
        <u val="none"/>
        <vertAlign val="baseline"/>
        <color auto="1"/>
        <name val="Franklin Gothic Medium"/>
        <scheme val="minor"/>
      </font>
      <fill>
        <patternFill patternType="none">
          <fgColor indexed="64"/>
          <bgColor auto="1"/>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strike val="0"/>
        <outline val="0"/>
        <shadow val="0"/>
        <u val="none"/>
        <vertAlign val="baseline"/>
        <color auto="1"/>
        <name val="Franklin Gothic Medium"/>
        <scheme val="minor"/>
      </font>
      <fill>
        <patternFill patternType="none">
          <fgColor indexed="64"/>
          <bgColor auto="1"/>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strike val="0"/>
        <outline val="0"/>
        <shadow val="0"/>
        <u val="none"/>
        <vertAlign val="baseline"/>
        <color auto="1"/>
        <name val="Franklin Gothic Medium"/>
        <scheme val="minor"/>
      </font>
      <fill>
        <patternFill patternType="none">
          <fgColor indexed="64"/>
          <bgColor auto="1"/>
        </patternFill>
      </fill>
    </dxf>
    <dxf>
      <fill>
        <patternFill>
          <bgColor rgb="FFFF0000"/>
        </patternFill>
      </fill>
    </dxf>
    <dxf>
      <fill>
        <patternFill>
          <bgColor rgb="FFFFC000"/>
        </patternFill>
      </fill>
    </dxf>
    <dxf>
      <fill>
        <patternFill>
          <bgColor rgb="FF92D050"/>
        </patternFill>
      </fill>
    </dxf>
    <dxf>
      <fill>
        <patternFill>
          <bgColor theme="8" tint="0.39994506668294322"/>
        </patternFill>
      </fill>
    </dxf>
    <dxf>
      <fill>
        <patternFill>
          <bgColor theme="6" tint="0.39994506668294322"/>
        </patternFill>
      </fill>
    </dxf>
    <dxf>
      <numFmt numFmtId="172" formatCode="0#&quot; &quot;##&quot; &quot;##&quot; &quot;##&quot; &quot;##"/>
      <alignment horizontal="center" vertical="center" textRotation="0" wrapText="0" indent="0" justifyLastLine="0" shrinkToFit="0" readingOrder="0"/>
      <protection locked="0" hidden="0"/>
    </dxf>
    <dxf>
      <alignment horizontal="center" vertical="center" textRotation="0" wrapText="0" indent="0" justifyLastLine="0" shrinkToFit="0" readingOrder="0"/>
      <protection locked="0" hidden="0"/>
    </dxf>
    <dxf>
      <alignment horizontal="center" vertical="center" textRotation="0" wrapText="0" indent="0" justifyLastLine="0" shrinkToFit="0" readingOrder="0"/>
      <protection locked="0" hidden="0"/>
    </dxf>
    <dxf>
      <numFmt numFmtId="0" formatCode="General"/>
      <fill>
        <patternFill patternType="none">
          <fgColor indexed="64"/>
          <bgColor auto="1"/>
        </patternFill>
      </fill>
    </dxf>
    <dxf>
      <fill>
        <patternFill patternType="none">
          <fgColor indexed="64"/>
          <bgColor auto="1"/>
        </patternFill>
      </fill>
    </dxf>
    <dxf>
      <fill>
        <patternFill patternType="none">
          <fgColor indexed="64"/>
          <bgColor auto="1"/>
        </patternFill>
      </fill>
    </dxf>
    <dxf>
      <numFmt numFmtId="0" formatCode="General"/>
      <fill>
        <patternFill patternType="none">
          <fgColor indexed="64"/>
          <bgColor auto="1"/>
        </patternFill>
      </fill>
    </dxf>
    <dxf>
      <fill>
        <patternFill patternType="none">
          <fgColor indexed="64"/>
          <bgColor indexed="65"/>
        </patternFill>
      </fill>
    </dxf>
    <dxf>
      <fill>
        <patternFill patternType="none">
          <fgColor indexed="64"/>
          <bgColor auto="1"/>
        </patternFill>
      </fill>
    </dxf>
    <dxf>
      <fill>
        <patternFill patternType="none">
          <fgColor indexed="64"/>
          <bgColor auto="1"/>
        </patternFill>
      </fill>
    </dxf>
    <dxf>
      <fill>
        <patternFill patternType="solid">
          <fgColor indexed="64"/>
          <bgColor rgb="FF0070C0"/>
        </patternFill>
      </fill>
      <alignment horizontal="center" vertical="center" textRotation="0" wrapText="0" indent="0" justifyLastLine="0" shrinkToFit="0" readingOrder="0"/>
    </dxf>
    <dxf>
      <numFmt numFmtId="0" formatCode="General"/>
      <alignment horizontal="left" vertical="center" textRotation="0" wrapText="1" indent="1" justifyLastLine="0" shrinkToFit="0" readingOrder="0"/>
      <protection locked="0" hidden="0"/>
    </dxf>
    <dxf>
      <numFmt numFmtId="0" formatCode="General"/>
      <alignment horizontal="left" vertical="center" textRotation="0" wrapText="1" indent="1" justifyLastLine="0" shrinkToFit="0" readingOrder="0"/>
      <protection locked="0" hidden="0"/>
    </dxf>
    <dxf>
      <font>
        <b val="0"/>
        <i val="0"/>
        <strike val="0"/>
        <condense val="0"/>
        <extend val="0"/>
        <outline val="0"/>
        <shadow val="0"/>
        <u val="none"/>
        <vertAlign val="baseline"/>
        <sz val="11"/>
        <color theme="3"/>
        <name val="Franklin Gothic Medium"/>
        <scheme val="minor"/>
      </font>
      <numFmt numFmtId="0" formatCode="General"/>
      <alignment horizontal="left" vertical="center" textRotation="0" wrapText="1" indent="1" justifyLastLine="0" shrinkToFit="0" readingOrder="0"/>
    </dxf>
    <dxf>
      <font>
        <b val="0"/>
        <i val="0"/>
        <strike val="0"/>
        <condense val="0"/>
        <extend val="0"/>
        <outline val="0"/>
        <shadow val="0"/>
        <u val="none"/>
        <vertAlign val="baseline"/>
        <sz val="11"/>
        <color theme="3"/>
        <name val="Franklin Gothic Medium"/>
        <scheme val="minor"/>
      </font>
      <numFmt numFmtId="0" formatCode="General"/>
      <alignment horizontal="left" vertical="center" textRotation="0" wrapText="1" indent="1" justifyLastLine="0" shrinkToFit="0" readingOrder="0"/>
    </dxf>
    <dxf>
      <numFmt numFmtId="0" formatCode="General"/>
      <alignment horizontal="left" vertical="center" textRotation="0" wrapText="1" indent="1" justifyLastLine="0" shrinkToFit="0" readingOrder="0"/>
    </dxf>
    <dxf>
      <numFmt numFmtId="0" formatCode="General"/>
      <alignment horizontal="left" vertical="center" textRotation="0" wrapText="1" indent="1" justifyLastLine="0" shrinkToFit="0" readingOrder="0"/>
    </dxf>
    <dxf>
      <numFmt numFmtId="0" formatCode="General"/>
      <alignment horizontal="left" vertical="center" textRotation="0" wrapText="1" indent="1" justifyLastLine="0" shrinkToFit="0" readingOrder="0"/>
    </dxf>
    <dxf>
      <numFmt numFmtId="0" formatCode="General"/>
      <alignment horizontal="left" vertical="center" textRotation="0" wrapText="1" indent="1" justifyLastLine="0" shrinkToFit="0" readingOrder="0"/>
    </dxf>
    <dxf>
      <font>
        <strike val="0"/>
        <outline val="0"/>
        <shadow val="0"/>
        <u val="none"/>
        <vertAlign val="baseline"/>
        <sz val="11"/>
        <color theme="3"/>
        <name val="Franklin Gothic Medium"/>
        <scheme val="minor"/>
      </font>
      <numFmt numFmtId="171" formatCode="[$-F800]dddd\,\ mmmm\ dd\,\ yyyy"/>
      <protection locked="0" hidden="0"/>
    </dxf>
    <dxf>
      <numFmt numFmtId="170" formatCode="h:mm;@"/>
      <alignment horizontal="left" vertical="center" textRotation="0" wrapText="1" indent="1" justifyLastLine="0" shrinkToFit="0" readingOrder="0"/>
      <protection locked="0" hidden="0"/>
    </dxf>
    <dxf>
      <numFmt numFmtId="19" formatCode="dd/mm/yyyy"/>
      <alignment horizontal="left" vertical="center" textRotation="0" wrapText="1" indent="1" justifyLastLine="0" shrinkToFit="0" readingOrder="0"/>
      <protection locked="0" hidden="0"/>
    </dxf>
    <dxf>
      <numFmt numFmtId="170" formatCode="h:mm;@"/>
      <alignment horizontal="left" vertical="center" textRotation="0" wrapText="1" indent="1" justifyLastLine="0" shrinkToFit="0" readingOrder="0"/>
      <protection locked="0" hidden="0"/>
    </dxf>
    <dxf>
      <numFmt numFmtId="30" formatCode="@"/>
      <alignment horizontal="left" vertical="center" textRotation="0" wrapText="1" indent="1" justifyLastLine="0" shrinkToFit="0" readingOrder="0"/>
      <protection locked="0" hidden="0"/>
    </dxf>
    <dxf>
      <numFmt numFmtId="30" formatCode="@"/>
      <protection locked="0" hidden="0"/>
    </dxf>
    <dxf>
      <numFmt numFmtId="0" formatCode="General"/>
      <alignment horizontal="left" vertical="center" textRotation="0" wrapText="1" indent="1" justifyLastLine="0" shrinkToFit="0" readingOrder="0"/>
      <protection locked="0" hidden="0"/>
    </dxf>
    <dxf>
      <numFmt numFmtId="0" formatCode="General"/>
      <alignment horizontal="center" vertical="center" textRotation="0" wrapText="0" indent="0" justifyLastLine="0" shrinkToFit="0" readingOrder="0"/>
    </dxf>
    <dxf>
      <numFmt numFmtId="0" formatCode="General"/>
      <alignment horizontal="center" vertical="center" textRotation="0" wrapText="0" indent="0" justifyLastLine="0" shrinkToFit="0" readingOrder="0"/>
      <protection locked="0" hidden="0"/>
    </dxf>
    <dxf>
      <alignment horizontal="left" vertical="center" textRotation="0" wrapText="1" indent="1" justifyLastLine="0" shrinkToFit="0" readingOrder="0"/>
      <protection locked="0" hidden="0"/>
    </dxf>
    <dxf>
      <numFmt numFmtId="172" formatCode="0#&quot; &quot;##&quot; &quot;##&quot; &quot;##&quot; &quot;##"/>
      <alignment horizontal="left" vertical="center" textRotation="0" wrapText="1" indent="1" justifyLastLine="0" shrinkToFit="0" readingOrder="0"/>
    </dxf>
    <dxf>
      <alignment horizontal="left" vertical="center" textRotation="0" wrapText="1" indent="1" justifyLastLine="0" shrinkToFit="0" readingOrder="0"/>
    </dxf>
    <dxf>
      <alignment horizontal="left" vertical="center" textRotation="0" wrapText="1" indent="1" justifyLastLine="0" shrinkToFit="0" readingOrder="0"/>
      <protection locked="0" hidden="0"/>
    </dxf>
    <dxf>
      <protection locked="1" hidden="0"/>
    </dxf>
    <dxf>
      <fill>
        <patternFill>
          <bgColor rgb="FFFF0000"/>
        </patternFill>
      </fill>
    </dxf>
    <dxf>
      <fill>
        <patternFill>
          <bgColor rgb="FFFFC000"/>
        </patternFill>
      </fill>
    </dxf>
    <dxf>
      <fill>
        <patternFill>
          <bgColor theme="3" tint="0.499984740745262"/>
        </patternFill>
      </fill>
    </dxf>
    <dxf>
      <fill>
        <patternFill>
          <bgColor rgb="FFFF0000"/>
        </patternFill>
      </fill>
    </dxf>
    <dxf>
      <fill>
        <patternFill>
          <bgColor rgb="FFFFC000"/>
        </patternFill>
      </fill>
    </dxf>
    <dxf>
      <fill>
        <patternFill>
          <bgColor theme="3" tint="0.499984740745262"/>
        </patternFill>
      </fill>
    </dxf>
    <dxf>
      <alignment horizontal="center" vertical="center" textRotation="0" wrapText="0" indent="0" justifyLastLine="0" shrinkToFit="0" readingOrder="0"/>
    </dxf>
    <dxf>
      <numFmt numFmtId="0" formatCode="General"/>
    </dxf>
    <dxf>
      <numFmt numFmtId="0" formatCode="General"/>
    </dxf>
    <dxf>
      <numFmt numFmtId="0" formatCode="General"/>
    </dxf>
    <dxf>
      <numFmt numFmtId="0" formatCode="General"/>
      <alignment horizontal="left" vertical="center" textRotation="0" wrapText="1" indent="1" justifyLastLine="0" shrinkToFit="0" readingOrder="0"/>
    </dxf>
    <dxf>
      <numFmt numFmtId="0" formatCode="General"/>
      <alignment horizontal="left" vertical="center" textRotation="0" wrapText="1" indent="1" justifyLastLine="0" shrinkToFit="0" readingOrder="0"/>
    </dxf>
    <dxf>
      <font>
        <strike val="0"/>
        <outline val="0"/>
        <shadow val="0"/>
        <u val="none"/>
        <vertAlign val="baseline"/>
        <sz val="11"/>
        <color theme="3"/>
        <name val="Franklin Gothic Medium"/>
        <scheme val="minor"/>
      </font>
      <numFmt numFmtId="19" formatCode="dd/mm/yyyy"/>
      <protection locked="0" hidden="0"/>
    </dxf>
    <dxf>
      <numFmt numFmtId="19" formatCode="dd/mm/yyyy"/>
      <alignment horizontal="left" vertical="center" textRotation="0" wrapText="1" indent="1" justifyLastLine="0" shrinkToFit="0" readingOrder="0"/>
      <protection locked="0" hidden="0"/>
    </dxf>
    <dxf>
      <protection locked="0" hidden="0"/>
    </dxf>
    <dxf>
      <numFmt numFmtId="0" formatCode="General"/>
      <alignment horizontal="left" vertical="center" textRotation="0" wrapText="1" indent="1" justifyLastLine="0" shrinkToFit="0" readingOrder="0"/>
      <protection locked="0" hidden="0"/>
    </dxf>
    <dxf>
      <alignment horizontal="left" vertical="center" textRotation="0" wrapText="1" indent="1" justifyLastLine="0" shrinkToFit="0" readingOrder="0"/>
      <protection locked="0" hidden="0"/>
    </dxf>
    <dxf>
      <alignment horizontal="left" vertical="center" textRotation="0" wrapText="1" indent="1" justifyLastLine="0" shrinkToFit="0" readingOrder="0"/>
      <protection locked="0" hidden="0"/>
    </dxf>
    <dxf>
      <alignment horizontal="left" vertical="center" textRotation="0" wrapText="1" indent="1" justifyLastLine="0" shrinkToFit="0" readingOrder="0"/>
      <protection locked="0" hidden="0"/>
    </dxf>
    <dxf>
      <fill>
        <patternFill>
          <bgColor rgb="FFFF0000"/>
        </patternFill>
      </fill>
    </dxf>
    <dxf>
      <fill>
        <patternFill>
          <bgColor rgb="FFFFC000"/>
        </patternFill>
      </fill>
    </dxf>
    <dxf>
      <fill>
        <patternFill>
          <bgColor theme="3" tint="0.499984740745262"/>
        </patternFill>
      </fill>
    </dxf>
    <dxf>
      <alignment horizontal="left" vertical="center" textRotation="0" wrapText="1" indent="1" justifyLastLine="0" shrinkToFit="0" readingOrder="0"/>
    </dxf>
    <dxf>
      <alignment horizontal="left" vertical="center" textRotation="0" wrapText="1" indent="1" justifyLastLine="0" shrinkToFit="0" readingOrder="0"/>
    </dxf>
    <dxf>
      <alignment horizontal="left" vertical="center" textRotation="0" wrapText="1" indent="1" justifyLastLine="0" shrinkToFit="0" readingOrder="0"/>
    </dxf>
    <dxf>
      <numFmt numFmtId="1" formatCode="0"/>
      <fill>
        <patternFill patternType="none">
          <fgColor indexed="64"/>
          <bgColor auto="1"/>
        </patternFill>
      </fill>
      <alignment horizontal="center" vertical="center" textRotation="0" wrapText="0" indent="0" justifyLastLine="0" shrinkToFit="0" readingOrder="0"/>
      <border diagonalUp="0" diagonalDown="0">
        <left style="thick">
          <color theme="0"/>
        </left>
        <right style="thick">
          <color theme="0"/>
        </right>
        <top/>
        <bottom/>
      </border>
      <protection locked="0" hidden="0"/>
    </dxf>
    <dxf>
      <numFmt numFmtId="1" formatCode="0"/>
      <fill>
        <patternFill patternType="none">
          <fgColor indexed="64"/>
          <bgColor indexed="65"/>
        </patternFill>
      </fill>
      <alignment horizontal="center" vertical="center" textRotation="0" wrapText="0" indent="0" justifyLastLine="0" shrinkToFit="0" readingOrder="0"/>
      <border diagonalUp="0" diagonalDown="0">
        <left style="thick">
          <color theme="0"/>
        </left>
        <right/>
        <top/>
        <bottom/>
        <vertical/>
        <horizontal/>
      </border>
    </dxf>
    <dxf>
      <numFmt numFmtId="1" formatCode="0"/>
      <fill>
        <patternFill patternType="none">
          <fgColor indexed="64"/>
          <bgColor indexed="65"/>
        </patternFill>
      </fill>
      <alignment horizontal="center" vertical="center" textRotation="0" wrapText="0" indent="0" justifyLastLine="0" shrinkToFit="0" readingOrder="0"/>
      <border diagonalUp="0" diagonalDown="0">
        <left style="thick">
          <color theme="0"/>
        </left>
        <right/>
        <top/>
        <bottom/>
        <vertical/>
        <horizontal/>
      </border>
    </dxf>
    <dxf>
      <numFmt numFmtId="1" formatCode="0"/>
      <fill>
        <patternFill patternType="none">
          <fgColor indexed="64"/>
          <bgColor indexed="65"/>
        </patternFill>
      </fill>
      <alignment horizontal="center" vertical="center" textRotation="0" wrapText="0" indent="0" justifyLastLine="0" shrinkToFit="0" readingOrder="0"/>
      <border diagonalUp="0" diagonalDown="0">
        <left style="thick">
          <color theme="0"/>
        </left>
        <right/>
        <top/>
        <bottom/>
        <vertical/>
        <horizontal/>
      </border>
    </dxf>
    <dxf>
      <numFmt numFmtId="1" formatCode="0"/>
      <fill>
        <patternFill patternType="none">
          <fgColor indexed="64"/>
          <bgColor indexed="65"/>
        </patternFill>
      </fill>
      <alignment horizontal="center" vertical="center" textRotation="0" wrapText="0" indent="0" justifyLastLine="0" shrinkToFit="0" readingOrder="0"/>
      <border diagonalUp="0" diagonalDown="0">
        <left style="thick">
          <color theme="0"/>
        </left>
        <right/>
        <top/>
        <bottom/>
        <vertical/>
        <horizontal/>
      </border>
      <protection locked="1" hidden="1"/>
    </dxf>
    <dxf>
      <numFmt numFmtId="1" formatCode="0"/>
      <fill>
        <patternFill patternType="none">
          <fgColor indexed="64"/>
          <bgColor auto="1"/>
        </patternFill>
      </fill>
      <alignment horizontal="center" vertical="center" textRotation="0" wrapText="0" indent="0" justifyLastLine="0" shrinkToFit="0" readingOrder="0"/>
      <border diagonalUp="0" diagonalDown="0">
        <left style="thick">
          <color theme="0"/>
        </left>
        <right/>
        <top/>
        <bottom/>
        <vertical/>
        <horizontal/>
      </border>
      <protection locked="0" hidden="0"/>
    </dxf>
    <dxf>
      <numFmt numFmtId="0" formatCode="General"/>
      <fill>
        <patternFill patternType="none">
          <fgColor indexed="64"/>
          <bgColor indexed="65"/>
        </patternFill>
      </fill>
      <alignment horizontal="left" vertical="center" textRotation="0" wrapText="1" indent="1" justifyLastLine="0" shrinkToFit="0" readingOrder="0"/>
      <border diagonalUp="0" diagonalDown="0">
        <left style="thick">
          <color theme="0"/>
        </left>
        <right/>
        <top/>
        <bottom/>
        <vertical/>
        <horizontal/>
      </border>
      <protection locked="1" hidden="0"/>
    </dxf>
    <dxf>
      <fill>
        <patternFill patternType="none">
          <fgColor indexed="64"/>
          <bgColor auto="1"/>
        </patternFill>
      </fill>
      <alignment horizontal="left" vertical="center" textRotation="0" wrapText="1" indent="1" justifyLastLine="0" shrinkToFit="0" readingOrder="0"/>
      <border diagonalUp="0" diagonalDown="0">
        <left style="thick">
          <color theme="0"/>
        </left>
        <right/>
        <top/>
        <bottom/>
        <vertical/>
        <horizontal/>
      </border>
      <protection locked="0" hidden="0"/>
    </dxf>
    <dxf>
      <fill>
        <patternFill patternType="none">
          <fgColor indexed="64"/>
          <bgColor auto="1"/>
        </patternFill>
      </fill>
      <alignment horizontal="left" vertical="center" textRotation="0" wrapText="1" indent="1" justifyLastLine="0" shrinkToFit="0" readingOrder="0"/>
      <border diagonalUp="0" diagonalDown="0">
        <left style="thick">
          <color theme="0"/>
        </left>
        <right/>
        <top/>
        <bottom/>
        <vertical/>
        <horizontal/>
      </border>
      <protection locked="0" hidden="0"/>
    </dxf>
    <dxf>
      <fill>
        <patternFill patternType="none">
          <fgColor indexed="64"/>
          <bgColor auto="1"/>
        </patternFill>
      </fill>
      <alignment horizontal="left" vertical="center" textRotation="0" wrapText="1" indent="1" justifyLastLine="0" shrinkToFit="0" readingOrder="0"/>
      <protection locked="0" hidden="0"/>
    </dxf>
    <dxf>
      <fill>
        <patternFill patternType="none">
          <fgColor indexed="64"/>
          <bgColor auto="1"/>
        </patternFill>
      </fill>
      <alignment horizontal="center" vertical="center" textRotation="0" wrapText="0" indent="0" justifyLastLine="0" shrinkToFit="0" readingOrder="0"/>
    </dxf>
    <dxf>
      <font>
        <b val="0"/>
        <i val="0"/>
        <strike val="0"/>
        <condense val="0"/>
        <extend val="0"/>
        <outline val="0"/>
        <shadow val="0"/>
        <u val="none"/>
        <vertAlign val="baseline"/>
        <sz val="11"/>
        <color theme="0"/>
        <name val="Franklin Gothic Medium"/>
        <scheme val="major"/>
      </font>
      <fill>
        <patternFill patternType="solid">
          <fgColor indexed="64"/>
          <bgColor theme="4" tint="-0.499984740745262"/>
        </patternFill>
      </fill>
      <alignment horizontal="left" vertical="center" textRotation="0" wrapText="0" indent="1" justifyLastLine="0" shrinkToFit="0" readingOrder="0"/>
      <border diagonalUp="0" diagonalDown="0">
        <left style="thick">
          <color theme="0"/>
        </left>
        <right style="thick">
          <color theme="0"/>
        </right>
        <top/>
        <bottom/>
      </border>
      <protection locked="1" hidden="0"/>
    </dxf>
    <dxf>
      <fill>
        <patternFill>
          <bgColor rgb="FFFFFF00"/>
        </patternFill>
      </fill>
    </dxf>
    <dxf>
      <font>
        <color theme="1"/>
      </font>
      <fill>
        <patternFill>
          <bgColor rgb="FF00B050"/>
        </patternFill>
      </fill>
    </dxf>
    <dxf>
      <fill>
        <patternFill>
          <bgColor rgb="FFFFC000"/>
        </patternFill>
      </fill>
    </dxf>
    <dxf>
      <fill>
        <patternFill>
          <bgColor rgb="FFFF0000"/>
        </patternFill>
      </fill>
    </dxf>
    <dxf>
      <font>
        <b/>
        <i val="0"/>
      </font>
    </dxf>
    <dxf>
      <font>
        <b/>
        <i val="0"/>
      </font>
    </dxf>
    <dxf>
      <font>
        <b/>
        <i val="0"/>
      </font>
    </dxf>
    <dxf>
      <font>
        <color theme="1"/>
      </font>
      <fill>
        <patternFill>
          <bgColor rgb="FF00B050"/>
        </patternFill>
      </fill>
    </dxf>
    <dxf>
      <fill>
        <patternFill>
          <bgColor rgb="FFFFC000"/>
        </patternFill>
      </fill>
    </dxf>
    <dxf>
      <fill>
        <patternFill>
          <bgColor rgb="FFFF0000"/>
        </patternFill>
      </fill>
    </dxf>
    <dxf>
      <font>
        <b/>
        <i val="0"/>
      </font>
    </dxf>
    <dxf>
      <font>
        <b/>
        <i val="0"/>
      </font>
    </dxf>
    <dxf>
      <font>
        <b/>
        <i val="0"/>
      </font>
    </dxf>
    <dxf>
      <font>
        <color theme="1"/>
      </font>
      <fill>
        <patternFill>
          <bgColor rgb="FF00B050"/>
        </patternFill>
      </fill>
    </dxf>
    <dxf>
      <fill>
        <patternFill>
          <bgColor rgb="FFFFC000"/>
        </patternFill>
      </fill>
    </dxf>
    <dxf>
      <fill>
        <patternFill>
          <bgColor rgb="FFFF0000"/>
        </patternFill>
      </fill>
    </dxf>
    <dxf>
      <font>
        <b/>
        <i val="0"/>
      </font>
    </dxf>
    <dxf>
      <font>
        <b/>
        <i val="0"/>
      </font>
    </dxf>
    <dxf>
      <font>
        <b/>
        <i val="0"/>
      </font>
    </dxf>
    <dxf>
      <fill>
        <patternFill>
          <bgColor theme="2" tint="-4.9989318521683403E-2"/>
        </patternFill>
      </fill>
    </dxf>
    <dxf>
      <fill>
        <patternFill>
          <bgColor theme="0"/>
        </patternFill>
      </fill>
    </dxf>
    <dxf>
      <font>
        <b val="0"/>
        <i val="0"/>
        <color theme="0"/>
      </font>
      <fill>
        <patternFill patternType="solid">
          <fgColor theme="4" tint="-0.499984740745262"/>
          <bgColor theme="4" tint="-0.499984740745262"/>
        </patternFill>
      </fill>
    </dxf>
    <dxf>
      <border>
        <vertical style="thick">
          <color theme="0"/>
        </vertical>
      </border>
    </dxf>
  </dxfs>
  <tableStyles count="1" defaultTableStyle="Inventaire d’entrepôt" defaultPivotStyle="PivotStyleMedium2">
    <tableStyle name="Inventaire d’entrepôt" pivot="0" count="4" xr9:uid="{00000000-0011-0000-FFFF-FFFF00000000}">
      <tableStyleElement type="wholeTable" dxfId="136"/>
      <tableStyleElement type="headerRow" dxfId="135"/>
      <tableStyleElement type="lastColumn" dxfId="134"/>
      <tableStyleElement type="secondRowStripe" dxfId="133"/>
    </tableStyle>
  </tableStyles>
  <colors>
    <mruColors>
      <color rgb="FFDAA600"/>
      <color rgb="FFCC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hyperlink" Target="#'SORTIE DE MATERIEL'!A1"/><Relationship Id="rId2" Type="http://schemas.openxmlformats.org/officeDocument/2006/relationships/hyperlink" Target="#'Emplacement des stocks'!A1"/><Relationship Id="rId1" Type="http://schemas.openxmlformats.org/officeDocument/2006/relationships/hyperlink" Target="#'PANNE MATERIEL'!A1"/></Relationships>
</file>

<file path=xl/drawings/_rels/drawing2.xml.rels><?xml version="1.0" encoding="UTF-8" standalone="yes"?>
<Relationships xmlns="http://schemas.openxmlformats.org/package/2006/relationships"><Relationship Id="rId1" Type="http://schemas.openxmlformats.org/officeDocument/2006/relationships/hyperlink" Target="#'Inventaire d&#8217;entrep&#244;t'!A1"/></Relationships>
</file>

<file path=xl/drawings/_rels/drawing3.xml.rels><?xml version="1.0" encoding="UTF-8" standalone="yes"?>
<Relationships xmlns="http://schemas.openxmlformats.org/package/2006/relationships"><Relationship Id="rId1" Type="http://schemas.openxmlformats.org/officeDocument/2006/relationships/hyperlink" Target="#'Inventaire d&#8217;entrep&#244;t'!A1"/></Relationships>
</file>

<file path=xl/drawings/_rels/drawing4.xml.rels><?xml version="1.0" encoding="UTF-8" standalone="yes"?>
<Relationships xmlns="http://schemas.openxmlformats.org/package/2006/relationships"><Relationship Id="rId1" Type="http://schemas.openxmlformats.org/officeDocument/2006/relationships/hyperlink" Target="#'Inventaire d&#8217;entrep&#244;t'!A1"/></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342900</xdr:colOff>
      <xdr:row>1</xdr:row>
      <xdr:rowOff>276224</xdr:rowOff>
    </xdr:from>
    <xdr:to>
      <xdr:col>4</xdr:col>
      <xdr:colOff>207225</xdr:colOff>
      <xdr:row>2</xdr:row>
      <xdr:rowOff>190499</xdr:rowOff>
    </xdr:to>
    <xdr:sp macro="[0]!Inventaire_Cliquer" textlink="">
      <xdr:nvSpPr>
        <xdr:cNvPr id="11" name="Inventaire" descr="Forme de navigation pour afficher la feuille de calcul Prélèvements stock">
          <a:hlinkClick xmlns:r="http://schemas.openxmlformats.org/officeDocument/2006/relationships" r:id="rId1"/>
          <a:extLst>
            <a:ext uri="{FF2B5EF4-FFF2-40B4-BE49-F238E27FC236}">
              <a16:creationId xmlns:a16="http://schemas.microsoft.com/office/drawing/2014/main" id="{00000000-0008-0000-0000-00000B000000}"/>
            </a:ext>
          </a:extLst>
        </xdr:cNvPr>
        <xdr:cNvSpPr/>
      </xdr:nvSpPr>
      <xdr:spPr>
        <a:xfrm>
          <a:off x="5210175" y="962024"/>
          <a:ext cx="1836000" cy="228600"/>
        </a:xfrm>
        <a:prstGeom prst="homePlate">
          <a:avLst/>
        </a:prstGeom>
        <a:solidFill>
          <a:schemeClr val="accent1">
            <a:lumMod val="50000"/>
          </a:schemeClr>
        </a:solidFill>
        <a:effectLst/>
        <a:scene3d>
          <a:camera prst="orthographicFront">
            <a:rot lat="0" lon="0" rev="0"/>
          </a:camera>
          <a:lightRig rig="threePt" dir="t">
            <a:rot lat="0" lon="0" rev="1200000"/>
          </a:lightRig>
        </a:scene3d>
        <a:sp3d/>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marL="0" indent="0" algn="ctr" rtl="0"/>
          <a:r>
            <a:rPr lang="fr" sz="1100" baseline="0">
              <a:solidFill>
                <a:schemeClr val="lt1"/>
              </a:solidFill>
              <a:latin typeface="+mn-lt"/>
              <a:ea typeface="+mn-ea"/>
              <a:cs typeface="+mn-cs"/>
            </a:rPr>
            <a:t>PANNE MATERIEL</a:t>
          </a:r>
        </a:p>
      </xdr:txBody>
    </xdr:sp>
    <xdr:clientData fPrintsWithSheet="0"/>
  </xdr:twoCellAnchor>
  <xdr:twoCellAnchor editAs="oneCell">
    <xdr:from>
      <xdr:col>1</xdr:col>
      <xdr:colOff>2733675</xdr:colOff>
      <xdr:row>1</xdr:row>
      <xdr:rowOff>285749</xdr:rowOff>
    </xdr:from>
    <xdr:to>
      <xdr:col>3</xdr:col>
      <xdr:colOff>80325</xdr:colOff>
      <xdr:row>2</xdr:row>
      <xdr:rowOff>200024</xdr:rowOff>
    </xdr:to>
    <xdr:sp macro="" textlink="">
      <xdr:nvSpPr>
        <xdr:cNvPr id="12" name="Inventaire" descr="Forme de navigation pour afficher la feuille de calcul Emplacement des stocks">
          <a:hlinkClick xmlns:r="http://schemas.openxmlformats.org/officeDocument/2006/relationships" r:id="rId2"/>
          <a:extLst>
            <a:ext uri="{FF2B5EF4-FFF2-40B4-BE49-F238E27FC236}">
              <a16:creationId xmlns:a16="http://schemas.microsoft.com/office/drawing/2014/main" id="{00000000-0008-0000-0000-00000C000000}"/>
            </a:ext>
          </a:extLst>
        </xdr:cNvPr>
        <xdr:cNvSpPr/>
      </xdr:nvSpPr>
      <xdr:spPr>
        <a:xfrm>
          <a:off x="2895600" y="971549"/>
          <a:ext cx="2052000" cy="228600"/>
        </a:xfrm>
        <a:prstGeom prst="homePlate">
          <a:avLst/>
        </a:prstGeom>
        <a:solidFill>
          <a:schemeClr val="accent1">
            <a:lumMod val="50000"/>
          </a:schemeClr>
        </a:solidFill>
        <a:effectLst/>
        <a:scene3d>
          <a:camera prst="orthographicFront">
            <a:rot lat="0" lon="0" rev="0"/>
          </a:camera>
          <a:lightRig rig="threePt" dir="t">
            <a:rot lat="0" lon="0" rev="1200000"/>
          </a:lightRig>
        </a:scene3d>
        <a:sp3d/>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marL="0" indent="0" algn="ctr" rtl="0"/>
          <a:r>
            <a:rPr lang="fr" sz="1100">
              <a:solidFill>
                <a:schemeClr val="lt1"/>
              </a:solidFill>
              <a:latin typeface="+mn-lt"/>
              <a:ea typeface="+mn-ea"/>
              <a:cs typeface="+mn-cs"/>
            </a:rPr>
            <a:t>EMPLACEMENT</a:t>
          </a:r>
          <a:r>
            <a:rPr lang="fr" sz="1100" baseline="0">
              <a:solidFill>
                <a:schemeClr val="lt1"/>
              </a:solidFill>
              <a:latin typeface="+mn-lt"/>
              <a:ea typeface="+mn-ea"/>
              <a:cs typeface="+mn-cs"/>
            </a:rPr>
            <a:t> DES STOCKS</a:t>
          </a:r>
          <a:endParaRPr lang="en-US" sz="1100">
            <a:solidFill>
              <a:schemeClr val="lt1"/>
            </a:solidFill>
            <a:latin typeface="+mn-lt"/>
            <a:ea typeface="+mn-ea"/>
            <a:cs typeface="+mn-cs"/>
          </a:endParaRPr>
        </a:p>
      </xdr:txBody>
    </xdr:sp>
    <xdr:clientData fPrintsWithSheet="0"/>
  </xdr:twoCellAnchor>
  <xdr:oneCellAnchor>
    <xdr:from>
      <xdr:col>8</xdr:col>
      <xdr:colOff>457200</xdr:colOff>
      <xdr:row>2</xdr:row>
      <xdr:rowOff>76200</xdr:rowOff>
    </xdr:from>
    <xdr:ext cx="184731" cy="252249"/>
    <xdr:sp macro="" textlink="">
      <xdr:nvSpPr>
        <xdr:cNvPr id="2" name="ZoneTexte 1">
          <a:extLst>
            <a:ext uri="{FF2B5EF4-FFF2-40B4-BE49-F238E27FC236}">
              <a16:creationId xmlns:a16="http://schemas.microsoft.com/office/drawing/2014/main" id="{00000000-0008-0000-0000-000002000000}"/>
            </a:ext>
          </a:extLst>
        </xdr:cNvPr>
        <xdr:cNvSpPr txBox="1"/>
      </xdr:nvSpPr>
      <xdr:spPr>
        <a:xfrm>
          <a:off x="13535025" y="1076325"/>
          <a:ext cx="184731" cy="25224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sz="1100"/>
        </a:p>
      </xdr:txBody>
    </xdr:sp>
    <xdr:clientData/>
  </xdr:oneCellAnchor>
  <xdr:twoCellAnchor editAs="oneCell">
    <xdr:from>
      <xdr:col>5</xdr:col>
      <xdr:colOff>0</xdr:colOff>
      <xdr:row>1</xdr:row>
      <xdr:rowOff>257175</xdr:rowOff>
    </xdr:from>
    <xdr:to>
      <xdr:col>7</xdr:col>
      <xdr:colOff>747075</xdr:colOff>
      <xdr:row>2</xdr:row>
      <xdr:rowOff>171450</xdr:rowOff>
    </xdr:to>
    <xdr:sp macro="" textlink="">
      <xdr:nvSpPr>
        <xdr:cNvPr id="6" name="Inventaire" descr="Forme de navigation pour afficher la feuille de calcul Emplacement des stocks">
          <a:hlinkClick xmlns:r="http://schemas.openxmlformats.org/officeDocument/2006/relationships" r:id="rId3"/>
          <a:extLst>
            <a:ext uri="{FF2B5EF4-FFF2-40B4-BE49-F238E27FC236}">
              <a16:creationId xmlns:a16="http://schemas.microsoft.com/office/drawing/2014/main" id="{00000000-0008-0000-0000-000006000000}"/>
            </a:ext>
          </a:extLst>
        </xdr:cNvPr>
        <xdr:cNvSpPr/>
      </xdr:nvSpPr>
      <xdr:spPr>
        <a:xfrm>
          <a:off x="7315200" y="942975"/>
          <a:ext cx="2052000" cy="228600"/>
        </a:xfrm>
        <a:prstGeom prst="homePlate">
          <a:avLst/>
        </a:prstGeom>
        <a:solidFill>
          <a:schemeClr val="accent1">
            <a:lumMod val="50000"/>
          </a:schemeClr>
        </a:solidFill>
        <a:effectLst/>
        <a:scene3d>
          <a:camera prst="orthographicFront">
            <a:rot lat="0" lon="0" rev="0"/>
          </a:camera>
          <a:lightRig rig="threePt" dir="t">
            <a:rot lat="0" lon="0" rev="1200000"/>
          </a:lightRig>
        </a:scene3d>
        <a:sp3d/>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marL="0" indent="0" algn="ctr" rtl="0"/>
          <a:r>
            <a:rPr lang="fr" sz="1100">
              <a:solidFill>
                <a:schemeClr val="lt1"/>
              </a:solidFill>
              <a:latin typeface="+mn-lt"/>
              <a:ea typeface="+mn-ea"/>
              <a:cs typeface="+mn-cs"/>
            </a:rPr>
            <a:t>SORTIE DE MATERIEL</a:t>
          </a:r>
        </a:p>
      </xdr:txBody>
    </xdr:sp>
    <xdr:clientData fPrintsWithSheet="0"/>
  </xdr:twoCellAnchor>
  <xdr:twoCellAnchor>
    <xdr:from>
      <xdr:col>5</xdr:col>
      <xdr:colOff>0</xdr:colOff>
      <xdr:row>0</xdr:row>
      <xdr:rowOff>161925</xdr:rowOff>
    </xdr:from>
    <xdr:to>
      <xdr:col>7</xdr:col>
      <xdr:colOff>238125</xdr:colOff>
      <xdr:row>0</xdr:row>
      <xdr:rowOff>409575</xdr:rowOff>
    </xdr:to>
    <xdr:sp macro="[0]!ADMIN" textlink="">
      <xdr:nvSpPr>
        <xdr:cNvPr id="3" name="Rectangle 2">
          <a:extLst>
            <a:ext uri="{FF2B5EF4-FFF2-40B4-BE49-F238E27FC236}">
              <a16:creationId xmlns:a16="http://schemas.microsoft.com/office/drawing/2014/main" id="{D1D8360D-65A7-48FA-B73F-56EB661B9F16}"/>
            </a:ext>
          </a:extLst>
        </xdr:cNvPr>
        <xdr:cNvSpPr/>
      </xdr:nvSpPr>
      <xdr:spPr>
        <a:xfrm>
          <a:off x="7210425" y="161925"/>
          <a:ext cx="1343025" cy="247650"/>
        </a:xfrm>
        <a:prstGeom prst="rect">
          <a:avLst/>
        </a:prstGeom>
        <a:solidFill>
          <a:srgbClr val="FF0000"/>
        </a:solidFill>
        <a:ln/>
      </xdr:spPr>
      <xdr:style>
        <a:lnRef idx="1">
          <a:schemeClr val="accent6"/>
        </a:lnRef>
        <a:fillRef idx="2">
          <a:schemeClr val="accent6"/>
        </a:fillRef>
        <a:effectRef idx="1">
          <a:schemeClr val="accent6"/>
        </a:effectRef>
        <a:fontRef idx="minor">
          <a:schemeClr val="dk1"/>
        </a:fontRef>
      </xdr:style>
      <xdr:txBody>
        <a:bodyPr vertOverflow="clip" horzOverflow="clip" rtlCol="0" anchor="t"/>
        <a:lstStyle/>
        <a:p>
          <a:pPr algn="ctr"/>
          <a:r>
            <a:rPr lang="fr-FR" sz="1100"/>
            <a:t>ADMINISTRATEUR</a:t>
          </a:r>
        </a:p>
      </xdr:txBody>
    </xdr:sp>
    <xdr:clientData/>
  </xdr:twoCellAnchor>
  <xdr:twoCellAnchor>
    <xdr:from>
      <xdr:col>7</xdr:col>
      <xdr:colOff>352425</xdr:colOff>
      <xdr:row>0</xdr:row>
      <xdr:rowOff>161925</xdr:rowOff>
    </xdr:from>
    <xdr:to>
      <xdr:col>8</xdr:col>
      <xdr:colOff>609600</xdr:colOff>
      <xdr:row>0</xdr:row>
      <xdr:rowOff>409575</xdr:rowOff>
    </xdr:to>
    <xdr:sp macro="[0]!UTILISATEURUP" textlink="">
      <xdr:nvSpPr>
        <xdr:cNvPr id="7" name="Rectangle 6">
          <a:extLst>
            <a:ext uri="{FF2B5EF4-FFF2-40B4-BE49-F238E27FC236}">
              <a16:creationId xmlns:a16="http://schemas.microsoft.com/office/drawing/2014/main" id="{30D99686-326E-47B7-A4E7-8CBCAF264340}"/>
            </a:ext>
          </a:extLst>
        </xdr:cNvPr>
        <xdr:cNvSpPr/>
      </xdr:nvSpPr>
      <xdr:spPr>
        <a:xfrm>
          <a:off x="8667750" y="161925"/>
          <a:ext cx="1343025" cy="247650"/>
        </a:xfrm>
        <a:prstGeom prst="rect">
          <a:avLst/>
        </a:prstGeom>
        <a:solidFill>
          <a:srgbClr val="FFC000"/>
        </a:solidFill>
        <a:ln>
          <a:solidFill>
            <a:srgbClr val="FFC000"/>
          </a:solidFill>
        </a:ln>
      </xdr:spPr>
      <xdr:style>
        <a:lnRef idx="1">
          <a:schemeClr val="accent6"/>
        </a:lnRef>
        <a:fillRef idx="2">
          <a:schemeClr val="accent6"/>
        </a:fillRef>
        <a:effectRef idx="1">
          <a:schemeClr val="accent6"/>
        </a:effectRef>
        <a:fontRef idx="minor">
          <a:schemeClr val="dk1"/>
        </a:fontRef>
      </xdr:style>
      <xdr:txBody>
        <a:bodyPr vertOverflow="clip" horzOverflow="clip" rtlCol="0" anchor="t"/>
        <a:lstStyle/>
        <a:p>
          <a:pPr algn="ctr"/>
          <a:r>
            <a:rPr lang="fr-FR" sz="1100"/>
            <a:t>UTILISATEUR UP</a:t>
          </a:r>
        </a:p>
      </xdr:txBody>
    </xdr:sp>
    <xdr:clientData/>
  </xdr:twoCellAnchor>
  <xdr:twoCellAnchor>
    <xdr:from>
      <xdr:col>8</xdr:col>
      <xdr:colOff>752475</xdr:colOff>
      <xdr:row>0</xdr:row>
      <xdr:rowOff>161925</xdr:rowOff>
    </xdr:from>
    <xdr:to>
      <xdr:col>9</xdr:col>
      <xdr:colOff>847725</xdr:colOff>
      <xdr:row>0</xdr:row>
      <xdr:rowOff>409575</xdr:rowOff>
    </xdr:to>
    <xdr:sp macro="[0]!UTILISATEUR" textlink="">
      <xdr:nvSpPr>
        <xdr:cNvPr id="8" name="Rectangle 7">
          <a:extLst>
            <a:ext uri="{FF2B5EF4-FFF2-40B4-BE49-F238E27FC236}">
              <a16:creationId xmlns:a16="http://schemas.microsoft.com/office/drawing/2014/main" id="{F45135E3-597A-4E62-9C82-09AE0A16D7FD}"/>
            </a:ext>
          </a:extLst>
        </xdr:cNvPr>
        <xdr:cNvSpPr/>
      </xdr:nvSpPr>
      <xdr:spPr>
        <a:xfrm>
          <a:off x="10153650" y="161925"/>
          <a:ext cx="1343025" cy="247650"/>
        </a:xfrm>
        <a:prstGeom prst="rect">
          <a:avLst/>
        </a:prstGeom>
        <a:solidFill>
          <a:srgbClr val="00B050"/>
        </a:solidFill>
        <a:ln>
          <a:solidFill>
            <a:srgbClr val="00B050"/>
          </a:solidFill>
        </a:ln>
      </xdr:spPr>
      <xdr:style>
        <a:lnRef idx="1">
          <a:schemeClr val="accent6"/>
        </a:lnRef>
        <a:fillRef idx="2">
          <a:schemeClr val="accent6"/>
        </a:fillRef>
        <a:effectRef idx="1">
          <a:schemeClr val="accent6"/>
        </a:effectRef>
        <a:fontRef idx="minor">
          <a:schemeClr val="dk1"/>
        </a:fontRef>
      </xdr:style>
      <xdr:txBody>
        <a:bodyPr vertOverflow="clip" horzOverflow="clip" rtlCol="0" anchor="t"/>
        <a:lstStyle/>
        <a:p>
          <a:pPr algn="ctr"/>
          <a:r>
            <a:rPr lang="fr-FR" sz="1100">
              <a:solidFill>
                <a:schemeClr val="bg1"/>
              </a:solidFill>
            </a:rPr>
            <a:t>UTILISATEUR</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28575</xdr:colOff>
      <xdr:row>1</xdr:row>
      <xdr:rowOff>66675</xdr:rowOff>
    </xdr:from>
    <xdr:to>
      <xdr:col>1</xdr:col>
      <xdr:colOff>1765935</xdr:colOff>
      <xdr:row>1</xdr:row>
      <xdr:rowOff>295275</xdr:rowOff>
    </xdr:to>
    <xdr:sp macro="" textlink="">
      <xdr:nvSpPr>
        <xdr:cNvPr id="2" name="Inventaire" descr="Sélectionnez cette option pour afficher l’inventaire">
          <a:hlinkClick xmlns:r="http://schemas.openxmlformats.org/officeDocument/2006/relationships" r:id="rId1" tooltip="Sélectionnez cette option pour afficher l’inventaire"/>
          <a:extLst>
            <a:ext uri="{FF2B5EF4-FFF2-40B4-BE49-F238E27FC236}">
              <a16:creationId xmlns:a16="http://schemas.microsoft.com/office/drawing/2014/main" id="{00000000-0008-0000-0100-000002000000}"/>
            </a:ext>
          </a:extLst>
        </xdr:cNvPr>
        <xdr:cNvSpPr/>
      </xdr:nvSpPr>
      <xdr:spPr>
        <a:xfrm flipH="1">
          <a:off x="190500" y="752475"/>
          <a:ext cx="1737360" cy="228600"/>
        </a:xfrm>
        <a:prstGeom prst="homePlate">
          <a:avLst/>
        </a:prstGeom>
        <a:solidFill>
          <a:schemeClr val="accent1">
            <a:lumMod val="50000"/>
          </a:schemeClr>
        </a:solidFill>
        <a:effectLst/>
        <a:scene3d>
          <a:camera prst="orthographicFront">
            <a:rot lat="0" lon="0" rev="0"/>
          </a:camera>
          <a:lightRig rig="threePt" dir="t">
            <a:rot lat="0" lon="0" rev="1200000"/>
          </a:lightRig>
        </a:scene3d>
        <a:sp3d/>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marL="0" indent="0" algn="ctr" rtl="0"/>
          <a:r>
            <a:rPr lang="fr" sz="1100">
              <a:solidFill>
                <a:schemeClr val="lt1"/>
              </a:solidFill>
              <a:latin typeface="+mn-lt"/>
              <a:ea typeface="+mn-ea"/>
              <a:cs typeface="+mn-cs"/>
            </a:rPr>
            <a:t>INVENTAIRE</a:t>
          </a:r>
          <a:r>
            <a:rPr lang="fr" sz="1000">
              <a:solidFill>
                <a:schemeClr val="lt1"/>
              </a:solidFill>
              <a:latin typeface="+mn-lt"/>
              <a:ea typeface="+mn-ea"/>
              <a:cs typeface="+mn-cs"/>
            </a:rPr>
            <a:t> </a:t>
          </a:r>
          <a:r>
            <a:rPr lang="fr" sz="1100">
              <a:solidFill>
                <a:schemeClr val="lt1"/>
              </a:solidFill>
              <a:latin typeface="+mn-lt"/>
              <a:ea typeface="+mn-ea"/>
              <a:cs typeface="+mn-cs"/>
            </a:rPr>
            <a:t> </a:t>
          </a:r>
        </a:p>
      </xdr:txBody>
    </xdr:sp>
    <xdr:clientData fPrintsWithSheet="0"/>
  </xdr:twoCellAnchor>
</xdr:wsDr>
</file>

<file path=xl/drawings/drawing3.xml><?xml version="1.0" encoding="utf-8"?>
<xdr:wsDr xmlns:xdr="http://schemas.openxmlformats.org/drawingml/2006/spreadsheetDrawing" xmlns:a="http://schemas.openxmlformats.org/drawingml/2006/main">
  <xdr:twoCellAnchor editAs="oneCell">
    <xdr:from>
      <xdr:col>2</xdr:col>
      <xdr:colOff>76199</xdr:colOff>
      <xdr:row>1</xdr:row>
      <xdr:rowOff>66675</xdr:rowOff>
    </xdr:from>
    <xdr:to>
      <xdr:col>2</xdr:col>
      <xdr:colOff>1527809</xdr:colOff>
      <xdr:row>2</xdr:row>
      <xdr:rowOff>95250</xdr:rowOff>
    </xdr:to>
    <xdr:sp macro="" textlink="">
      <xdr:nvSpPr>
        <xdr:cNvPr id="2" name="Inventaire" descr="Sélectionnez cette option pour afficher l’inventaire">
          <a:hlinkClick xmlns:r="http://schemas.openxmlformats.org/officeDocument/2006/relationships" r:id="rId1" tooltip="Cliquez pour afficher la feuille de calcul Inventaire d’entrepôt"/>
          <a:extLst>
            <a:ext uri="{FF2B5EF4-FFF2-40B4-BE49-F238E27FC236}">
              <a16:creationId xmlns:a16="http://schemas.microsoft.com/office/drawing/2014/main" id="{00000000-0008-0000-0300-000002000000}"/>
            </a:ext>
          </a:extLst>
        </xdr:cNvPr>
        <xdr:cNvSpPr/>
      </xdr:nvSpPr>
      <xdr:spPr>
        <a:xfrm flipH="1">
          <a:off x="2933699" y="752475"/>
          <a:ext cx="1737360" cy="228600"/>
        </a:xfrm>
        <a:prstGeom prst="homePlate">
          <a:avLst/>
        </a:prstGeom>
        <a:solidFill>
          <a:schemeClr val="accent1">
            <a:lumMod val="50000"/>
          </a:schemeClr>
        </a:solidFill>
        <a:effectLst/>
        <a:scene3d>
          <a:camera prst="orthographicFront">
            <a:rot lat="0" lon="0" rev="0"/>
          </a:camera>
          <a:lightRig rig="threePt" dir="t">
            <a:rot lat="0" lon="0" rev="1200000"/>
          </a:lightRig>
        </a:scene3d>
        <a:sp3d/>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marL="0" indent="0" algn="ctr" rtl="0"/>
          <a:r>
            <a:rPr lang="fr" sz="1100">
              <a:solidFill>
                <a:schemeClr val="lt1"/>
              </a:solidFill>
              <a:latin typeface="+mn-lt"/>
              <a:ea typeface="+mn-ea"/>
              <a:cs typeface="+mn-cs"/>
            </a:rPr>
            <a:t>INVENTAIRE</a:t>
          </a:r>
          <a:r>
            <a:rPr lang="fr" sz="1000">
              <a:solidFill>
                <a:schemeClr val="lt1"/>
              </a:solidFill>
              <a:latin typeface="+mn-lt"/>
              <a:ea typeface="+mn-ea"/>
              <a:cs typeface="+mn-cs"/>
            </a:rPr>
            <a:t> </a:t>
          </a:r>
          <a:r>
            <a:rPr lang="fr" sz="1100">
              <a:solidFill>
                <a:schemeClr val="lt1"/>
              </a:solidFill>
              <a:latin typeface="+mn-lt"/>
              <a:ea typeface="+mn-ea"/>
              <a:cs typeface="+mn-cs"/>
            </a:rPr>
            <a:t> </a:t>
          </a:r>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editAs="oneCell">
    <xdr:from>
      <xdr:col>1</xdr:col>
      <xdr:colOff>323849</xdr:colOff>
      <xdr:row>1</xdr:row>
      <xdr:rowOff>228600</xdr:rowOff>
    </xdr:from>
    <xdr:to>
      <xdr:col>2</xdr:col>
      <xdr:colOff>422909</xdr:colOff>
      <xdr:row>2</xdr:row>
      <xdr:rowOff>142875</xdr:rowOff>
    </xdr:to>
    <xdr:sp macro="" textlink="">
      <xdr:nvSpPr>
        <xdr:cNvPr id="3" name="Inventaire" descr="Sélectionnez cette option pour afficher l’inventaire">
          <a:hlinkClick xmlns:r="http://schemas.openxmlformats.org/officeDocument/2006/relationships" r:id="rId1" tooltip="Cliquez pour afficher la feuille de calcul Inventaire d’entrepôt"/>
          <a:extLst>
            <a:ext uri="{FF2B5EF4-FFF2-40B4-BE49-F238E27FC236}">
              <a16:creationId xmlns:a16="http://schemas.microsoft.com/office/drawing/2014/main" id="{00000000-0008-0000-0200-000003000000}"/>
            </a:ext>
          </a:extLst>
        </xdr:cNvPr>
        <xdr:cNvSpPr/>
      </xdr:nvSpPr>
      <xdr:spPr>
        <a:xfrm flipH="1">
          <a:off x="647699" y="914400"/>
          <a:ext cx="1737360" cy="228600"/>
        </a:xfrm>
        <a:prstGeom prst="homePlate">
          <a:avLst/>
        </a:prstGeom>
        <a:solidFill>
          <a:schemeClr val="accent1">
            <a:lumMod val="50000"/>
          </a:schemeClr>
        </a:solidFill>
        <a:effectLst/>
        <a:scene3d>
          <a:camera prst="orthographicFront">
            <a:rot lat="0" lon="0" rev="0"/>
          </a:camera>
          <a:lightRig rig="threePt" dir="t">
            <a:rot lat="0" lon="0" rev="1200000"/>
          </a:lightRig>
        </a:scene3d>
        <a:sp3d/>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marL="0" indent="0" algn="ctr" rtl="0"/>
          <a:r>
            <a:rPr lang="fr" sz="1100">
              <a:solidFill>
                <a:schemeClr val="lt1"/>
              </a:solidFill>
              <a:latin typeface="+mn-lt"/>
              <a:ea typeface="+mn-ea"/>
              <a:cs typeface="+mn-cs"/>
            </a:rPr>
            <a:t>INVENTAIRE</a:t>
          </a:r>
          <a:r>
            <a:rPr lang="fr" sz="1000">
              <a:solidFill>
                <a:schemeClr val="lt1"/>
              </a:solidFill>
              <a:latin typeface="+mn-lt"/>
              <a:ea typeface="+mn-ea"/>
              <a:cs typeface="+mn-cs"/>
            </a:rPr>
            <a:t> </a:t>
          </a:r>
          <a:r>
            <a:rPr lang="fr" sz="1100">
              <a:solidFill>
                <a:schemeClr val="lt1"/>
              </a:solidFill>
              <a:latin typeface="+mn-lt"/>
              <a:ea typeface="+mn-ea"/>
              <a:cs typeface="+mn-cs"/>
            </a:rPr>
            <a:t> </a:t>
          </a:r>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editAs="oneCell">
    <xdr:from>
      <xdr:col>0</xdr:col>
      <xdr:colOff>268942</xdr:colOff>
      <xdr:row>0</xdr:row>
      <xdr:rowOff>56029</xdr:rowOff>
    </xdr:from>
    <xdr:to>
      <xdr:col>1</xdr:col>
      <xdr:colOff>649942</xdr:colOff>
      <xdr:row>7</xdr:row>
      <xdr:rowOff>92703</xdr:rowOff>
    </xdr:to>
    <xdr:pic>
      <xdr:nvPicPr>
        <xdr:cNvPr id="2" name="Image 1">
          <a:extLst>
            <a:ext uri="{FF2B5EF4-FFF2-40B4-BE49-F238E27FC236}">
              <a16:creationId xmlns:a16="http://schemas.microsoft.com/office/drawing/2014/main" id="{3D104E83-4E7A-45FA-888D-55A97CFE9B66}"/>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612" r="2612"/>
        <a:stretch/>
      </xdr:blipFill>
      <xdr:spPr>
        <a:xfrm>
          <a:off x="268942" y="56029"/>
          <a:ext cx="1983441" cy="1448615"/>
        </a:xfrm>
        <a:prstGeom prst="rect">
          <a:avLst/>
        </a:prstGeom>
        <a:effectLst>
          <a:glow>
            <a:schemeClr val="accent1">
              <a:alpha val="0"/>
            </a:schemeClr>
          </a:glow>
          <a:outerShdw blurRad="50800" dist="50800" dir="5400000" algn="ctr" rotWithShape="0">
            <a:schemeClr val="accent1">
              <a:alpha val="0"/>
            </a:schemeClr>
          </a:outerShdw>
          <a:reflection blurRad="76200" stA="0" endPos="0" dist="1143000" dir="5400000" sy="-100000" algn="bl" rotWithShape="0"/>
          <a:softEdge rad="0"/>
        </a:effectLst>
        <a:scene3d>
          <a:camera prst="orthographicFront"/>
          <a:lightRig rig="threePt" dir="t"/>
        </a:scene3d>
        <a:sp3d>
          <a:bevelT w="0" h="0"/>
          <a:bevelB w="0" h="0"/>
        </a:sp3d>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0000000}" name="Inventaire" displayName="Inventaire" ref="B4:K201" totalsRowShown="0" headerRowDxfId="113" dataDxfId="112" headerRowCellStyle="Titre 1">
  <autoFilter ref="B4:K201" xr:uid="{00000000-0009-0000-0100-000002000000}"/>
  <sortState xmlns:xlrd2="http://schemas.microsoft.com/office/spreadsheetml/2017/richdata2" ref="B5:K201">
    <sortCondition ref="B4:B201"/>
  </sortState>
  <tableColumns count="10">
    <tableColumn id="1" xr3:uid="{00000000-0010-0000-0000-000001000000}" name=" ARTICLE" dataDxfId="111"/>
    <tableColumn id="2" xr3:uid="{00000000-0010-0000-0000-000002000000}" name="REFERENCE" dataDxfId="110"/>
    <tableColumn id="3" xr3:uid="{00000000-0010-0000-0000-000003000000}" name="LIEU / TYPE" dataDxfId="109"/>
    <tableColumn id="10" xr3:uid="{00000000-0010-0000-0000-00000A000000}" name="EMPLACEMENT" dataDxfId="108">
      <calculatedColumnFormula>IFERROR(VLOOKUP(Inventaire[[#This Row],[LIEU / TYPE]],EmplacementStocks[],3,0),"")</calculatedColumnFormula>
    </tableColumn>
    <tableColumn id="6" xr3:uid="{00000000-0010-0000-0000-000006000000}" name="QTÉ" dataDxfId="107"/>
    <tableColumn id="14" xr3:uid="{681A9C64-4A44-449F-B6F6-0C8B30988C82}" name="Q - HS" dataDxfId="106">
      <calculatedColumnFormula>Inventaire[[#This Row],[QTÉ]]-IF(ISNA(AND(INDEX(PrélèvementsStock2[],MATCH(Inventaire[[#This Row],[ ARTICLE]],PrélèvementsStock2[ARTICLES],0),11)=TRUE,PrélèvementsStock2[[#This Row],[HS ? ]]="HS")),0,INDEX(PrélèvementsStock2[],MATCH(Inventaire[[#This Row],[ ARTICLE]],PrélèvementsStock2[ARTICLES],0),11))</calculatedColumnFormula>
    </tableColumn>
    <tableColumn id="8" xr3:uid="{00000000-0010-0000-0000-000008000000}" name="QTÉ SORTIE" dataDxfId="105">
      <calculatedColumnFormula>SUMPRODUCT((PrélèvementsStock[ARTICLE]=Inventaire[[#This Row],[ ARTICLE]])*(PrélèvementsStock[MACRO INV]))</calculatedColumnFormula>
    </tableColumn>
    <tableColumn id="5" xr3:uid="{00000000-0010-0000-0000-000005000000}" name="QTÉ EN PANNE" dataDxfId="104">
      <calculatedColumnFormula>IFERROR(SUMPRODUCT((PrélèvementsStock2[ARTICLES]=Inventaire[[#This Row],[ ARTICLE]])*(PrélèvementsStock2[MACRO INV2])),"")</calculatedColumnFormula>
    </tableColumn>
    <tableColumn id="9" xr3:uid="{00000000-0010-0000-0000-000009000000}" name="QTÉ RESTANTE" dataDxfId="103">
      <calculatedColumnFormula>IFERROR(Inventaire[[#This Row],[QTÉ]]-Inventaire[[#This Row],[QTÉ SORTIE]]-Inventaire[[#This Row],[QTÉ EN PANNE]],"")</calculatedColumnFormula>
    </tableColumn>
    <tableColumn id="7" xr3:uid="{00000000-0010-0000-0000-000007000000}" name=" SIGNAL RÉAPPROVISIONNEMENT" dataDxfId="102"/>
  </tableColumns>
  <tableStyleInfo name="Inventaire d’entrepôt"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1000000}" name="EmplacementStocks" displayName="EmplacementStocks" ref="B4:D19" totalsRowShown="0">
  <autoFilter ref="B4:D19" xr:uid="{00000000-0009-0000-0100-000005000000}"/>
  <tableColumns count="3">
    <tableColumn id="1" xr3:uid="{00000000-0010-0000-0100-000001000000}" name="LIEU / TYPE" dataDxfId="101"/>
    <tableColumn id="2" xr3:uid="{00000000-0010-0000-0100-000002000000}" name="DESCRIPTION" dataDxfId="100"/>
    <tableColumn id="3" xr3:uid="{00000000-0010-0000-0100-000003000000}" name="EMPLACEMENT" dataDxfId="99"/>
  </tableColumns>
  <tableStyleInfo name="Inventaire d’entrepôt"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2000000}" name="PrélèvementsStock2" displayName="PrélèvementsStock2" ref="B4:N28" totalsRowShown="0" headerRowCellStyle="Titre 1">
  <autoFilter ref="B4:N28" xr:uid="{00000000-0009-0000-0100-000001000000}"/>
  <tableColumns count="13">
    <tableColumn id="1" xr3:uid="{00000000-0010-0000-0200-000001000000}" name="REFERENCE" dataDxfId="95"/>
    <tableColumn id="2" xr3:uid="{00000000-0010-0000-0200-000002000000}" name="ARTICLES" dataDxfId="94"/>
    <tableColumn id="14" xr3:uid="{00000000-0010-0000-0200-00000E000000}" name="QTE EN PANNE" dataDxfId="93"/>
    <tableColumn id="5" xr3:uid="{00000000-0010-0000-0200-000005000000}" name="ETAT" dataDxfId="92"/>
    <tableColumn id="11" xr3:uid="{00000000-0010-0000-0200-00000B000000}" name="DESCRIPTIF PANNE" dataDxfId="91"/>
    <tableColumn id="12" xr3:uid="{00000000-0010-0000-0200-00000C000000}" name="DATE DE PANNE" dataDxfId="90"/>
    <tableColumn id="6" xr3:uid="{00000000-0010-0000-0200-000006000000}" name="DATE DE REPARATION" dataDxfId="89" dataCellStyle="Normal"/>
    <tableColumn id="7" xr3:uid="{00000000-0010-0000-0200-000007000000}" name="LIEU / TYPE" dataDxfId="88">
      <calculatedColumnFormula>IFERROR(VLOOKUP(PrélèvementsStock2[ARTICLES],Inventaire[],3,FALSE),"")</calculatedColumnFormula>
    </tableColumn>
    <tableColumn id="8" xr3:uid="{00000000-0010-0000-0200-000008000000}" name="EMPLACEMENT" dataDxfId="87">
      <calculatedColumnFormula>IFERROR(VLOOKUP(PrélèvementsStock2[ARTICLES],Inventaire[],4,FALSE),"")</calculatedColumnFormula>
    </tableColumn>
    <tableColumn id="4" xr3:uid="{00000000-0010-0000-0200-000004000000}" name="COLOR" dataDxfId="86">
      <calculatedColumnFormula>IF(PrélèvementsStock2[[#This Row],[DATE DE PANNE]]="","",IF(PrélèvementsStock2[[#This Row],[DATE DE PANNE]]+14&lt;=TODAY(),"ROUGE",IF(PrélèvementsStock2[[#This Row],[DATE DE PANNE]]+7&lt;=TODAY(),"ORANGE",IF(PrélèvementsStock2[[#This Row],[DATE DE PANNE]]&lt;=TODAY(),"VERT",""))))</calculatedColumnFormula>
    </tableColumn>
    <tableColumn id="10" xr3:uid="{00000000-0010-0000-0200-00000A000000}" name="MACRO INV2" dataDxfId="85">
      <calculatedColumnFormula>IF(ISNUMBER(SEARCH("OUI",PrélèvementsStock2[[#This Row],[REPAREZ]])),0,PrélèvementsStock2[[#This Row],[QTE EN PANNE]])</calculatedColumnFormula>
    </tableColumn>
    <tableColumn id="15" xr3:uid="{00000000-0010-0000-0200-00000F000000}" name="HS ? " dataDxfId="84"/>
    <tableColumn id="13" xr3:uid="{00000000-0010-0000-0200-00000D000000}" name="REPAREZ" dataDxfId="83"/>
  </tableColumns>
  <tableStyleInfo name="Inventaire d’entrepôt"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PrélèvementsStock" displayName="PrélèvementsStock" ref="B4:V115" totalsRowShown="0" headerRowDxfId="76" headerRowCellStyle="Titre 1">
  <autoFilter ref="B4:V115" xr:uid="{00000000-0009-0000-0100-000004000000}"/>
  <tableColumns count="21">
    <tableColumn id="1" xr3:uid="{00000000-0010-0000-0300-000001000000}" name="ENDROIT SORTIE" dataDxfId="75"/>
    <tableColumn id="16" xr3:uid="{00000000-0010-0000-0300-000010000000}" name="NOM" dataDxfId="74">
      <calculatedColumnFormula>IFERROR(VLOOKUP(PrélèvementsStock[[#This Row],[ENDROIT SORTIE]],BASE_DE_DONNEE,2,0),"")</calculatedColumnFormula>
    </tableColumn>
    <tableColumn id="17" xr3:uid="{00000000-0010-0000-0300-000011000000}" name="TELEPHONE" dataDxfId="73">
      <calculatedColumnFormula>IFERROR(VLOOKUP(PrélèvementsStock[[#This Row],[ENDROIT SORTIE]],BASE_DE_DONNEE,3,0),"")</calculatedColumnFormula>
    </tableColumn>
    <tableColumn id="2" xr3:uid="{00000000-0010-0000-0300-000002000000}" name="ARTICLE" dataDxfId="72"/>
    <tableColumn id="3" xr3:uid="{00000000-0010-0000-0300-000003000000}" name="QTÉ SORTIE" dataDxfId="71"/>
    <tableColumn id="4" xr3:uid="{00000000-0010-0000-0300-000004000000}" name="QTÉ RESTANTE" dataDxfId="70">
      <calculatedColumnFormula>IFERROR(VLOOKUP(PrélèvementsStock[[#This Row],[ARTICLE]],QUANTITE_RESTANTE,8,0),"")</calculatedColumnFormula>
    </tableColumn>
    <tableColumn id="5" xr3:uid="{00000000-0010-0000-0300-000005000000}" name="REFERENCE" dataDxfId="69">
      <calculatedColumnFormula>IFERROR(VLOOKUP(PrélèvementsStock[ARTICLE],Inventaire[],2,FALSE),"")</calculatedColumnFormula>
    </tableColumn>
    <tableColumn id="11" xr3:uid="{00000000-0010-0000-0300-00000B000000}" name="REMARQUE" dataDxfId="68"/>
    <tableColumn id="13" xr3:uid="{00000000-0010-0000-0300-00000D000000}" name="SORTIE PAR" dataDxfId="67"/>
    <tableColumn id="10" xr3:uid="{00000000-0010-0000-0300-00000A000000}" name="HEURE EMPRUNT" dataDxfId="66"/>
    <tableColumn id="9" xr3:uid="{00000000-0010-0000-0300-000009000000}" name="DATE DE L'EMPRUNT" dataDxfId="65"/>
    <tableColumn id="14" xr3:uid="{00000000-0010-0000-0300-00000E000000}" name="HEURE RETOUR" dataDxfId="64"/>
    <tableColumn id="6" xr3:uid="{00000000-0010-0000-0300-000006000000}" name="DATE DE RETOUR" dataDxfId="63" dataCellStyle="Normal"/>
    <tableColumn id="7" xr3:uid="{00000000-0010-0000-0300-000007000000}" name="LIEU / TYPE" dataDxfId="62">
      <calculatedColumnFormula>IFERROR(VLOOKUP(PrélèvementsStock[ARTICLE],Inventaire[],3,FALSE),"")</calculatedColumnFormula>
    </tableColumn>
    <tableColumn id="8" xr3:uid="{00000000-0010-0000-0300-000008000000}" name="EMPLACEMENT" dataDxfId="61">
      <calculatedColumnFormula>IFERROR(VLOOKUP(PrélèvementsStock[ARTICLE],Inventaire[],4,FALSE),"")</calculatedColumnFormula>
    </tableColumn>
    <tableColumn id="23" xr3:uid="{00000000-0010-0000-0300-000017000000}" name="COLOR" dataDxfId="60">
      <calculatedColumnFormula>IF(PrélèvementsStock[[#This Row],[DATE DE RETOUR]]="","",IF(PrélèvementsStock[[#This Row],[DATE DE RETOUR]]+1&lt;=TODAY(),"ROUGE",IF(PrélèvementsStock[[#This Row],[DATE DE RETOUR]]-5&lt;=TODAY(),"ORANGE",IF(PrélèvementsStock[[#This Row],[DATE DE RETOUR]]-7&lt;=TODAY(),"VERT",""))))</calculatedColumnFormula>
    </tableColumn>
    <tableColumn id="12" xr3:uid="{00000000-0010-0000-0300-00000C000000}" name="MACRO INV" dataDxfId="59">
      <calculatedColumnFormula>IF(ISNUMBER(SEARCH("VRAI",PrélèvementsStock[[#This Row],[DETEC RETOUR]])),0,PrélèvementsStock[[#This Row],[QTÉ SORTIE]])</calculatedColumnFormula>
    </tableColumn>
    <tableColumn id="20" xr3:uid="{00000000-0010-0000-0300-000014000000}" name="DETEC RETOUR" dataDxfId="58">
      <calculatedColumnFormula>ISTEXT(PrélèvementsStock[[#This Row],[RETOUR PAR]])</calculatedColumnFormula>
    </tableColumn>
    <tableColumn id="21" xr3:uid="{00000000-0010-0000-0300-000015000000}" name="DETEC VRAI FAUX" dataDxfId="57">
      <calculatedColumnFormula>IF(ISNUMBER(SEARCH("VRAI",PrélèvementsStock[[#This Row],[DETEC RETOUR]])),0,1)</calculatedColumnFormula>
    </tableColumn>
    <tableColumn id="19" xr3:uid="{00000000-0010-0000-0300-000013000000}" name="RETOUR PAR" dataDxfId="56"/>
    <tableColumn id="24" xr3:uid="{00000000-0010-0000-0300-000018000000}" name="REMARQUE RETOUR" dataDxfId="55"/>
  </tableColumns>
  <tableStyleInfo name="Inventaire d’entrepôt"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4000000}" name="Tableau3" displayName="Tableau3" ref="A15:F38" totalsRowShown="0" headerRowDxfId="54" dataDxfId="53">
  <tableColumns count="6">
    <tableColumn id="1" xr3:uid="{00000000-0010-0000-0400-000001000000}" name="ARTICLE" dataDxfId="52">
      <calculatedColumnFormula>IFERROR(INDEX(SORTIE_ARTICLES,$H16),"")</calculatedColumnFormula>
    </tableColumn>
    <tableColumn id="6" xr3:uid="{00000000-0010-0000-0400-000006000000}" name="QTE SORTIE" dataDxfId="51">
      <calculatedColumnFormula>IFERROR(INDEX('SORTIE DE MATERIEL'!F:F,$H16),"")</calculatedColumnFormula>
    </tableColumn>
    <tableColumn id="2" xr3:uid="{00000000-0010-0000-0400-000002000000}" name="REFERENCE" dataDxfId="50">
      <calculatedColumnFormula>IFERROR(INDEX('SORTIE DE MATERIEL'!H:H,$H16),"")</calculatedColumnFormula>
    </tableColumn>
    <tableColumn id="3" xr3:uid="{00000000-0010-0000-0400-000003000000}" name="REMARQUE " dataDxfId="49">
      <calculatedColumnFormula>IFERROR(INDEX('SORTIE DE MATERIEL'!I:I,$H16),"")</calculatedColumnFormula>
    </tableColumn>
    <tableColumn id="4" xr3:uid="{00000000-0010-0000-0400-000004000000}" name="LIEU / TYPE" dataDxfId="48">
      <calculatedColumnFormula>IFERROR(INDEX('SORTIE DE MATERIEL'!O:O,$H16),"")</calculatedColumnFormula>
    </tableColumn>
    <tableColumn id="5" xr3:uid="{00000000-0010-0000-0400-000005000000}" name="Colonne1" dataDxfId="47">
      <calculatedColumnFormula>IFERROR(INDEX('SORTIE DE MATERIEL'!P:P,$H16),"")</calculatedColumnFormula>
    </tableColumn>
  </tableColumns>
  <tableStyleInfo name="Inventaire d’entrepôt"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eau6" displayName="Tableau6" ref="A1:C100" totalsRowShown="0">
  <autoFilter ref="A1:C100" xr:uid="{00000000-0009-0000-0100-000006000000}"/>
  <tableColumns count="3">
    <tableColumn id="1" xr3:uid="{00000000-0010-0000-0500-000001000000}" name="ASSOCIATION" dataDxfId="46"/>
    <tableColumn id="2" xr3:uid="{00000000-0010-0000-0500-000002000000}" name="NOM PRENOM" dataDxfId="45"/>
    <tableColumn id="3" xr3:uid="{00000000-0010-0000-0500-000003000000}" name="NUMERO" dataDxfId="44"/>
  </tableColumns>
  <tableStyleInfo name="Inventaire d’entrepôt"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6000000}" name="PrélèvementsStock210" displayName="PrélèvementsStock210" ref="B4:H85" totalsRowShown="0" dataDxfId="38" headerRowCellStyle="Titre 1">
  <autoFilter ref="B4:H85" xr:uid="{00000000-0009-0000-0100-000009000000}"/>
  <sortState xmlns:xlrd2="http://schemas.microsoft.com/office/spreadsheetml/2017/richdata2" ref="B5:H85">
    <sortCondition ref="D4:D85"/>
  </sortState>
  <tableColumns count="7">
    <tableColumn id="1" xr3:uid="{00000000-0010-0000-0600-000001000000}" name="IDENTITE" dataDxfId="37"/>
    <tableColumn id="7" xr3:uid="{00000000-0010-0000-0600-000007000000}" name="LIEU" dataDxfId="36"/>
    <tableColumn id="6" xr3:uid="{00000000-0010-0000-0600-000006000000}" name="DATE" dataDxfId="35"/>
    <tableColumn id="5" xr3:uid="{00000000-0010-0000-0600-000005000000}" name="REFERENCE" dataDxfId="34"/>
    <tableColumn id="4" xr3:uid="{00000000-0010-0000-0600-000004000000}" name="UTILISATION" dataDxfId="33"/>
    <tableColumn id="3" xr3:uid="{00000000-0010-0000-0600-000003000000}" name="REPONSE CHEF" dataDxfId="32"/>
    <tableColumn id="2" xr3:uid="{00000000-0010-0000-0600-000002000000}" name="DATE REPONSE" dataDxfId="31"/>
  </tableColumns>
  <tableStyleInfo name="Inventaire d’entrepôt"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7000000}" name="PrélèvementsStock2108" displayName="PrélèvementsStock2108" ref="B4:H102" totalsRowShown="0" headerRowDxfId="9" dataDxfId="7" headerRowBorderDxfId="8">
  <autoFilter ref="B4:H102" xr:uid="{00000000-0009-0000-0100-000007000000}"/>
  <sortState xmlns:xlrd2="http://schemas.microsoft.com/office/spreadsheetml/2017/richdata2" ref="B5:H85">
    <sortCondition ref="D4:D85"/>
  </sortState>
  <tableColumns count="7">
    <tableColumn id="1" xr3:uid="{00000000-0010-0000-0700-000001000000}" name="NOM" dataDxfId="6"/>
    <tableColumn id="7" xr3:uid="{00000000-0010-0000-0700-000007000000}" name="CODE / REFERENCE" dataDxfId="5"/>
    <tableColumn id="6" xr3:uid="{00000000-0010-0000-0700-000006000000}" name="NOMBRE" dataDxfId="4"/>
    <tableColumn id="5" xr3:uid="{00000000-0010-0000-0700-000005000000}" name="LIEU" dataDxfId="3"/>
    <tableColumn id="4" xr3:uid="{00000000-0010-0000-0700-000004000000}" name="PRIX UNITAIRE" dataDxfId="2"/>
    <tableColumn id="3" xr3:uid="{00000000-0010-0000-0700-000003000000}" name="PRIX HT" dataDxfId="1">
      <calculatedColumnFormula>F5*D5</calculatedColumnFormula>
    </tableColumn>
    <tableColumn id="2" xr3:uid="{00000000-0010-0000-0700-000002000000}" name="VALEUR DE STOCK" dataDxfId="0">
      <calculatedColumnFormula>PrélèvementsStock2108[[#This Row],[PRIX HT]]*1.2</calculatedColumnFormula>
    </tableColumn>
  </tableColumns>
  <tableStyleInfo name="Inventaire d’entrepôt" showFirstColumn="0" showLastColumn="0" showRowStripes="1" showColumnStripes="0"/>
</table>
</file>

<file path=xl/theme/theme1.xml><?xml version="1.0" encoding="utf-8"?>
<a:theme xmlns:a="http://schemas.openxmlformats.org/drawingml/2006/main" name="Office Theme">
  <a:themeElements>
    <a:clrScheme name="Warehouse Inventory">
      <a:dk1>
        <a:sysClr val="windowText" lastClr="000000"/>
      </a:dk1>
      <a:lt1>
        <a:sysClr val="window" lastClr="FFFFFF"/>
      </a:lt1>
      <a:dk2>
        <a:srgbClr val="000000"/>
      </a:dk2>
      <a:lt2>
        <a:srgbClr val="FFFFFF"/>
      </a:lt2>
      <a:accent1>
        <a:srgbClr val="6DB068"/>
      </a:accent1>
      <a:accent2>
        <a:srgbClr val="E1C049"/>
      </a:accent2>
      <a:accent3>
        <a:srgbClr val="77CACD"/>
      </a:accent3>
      <a:accent4>
        <a:srgbClr val="EB862D"/>
      </a:accent4>
      <a:accent5>
        <a:srgbClr val="9062A7"/>
      </a:accent5>
      <a:accent6>
        <a:srgbClr val="EB8688"/>
      </a:accent6>
      <a:hlink>
        <a:srgbClr val="13CACD"/>
      </a:hlink>
      <a:folHlink>
        <a:srgbClr val="9062A7"/>
      </a:folHlink>
    </a:clrScheme>
    <a:fontScheme name="Warehouse Inventory">
      <a:majorFont>
        <a:latin typeface="Franklin Gothic Medium"/>
        <a:ea typeface=""/>
        <a:cs typeface=""/>
      </a:majorFont>
      <a:minorFont>
        <a:latin typeface="Franklin Gothic Medium"/>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table" Target="../tables/table6.xml"/></Relationships>
</file>

<file path=xl/worksheets/_rels/sheet7.xml.rels><?xml version="1.0" encoding="UTF-8" standalone="yes"?>
<Relationships xmlns="http://schemas.openxmlformats.org/package/2006/relationships"><Relationship Id="rId2" Type="http://schemas.openxmlformats.org/officeDocument/2006/relationships/table" Target="../tables/table7.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table" Target="../tables/table8.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tInventoryList">
    <tabColor theme="4"/>
    <pageSetUpPr autoPageBreaks="0" fitToPage="1"/>
  </sheetPr>
  <dimension ref="A1:P222"/>
  <sheetViews>
    <sheetView showGridLines="0" tabSelected="1" zoomScaleNormal="100" workbookViewId="0">
      <selection activeCell="B6" sqref="B6"/>
    </sheetView>
  </sheetViews>
  <sheetFormatPr baseColWidth="10" defaultColWidth="8.88671875" defaultRowHeight="30" customHeight="1" x14ac:dyDescent="0.3"/>
  <cols>
    <col min="1" max="1" width="1.88671875" style="101" customWidth="1"/>
    <col min="2" max="2" width="42.109375" style="55" customWidth="1"/>
    <col min="3" max="3" width="12.77734375" style="55" customWidth="1"/>
    <col min="4" max="4" width="23" style="55" customWidth="1"/>
    <col min="5" max="5" width="23" style="137" customWidth="1"/>
    <col min="6" max="6" width="6.88671875" style="55" customWidth="1"/>
    <col min="7" max="7" width="8.33203125" style="55" customWidth="1"/>
    <col min="8" max="8" width="12.6640625" customWidth="1"/>
    <col min="9" max="9" width="14.5546875" customWidth="1"/>
    <col min="10" max="10" width="14.77734375" customWidth="1"/>
    <col min="11" max="11" width="28.6640625" style="55" customWidth="1"/>
    <col min="12" max="12" width="16.21875" style="55" customWidth="1"/>
    <col min="13" max="13" width="19.109375" customWidth="1"/>
    <col min="14" max="14" width="19.6640625" customWidth="1"/>
    <col min="15" max="15" width="18.6640625" style="55" customWidth="1"/>
    <col min="16" max="16" width="18" style="55" customWidth="1"/>
    <col min="17" max="27" width="8.88671875" customWidth="1"/>
  </cols>
  <sheetData>
    <row r="1" spans="2:16" ht="54" customHeight="1" thickBot="1" x14ac:dyDescent="0.5">
      <c r="B1" s="49" t="s">
        <v>19</v>
      </c>
      <c r="C1" s="49"/>
      <c r="D1" s="57" t="s">
        <v>87</v>
      </c>
      <c r="E1" s="138"/>
      <c r="F1" s="59"/>
      <c r="G1" s="59"/>
      <c r="H1" s="1" t="s">
        <v>153</v>
      </c>
      <c r="I1" s="1"/>
      <c r="J1" s="1"/>
      <c r="K1" s="181"/>
      <c r="L1" s="59"/>
      <c r="M1" s="1"/>
      <c r="N1" s="1"/>
      <c r="O1" s="59"/>
      <c r="P1" s="59"/>
    </row>
    <row r="2" spans="2:16" ht="24.95" customHeight="1" x14ac:dyDescent="0.3">
      <c r="B2" s="50" t="s">
        <v>0</v>
      </c>
      <c r="C2" s="50"/>
      <c r="D2" s="58"/>
      <c r="E2" s="134"/>
      <c r="H2" t="s">
        <v>157</v>
      </c>
      <c r="I2" s="183"/>
      <c r="O2" s="66" t="s">
        <v>378</v>
      </c>
      <c r="P2" s="72"/>
    </row>
    <row r="3" spans="2:16" ht="30" customHeight="1" x14ac:dyDescent="0.3">
      <c r="B3" s="74">
        <f>COUNTA(Inventaire[[ ARTICLE]])</f>
        <v>77</v>
      </c>
      <c r="C3" s="51"/>
      <c r="D3" s="51"/>
      <c r="E3" s="74"/>
      <c r="O3" s="67" t="s">
        <v>44</v>
      </c>
      <c r="P3" s="72"/>
    </row>
    <row r="4" spans="2:16" ht="17.100000000000001" customHeight="1" x14ac:dyDescent="0.3">
      <c r="B4" s="141" t="s">
        <v>349</v>
      </c>
      <c r="C4" s="135" t="s">
        <v>22</v>
      </c>
      <c r="D4" s="135" t="s">
        <v>17</v>
      </c>
      <c r="E4" s="135" t="s">
        <v>2</v>
      </c>
      <c r="F4" s="135" t="s">
        <v>4</v>
      </c>
      <c r="G4" s="182" t="s">
        <v>381</v>
      </c>
      <c r="H4" s="135" t="s">
        <v>9</v>
      </c>
      <c r="I4" s="135" t="s">
        <v>146</v>
      </c>
      <c r="J4" s="135" t="s">
        <v>145</v>
      </c>
      <c r="K4" s="135" t="s">
        <v>142</v>
      </c>
      <c r="L4" s="135" t="s">
        <v>38</v>
      </c>
      <c r="M4" s="135" t="s">
        <v>39</v>
      </c>
      <c r="N4" s="135" t="s">
        <v>5</v>
      </c>
      <c r="O4" s="142" t="s">
        <v>41</v>
      </c>
      <c r="P4" s="142" t="s">
        <v>116</v>
      </c>
    </row>
    <row r="5" spans="2:16" ht="30" customHeight="1" x14ac:dyDescent="0.3">
      <c r="B5" s="52" t="s">
        <v>53</v>
      </c>
      <c r="C5" s="56" t="s">
        <v>45</v>
      </c>
      <c r="D5" s="56" t="s">
        <v>33</v>
      </c>
      <c r="E5" s="136" t="str">
        <f>IFERROR(VLOOKUP(Inventaire[[#This Row],[LIEU / TYPE]],EmplacementStocks[],3,0),"")</f>
        <v>GRILLE</v>
      </c>
      <c r="F5" s="63">
        <v>0</v>
      </c>
      <c r="G5" s="184">
        <f>Inventaire[[#This Row],[QTÉ]]-IF(ISNA(AND(INDEX(PrélèvementsStock2[],MATCH(Inventaire[[#This Row],[ ARTICLE]],PrélèvementsStock2[ARTICLES],0),11)=TRUE,PrélèvementsStock2[[#This Row],[HS ? ]]="HS")),0,INDEX(PrélèvementsStock2[],MATCH(Inventaire[[#This Row],[ ARTICLE]],PrélèvementsStock2[ARTICLES],0),11))</f>
        <v>0</v>
      </c>
      <c r="H5" s="10">
        <f>SUMPRODUCT((PrélèvementsStock[ARTICLE]=Inventaire[[#This Row],[ ARTICLE]])*(PrélèvementsStock[MACRO INV]))</f>
        <v>0</v>
      </c>
      <c r="I5" s="10">
        <f>IFERROR(SUMPRODUCT((PrélèvementsStock2[ARTICLES]=Inventaire[[#This Row],[ ARTICLE]])*(PrélèvementsStock2[MACRO INV2])),"")</f>
        <v>0</v>
      </c>
      <c r="J5" s="10">
        <f>IFERROR(Inventaire[[#This Row],[QTÉ]]-Inventaire[[#This Row],[QTÉ SORTIE]]-Inventaire[[#This Row],[QTÉ EN PANNE]],"")</f>
        <v>0</v>
      </c>
      <c r="K5" s="63"/>
      <c r="L5" s="65">
        <v>0</v>
      </c>
      <c r="M5" s="16">
        <f>Inventaire[[#This Row],[QTÉ]]*L5</f>
        <v>0</v>
      </c>
      <c r="N5" s="17">
        <f>IFERROR(IF(Inventaire[[#This Row],[QTÉ]]&lt;=Inventaire[[#This Row],[ SIGNAL RÉAPPROVISIONNEMENT]],1,0),0)</f>
        <v>1</v>
      </c>
      <c r="O5" s="69" t="s">
        <v>44</v>
      </c>
      <c r="P5" s="73">
        <v>43930</v>
      </c>
    </row>
    <row r="6" spans="2:16" ht="30" customHeight="1" x14ac:dyDescent="0.3">
      <c r="B6" s="53" t="s">
        <v>56</v>
      </c>
      <c r="C6" s="56" t="s">
        <v>45</v>
      </c>
      <c r="D6" s="56" t="s">
        <v>33</v>
      </c>
      <c r="E6" s="136" t="str">
        <f>IFERROR(VLOOKUP(Inventaire[[#This Row],[LIEU / TYPE]],EmplacementStocks[],3,0),"")</f>
        <v>GRILLE</v>
      </c>
      <c r="F6" s="63">
        <v>0</v>
      </c>
      <c r="G6" s="184">
        <f>Inventaire[[#This Row],[QTÉ]]-IF(ISNA(AND(INDEX(PrélèvementsStock2[],MATCH(Inventaire[[#This Row],[ ARTICLE]],PrélèvementsStock2[ARTICLES],0),11)=TRUE,PrélèvementsStock2[[#This Row],[HS ? ]]="HS")),0,INDEX(PrélèvementsStock2[],MATCH(Inventaire[[#This Row],[ ARTICLE]],PrélèvementsStock2[ARTICLES],0),11))</f>
        <v>0</v>
      </c>
      <c r="H6" s="10">
        <f>SUMPRODUCT((PrélèvementsStock[ARTICLE]=Inventaire[[#This Row],[ ARTICLE]])*(PrélèvementsStock[MACRO INV]))</f>
        <v>0</v>
      </c>
      <c r="I6" s="10">
        <f>IFERROR(SUMPRODUCT((PrélèvementsStock2[ARTICLES]=Inventaire[[#This Row],[ ARTICLE]])*(PrélèvementsStock2[MACRO INV2])),"")</f>
        <v>0</v>
      </c>
      <c r="J6" s="10">
        <f>IFERROR(Inventaire[[#This Row],[QTÉ]]-Inventaire[[#This Row],[QTÉ SORTIE]]-Inventaire[[#This Row],[QTÉ EN PANNE]],"")</f>
        <v>0</v>
      </c>
      <c r="K6" s="63"/>
      <c r="L6" s="65">
        <v>0</v>
      </c>
      <c r="M6" s="16">
        <f>Inventaire[[#This Row],[QTÉ]]*L6</f>
        <v>0</v>
      </c>
      <c r="N6" s="17">
        <f>IFERROR(IF(Inventaire[[#This Row],[QTÉ]]&lt;=Inventaire[[#This Row],[ SIGNAL RÉAPPROVISIONNEMENT]],1,0),0)</f>
        <v>1</v>
      </c>
      <c r="O6" s="70" t="s">
        <v>378</v>
      </c>
      <c r="P6" s="73">
        <v>43930</v>
      </c>
    </row>
    <row r="7" spans="2:16" ht="30" customHeight="1" x14ac:dyDescent="0.3">
      <c r="B7" s="52" t="s">
        <v>52</v>
      </c>
      <c r="C7" s="56" t="s">
        <v>45</v>
      </c>
      <c r="D7" s="56" t="s">
        <v>33</v>
      </c>
      <c r="E7" s="136" t="str">
        <f>IFERROR(VLOOKUP(Inventaire[[#This Row],[LIEU / TYPE]],EmplacementStocks[],3,0),"")</f>
        <v>GRILLE</v>
      </c>
      <c r="F7" s="63">
        <v>60</v>
      </c>
      <c r="G7" s="184">
        <f>Inventaire[[#This Row],[QTÉ]]-IF(ISNA(AND(INDEX(PrélèvementsStock2[],MATCH(Inventaire[[#This Row],[ ARTICLE]],PrélèvementsStock2[ARTICLES],0),11)=TRUE,PrélèvementsStock2[[#This Row],[HS ? ]]="HS")),0,INDEX(PrélèvementsStock2[],MATCH(Inventaire[[#This Row],[ ARTICLE]],PrélèvementsStock2[ARTICLES],0),11))</f>
        <v>60</v>
      </c>
      <c r="H7" s="10">
        <f>SUMPRODUCT((PrélèvementsStock[ARTICLE]=Inventaire[[#This Row],[ ARTICLE]])*(PrélèvementsStock[MACRO INV]))</f>
        <v>5</v>
      </c>
      <c r="I7" s="10">
        <f>IFERROR(SUMPRODUCT((PrélèvementsStock2[ARTICLES]=Inventaire[[#This Row],[ ARTICLE]])*(PrélèvementsStock2[MACRO INV2])),"")</f>
        <v>0</v>
      </c>
      <c r="J7" s="10">
        <f>IFERROR(Inventaire[[#This Row],[QTÉ]]-Inventaire[[#This Row],[QTÉ SORTIE]]-Inventaire[[#This Row],[QTÉ EN PANNE]],"")</f>
        <v>55</v>
      </c>
      <c r="K7" s="63"/>
      <c r="L7" s="65">
        <v>0</v>
      </c>
      <c r="M7" s="16">
        <f>Inventaire[[#This Row],[QTÉ]]*L7</f>
        <v>0</v>
      </c>
      <c r="N7" s="17">
        <f>IFERROR(IF(Inventaire[[#This Row],[QTÉ]]&lt;=Inventaire[[#This Row],[ SIGNAL RÉAPPROVISIONNEMENT]],1,0),0)</f>
        <v>0</v>
      </c>
      <c r="O7" s="70" t="s">
        <v>378</v>
      </c>
      <c r="P7" s="73">
        <v>43930</v>
      </c>
    </row>
    <row r="8" spans="2:16" ht="30" customHeight="1" x14ac:dyDescent="0.3">
      <c r="B8" s="52" t="s">
        <v>54</v>
      </c>
      <c r="C8" s="56" t="s">
        <v>45</v>
      </c>
      <c r="D8" s="56" t="s">
        <v>33</v>
      </c>
      <c r="E8" s="136" t="str">
        <f>IFERROR(VLOOKUP(Inventaire[[#This Row],[LIEU / TYPE]],EmplacementStocks[],3,0),"")</f>
        <v>GRILLE</v>
      </c>
      <c r="F8" s="63">
        <v>0</v>
      </c>
      <c r="G8" s="184">
        <f>Inventaire[[#This Row],[QTÉ]]-IF(ISNA(AND(INDEX(PrélèvementsStock2[],MATCH(Inventaire[[#This Row],[ ARTICLE]],PrélèvementsStock2[ARTICLES],0),11)=TRUE,PrélèvementsStock2[[#This Row],[HS ? ]]="HS")),0,INDEX(PrélèvementsStock2[],MATCH(Inventaire[[#This Row],[ ARTICLE]],PrélèvementsStock2[ARTICLES],0),11))</f>
        <v>0</v>
      </c>
      <c r="H8" s="10">
        <f>SUMPRODUCT((PrélèvementsStock[ARTICLE]=Inventaire[[#This Row],[ ARTICLE]])*(PrélèvementsStock[MACRO INV]))</f>
        <v>0</v>
      </c>
      <c r="I8" s="10">
        <f>IFERROR(SUMPRODUCT((PrélèvementsStock2[ARTICLES]=Inventaire[[#This Row],[ ARTICLE]])*(PrélèvementsStock2[MACRO INV2])),"")</f>
        <v>0</v>
      </c>
      <c r="J8" s="10">
        <f>IFERROR(Inventaire[[#This Row],[QTÉ]]-Inventaire[[#This Row],[QTÉ SORTIE]]-Inventaire[[#This Row],[QTÉ EN PANNE]],"")</f>
        <v>0</v>
      </c>
      <c r="K8" s="63"/>
      <c r="L8" s="65">
        <v>0</v>
      </c>
      <c r="M8" s="16">
        <f>Inventaire[[#This Row],[QTÉ]]*L8</f>
        <v>0</v>
      </c>
      <c r="N8" s="17">
        <f>IFERROR(IF(Inventaire[[#This Row],[QTÉ]]&lt;=Inventaire[[#This Row],[ SIGNAL RÉAPPROVISIONNEMENT]],1,0),0)</f>
        <v>1</v>
      </c>
      <c r="O8" s="70" t="s">
        <v>44</v>
      </c>
      <c r="P8" s="73">
        <v>43930</v>
      </c>
    </row>
    <row r="9" spans="2:16" ht="30" customHeight="1" x14ac:dyDescent="0.3">
      <c r="B9" s="53" t="s">
        <v>57</v>
      </c>
      <c r="C9" s="56" t="s">
        <v>45</v>
      </c>
      <c r="D9" s="56" t="s">
        <v>33</v>
      </c>
      <c r="E9" s="136" t="str">
        <f>IFERROR(VLOOKUP(Inventaire[[#This Row],[LIEU / TYPE]],EmplacementStocks[],3,0),"")</f>
        <v>GRILLE</v>
      </c>
      <c r="F9" s="63">
        <v>0</v>
      </c>
      <c r="G9" s="184">
        <f>Inventaire[[#This Row],[QTÉ]]-IF(ISNA(AND(INDEX(PrélèvementsStock2[],MATCH(Inventaire[[#This Row],[ ARTICLE]],PrélèvementsStock2[ARTICLES],0),11)=TRUE,PrélèvementsStock2[[#This Row],[HS ? ]]="HS")),0,INDEX(PrélèvementsStock2[],MATCH(Inventaire[[#This Row],[ ARTICLE]],PrélèvementsStock2[ARTICLES],0),11))</f>
        <v>0</v>
      </c>
      <c r="H9" s="10">
        <f>SUMPRODUCT((PrélèvementsStock[ARTICLE]=Inventaire[[#This Row],[ ARTICLE]])*(PrélèvementsStock[MACRO INV]))</f>
        <v>0</v>
      </c>
      <c r="I9" s="10">
        <f>IFERROR(SUMPRODUCT((PrélèvementsStock2[ARTICLES]=Inventaire[[#This Row],[ ARTICLE]])*(PrélèvementsStock2[MACRO INV2])),"")</f>
        <v>0</v>
      </c>
      <c r="J9" s="10">
        <f>IFERROR(Inventaire[[#This Row],[QTÉ]]-Inventaire[[#This Row],[QTÉ SORTIE]]-Inventaire[[#This Row],[QTÉ EN PANNE]],"")</f>
        <v>0</v>
      </c>
      <c r="K9" s="63"/>
      <c r="L9" s="65">
        <v>0</v>
      </c>
      <c r="M9" s="16">
        <f>Inventaire[[#This Row],[QTÉ]]*L9</f>
        <v>0</v>
      </c>
      <c r="N9" s="17">
        <f>IFERROR(IF(Inventaire[[#This Row],[QTÉ]]&lt;=Inventaire[[#This Row],[ SIGNAL RÉAPPROVISIONNEMENT]],1,0),0)</f>
        <v>1</v>
      </c>
      <c r="O9" s="70"/>
      <c r="P9" s="73">
        <v>43930</v>
      </c>
    </row>
    <row r="10" spans="2:16" ht="30" customHeight="1" x14ac:dyDescent="0.3">
      <c r="B10" s="52" t="s">
        <v>55</v>
      </c>
      <c r="C10" s="56" t="s">
        <v>45</v>
      </c>
      <c r="D10" s="56" t="s">
        <v>33</v>
      </c>
      <c r="E10" s="136" t="str">
        <f>IFERROR(VLOOKUP(Inventaire[[#This Row],[LIEU / TYPE]],EmplacementStocks[],3,0),"")</f>
        <v>GRILLE</v>
      </c>
      <c r="F10" s="63">
        <v>0</v>
      </c>
      <c r="G10" s="184">
        <f>Inventaire[[#This Row],[QTÉ]]-IF(ISNA(AND(INDEX(PrélèvementsStock2[],MATCH(Inventaire[[#This Row],[ ARTICLE]],PrélèvementsStock2[ARTICLES],0),11)=TRUE,PrélèvementsStock2[[#This Row],[HS ? ]]="HS")),0,INDEX(PrélèvementsStock2[],MATCH(Inventaire[[#This Row],[ ARTICLE]],PrélèvementsStock2[ARTICLES],0),11))</f>
        <v>0</v>
      </c>
      <c r="H10" s="10">
        <f>SUMPRODUCT((PrélèvementsStock[ARTICLE]=Inventaire[[#This Row],[ ARTICLE]])*(PrélèvementsStock[MACRO INV]))</f>
        <v>0</v>
      </c>
      <c r="I10" s="10">
        <f>IFERROR(SUMPRODUCT((PrélèvementsStock2[ARTICLES]=Inventaire[[#This Row],[ ARTICLE]])*(PrélèvementsStock2[MACRO INV2])),"")</f>
        <v>0</v>
      </c>
      <c r="J10" s="10">
        <f>IFERROR(Inventaire[[#This Row],[QTÉ]]-Inventaire[[#This Row],[QTÉ SORTIE]]-Inventaire[[#This Row],[QTÉ EN PANNE]],"")</f>
        <v>0</v>
      </c>
      <c r="K10" s="63"/>
      <c r="L10" s="65">
        <v>0</v>
      </c>
      <c r="M10" s="16">
        <f>Inventaire[[#This Row],[QTÉ]]*L10</f>
        <v>0</v>
      </c>
      <c r="N10" s="17">
        <f>IFERROR(IF(Inventaire[[#This Row],[QTÉ]]&lt;=Inventaire[[#This Row],[ SIGNAL RÉAPPROVISIONNEMENT]],1,0),0)</f>
        <v>1</v>
      </c>
      <c r="O10" s="70"/>
      <c r="P10" s="73">
        <v>43930</v>
      </c>
    </row>
    <row r="11" spans="2:16" ht="30" customHeight="1" x14ac:dyDescent="0.3">
      <c r="B11" s="53" t="s">
        <v>86</v>
      </c>
      <c r="C11" s="56"/>
      <c r="D11" s="56" t="s">
        <v>75</v>
      </c>
      <c r="E11" s="136" t="str">
        <f>IFERROR(VLOOKUP(Inventaire[[#This Row],[LIEU / TYPE]],EmplacementStocks[],3,0),"")</f>
        <v>LOCAL</v>
      </c>
      <c r="F11" s="63">
        <v>4</v>
      </c>
      <c r="G11" s="184">
        <f>Inventaire[[#This Row],[QTÉ]]-IF(ISNA(AND(INDEX(PrélèvementsStock2[],MATCH(Inventaire[[#This Row],[ ARTICLE]],PrélèvementsStock2[ARTICLES],0),11)=TRUE,PrélèvementsStock2[[#This Row],[HS ? ]]="HS")),0,INDEX(PrélèvementsStock2[],MATCH(Inventaire[[#This Row],[ ARTICLE]],PrélèvementsStock2[ARTICLES],0),11))</f>
        <v>4</v>
      </c>
      <c r="H11" s="10">
        <f>SUMPRODUCT((PrélèvementsStock[ARTICLE]=Inventaire[[#This Row],[ ARTICLE]])*(PrélèvementsStock[MACRO INV]))</f>
        <v>0</v>
      </c>
      <c r="I11" s="10">
        <f>IFERROR(SUMPRODUCT((PrélèvementsStock2[ARTICLES]=Inventaire[[#This Row],[ ARTICLE]])*(PrélèvementsStock2[MACRO INV2])),"")</f>
        <v>0</v>
      </c>
      <c r="J11" s="10">
        <f>IFERROR(Inventaire[[#This Row],[QTÉ]]-Inventaire[[#This Row],[QTÉ SORTIE]]-Inventaire[[#This Row],[QTÉ EN PANNE]],"")</f>
        <v>4</v>
      </c>
      <c r="K11" s="63"/>
      <c r="L11" s="65">
        <v>0</v>
      </c>
      <c r="M11" s="16">
        <f>Inventaire[[#This Row],[QTÉ]]*L11</f>
        <v>0</v>
      </c>
      <c r="N11" s="17">
        <f>IFERROR(IF(Inventaire[[#This Row],[QTÉ]]&lt;=Inventaire[[#This Row],[ SIGNAL RÉAPPROVISIONNEMENT]],1,0),0)</f>
        <v>0</v>
      </c>
      <c r="O11" s="70"/>
      <c r="P11" s="73">
        <v>43930</v>
      </c>
    </row>
    <row r="12" spans="2:16" ht="30" customHeight="1" x14ac:dyDescent="0.3">
      <c r="B12" s="53" t="s">
        <v>113</v>
      </c>
      <c r="C12" s="56"/>
      <c r="D12" s="56" t="s">
        <v>110</v>
      </c>
      <c r="E12" s="136" t="str">
        <f>IFERROR(VLOOKUP(Inventaire[[#This Row],[LIEU / TYPE]],EmplacementStocks[],3,0),"")</f>
        <v>LOCAL</v>
      </c>
      <c r="F12" s="63">
        <v>1</v>
      </c>
      <c r="G12" s="184">
        <f>Inventaire[[#This Row],[QTÉ]]-IF(ISNA(AND(INDEX(PrélèvementsStock2[],MATCH(Inventaire[[#This Row],[ ARTICLE]],PrélèvementsStock2[ARTICLES],0),11)=TRUE,PrélèvementsStock2[[#This Row],[HS ? ]]="HS")),0,INDEX(PrélèvementsStock2[],MATCH(Inventaire[[#This Row],[ ARTICLE]],PrélèvementsStock2[ARTICLES],0),11))</f>
        <v>1</v>
      </c>
      <c r="H12" s="10">
        <f>SUMPRODUCT((PrélèvementsStock[ARTICLE]=Inventaire[[#This Row],[ ARTICLE]])*(PrélèvementsStock[MACRO INV]))</f>
        <v>0</v>
      </c>
      <c r="I12" s="10">
        <f>IFERROR(SUMPRODUCT((PrélèvementsStock2[ARTICLES]=Inventaire[[#This Row],[ ARTICLE]])*(PrélèvementsStock2[MACRO INV2])),"")</f>
        <v>0</v>
      </c>
      <c r="J12" s="10">
        <f>IFERROR(Inventaire[[#This Row],[QTÉ]]-Inventaire[[#This Row],[QTÉ SORTIE]]-Inventaire[[#This Row],[QTÉ EN PANNE]],"")</f>
        <v>1</v>
      </c>
      <c r="K12" s="63"/>
      <c r="L12" s="65">
        <v>0</v>
      </c>
      <c r="M12" s="16">
        <f>Inventaire[[#This Row],[QTÉ]]*L12</f>
        <v>0</v>
      </c>
      <c r="N12" s="17">
        <f>IFERROR(IF(Inventaire[[#This Row],[QTÉ]]&lt;=Inventaire[[#This Row],[ SIGNAL RÉAPPROVISIONNEMENT]],1,0),0)</f>
        <v>0</v>
      </c>
      <c r="O12" s="70"/>
      <c r="P12" s="73">
        <v>43930</v>
      </c>
    </row>
    <row r="13" spans="2:16" ht="30" customHeight="1" x14ac:dyDescent="0.3">
      <c r="B13" s="53" t="s">
        <v>111</v>
      </c>
      <c r="C13" s="56"/>
      <c r="D13" s="56" t="s">
        <v>110</v>
      </c>
      <c r="E13" s="136" t="str">
        <f>IFERROR(VLOOKUP(Inventaire[[#This Row],[LIEU / TYPE]],EmplacementStocks[],3,0),"")</f>
        <v>LOCAL</v>
      </c>
      <c r="F13" s="63">
        <v>2</v>
      </c>
      <c r="G13" s="184">
        <f>Inventaire[[#This Row],[QTÉ]]-IF(ISNA(AND(INDEX(PrélèvementsStock2[],MATCH(Inventaire[[#This Row],[ ARTICLE]],PrélèvementsStock2[ARTICLES],0),11)=TRUE,PrélèvementsStock2[[#This Row],[HS ? ]]="HS")),0,INDEX(PrélèvementsStock2[],MATCH(Inventaire[[#This Row],[ ARTICLE]],PrélèvementsStock2[ARTICLES],0),11))</f>
        <v>2</v>
      </c>
      <c r="H13" s="10">
        <f>SUMPRODUCT((PrélèvementsStock[ARTICLE]=Inventaire[[#This Row],[ ARTICLE]])*(PrélèvementsStock[MACRO INV]))</f>
        <v>0</v>
      </c>
      <c r="I13" s="10">
        <f>IFERROR(SUMPRODUCT((PrélèvementsStock2[ARTICLES]=Inventaire[[#This Row],[ ARTICLE]])*(PrélèvementsStock2[MACRO INV2])),"")</f>
        <v>0</v>
      </c>
      <c r="J13" s="10">
        <f>IFERROR(Inventaire[[#This Row],[QTÉ]]-Inventaire[[#This Row],[QTÉ SORTIE]]-Inventaire[[#This Row],[QTÉ EN PANNE]],"")</f>
        <v>2</v>
      </c>
      <c r="K13" s="63"/>
      <c r="L13" s="65">
        <v>0</v>
      </c>
      <c r="M13" s="16">
        <f>Inventaire[[#This Row],[QTÉ]]*L13</f>
        <v>0</v>
      </c>
      <c r="N13" s="17">
        <f>IFERROR(IF(Inventaire[[#This Row],[QTÉ]]&lt;=Inventaire[[#This Row],[ SIGNAL RÉAPPROVISIONNEMENT]],1,0),0)</f>
        <v>0</v>
      </c>
      <c r="O13" s="70"/>
      <c r="P13" s="73">
        <v>43930</v>
      </c>
    </row>
    <row r="14" spans="2:16" ht="30" customHeight="1" x14ac:dyDescent="0.3">
      <c r="B14" s="53" t="s">
        <v>112</v>
      </c>
      <c r="C14" s="56"/>
      <c r="D14" s="56" t="s">
        <v>110</v>
      </c>
      <c r="E14" s="136" t="str">
        <f>IFERROR(VLOOKUP(Inventaire[[#This Row],[LIEU / TYPE]],EmplacementStocks[],3,0),"")</f>
        <v>LOCAL</v>
      </c>
      <c r="F14" s="63">
        <v>1</v>
      </c>
      <c r="G14" s="184">
        <f>Inventaire[[#This Row],[QTÉ]]-IF(ISNA(AND(INDEX(PrélèvementsStock2[],MATCH(Inventaire[[#This Row],[ ARTICLE]],PrélèvementsStock2[ARTICLES],0),11)=TRUE,PrélèvementsStock2[[#This Row],[HS ? ]]="HS")),0,INDEX(PrélèvementsStock2[],MATCH(Inventaire[[#This Row],[ ARTICLE]],PrélèvementsStock2[ARTICLES],0),11))</f>
        <v>1</v>
      </c>
      <c r="H14" s="10">
        <f>SUMPRODUCT((PrélèvementsStock[ARTICLE]=Inventaire[[#This Row],[ ARTICLE]])*(PrélèvementsStock[MACRO INV]))</f>
        <v>0</v>
      </c>
      <c r="I14" s="10">
        <f>IFERROR(SUMPRODUCT((PrélèvementsStock2[ARTICLES]=Inventaire[[#This Row],[ ARTICLE]])*(PrélèvementsStock2[MACRO INV2])),"")</f>
        <v>0</v>
      </c>
      <c r="J14" s="10">
        <f>IFERROR(Inventaire[[#This Row],[QTÉ]]-Inventaire[[#This Row],[QTÉ SORTIE]]-Inventaire[[#This Row],[QTÉ EN PANNE]],"")</f>
        <v>1</v>
      </c>
      <c r="K14" s="63"/>
      <c r="L14" s="65">
        <v>0</v>
      </c>
      <c r="M14" s="16">
        <f>Inventaire[[#This Row],[QTÉ]]*L14</f>
        <v>0</v>
      </c>
      <c r="N14" s="17">
        <f>IFERROR(IF(Inventaire[[#This Row],[QTÉ]]&lt;=Inventaire[[#This Row],[ SIGNAL RÉAPPROVISIONNEMENT]],1,0),0)</f>
        <v>0</v>
      </c>
      <c r="O14" s="70"/>
      <c r="P14" s="73">
        <v>43930</v>
      </c>
    </row>
    <row r="15" spans="2:16" ht="30" customHeight="1" x14ac:dyDescent="0.3">
      <c r="B15" s="53" t="s">
        <v>106</v>
      </c>
      <c r="C15" s="56"/>
      <c r="D15" s="56" t="s">
        <v>36</v>
      </c>
      <c r="E15" s="136" t="str">
        <f>IFERROR(VLOOKUP(Inventaire[[#This Row],[LIEU / TYPE]],EmplacementStocks[],3,0),"")</f>
        <v>GRILLE</v>
      </c>
      <c r="F15" s="63">
        <v>1</v>
      </c>
      <c r="G15" s="184">
        <f>Inventaire[[#This Row],[QTÉ]]-IF(ISNA(AND(INDEX(PrélèvementsStock2[],MATCH(Inventaire[[#This Row],[ ARTICLE]],PrélèvementsStock2[ARTICLES],0),11)=TRUE,PrélèvementsStock2[[#This Row],[HS ? ]]="HS")),0,INDEX(PrélèvementsStock2[],MATCH(Inventaire[[#This Row],[ ARTICLE]],PrélèvementsStock2[ARTICLES],0),11))</f>
        <v>1</v>
      </c>
      <c r="H15" s="10">
        <f>SUMPRODUCT((PrélèvementsStock[ARTICLE]=Inventaire[[#This Row],[ ARTICLE]])*(PrélèvementsStock[MACRO INV]))</f>
        <v>0</v>
      </c>
      <c r="I15" s="10">
        <f>IFERROR(SUMPRODUCT((PrélèvementsStock2[ARTICLES]=Inventaire[[#This Row],[ ARTICLE]])*(PrélèvementsStock2[MACRO INV2])),"")</f>
        <v>0</v>
      </c>
      <c r="J15" s="10">
        <f>IFERROR(Inventaire[[#This Row],[QTÉ]]-Inventaire[[#This Row],[QTÉ SORTIE]]-Inventaire[[#This Row],[QTÉ EN PANNE]],"")</f>
        <v>1</v>
      </c>
      <c r="K15" s="63"/>
      <c r="L15" s="65">
        <v>0</v>
      </c>
      <c r="M15" s="16">
        <f>Inventaire[[#This Row],[QTÉ]]*L15</f>
        <v>0</v>
      </c>
      <c r="N15" s="17">
        <f>IFERROR(IF(Inventaire[[#This Row],[QTÉ]]&lt;=Inventaire[[#This Row],[ SIGNAL RÉAPPROVISIONNEMENT]],1,0),0)</f>
        <v>0</v>
      </c>
      <c r="O15" s="70"/>
      <c r="P15" s="73">
        <v>43930</v>
      </c>
    </row>
    <row r="16" spans="2:16" ht="30" customHeight="1" x14ac:dyDescent="0.3">
      <c r="B16" s="53" t="s">
        <v>99</v>
      </c>
      <c r="C16" s="56"/>
      <c r="D16" s="56" t="s">
        <v>117</v>
      </c>
      <c r="E16" s="136" t="str">
        <f>IFERROR(VLOOKUP(Inventaire[[#This Row],[LIEU / TYPE]],EmplacementStocks[],3,0),"")</f>
        <v>GRILLE</v>
      </c>
      <c r="F16" s="63">
        <v>23</v>
      </c>
      <c r="G16" s="184">
        <f>Inventaire[[#This Row],[QTÉ]]-IF(ISNA(AND(INDEX(PrélèvementsStock2[],MATCH(Inventaire[[#This Row],[ ARTICLE]],PrélèvementsStock2[ARTICLES],0),11)=TRUE,PrélèvementsStock2[[#This Row],[HS ? ]]="HS")),0,INDEX(PrélèvementsStock2[],MATCH(Inventaire[[#This Row],[ ARTICLE]],PrélèvementsStock2[ARTICLES],0),11))</f>
        <v>23</v>
      </c>
      <c r="H16" s="10">
        <f>SUMPRODUCT((PrélèvementsStock[ARTICLE]=Inventaire[[#This Row],[ ARTICLE]])*(PrélèvementsStock[MACRO INV]))</f>
        <v>0</v>
      </c>
      <c r="I16" s="10">
        <f>IFERROR(SUMPRODUCT((PrélèvementsStock2[ARTICLES]=Inventaire[[#This Row],[ ARTICLE]])*(PrélèvementsStock2[MACRO INV2])),"")</f>
        <v>0</v>
      </c>
      <c r="J16" s="10">
        <f>IFERROR(Inventaire[[#This Row],[QTÉ]]-Inventaire[[#This Row],[QTÉ SORTIE]]-Inventaire[[#This Row],[QTÉ EN PANNE]],"")</f>
        <v>23</v>
      </c>
      <c r="K16" s="63"/>
      <c r="L16" s="65">
        <v>0</v>
      </c>
      <c r="M16" s="16">
        <f>Inventaire[[#This Row],[QTÉ]]*L16</f>
        <v>0</v>
      </c>
      <c r="N16" s="17">
        <f>IFERROR(IF(Inventaire[[#This Row],[QTÉ]]&lt;=Inventaire[[#This Row],[ SIGNAL RÉAPPROVISIONNEMENT]],1,0),0)</f>
        <v>0</v>
      </c>
      <c r="O16" s="70"/>
      <c r="P16" s="73">
        <v>43930</v>
      </c>
    </row>
    <row r="17" spans="2:16" ht="30" customHeight="1" x14ac:dyDescent="0.3">
      <c r="B17" s="53" t="s">
        <v>100</v>
      </c>
      <c r="C17" s="56"/>
      <c r="D17" s="56" t="s">
        <v>98</v>
      </c>
      <c r="E17" s="136" t="str">
        <f>IFERROR(VLOOKUP(Inventaire[[#This Row],[LIEU / TYPE]],EmplacementStocks[],3,0),"")</f>
        <v/>
      </c>
      <c r="F17" s="63">
        <v>22</v>
      </c>
      <c r="G17" s="184">
        <f>Inventaire[[#This Row],[QTÉ]]-IF(ISNA(AND(INDEX(PrélèvementsStock2[],MATCH(Inventaire[[#This Row],[ ARTICLE]],PrélèvementsStock2[ARTICLES],0),11)=TRUE,PrélèvementsStock2[[#This Row],[HS ? ]]="HS")),0,INDEX(PrélèvementsStock2[],MATCH(Inventaire[[#This Row],[ ARTICLE]],PrélèvementsStock2[ARTICLES],0),11))</f>
        <v>22</v>
      </c>
      <c r="H17" s="10">
        <f>SUMPRODUCT((PrélèvementsStock[ARTICLE]=Inventaire[[#This Row],[ ARTICLE]])*(PrélèvementsStock[MACRO INV]))</f>
        <v>0</v>
      </c>
      <c r="I17" s="10">
        <f>IFERROR(SUMPRODUCT((PrélèvementsStock2[ARTICLES]=Inventaire[[#This Row],[ ARTICLE]])*(PrélèvementsStock2[MACRO INV2])),"")</f>
        <v>0</v>
      </c>
      <c r="J17" s="10">
        <f>IFERROR(Inventaire[[#This Row],[QTÉ]]-Inventaire[[#This Row],[QTÉ SORTIE]]-Inventaire[[#This Row],[QTÉ EN PANNE]],"")</f>
        <v>22</v>
      </c>
      <c r="K17" s="63"/>
      <c r="L17" s="65">
        <v>0</v>
      </c>
      <c r="M17" s="16">
        <f>Inventaire[[#This Row],[QTÉ]]*L17</f>
        <v>0</v>
      </c>
      <c r="N17" s="17">
        <f>IFERROR(IF(Inventaire[[#This Row],[QTÉ]]&lt;=Inventaire[[#This Row],[ SIGNAL RÉAPPROVISIONNEMENT]],1,0),0)</f>
        <v>0</v>
      </c>
      <c r="O17" s="70"/>
      <c r="P17" s="73">
        <v>43930</v>
      </c>
    </row>
    <row r="18" spans="2:16" ht="30" customHeight="1" x14ac:dyDescent="0.3">
      <c r="B18" s="53" t="s">
        <v>115</v>
      </c>
      <c r="C18" s="56"/>
      <c r="D18" s="56" t="s">
        <v>110</v>
      </c>
      <c r="E18" s="136" t="str">
        <f>IFERROR(VLOOKUP(Inventaire[[#This Row],[LIEU / TYPE]],EmplacementStocks[],3,0),"")</f>
        <v>LOCAL</v>
      </c>
      <c r="F18" s="63"/>
      <c r="G18" s="184">
        <f>Inventaire[[#This Row],[QTÉ]]-IF(ISNA(AND(INDEX(PrélèvementsStock2[],MATCH(Inventaire[[#This Row],[ ARTICLE]],PrélèvementsStock2[ARTICLES],0),11)=TRUE,PrélèvementsStock2[[#This Row],[HS ? ]]="HS")),0,INDEX(PrélèvementsStock2[],MATCH(Inventaire[[#This Row],[ ARTICLE]],PrélèvementsStock2[ARTICLES],0),11))</f>
        <v>0</v>
      </c>
      <c r="H18" s="10">
        <f>SUMPRODUCT((PrélèvementsStock[ARTICLE]=Inventaire[[#This Row],[ ARTICLE]])*(PrélèvementsStock[MACRO INV]))</f>
        <v>0</v>
      </c>
      <c r="I18" s="10">
        <f>IFERROR(SUMPRODUCT((PrélèvementsStock2[ARTICLES]=Inventaire[[#This Row],[ ARTICLE]])*(PrélèvementsStock2[MACRO INV2])),"")</f>
        <v>0</v>
      </c>
      <c r="J18" s="10">
        <f>IFERROR(Inventaire[[#This Row],[QTÉ]]-Inventaire[[#This Row],[QTÉ SORTIE]]-Inventaire[[#This Row],[QTÉ EN PANNE]],"")</f>
        <v>0</v>
      </c>
      <c r="K18" s="63"/>
      <c r="L18" s="65">
        <v>0</v>
      </c>
      <c r="M18" s="16">
        <f>Inventaire[[#This Row],[QTÉ]]*L18</f>
        <v>0</v>
      </c>
      <c r="N18" s="17">
        <f>IFERROR(IF(Inventaire[[#This Row],[QTÉ]]&lt;=Inventaire[[#This Row],[ SIGNAL RÉAPPROVISIONNEMENT]],1,0),0)</f>
        <v>1</v>
      </c>
      <c r="O18" s="70"/>
      <c r="P18" s="73">
        <v>43930</v>
      </c>
    </row>
    <row r="19" spans="2:16" ht="30" customHeight="1" x14ac:dyDescent="0.3">
      <c r="B19" s="53" t="s">
        <v>107</v>
      </c>
      <c r="C19" s="56"/>
      <c r="D19" s="56" t="s">
        <v>36</v>
      </c>
      <c r="E19" s="136" t="str">
        <f>IFERROR(VLOOKUP(Inventaire[[#This Row],[LIEU / TYPE]],EmplacementStocks[],3,0),"")</f>
        <v>GRILLE</v>
      </c>
      <c r="F19" s="63">
        <v>8</v>
      </c>
      <c r="G19" s="184">
        <f>Inventaire[[#This Row],[QTÉ]]-IF(ISNA(AND(INDEX(PrélèvementsStock2[],MATCH(Inventaire[[#This Row],[ ARTICLE]],PrélèvementsStock2[ARTICLES],0),11)=TRUE,PrélèvementsStock2[[#This Row],[HS ? ]]="HS")),0,INDEX(PrélèvementsStock2[],MATCH(Inventaire[[#This Row],[ ARTICLE]],PrélèvementsStock2[ARTICLES],0),11))</f>
        <v>8</v>
      </c>
      <c r="H19" s="10">
        <f>SUMPRODUCT((PrélèvementsStock[ARTICLE]=Inventaire[[#This Row],[ ARTICLE]])*(PrélèvementsStock[MACRO INV]))</f>
        <v>0</v>
      </c>
      <c r="I19" s="10">
        <f>IFERROR(SUMPRODUCT((PrélèvementsStock2[ARTICLES]=Inventaire[[#This Row],[ ARTICLE]])*(PrélèvementsStock2[MACRO INV2])),"")</f>
        <v>0</v>
      </c>
      <c r="J19" s="10">
        <f>IFERROR(Inventaire[[#This Row],[QTÉ]]-Inventaire[[#This Row],[QTÉ SORTIE]]-Inventaire[[#This Row],[QTÉ EN PANNE]],"")</f>
        <v>8</v>
      </c>
      <c r="K19" s="63"/>
      <c r="L19" s="65">
        <v>0</v>
      </c>
      <c r="M19" s="16">
        <f>Inventaire[[#This Row],[QTÉ]]*L19</f>
        <v>0</v>
      </c>
      <c r="N19" s="17">
        <f>IFERROR(IF(Inventaire[[#This Row],[QTÉ]]&lt;=Inventaire[[#This Row],[ SIGNAL RÉAPPROVISIONNEMENT]],1,0),0)</f>
        <v>0</v>
      </c>
      <c r="O19" s="70"/>
      <c r="P19" s="73">
        <v>43930</v>
      </c>
    </row>
    <row r="20" spans="2:16" ht="30" customHeight="1" x14ac:dyDescent="0.3">
      <c r="B20" s="53" t="s">
        <v>28</v>
      </c>
      <c r="C20" s="56"/>
      <c r="D20" s="56" t="s">
        <v>75</v>
      </c>
      <c r="E20" s="136" t="str">
        <f>IFERROR(VLOOKUP(Inventaire[[#This Row],[LIEU / TYPE]],EmplacementStocks[],3,0),"")</f>
        <v>LOCAL</v>
      </c>
      <c r="F20" s="63">
        <v>7</v>
      </c>
      <c r="G20" s="184">
        <f>Inventaire[[#This Row],[QTÉ]]-IF(ISNA(AND(INDEX(PrélèvementsStock2[],MATCH(Inventaire[[#This Row],[ ARTICLE]],PrélèvementsStock2[ARTICLES],0),11)=TRUE,PrélèvementsStock2[[#This Row],[HS ? ]]="HS")),0,INDEX(PrélèvementsStock2[],MATCH(Inventaire[[#This Row],[ ARTICLE]],PrélèvementsStock2[ARTICLES],0),11))</f>
        <v>7</v>
      </c>
      <c r="H20" s="10">
        <f>SUMPRODUCT((PrélèvementsStock[ARTICLE]=Inventaire[[#This Row],[ ARTICLE]])*(PrélèvementsStock[MACRO INV]))</f>
        <v>0</v>
      </c>
      <c r="I20" s="10">
        <f>IFERROR(SUMPRODUCT((PrélèvementsStock2[ARTICLES]=Inventaire[[#This Row],[ ARTICLE]])*(PrélèvementsStock2[MACRO INV2])),"")</f>
        <v>0</v>
      </c>
      <c r="J20" s="10">
        <f>IFERROR(Inventaire[[#This Row],[QTÉ]]-Inventaire[[#This Row],[QTÉ SORTIE]]-Inventaire[[#This Row],[QTÉ EN PANNE]],"")</f>
        <v>7</v>
      </c>
      <c r="K20" s="63"/>
      <c r="L20" s="65">
        <v>0</v>
      </c>
      <c r="M20" s="16">
        <f>Inventaire[[#This Row],[QTÉ]]*L20</f>
        <v>0</v>
      </c>
      <c r="N20" s="17">
        <f>IFERROR(IF(Inventaire[[#This Row],[QTÉ]]&lt;=Inventaire[[#This Row],[ SIGNAL RÉAPPROVISIONNEMENT]],1,0),0)</f>
        <v>0</v>
      </c>
      <c r="O20" s="70"/>
      <c r="P20" s="73">
        <v>43930</v>
      </c>
    </row>
    <row r="21" spans="2:16" ht="30" customHeight="1" x14ac:dyDescent="0.3">
      <c r="B21" s="53" t="s">
        <v>25</v>
      </c>
      <c r="C21" s="56"/>
      <c r="D21" s="56" t="s">
        <v>75</v>
      </c>
      <c r="E21" s="136" t="str">
        <f>IFERROR(VLOOKUP(Inventaire[[#This Row],[LIEU / TYPE]],EmplacementStocks[],3,0),"")</f>
        <v>LOCAL</v>
      </c>
      <c r="F21" s="63">
        <v>5</v>
      </c>
      <c r="G21" s="184">
        <f>Inventaire[[#This Row],[QTÉ]]-IF(ISNA(AND(INDEX(PrélèvementsStock2[],MATCH(Inventaire[[#This Row],[ ARTICLE]],PrélèvementsStock2[ARTICLES],0),11)=TRUE,PrélèvementsStock2[[#This Row],[HS ? ]]="HS")),0,INDEX(PrélèvementsStock2[],MATCH(Inventaire[[#This Row],[ ARTICLE]],PrélèvementsStock2[ARTICLES],0),11))</f>
        <v>5</v>
      </c>
      <c r="H21" s="10">
        <f>SUMPRODUCT((PrélèvementsStock[ARTICLE]=Inventaire[[#This Row],[ ARTICLE]])*(PrélèvementsStock[MACRO INV]))</f>
        <v>5</v>
      </c>
      <c r="I21" s="10">
        <f>IFERROR(SUMPRODUCT((PrélèvementsStock2[ARTICLES]=Inventaire[[#This Row],[ ARTICLE]])*(PrélèvementsStock2[MACRO INV2])),"")</f>
        <v>0</v>
      </c>
      <c r="J21" s="10">
        <f>IFERROR(Inventaire[[#This Row],[QTÉ]]-Inventaire[[#This Row],[QTÉ SORTIE]]-Inventaire[[#This Row],[QTÉ EN PANNE]],"")</f>
        <v>0</v>
      </c>
      <c r="K21" s="63"/>
      <c r="L21" s="65">
        <v>0</v>
      </c>
      <c r="M21" s="16">
        <f>Inventaire[[#This Row],[QTÉ]]*L21</f>
        <v>0</v>
      </c>
      <c r="N21" s="17">
        <f>IFERROR(IF(Inventaire[[#This Row],[QTÉ]]&lt;=Inventaire[[#This Row],[ SIGNAL RÉAPPROVISIONNEMENT]],1,0),0)</f>
        <v>0</v>
      </c>
      <c r="O21" s="70"/>
      <c r="P21" s="73">
        <v>43930</v>
      </c>
    </row>
    <row r="22" spans="2:16" ht="30" customHeight="1" x14ac:dyDescent="0.3">
      <c r="B22" s="53" t="s">
        <v>81</v>
      </c>
      <c r="C22" s="56"/>
      <c r="D22" s="56" t="s">
        <v>75</v>
      </c>
      <c r="E22" s="136" t="str">
        <f>IFERROR(VLOOKUP(Inventaire[[#This Row],[LIEU / TYPE]],EmplacementStocks[],3,0),"")</f>
        <v>LOCAL</v>
      </c>
      <c r="F22" s="63">
        <v>2</v>
      </c>
      <c r="G22" s="184">
        <f>Inventaire[[#This Row],[QTÉ]]-IF(ISNA(AND(INDEX(PrélèvementsStock2[],MATCH(Inventaire[[#This Row],[ ARTICLE]],PrélèvementsStock2[ARTICLES],0),11)=TRUE,PrélèvementsStock2[[#This Row],[HS ? ]]="HS")),0,INDEX(PrélèvementsStock2[],MATCH(Inventaire[[#This Row],[ ARTICLE]],PrélèvementsStock2[ARTICLES],0),11))</f>
        <v>2</v>
      </c>
      <c r="H22" s="10">
        <f>SUMPRODUCT((PrélèvementsStock[ARTICLE]=Inventaire[[#This Row],[ ARTICLE]])*(PrélèvementsStock[MACRO INV]))</f>
        <v>0</v>
      </c>
      <c r="I22" s="10">
        <f>IFERROR(SUMPRODUCT((PrélèvementsStock2[ARTICLES]=Inventaire[[#This Row],[ ARTICLE]])*(PrélèvementsStock2[MACRO INV2])),"")</f>
        <v>0</v>
      </c>
      <c r="J22" s="10">
        <f>IFERROR(Inventaire[[#This Row],[QTÉ]]-Inventaire[[#This Row],[QTÉ SORTIE]]-Inventaire[[#This Row],[QTÉ EN PANNE]],"")</f>
        <v>2</v>
      </c>
      <c r="K22" s="63"/>
      <c r="L22" s="65">
        <v>0</v>
      </c>
      <c r="M22" s="16">
        <f>Inventaire[[#This Row],[QTÉ]]*L22</f>
        <v>0</v>
      </c>
      <c r="N22" s="17">
        <f>IFERROR(IF(Inventaire[[#This Row],[QTÉ]]&lt;=Inventaire[[#This Row],[ SIGNAL RÉAPPROVISIONNEMENT]],1,0),0)</f>
        <v>0</v>
      </c>
      <c r="O22" s="70"/>
      <c r="P22" s="73">
        <v>43930</v>
      </c>
    </row>
    <row r="23" spans="2:16" ht="30" customHeight="1" x14ac:dyDescent="0.3">
      <c r="B23" s="53" t="s">
        <v>26</v>
      </c>
      <c r="C23" s="56"/>
      <c r="D23" s="56" t="s">
        <v>75</v>
      </c>
      <c r="E23" s="136" t="str">
        <f>IFERROR(VLOOKUP(Inventaire[[#This Row],[LIEU / TYPE]],EmplacementStocks[],3,0),"")</f>
        <v>LOCAL</v>
      </c>
      <c r="F23" s="63">
        <v>7</v>
      </c>
      <c r="G23" s="184">
        <f>Inventaire[[#This Row],[QTÉ]]-IF(ISNA(AND(INDEX(PrélèvementsStock2[],MATCH(Inventaire[[#This Row],[ ARTICLE]],PrélèvementsStock2[ARTICLES],0),11)=TRUE,PrélèvementsStock2[[#This Row],[HS ? ]]="HS")),0,INDEX(PrélèvementsStock2[],MATCH(Inventaire[[#This Row],[ ARTICLE]],PrélèvementsStock2[ARTICLES],0),11))</f>
        <v>7</v>
      </c>
      <c r="H23" s="10">
        <f>SUMPRODUCT((PrélèvementsStock[ARTICLE]=Inventaire[[#This Row],[ ARTICLE]])*(PrélèvementsStock[MACRO INV]))</f>
        <v>0</v>
      </c>
      <c r="I23" s="10">
        <f>IFERROR(SUMPRODUCT((PrélèvementsStock2[ARTICLES]=Inventaire[[#This Row],[ ARTICLE]])*(PrélèvementsStock2[MACRO INV2])),"")</f>
        <v>0</v>
      </c>
      <c r="J23" s="10">
        <f>IFERROR(Inventaire[[#This Row],[QTÉ]]-Inventaire[[#This Row],[QTÉ SORTIE]]-Inventaire[[#This Row],[QTÉ EN PANNE]],"")</f>
        <v>7</v>
      </c>
      <c r="K23" s="63"/>
      <c r="L23" s="65">
        <v>0</v>
      </c>
      <c r="M23" s="16">
        <f>Inventaire[[#This Row],[QTÉ]]*L23</f>
        <v>0</v>
      </c>
      <c r="N23" s="17">
        <f>IFERROR(IF(Inventaire[[#This Row],[QTÉ]]&lt;=Inventaire[[#This Row],[ SIGNAL RÉAPPROVISIONNEMENT]],1,0),0)</f>
        <v>0</v>
      </c>
      <c r="O23" s="70"/>
      <c r="P23" s="73">
        <v>43930</v>
      </c>
    </row>
    <row r="24" spans="2:16" ht="30" customHeight="1" x14ac:dyDescent="0.3">
      <c r="B24" s="53" t="s">
        <v>27</v>
      </c>
      <c r="C24" s="56"/>
      <c r="D24" s="56" t="s">
        <v>75</v>
      </c>
      <c r="E24" s="136" t="str">
        <f>IFERROR(VLOOKUP(Inventaire[[#This Row],[LIEU / TYPE]],EmplacementStocks[],3,0),"")</f>
        <v>LOCAL</v>
      </c>
      <c r="F24" s="63">
        <v>4</v>
      </c>
      <c r="G24" s="184">
        <f>Inventaire[[#This Row],[QTÉ]]-IF(ISNA(AND(INDEX(PrélèvementsStock2[],MATCH(Inventaire[[#This Row],[ ARTICLE]],PrélèvementsStock2[ARTICLES],0),11)=TRUE,PrélèvementsStock2[[#This Row],[HS ? ]]="HS")),0,INDEX(PrélèvementsStock2[],MATCH(Inventaire[[#This Row],[ ARTICLE]],PrélèvementsStock2[ARTICLES],0),11))</f>
        <v>4</v>
      </c>
      <c r="H24" s="10">
        <f>SUMPRODUCT((PrélèvementsStock[ARTICLE]=Inventaire[[#This Row],[ ARTICLE]])*(PrélèvementsStock[MACRO INV]))</f>
        <v>0</v>
      </c>
      <c r="I24" s="10">
        <f>IFERROR(SUMPRODUCT((PrélèvementsStock2[ARTICLES]=Inventaire[[#This Row],[ ARTICLE]])*(PrélèvementsStock2[MACRO INV2])),"")</f>
        <v>0</v>
      </c>
      <c r="J24" s="10">
        <f>IFERROR(Inventaire[[#This Row],[QTÉ]]-Inventaire[[#This Row],[QTÉ SORTIE]]-Inventaire[[#This Row],[QTÉ EN PANNE]],"")</f>
        <v>4</v>
      </c>
      <c r="K24" s="63"/>
      <c r="L24" s="65">
        <v>0</v>
      </c>
      <c r="M24" s="16">
        <f>Inventaire[[#This Row],[QTÉ]]*L24</f>
        <v>0</v>
      </c>
      <c r="N24" s="17">
        <f>IFERROR(IF(Inventaire[[#This Row],[QTÉ]]&lt;=Inventaire[[#This Row],[ SIGNAL RÉAPPROVISIONNEMENT]],1,0),0)</f>
        <v>0</v>
      </c>
      <c r="O24" s="71"/>
      <c r="P24" s="73">
        <v>43930</v>
      </c>
    </row>
    <row r="25" spans="2:16" ht="30" customHeight="1" x14ac:dyDescent="0.3">
      <c r="B25" s="53" t="s">
        <v>80</v>
      </c>
      <c r="C25" s="56"/>
      <c r="D25" s="56" t="s">
        <v>75</v>
      </c>
      <c r="E25" s="136" t="str">
        <f>IFERROR(VLOOKUP(Inventaire[[#This Row],[LIEU / TYPE]],EmplacementStocks[],3,0),"")</f>
        <v>LOCAL</v>
      </c>
      <c r="F25" s="63">
        <v>5</v>
      </c>
      <c r="G25" s="184">
        <f>Inventaire[[#This Row],[QTÉ]]-IF(ISNA(AND(INDEX(PrélèvementsStock2[],MATCH(Inventaire[[#This Row],[ ARTICLE]],PrélèvementsStock2[ARTICLES],0),11)=TRUE,PrélèvementsStock2[[#This Row],[HS ? ]]="HS")),0,INDEX(PrélèvementsStock2[],MATCH(Inventaire[[#This Row],[ ARTICLE]],PrélèvementsStock2[ARTICLES],0),11))</f>
        <v>5</v>
      </c>
      <c r="H25" s="10">
        <f>SUMPRODUCT((PrélèvementsStock[ARTICLE]=Inventaire[[#This Row],[ ARTICLE]])*(PrélèvementsStock[MACRO INV]))</f>
        <v>0</v>
      </c>
      <c r="I25" s="10">
        <f>IFERROR(SUMPRODUCT((PrélèvementsStock2[ARTICLES]=Inventaire[[#This Row],[ ARTICLE]])*(PrélèvementsStock2[MACRO INV2])),"")</f>
        <v>0</v>
      </c>
      <c r="J25" s="10">
        <f>IFERROR(Inventaire[[#This Row],[QTÉ]]-Inventaire[[#This Row],[QTÉ SORTIE]]-Inventaire[[#This Row],[QTÉ EN PANNE]],"")</f>
        <v>5</v>
      </c>
      <c r="K25" s="63"/>
      <c r="L25" s="65">
        <v>0</v>
      </c>
      <c r="M25" s="16">
        <f>Inventaire[[#This Row],[QTÉ]]*L25</f>
        <v>0</v>
      </c>
      <c r="N25" s="17">
        <f>IFERROR(IF(Inventaire[[#This Row],[QTÉ]]&lt;=Inventaire[[#This Row],[ SIGNAL RÉAPPROVISIONNEMENT]],1,0),0)</f>
        <v>0</v>
      </c>
      <c r="O25" s="71"/>
      <c r="P25" s="73">
        <v>43930</v>
      </c>
    </row>
    <row r="26" spans="2:16" ht="30" customHeight="1" x14ac:dyDescent="0.3">
      <c r="B26" s="53" t="s">
        <v>94</v>
      </c>
      <c r="C26" s="56"/>
      <c r="D26" s="56" t="s">
        <v>108</v>
      </c>
      <c r="E26" s="136" t="str">
        <f>IFERROR(VLOOKUP(Inventaire[[#This Row],[LIEU / TYPE]],EmplacementStocks[],3,0),"")</f>
        <v>GRILLE</v>
      </c>
      <c r="F26" s="63">
        <v>1</v>
      </c>
      <c r="G26" s="184">
        <f>Inventaire[[#This Row],[QTÉ]]-IF(ISNA(AND(INDEX(PrélèvementsStock2[],MATCH(Inventaire[[#This Row],[ ARTICLE]],PrélèvementsStock2[ARTICLES],0),11)=TRUE,PrélèvementsStock2[[#This Row],[HS ? ]]="HS")),0,INDEX(PrélèvementsStock2[],MATCH(Inventaire[[#This Row],[ ARTICLE]],PrélèvementsStock2[ARTICLES],0),11))</f>
        <v>1</v>
      </c>
      <c r="H26" s="10">
        <f>SUMPRODUCT((PrélèvementsStock[ARTICLE]=Inventaire[[#This Row],[ ARTICLE]])*(PrélèvementsStock[MACRO INV]))</f>
        <v>0</v>
      </c>
      <c r="I26" s="10">
        <f>IFERROR(SUMPRODUCT((PrélèvementsStock2[ARTICLES]=Inventaire[[#This Row],[ ARTICLE]])*(PrélèvementsStock2[MACRO INV2])),"")</f>
        <v>0</v>
      </c>
      <c r="J26" s="10">
        <f>IFERROR(Inventaire[[#This Row],[QTÉ]]-Inventaire[[#This Row],[QTÉ SORTIE]]-Inventaire[[#This Row],[QTÉ EN PANNE]],"")</f>
        <v>1</v>
      </c>
      <c r="K26" s="63"/>
      <c r="L26" s="65">
        <v>0</v>
      </c>
      <c r="M26" s="16">
        <f>Inventaire[[#This Row],[QTÉ]]*L26</f>
        <v>0</v>
      </c>
      <c r="N26" s="17">
        <f>IFERROR(IF(Inventaire[[#This Row],[QTÉ]]&lt;=Inventaire[[#This Row],[ SIGNAL RÉAPPROVISIONNEMENT]],1,0),0)</f>
        <v>0</v>
      </c>
      <c r="O26" s="71"/>
      <c r="P26" s="73">
        <v>43930</v>
      </c>
    </row>
    <row r="27" spans="2:16" ht="30" customHeight="1" x14ac:dyDescent="0.3">
      <c r="B27" s="53" t="s">
        <v>104</v>
      </c>
      <c r="C27" s="56"/>
      <c r="D27" s="56" t="s">
        <v>36</v>
      </c>
      <c r="E27" s="136" t="str">
        <f>IFERROR(VLOOKUP(Inventaire[[#This Row],[LIEU / TYPE]],EmplacementStocks[],3,0),"")</f>
        <v>GRILLE</v>
      </c>
      <c r="F27" s="63">
        <v>1</v>
      </c>
      <c r="G27" s="184">
        <f>Inventaire[[#This Row],[QTÉ]]-IF(ISNA(AND(INDEX(PrélèvementsStock2[],MATCH(Inventaire[[#This Row],[ ARTICLE]],PrélèvementsStock2[ARTICLES],0),11)=TRUE,PrélèvementsStock2[[#This Row],[HS ? ]]="HS")),0,INDEX(PrélèvementsStock2[],MATCH(Inventaire[[#This Row],[ ARTICLE]],PrélèvementsStock2[ARTICLES],0),11))</f>
        <v>1</v>
      </c>
      <c r="H27" s="10">
        <f>SUMPRODUCT((PrélèvementsStock[ARTICLE]=Inventaire[[#This Row],[ ARTICLE]])*(PrélèvementsStock[MACRO INV]))</f>
        <v>0</v>
      </c>
      <c r="I27" s="10">
        <f>IFERROR(SUMPRODUCT((PrélèvementsStock2[ARTICLES]=Inventaire[[#This Row],[ ARTICLE]])*(PrélèvementsStock2[MACRO INV2])),"")</f>
        <v>0</v>
      </c>
      <c r="J27" s="10">
        <f>IFERROR(Inventaire[[#This Row],[QTÉ]]-Inventaire[[#This Row],[QTÉ SORTIE]]-Inventaire[[#This Row],[QTÉ EN PANNE]],"")</f>
        <v>1</v>
      </c>
      <c r="K27" s="63"/>
      <c r="L27" s="65">
        <v>0</v>
      </c>
      <c r="M27" s="16">
        <f>Inventaire[[#This Row],[QTÉ]]*L27</f>
        <v>0</v>
      </c>
      <c r="N27" s="17">
        <f>IFERROR(IF(Inventaire[[#This Row],[QTÉ]]&lt;=Inventaire[[#This Row],[ SIGNAL RÉAPPROVISIONNEMENT]],1,0),0)</f>
        <v>0</v>
      </c>
      <c r="O27" s="71"/>
      <c r="P27" s="73">
        <v>43930</v>
      </c>
    </row>
    <row r="28" spans="2:16" ht="30" customHeight="1" x14ac:dyDescent="0.3">
      <c r="B28" s="53" t="s">
        <v>105</v>
      </c>
      <c r="C28" s="56"/>
      <c r="D28" s="56" t="s">
        <v>36</v>
      </c>
      <c r="E28" s="136" t="str">
        <f>IFERROR(VLOOKUP(Inventaire[[#This Row],[LIEU / TYPE]],EmplacementStocks[],3,0),"")</f>
        <v>GRILLE</v>
      </c>
      <c r="F28" s="63">
        <v>1</v>
      </c>
      <c r="G28" s="184">
        <f>Inventaire[[#This Row],[QTÉ]]-IF(ISNA(AND(INDEX(PrélèvementsStock2[],MATCH(Inventaire[[#This Row],[ ARTICLE]],PrélèvementsStock2[ARTICLES],0),11)=TRUE,PrélèvementsStock2[[#This Row],[HS ? ]]="HS")),0,INDEX(PrélèvementsStock2[],MATCH(Inventaire[[#This Row],[ ARTICLE]],PrélèvementsStock2[ARTICLES],0),11))</f>
        <v>1</v>
      </c>
      <c r="H28" s="10">
        <f>SUMPRODUCT((PrélèvementsStock[ARTICLE]=Inventaire[[#This Row],[ ARTICLE]])*(PrélèvementsStock[MACRO INV]))</f>
        <v>0</v>
      </c>
      <c r="I28" s="10">
        <f>IFERROR(SUMPRODUCT((PrélèvementsStock2[ARTICLES]=Inventaire[[#This Row],[ ARTICLE]])*(PrélèvementsStock2[MACRO INV2])),"")</f>
        <v>0</v>
      </c>
      <c r="J28" s="10">
        <f>IFERROR(Inventaire[[#This Row],[QTÉ]]-Inventaire[[#This Row],[QTÉ SORTIE]]-Inventaire[[#This Row],[QTÉ EN PANNE]],"")</f>
        <v>1</v>
      </c>
      <c r="K28" s="63"/>
      <c r="L28" s="65">
        <v>0</v>
      </c>
      <c r="M28" s="16">
        <f>Inventaire[[#This Row],[QTÉ]]*L28</f>
        <v>0</v>
      </c>
      <c r="N28" s="17">
        <f>IFERROR(IF(Inventaire[[#This Row],[QTÉ]]&lt;=Inventaire[[#This Row],[ SIGNAL RÉAPPROVISIONNEMENT]],1,0),0)</f>
        <v>0</v>
      </c>
      <c r="O28" s="71"/>
      <c r="P28" s="73">
        <v>43930</v>
      </c>
    </row>
    <row r="29" spans="2:16" ht="30" customHeight="1" x14ac:dyDescent="0.3">
      <c r="B29" s="53" t="s">
        <v>102</v>
      </c>
      <c r="C29" s="56"/>
      <c r="D29" s="56" t="s">
        <v>76</v>
      </c>
      <c r="E29" s="136" t="str">
        <f>IFERROR(VLOOKUP(Inventaire[[#This Row],[LIEU / TYPE]],EmplacementStocks[],3,0),"")</f>
        <v>GRILLE</v>
      </c>
      <c r="F29" s="63">
        <v>1</v>
      </c>
      <c r="G29" s="184">
        <f>Inventaire[[#This Row],[QTÉ]]-IF(ISNA(AND(INDEX(PrélèvementsStock2[],MATCH(Inventaire[[#This Row],[ ARTICLE]],PrélèvementsStock2[ARTICLES],0),11)=TRUE,PrélèvementsStock2[[#This Row],[HS ? ]]="HS")),0,INDEX(PrélèvementsStock2[],MATCH(Inventaire[[#This Row],[ ARTICLE]],PrélèvementsStock2[ARTICLES],0),11))</f>
        <v>1</v>
      </c>
      <c r="H29" s="10">
        <f>SUMPRODUCT((PrélèvementsStock[ARTICLE]=Inventaire[[#This Row],[ ARTICLE]])*(PrélèvementsStock[MACRO INV]))</f>
        <v>0</v>
      </c>
      <c r="I29" s="10">
        <f>IFERROR(SUMPRODUCT((PrélèvementsStock2[ARTICLES]=Inventaire[[#This Row],[ ARTICLE]])*(PrélèvementsStock2[MACRO INV2])),"")</f>
        <v>0</v>
      </c>
      <c r="J29" s="10">
        <f>IFERROR(Inventaire[[#This Row],[QTÉ]]-Inventaire[[#This Row],[QTÉ SORTIE]]-Inventaire[[#This Row],[QTÉ EN PANNE]],"")</f>
        <v>1</v>
      </c>
      <c r="K29" s="63"/>
      <c r="L29" s="65">
        <v>0</v>
      </c>
      <c r="M29" s="16">
        <f>Inventaire[[#This Row],[QTÉ]]*L29</f>
        <v>0</v>
      </c>
      <c r="N29" s="17">
        <f>IFERROR(IF(Inventaire[[#This Row],[QTÉ]]&lt;=Inventaire[[#This Row],[ SIGNAL RÉAPPROVISIONNEMENT]],1,0),0)</f>
        <v>0</v>
      </c>
      <c r="O29" s="71"/>
      <c r="P29" s="73">
        <v>43930</v>
      </c>
    </row>
    <row r="30" spans="2:16" ht="30" customHeight="1" x14ac:dyDescent="0.3">
      <c r="B30" s="53" t="s">
        <v>65</v>
      </c>
      <c r="C30" s="56" t="s">
        <v>45</v>
      </c>
      <c r="D30" s="56" t="s">
        <v>33</v>
      </c>
      <c r="E30" s="136" t="str">
        <f>IFERROR(VLOOKUP(Inventaire[[#This Row],[LIEU / TYPE]],EmplacementStocks[],3,0),"")</f>
        <v>GRILLE</v>
      </c>
      <c r="F30" s="63">
        <v>30</v>
      </c>
      <c r="G30" s="184">
        <f>Inventaire[[#This Row],[QTÉ]]-IF(ISNA(AND(INDEX(PrélèvementsStock2[],MATCH(Inventaire[[#This Row],[ ARTICLE]],PrélèvementsStock2[ARTICLES],0),11)=TRUE,PrélèvementsStock2[[#This Row],[HS ? ]]="HS")),0,INDEX(PrélèvementsStock2[],MATCH(Inventaire[[#This Row],[ ARTICLE]],PrélèvementsStock2[ARTICLES],0),11))</f>
        <v>30</v>
      </c>
      <c r="H30" s="10">
        <f>SUMPRODUCT((PrélèvementsStock[ARTICLE]=Inventaire[[#This Row],[ ARTICLE]])*(PrélèvementsStock[MACRO INV]))</f>
        <v>0</v>
      </c>
      <c r="I30" s="10">
        <f>IFERROR(SUMPRODUCT((PrélèvementsStock2[ARTICLES]=Inventaire[[#This Row],[ ARTICLE]])*(PrélèvementsStock2[MACRO INV2])),"")</f>
        <v>0</v>
      </c>
      <c r="J30" s="10">
        <f>IFERROR(Inventaire[[#This Row],[QTÉ]]-Inventaire[[#This Row],[QTÉ SORTIE]]-Inventaire[[#This Row],[QTÉ EN PANNE]],"")</f>
        <v>30</v>
      </c>
      <c r="K30" s="63"/>
      <c r="L30" s="65">
        <v>0</v>
      </c>
      <c r="M30" s="16">
        <f>Inventaire[[#This Row],[QTÉ]]*L30</f>
        <v>0</v>
      </c>
      <c r="N30" s="17">
        <f>IFERROR(IF(Inventaire[[#This Row],[QTÉ]]&lt;=Inventaire[[#This Row],[ SIGNAL RÉAPPROVISIONNEMENT]],1,0),0)</f>
        <v>0</v>
      </c>
      <c r="O30" s="71"/>
      <c r="P30" s="73">
        <v>43930</v>
      </c>
    </row>
    <row r="31" spans="2:16" ht="30" customHeight="1" x14ac:dyDescent="0.3">
      <c r="B31" s="53" t="s">
        <v>66</v>
      </c>
      <c r="C31" s="56" t="s">
        <v>45</v>
      </c>
      <c r="D31" s="56" t="s">
        <v>33</v>
      </c>
      <c r="E31" s="136" t="str">
        <f>IFERROR(VLOOKUP(Inventaire[[#This Row],[LIEU / TYPE]],EmplacementStocks[],3,0),"")</f>
        <v>GRILLE</v>
      </c>
      <c r="F31" s="63">
        <v>16</v>
      </c>
      <c r="G31" s="184">
        <f>Inventaire[[#This Row],[QTÉ]]-IF(ISNA(AND(INDEX(PrélèvementsStock2[],MATCH(Inventaire[[#This Row],[ ARTICLE]],PrélèvementsStock2[ARTICLES],0),11)=TRUE,PrélèvementsStock2[[#This Row],[HS ? ]]="HS")),0,INDEX(PrélèvementsStock2[],MATCH(Inventaire[[#This Row],[ ARTICLE]],PrélèvementsStock2[ARTICLES],0),11))</f>
        <v>16</v>
      </c>
      <c r="H31" s="10">
        <f>SUMPRODUCT((PrélèvementsStock[ARTICLE]=Inventaire[[#This Row],[ ARTICLE]])*(PrélèvementsStock[MACRO INV]))</f>
        <v>0</v>
      </c>
      <c r="I31" s="10">
        <f>IFERROR(SUMPRODUCT((PrélèvementsStock2[ARTICLES]=Inventaire[[#This Row],[ ARTICLE]])*(PrélèvementsStock2[MACRO INV2])),"")</f>
        <v>0</v>
      </c>
      <c r="J31" s="10">
        <f>IFERROR(Inventaire[[#This Row],[QTÉ]]-Inventaire[[#This Row],[QTÉ SORTIE]]-Inventaire[[#This Row],[QTÉ EN PANNE]],"")</f>
        <v>16</v>
      </c>
      <c r="K31" s="63"/>
      <c r="L31" s="65">
        <v>0</v>
      </c>
      <c r="M31" s="16">
        <f>Inventaire[[#This Row],[QTÉ]]*L31</f>
        <v>0</v>
      </c>
      <c r="N31" s="17">
        <f>IFERROR(IF(Inventaire[[#This Row],[QTÉ]]&lt;=Inventaire[[#This Row],[ SIGNAL RÉAPPROVISIONNEMENT]],1,0),0)</f>
        <v>0</v>
      </c>
      <c r="O31" s="71"/>
      <c r="P31" s="73">
        <v>43930</v>
      </c>
    </row>
    <row r="32" spans="2:16" ht="30" customHeight="1" x14ac:dyDescent="0.3">
      <c r="B32" s="54" t="s">
        <v>63</v>
      </c>
      <c r="C32" s="56" t="s">
        <v>45</v>
      </c>
      <c r="D32" s="56" t="s">
        <v>33</v>
      </c>
      <c r="E32" s="136" t="str">
        <f>IFERROR(VLOOKUP(Inventaire[[#This Row],[LIEU / TYPE]],EmplacementStocks[],3,0),"")</f>
        <v>GRILLE</v>
      </c>
      <c r="F32" s="63">
        <v>8</v>
      </c>
      <c r="G32" s="184">
        <f>Inventaire[[#This Row],[QTÉ]]-IF(ISNA(AND(INDEX(PrélèvementsStock2[],MATCH(Inventaire[[#This Row],[ ARTICLE]],PrélèvementsStock2[ARTICLES],0),11)=TRUE,PrélèvementsStock2[[#This Row],[HS ? ]]="HS")),0,INDEX(PrélèvementsStock2[],MATCH(Inventaire[[#This Row],[ ARTICLE]],PrélèvementsStock2[ARTICLES],0),11))</f>
        <v>8</v>
      </c>
      <c r="H32" s="10">
        <f>SUMPRODUCT((PrélèvementsStock[ARTICLE]=Inventaire[[#This Row],[ ARTICLE]])*(PrélèvementsStock[MACRO INV]))</f>
        <v>0</v>
      </c>
      <c r="I32" s="10">
        <f>IFERROR(SUMPRODUCT((PrélèvementsStock2[ARTICLES]=Inventaire[[#This Row],[ ARTICLE]])*(PrélèvementsStock2[MACRO INV2])),"")</f>
        <v>0</v>
      </c>
      <c r="J32" s="10">
        <f>IFERROR(Inventaire[[#This Row],[QTÉ]]-Inventaire[[#This Row],[QTÉ SORTIE]]-Inventaire[[#This Row],[QTÉ EN PANNE]],"")</f>
        <v>8</v>
      </c>
      <c r="K32" s="63"/>
      <c r="L32" s="65">
        <v>0</v>
      </c>
      <c r="M32" s="16">
        <f>Inventaire[[#This Row],[QTÉ]]*L32</f>
        <v>0</v>
      </c>
      <c r="N32" s="17">
        <f>IFERROR(IF(Inventaire[[#This Row],[QTÉ]]&lt;=Inventaire[[#This Row],[ SIGNAL RÉAPPROVISIONNEMENT]],1,0),0)</f>
        <v>0</v>
      </c>
      <c r="O32" s="71"/>
      <c r="P32" s="73">
        <v>43930</v>
      </c>
    </row>
    <row r="33" spans="2:16" ht="30" customHeight="1" x14ac:dyDescent="0.3">
      <c r="B33" s="53" t="s">
        <v>68</v>
      </c>
      <c r="C33" s="56" t="s">
        <v>45</v>
      </c>
      <c r="D33" s="56" t="s">
        <v>33</v>
      </c>
      <c r="E33" s="136" t="str">
        <f>IFERROR(VLOOKUP(Inventaire[[#This Row],[LIEU / TYPE]],EmplacementStocks[],3,0),"")</f>
        <v>GRILLE</v>
      </c>
      <c r="F33" s="63">
        <v>2</v>
      </c>
      <c r="G33" s="184">
        <f>Inventaire[[#This Row],[QTÉ]]-IF(ISNA(AND(INDEX(PrélèvementsStock2[],MATCH(Inventaire[[#This Row],[ ARTICLE]],PrélèvementsStock2[ARTICLES],0),11)=TRUE,PrélèvementsStock2[[#This Row],[HS ? ]]="HS")),0,INDEX(PrélèvementsStock2[],MATCH(Inventaire[[#This Row],[ ARTICLE]],PrélèvementsStock2[ARTICLES],0),11))</f>
        <v>2</v>
      </c>
      <c r="H33" s="10">
        <f>SUMPRODUCT((PrélèvementsStock[ARTICLE]=Inventaire[[#This Row],[ ARTICLE]])*(PrélèvementsStock[MACRO INV]))</f>
        <v>0</v>
      </c>
      <c r="I33" s="10">
        <f>IFERROR(SUMPRODUCT((PrélèvementsStock2[ARTICLES]=Inventaire[[#This Row],[ ARTICLE]])*(PrélèvementsStock2[MACRO INV2])),"")</f>
        <v>0</v>
      </c>
      <c r="J33" s="10">
        <f>IFERROR(Inventaire[[#This Row],[QTÉ]]-Inventaire[[#This Row],[QTÉ SORTIE]]-Inventaire[[#This Row],[QTÉ EN PANNE]],"")</f>
        <v>2</v>
      </c>
      <c r="K33" s="63"/>
      <c r="L33" s="65">
        <v>0</v>
      </c>
      <c r="M33" s="16">
        <f>Inventaire[[#This Row],[QTÉ]]*L33</f>
        <v>0</v>
      </c>
      <c r="N33" s="17">
        <f>IFERROR(IF(Inventaire[[#This Row],[QTÉ]]&lt;=Inventaire[[#This Row],[ SIGNAL RÉAPPROVISIONNEMENT]],1,0),0)</f>
        <v>0</v>
      </c>
      <c r="O33" s="71"/>
      <c r="P33" s="73">
        <v>43930</v>
      </c>
    </row>
    <row r="34" spans="2:16" ht="30" customHeight="1" x14ac:dyDescent="0.3">
      <c r="B34" s="53" t="s">
        <v>69</v>
      </c>
      <c r="C34" s="56" t="s">
        <v>45</v>
      </c>
      <c r="D34" s="56" t="s">
        <v>33</v>
      </c>
      <c r="E34" s="136" t="str">
        <f>IFERROR(VLOOKUP(Inventaire[[#This Row],[LIEU / TYPE]],EmplacementStocks[],3,0),"")</f>
        <v>GRILLE</v>
      </c>
      <c r="F34" s="63">
        <v>6</v>
      </c>
      <c r="G34" s="184">
        <f>Inventaire[[#This Row],[QTÉ]]-IF(ISNA(AND(INDEX(PrélèvementsStock2[],MATCH(Inventaire[[#This Row],[ ARTICLE]],PrélèvementsStock2[ARTICLES],0),11)=TRUE,PrélèvementsStock2[[#This Row],[HS ? ]]="HS")),0,INDEX(PrélèvementsStock2[],MATCH(Inventaire[[#This Row],[ ARTICLE]],PrélèvementsStock2[ARTICLES],0),11))</f>
        <v>6</v>
      </c>
      <c r="H34" s="10">
        <f>SUMPRODUCT((PrélèvementsStock[ARTICLE]=Inventaire[[#This Row],[ ARTICLE]])*(PrélèvementsStock[MACRO INV]))</f>
        <v>0</v>
      </c>
      <c r="I34" s="10">
        <f>IFERROR(SUMPRODUCT((PrélèvementsStock2[ARTICLES]=Inventaire[[#This Row],[ ARTICLE]])*(PrélèvementsStock2[MACRO INV2])),"")</f>
        <v>0</v>
      </c>
      <c r="J34" s="10">
        <f>IFERROR(Inventaire[[#This Row],[QTÉ]]-Inventaire[[#This Row],[QTÉ SORTIE]]-Inventaire[[#This Row],[QTÉ EN PANNE]],"")</f>
        <v>6</v>
      </c>
      <c r="K34" s="63"/>
      <c r="L34" s="65">
        <v>0</v>
      </c>
      <c r="M34" s="16">
        <f>Inventaire[[#This Row],[QTÉ]]*L34</f>
        <v>0</v>
      </c>
      <c r="N34" s="17">
        <f>IFERROR(IF(Inventaire[[#This Row],[QTÉ]]&lt;=Inventaire[[#This Row],[ SIGNAL RÉAPPROVISIONNEMENT]],1,0),0)</f>
        <v>0</v>
      </c>
      <c r="O34" s="71"/>
      <c r="P34" s="73">
        <v>43930</v>
      </c>
    </row>
    <row r="35" spans="2:16" ht="30" customHeight="1" x14ac:dyDescent="0.3">
      <c r="B35" s="53" t="s">
        <v>61</v>
      </c>
      <c r="C35" s="56" t="s">
        <v>45</v>
      </c>
      <c r="D35" s="56" t="s">
        <v>33</v>
      </c>
      <c r="E35" s="136" t="str">
        <f>IFERROR(VLOOKUP(Inventaire[[#This Row],[LIEU / TYPE]],EmplacementStocks[],3,0),"")</f>
        <v>GRILLE</v>
      </c>
      <c r="F35" s="63">
        <v>7</v>
      </c>
      <c r="G35" s="184">
        <f>Inventaire[[#This Row],[QTÉ]]-IF(ISNA(AND(INDEX(PrélèvementsStock2[],MATCH(Inventaire[[#This Row],[ ARTICLE]],PrélèvementsStock2[ARTICLES],0),11)=TRUE,PrélèvementsStock2[[#This Row],[HS ? ]]="HS")),0,INDEX(PrélèvementsStock2[],MATCH(Inventaire[[#This Row],[ ARTICLE]],PrélèvementsStock2[ARTICLES],0),11))</f>
        <v>7</v>
      </c>
      <c r="H35" s="10">
        <f>SUMPRODUCT((PrélèvementsStock[ARTICLE]=Inventaire[[#This Row],[ ARTICLE]])*(PrélèvementsStock[MACRO INV]))</f>
        <v>5</v>
      </c>
      <c r="I35" s="10">
        <f>IFERROR(SUMPRODUCT((PrélèvementsStock2[ARTICLES]=Inventaire[[#This Row],[ ARTICLE]])*(PrélèvementsStock2[MACRO INV2])),"")</f>
        <v>0</v>
      </c>
      <c r="J35" s="10">
        <f>IFERROR(Inventaire[[#This Row],[QTÉ]]-Inventaire[[#This Row],[QTÉ SORTIE]]-Inventaire[[#This Row],[QTÉ EN PANNE]],"")</f>
        <v>2</v>
      </c>
      <c r="K35" s="63"/>
      <c r="L35" s="65">
        <v>0</v>
      </c>
      <c r="M35" s="16">
        <f>Inventaire[[#This Row],[QTÉ]]*L35</f>
        <v>0</v>
      </c>
      <c r="N35" s="17">
        <f>IFERROR(IF(Inventaire[[#This Row],[QTÉ]]&lt;=Inventaire[[#This Row],[ SIGNAL RÉAPPROVISIONNEMENT]],1,0),0)</f>
        <v>0</v>
      </c>
      <c r="O35" s="71"/>
      <c r="P35" s="73">
        <v>43930</v>
      </c>
    </row>
    <row r="36" spans="2:16" ht="30" customHeight="1" x14ac:dyDescent="0.3">
      <c r="B36" s="53" t="s">
        <v>70</v>
      </c>
      <c r="C36" s="56" t="s">
        <v>45</v>
      </c>
      <c r="D36" s="56" t="s">
        <v>33</v>
      </c>
      <c r="E36" s="136" t="str">
        <f>IFERROR(VLOOKUP(Inventaire[[#This Row],[LIEU / TYPE]],EmplacementStocks[],3,0),"")</f>
        <v>GRILLE</v>
      </c>
      <c r="F36" s="63">
        <v>1</v>
      </c>
      <c r="G36" s="184">
        <f>Inventaire[[#This Row],[QTÉ]]-IF(ISNA(AND(INDEX(PrélèvementsStock2[],MATCH(Inventaire[[#This Row],[ ARTICLE]],PrélèvementsStock2[ARTICLES],0),11)=TRUE,PrélèvementsStock2[[#This Row],[HS ? ]]="HS")),0,INDEX(PrélèvementsStock2[],MATCH(Inventaire[[#This Row],[ ARTICLE]],PrélèvementsStock2[ARTICLES],0),11))</f>
        <v>1</v>
      </c>
      <c r="H36" s="10">
        <f>SUMPRODUCT((PrélèvementsStock[ARTICLE]=Inventaire[[#This Row],[ ARTICLE]])*(PrélèvementsStock[MACRO INV]))</f>
        <v>0</v>
      </c>
      <c r="I36" s="10">
        <f>IFERROR(SUMPRODUCT((PrélèvementsStock2[ARTICLES]=Inventaire[[#This Row],[ ARTICLE]])*(PrélèvementsStock2[MACRO INV2])),"")</f>
        <v>0</v>
      </c>
      <c r="J36" s="10">
        <f>IFERROR(Inventaire[[#This Row],[QTÉ]]-Inventaire[[#This Row],[QTÉ SORTIE]]-Inventaire[[#This Row],[QTÉ EN PANNE]],"")</f>
        <v>1</v>
      </c>
      <c r="K36" s="63"/>
      <c r="L36" s="65">
        <v>0</v>
      </c>
      <c r="M36" s="16">
        <f>Inventaire[[#This Row],[QTÉ]]*L36</f>
        <v>0</v>
      </c>
      <c r="N36" s="17">
        <f>IFERROR(IF(Inventaire[[#This Row],[QTÉ]]&lt;=Inventaire[[#This Row],[ SIGNAL RÉAPPROVISIONNEMENT]],1,0),0)</f>
        <v>0</v>
      </c>
      <c r="O36" s="71"/>
      <c r="P36" s="73">
        <v>43930</v>
      </c>
    </row>
    <row r="37" spans="2:16" ht="30" customHeight="1" x14ac:dyDescent="0.3">
      <c r="B37" s="54" t="s">
        <v>344</v>
      </c>
      <c r="C37" s="56" t="s">
        <v>45</v>
      </c>
      <c r="D37" s="56" t="s">
        <v>33</v>
      </c>
      <c r="E37" s="136" t="str">
        <f>IFERROR(VLOOKUP(Inventaire[[#This Row],[LIEU / TYPE]],EmplacementStocks[],3,0),"")</f>
        <v>GRILLE</v>
      </c>
      <c r="F37" s="63">
        <v>23</v>
      </c>
      <c r="G37" s="184">
        <f>Inventaire[[#This Row],[QTÉ]]-IF(ISNA(AND(INDEX(PrélèvementsStock2[],MATCH(Inventaire[[#This Row],[ ARTICLE]],PrélèvementsStock2[ARTICLES],0),11)=TRUE,PrélèvementsStock2[[#This Row],[HS ? ]]="HS")),0,INDEX(PrélèvementsStock2[],MATCH(Inventaire[[#This Row],[ ARTICLE]],PrélèvementsStock2[ARTICLES],0),11))</f>
        <v>23</v>
      </c>
      <c r="H37" s="10">
        <f>SUMPRODUCT((PrélèvementsStock[ARTICLE]=Inventaire[[#This Row],[ ARTICLE]])*(PrélèvementsStock[MACRO INV]))</f>
        <v>0</v>
      </c>
      <c r="I37" s="10">
        <f>IFERROR(SUMPRODUCT((PrélèvementsStock2[ARTICLES]=Inventaire[[#This Row],[ ARTICLE]])*(PrélèvementsStock2[MACRO INV2])),"")</f>
        <v>0</v>
      </c>
      <c r="J37" s="10">
        <f>IFERROR(Inventaire[[#This Row],[QTÉ]]-Inventaire[[#This Row],[QTÉ SORTIE]]-Inventaire[[#This Row],[QTÉ EN PANNE]],"")</f>
        <v>23</v>
      </c>
      <c r="K37" s="63"/>
      <c r="L37" s="65">
        <v>0</v>
      </c>
      <c r="M37" s="16">
        <f>Inventaire[[#This Row],[QTÉ]]*L37</f>
        <v>0</v>
      </c>
      <c r="N37" s="17">
        <f>IFERROR(IF(Inventaire[[#This Row],[QTÉ]]&lt;=Inventaire[[#This Row],[ SIGNAL RÉAPPROVISIONNEMENT]],1,0),0)</f>
        <v>0</v>
      </c>
      <c r="O37" s="71"/>
      <c r="P37" s="73">
        <v>43930</v>
      </c>
    </row>
    <row r="38" spans="2:16" ht="30" customHeight="1" x14ac:dyDescent="0.3">
      <c r="B38" s="54" t="s">
        <v>345</v>
      </c>
      <c r="C38" s="56" t="s">
        <v>45</v>
      </c>
      <c r="D38" s="56" t="s">
        <v>33</v>
      </c>
      <c r="E38" s="136" t="str">
        <f>IFERROR(VLOOKUP(Inventaire[[#This Row],[LIEU / TYPE]],EmplacementStocks[],3,0),"")</f>
        <v>GRILLE</v>
      </c>
      <c r="F38" s="63">
        <v>26</v>
      </c>
      <c r="G38" s="184">
        <f>Inventaire[[#This Row],[QTÉ]]-IF(ISNA(AND(INDEX(PrélèvementsStock2[],MATCH(Inventaire[[#This Row],[ ARTICLE]],PrélèvementsStock2[ARTICLES],0),11)=TRUE,PrélèvementsStock2[[#This Row],[HS ? ]]="HS")),0,INDEX(PrélèvementsStock2[],MATCH(Inventaire[[#This Row],[ ARTICLE]],PrélèvementsStock2[ARTICLES],0),11))</f>
        <v>26</v>
      </c>
      <c r="H38" s="10">
        <f>SUMPRODUCT((PrélèvementsStock[ARTICLE]=Inventaire[[#This Row],[ ARTICLE]])*(PrélèvementsStock[MACRO INV]))</f>
        <v>0</v>
      </c>
      <c r="I38" s="10">
        <f>IFERROR(SUMPRODUCT((PrélèvementsStock2[ARTICLES]=Inventaire[[#This Row],[ ARTICLE]])*(PrélèvementsStock2[MACRO INV2])),"")</f>
        <v>0</v>
      </c>
      <c r="J38" s="10">
        <f>IFERROR(Inventaire[[#This Row],[QTÉ]]-Inventaire[[#This Row],[QTÉ SORTIE]]-Inventaire[[#This Row],[QTÉ EN PANNE]],"")</f>
        <v>26</v>
      </c>
      <c r="K38" s="63"/>
      <c r="L38" s="65">
        <v>0</v>
      </c>
      <c r="M38" s="16">
        <f>Inventaire[[#This Row],[QTÉ]]*L38</f>
        <v>0</v>
      </c>
      <c r="N38" s="17">
        <f>IFERROR(IF(Inventaire[[#This Row],[QTÉ]]&lt;=Inventaire[[#This Row],[ SIGNAL RÉAPPROVISIONNEMENT]],1,0),0)</f>
        <v>0</v>
      </c>
      <c r="O38" s="71"/>
      <c r="P38" s="73">
        <v>43930</v>
      </c>
    </row>
    <row r="39" spans="2:16" ht="30" customHeight="1" x14ac:dyDescent="0.3">
      <c r="B39" s="54" t="s">
        <v>346</v>
      </c>
      <c r="C39" s="56" t="s">
        <v>45</v>
      </c>
      <c r="D39" s="56" t="s">
        <v>33</v>
      </c>
      <c r="E39" s="136" t="str">
        <f>IFERROR(VLOOKUP(Inventaire[[#This Row],[LIEU / TYPE]],EmplacementStocks[],3,0),"")</f>
        <v>GRILLE</v>
      </c>
      <c r="F39" s="63">
        <v>10</v>
      </c>
      <c r="G39" s="184">
        <f>Inventaire[[#This Row],[QTÉ]]-IF(ISNA(AND(INDEX(PrélèvementsStock2[],MATCH(Inventaire[[#This Row],[ ARTICLE]],PrélèvementsStock2[ARTICLES],0),11)=TRUE,PrélèvementsStock2[[#This Row],[HS ? ]]="HS")),0,INDEX(PrélèvementsStock2[],MATCH(Inventaire[[#This Row],[ ARTICLE]],PrélèvementsStock2[ARTICLES],0),11))</f>
        <v>10</v>
      </c>
      <c r="H39" s="10">
        <f>SUMPRODUCT((PrélèvementsStock[ARTICLE]=Inventaire[[#This Row],[ ARTICLE]])*(PrélèvementsStock[MACRO INV]))</f>
        <v>0</v>
      </c>
      <c r="I39" s="10">
        <f>IFERROR(SUMPRODUCT((PrélèvementsStock2[ARTICLES]=Inventaire[[#This Row],[ ARTICLE]])*(PrélèvementsStock2[MACRO INV2])),"")</f>
        <v>0</v>
      </c>
      <c r="J39" s="10">
        <f>IFERROR(Inventaire[[#This Row],[QTÉ]]-Inventaire[[#This Row],[QTÉ SORTIE]]-Inventaire[[#This Row],[QTÉ EN PANNE]],"")</f>
        <v>10</v>
      </c>
      <c r="K39" s="63"/>
      <c r="L39" s="65">
        <v>0</v>
      </c>
      <c r="M39" s="16">
        <f>Inventaire[[#This Row],[QTÉ]]*L39</f>
        <v>0</v>
      </c>
      <c r="N39" s="17">
        <f>IFERROR(IF(Inventaire[[#This Row],[QTÉ]]&lt;=Inventaire[[#This Row],[ SIGNAL RÉAPPROVISIONNEMENT]],1,0),0)</f>
        <v>0</v>
      </c>
      <c r="O39" s="71"/>
      <c r="P39" s="73">
        <v>43930</v>
      </c>
    </row>
    <row r="40" spans="2:16" ht="30" customHeight="1" x14ac:dyDescent="0.3">
      <c r="B40" s="54" t="s">
        <v>347</v>
      </c>
      <c r="C40" s="56" t="s">
        <v>45</v>
      </c>
      <c r="D40" s="56" t="s">
        <v>33</v>
      </c>
      <c r="E40" s="136" t="str">
        <f>IFERROR(VLOOKUP(Inventaire[[#This Row],[LIEU / TYPE]],EmplacementStocks[],3,0),"")</f>
        <v>GRILLE</v>
      </c>
      <c r="F40" s="63">
        <v>12</v>
      </c>
      <c r="G40" s="184">
        <f>Inventaire[[#This Row],[QTÉ]]-IF(ISNA(AND(INDEX(PrélèvementsStock2[],MATCH(Inventaire[[#This Row],[ ARTICLE]],PrélèvementsStock2[ARTICLES],0),11)=TRUE,PrélèvementsStock2[[#This Row],[HS ? ]]="HS")),0,INDEX(PrélèvementsStock2[],MATCH(Inventaire[[#This Row],[ ARTICLE]],PrélèvementsStock2[ARTICLES],0),11))</f>
        <v>12</v>
      </c>
      <c r="H40" s="10">
        <f>SUMPRODUCT((PrélèvementsStock[ARTICLE]=Inventaire[[#This Row],[ ARTICLE]])*(PrélèvementsStock[MACRO INV]))</f>
        <v>0</v>
      </c>
      <c r="I40" s="10">
        <f>IFERROR(SUMPRODUCT((PrélèvementsStock2[ARTICLES]=Inventaire[[#This Row],[ ARTICLE]])*(PrélèvementsStock2[MACRO INV2])),"")</f>
        <v>0</v>
      </c>
      <c r="J40" s="10">
        <f>IFERROR(Inventaire[[#This Row],[QTÉ]]-Inventaire[[#This Row],[QTÉ SORTIE]]-Inventaire[[#This Row],[QTÉ EN PANNE]],"")</f>
        <v>12</v>
      </c>
      <c r="K40" s="63"/>
      <c r="L40" s="65">
        <v>0</v>
      </c>
      <c r="M40" s="16">
        <f>Inventaire[[#This Row],[QTÉ]]*L40</f>
        <v>0</v>
      </c>
      <c r="N40" s="17">
        <f>IFERROR(IF(Inventaire[[#This Row],[QTÉ]]&lt;=Inventaire[[#This Row],[ SIGNAL RÉAPPROVISIONNEMENT]],1,0),0)</f>
        <v>0</v>
      </c>
      <c r="O40" s="71"/>
      <c r="P40" s="73">
        <v>43930</v>
      </c>
    </row>
    <row r="41" spans="2:16" ht="30" customHeight="1" x14ac:dyDescent="0.3">
      <c r="B41" s="53" t="s">
        <v>72</v>
      </c>
      <c r="C41" s="56" t="s">
        <v>45</v>
      </c>
      <c r="D41" s="56" t="s">
        <v>33</v>
      </c>
      <c r="E41" s="136" t="str">
        <f>IFERROR(VLOOKUP(Inventaire[[#This Row],[LIEU / TYPE]],EmplacementStocks[],3,0),"")</f>
        <v>GRILLE</v>
      </c>
      <c r="F41" s="63">
        <v>2</v>
      </c>
      <c r="G41" s="184">
        <f>Inventaire[[#This Row],[QTÉ]]-IF(ISNA(AND(INDEX(PrélèvementsStock2[],MATCH(Inventaire[[#This Row],[ ARTICLE]],PrélèvementsStock2[ARTICLES],0),11)=TRUE,PrélèvementsStock2[[#This Row],[HS ? ]]="HS")),0,INDEX(PrélèvementsStock2[],MATCH(Inventaire[[#This Row],[ ARTICLE]],PrélèvementsStock2[ARTICLES],0),11))</f>
        <v>2</v>
      </c>
      <c r="H41" s="10">
        <f>SUMPRODUCT((PrélèvementsStock[ARTICLE]=Inventaire[[#This Row],[ ARTICLE]])*(PrélèvementsStock[MACRO INV]))</f>
        <v>0</v>
      </c>
      <c r="I41" s="10">
        <f>IFERROR(SUMPRODUCT((PrélèvementsStock2[ARTICLES]=Inventaire[[#This Row],[ ARTICLE]])*(PrélèvementsStock2[MACRO INV2])),"")</f>
        <v>0</v>
      </c>
      <c r="J41" s="10">
        <f>IFERROR(Inventaire[[#This Row],[QTÉ]]-Inventaire[[#This Row],[QTÉ SORTIE]]-Inventaire[[#This Row],[QTÉ EN PANNE]],"")</f>
        <v>2</v>
      </c>
      <c r="K41" s="63"/>
      <c r="L41" s="65">
        <v>0</v>
      </c>
      <c r="M41" s="16">
        <f>Inventaire[[#This Row],[QTÉ]]*L41</f>
        <v>0</v>
      </c>
      <c r="N41" s="17">
        <f>IFERROR(IF(Inventaire[[#This Row],[QTÉ]]&lt;=Inventaire[[#This Row],[ SIGNAL RÉAPPROVISIONNEMENT]],1,0),0)</f>
        <v>0</v>
      </c>
      <c r="O41" s="71"/>
      <c r="P41" s="73">
        <v>43930</v>
      </c>
    </row>
    <row r="42" spans="2:16" ht="30" customHeight="1" x14ac:dyDescent="0.3">
      <c r="B42" s="53" t="s">
        <v>64</v>
      </c>
      <c r="C42" s="56" t="s">
        <v>45</v>
      </c>
      <c r="D42" s="56" t="s">
        <v>33</v>
      </c>
      <c r="E42" s="136" t="str">
        <f>IFERROR(VLOOKUP(Inventaire[[#This Row],[LIEU / TYPE]],EmplacementStocks[],3,0),"")</f>
        <v>GRILLE</v>
      </c>
      <c r="F42" s="63">
        <v>13</v>
      </c>
      <c r="G42" s="184">
        <f>Inventaire[[#This Row],[QTÉ]]-IF(ISNA(AND(INDEX(PrélèvementsStock2[],MATCH(Inventaire[[#This Row],[ ARTICLE]],PrélèvementsStock2[ARTICLES],0),11)=TRUE,PrélèvementsStock2[[#This Row],[HS ? ]]="HS")),0,INDEX(PrélèvementsStock2[],MATCH(Inventaire[[#This Row],[ ARTICLE]],PrélèvementsStock2[ARTICLES],0),11))</f>
        <v>13</v>
      </c>
      <c r="H42" s="10">
        <f>SUMPRODUCT((PrélèvementsStock[ARTICLE]=Inventaire[[#This Row],[ ARTICLE]])*(PrélèvementsStock[MACRO INV]))</f>
        <v>2</v>
      </c>
      <c r="I42" s="10">
        <f>IFERROR(SUMPRODUCT((PrélèvementsStock2[ARTICLES]=Inventaire[[#This Row],[ ARTICLE]])*(PrélèvementsStock2[MACRO INV2])),"")</f>
        <v>0</v>
      </c>
      <c r="J42" s="10">
        <f>IFERROR(Inventaire[[#This Row],[QTÉ]]-Inventaire[[#This Row],[QTÉ SORTIE]]-Inventaire[[#This Row],[QTÉ EN PANNE]],"")</f>
        <v>11</v>
      </c>
      <c r="K42" s="63"/>
      <c r="L42" s="65">
        <v>0</v>
      </c>
      <c r="M42" s="16">
        <f>Inventaire[[#This Row],[QTÉ]]*L42</f>
        <v>0</v>
      </c>
      <c r="N42" s="17">
        <f>IFERROR(IF(Inventaire[[#This Row],[QTÉ]]&lt;=Inventaire[[#This Row],[ SIGNAL RÉAPPROVISIONNEMENT]],1,0),0)</f>
        <v>0</v>
      </c>
      <c r="O42" s="71"/>
      <c r="P42" s="73">
        <v>43930</v>
      </c>
    </row>
    <row r="43" spans="2:16" ht="30" customHeight="1" x14ac:dyDescent="0.3">
      <c r="B43" s="53" t="s">
        <v>62</v>
      </c>
      <c r="C43" s="56" t="s">
        <v>45</v>
      </c>
      <c r="D43" s="56" t="s">
        <v>33</v>
      </c>
      <c r="E43" s="136" t="str">
        <f>IFERROR(VLOOKUP(Inventaire[[#This Row],[LIEU / TYPE]],EmplacementStocks[],3,0),"")</f>
        <v>GRILLE</v>
      </c>
      <c r="F43" s="63">
        <v>17</v>
      </c>
      <c r="G43" s="184">
        <f>Inventaire[[#This Row],[QTÉ]]-IF(ISNA(AND(INDEX(PrélèvementsStock2[],MATCH(Inventaire[[#This Row],[ ARTICLE]],PrélèvementsStock2[ARTICLES],0),11)=TRUE,PrélèvementsStock2[[#This Row],[HS ? ]]="HS")),0,INDEX(PrélèvementsStock2[],MATCH(Inventaire[[#This Row],[ ARTICLE]],PrélèvementsStock2[ARTICLES],0),11))</f>
        <v>17</v>
      </c>
      <c r="H43" s="10">
        <f>SUMPRODUCT((PrélèvementsStock[ARTICLE]=Inventaire[[#This Row],[ ARTICLE]])*(PrélèvementsStock[MACRO INV]))</f>
        <v>0</v>
      </c>
      <c r="I43" s="10">
        <f>IFERROR(SUMPRODUCT((PrélèvementsStock2[ARTICLES]=Inventaire[[#This Row],[ ARTICLE]])*(PrélèvementsStock2[MACRO INV2])),"")</f>
        <v>0</v>
      </c>
      <c r="J43" s="10">
        <f>IFERROR(Inventaire[[#This Row],[QTÉ]]-Inventaire[[#This Row],[QTÉ SORTIE]]-Inventaire[[#This Row],[QTÉ EN PANNE]],"")</f>
        <v>17</v>
      </c>
      <c r="K43" s="63"/>
      <c r="L43" s="65">
        <v>0</v>
      </c>
      <c r="M43" s="16">
        <f>Inventaire[[#This Row],[QTÉ]]*L43</f>
        <v>0</v>
      </c>
      <c r="N43" s="17">
        <f>IFERROR(IF(Inventaire[[#This Row],[QTÉ]]&lt;=Inventaire[[#This Row],[ SIGNAL RÉAPPROVISIONNEMENT]],1,0),0)</f>
        <v>0</v>
      </c>
      <c r="O43" s="71"/>
      <c r="P43" s="73">
        <v>43930</v>
      </c>
    </row>
    <row r="44" spans="2:16" ht="30" customHeight="1" x14ac:dyDescent="0.3">
      <c r="B44" s="53" t="s">
        <v>67</v>
      </c>
      <c r="C44" s="56" t="s">
        <v>45</v>
      </c>
      <c r="D44" s="56" t="s">
        <v>33</v>
      </c>
      <c r="E44" s="136" t="str">
        <f>IFERROR(VLOOKUP(Inventaire[[#This Row],[LIEU / TYPE]],EmplacementStocks[],3,0),"")</f>
        <v>GRILLE</v>
      </c>
      <c r="F44" s="63">
        <v>3</v>
      </c>
      <c r="G44" s="184">
        <f>Inventaire[[#This Row],[QTÉ]]-IF(ISNA(AND(INDEX(PrélèvementsStock2[],MATCH(Inventaire[[#This Row],[ ARTICLE]],PrélèvementsStock2[ARTICLES],0),11)=TRUE,PrélèvementsStock2[[#This Row],[HS ? ]]="HS")),0,INDEX(PrélèvementsStock2[],MATCH(Inventaire[[#This Row],[ ARTICLE]],PrélèvementsStock2[ARTICLES],0),11))</f>
        <v>3</v>
      </c>
      <c r="H44" s="10">
        <f>SUMPRODUCT((PrélèvementsStock[ARTICLE]=Inventaire[[#This Row],[ ARTICLE]])*(PrélèvementsStock[MACRO INV]))</f>
        <v>0</v>
      </c>
      <c r="I44" s="10">
        <f>IFERROR(SUMPRODUCT((PrélèvementsStock2[ARTICLES]=Inventaire[[#This Row],[ ARTICLE]])*(PrélèvementsStock2[MACRO INV2])),"")</f>
        <v>0</v>
      </c>
      <c r="J44" s="10">
        <f>IFERROR(Inventaire[[#This Row],[QTÉ]]-Inventaire[[#This Row],[QTÉ SORTIE]]-Inventaire[[#This Row],[QTÉ EN PANNE]],"")</f>
        <v>3</v>
      </c>
      <c r="K44" s="63"/>
      <c r="L44" s="65">
        <v>0</v>
      </c>
      <c r="M44" s="16">
        <f>Inventaire[[#This Row],[QTÉ]]*L44</f>
        <v>0</v>
      </c>
      <c r="N44" s="17">
        <f>IFERROR(IF(Inventaire[[#This Row],[QTÉ]]&lt;=Inventaire[[#This Row],[ SIGNAL RÉAPPROVISIONNEMENT]],1,0),0)</f>
        <v>0</v>
      </c>
      <c r="O44" s="71"/>
      <c r="P44" s="73">
        <v>43930</v>
      </c>
    </row>
    <row r="45" spans="2:16" ht="30" customHeight="1" x14ac:dyDescent="0.3">
      <c r="B45" s="53" t="s">
        <v>71</v>
      </c>
      <c r="C45" s="56" t="s">
        <v>45</v>
      </c>
      <c r="D45" s="56" t="s">
        <v>33</v>
      </c>
      <c r="E45" s="136" t="str">
        <f>IFERROR(VLOOKUP(Inventaire[[#This Row],[LIEU / TYPE]],EmplacementStocks[],3,0),"")</f>
        <v>GRILLE</v>
      </c>
      <c r="F45" s="63">
        <v>60</v>
      </c>
      <c r="G45" s="184">
        <f>Inventaire[[#This Row],[QTÉ]]-IF(ISNA(AND(INDEX(PrélèvementsStock2[],MATCH(Inventaire[[#This Row],[ ARTICLE]],PrélèvementsStock2[ARTICLES],0),11)=TRUE,PrélèvementsStock2[[#This Row],[HS ? ]]="HS")),0,INDEX(PrélèvementsStock2[],MATCH(Inventaire[[#This Row],[ ARTICLE]],PrélèvementsStock2[ARTICLES],0),11))</f>
        <v>60</v>
      </c>
      <c r="H45" s="10">
        <f>SUMPRODUCT((PrélèvementsStock[ARTICLE]=Inventaire[[#This Row],[ ARTICLE]])*(PrélèvementsStock[MACRO INV]))</f>
        <v>0</v>
      </c>
      <c r="I45" s="10">
        <f>IFERROR(SUMPRODUCT((PrélèvementsStock2[ARTICLES]=Inventaire[[#This Row],[ ARTICLE]])*(PrélèvementsStock2[MACRO INV2])),"")</f>
        <v>0</v>
      </c>
      <c r="J45" s="10">
        <f>IFERROR(Inventaire[[#This Row],[QTÉ]]-Inventaire[[#This Row],[QTÉ SORTIE]]-Inventaire[[#This Row],[QTÉ EN PANNE]],"")</f>
        <v>60</v>
      </c>
      <c r="K45" s="63"/>
      <c r="L45" s="65">
        <v>0</v>
      </c>
      <c r="M45" s="16">
        <f>Inventaire[[#This Row],[QTÉ]]*L45</f>
        <v>0</v>
      </c>
      <c r="N45" s="17">
        <f>IFERROR(IF(Inventaire[[#This Row],[QTÉ]]&lt;=Inventaire[[#This Row],[ SIGNAL RÉAPPROVISIONNEMENT]],1,0),0)</f>
        <v>0</v>
      </c>
      <c r="O45" s="71"/>
      <c r="P45" s="73">
        <v>43930</v>
      </c>
    </row>
    <row r="46" spans="2:16" ht="30" customHeight="1" x14ac:dyDescent="0.3">
      <c r="B46" s="53" t="s">
        <v>74</v>
      </c>
      <c r="C46" s="56" t="s">
        <v>45</v>
      </c>
      <c r="D46" s="56" t="s">
        <v>33</v>
      </c>
      <c r="E46" s="136" t="str">
        <f>IFERROR(VLOOKUP(Inventaire[[#This Row],[LIEU / TYPE]],EmplacementStocks[],3,0),"")</f>
        <v>GRILLE</v>
      </c>
      <c r="F46" s="63">
        <v>0</v>
      </c>
      <c r="G46" s="184">
        <f>Inventaire[[#This Row],[QTÉ]]-IF(ISNA(AND(INDEX(PrélèvementsStock2[],MATCH(Inventaire[[#This Row],[ ARTICLE]],PrélèvementsStock2[ARTICLES],0),11)=TRUE,PrélèvementsStock2[[#This Row],[HS ? ]]="HS")),0,INDEX(PrélèvementsStock2[],MATCH(Inventaire[[#This Row],[ ARTICLE]],PrélèvementsStock2[ARTICLES],0),11))</f>
        <v>0</v>
      </c>
      <c r="H46" s="10">
        <f>SUMPRODUCT((PrélèvementsStock[ARTICLE]=Inventaire[[#This Row],[ ARTICLE]])*(PrélèvementsStock[MACRO INV]))</f>
        <v>0</v>
      </c>
      <c r="I46" s="10">
        <f>IFERROR(SUMPRODUCT((PrélèvementsStock2[ARTICLES]=Inventaire[[#This Row],[ ARTICLE]])*(PrélèvementsStock2[MACRO INV2])),"")</f>
        <v>0</v>
      </c>
      <c r="J46" s="10">
        <f>IFERROR(Inventaire[[#This Row],[QTÉ]]-Inventaire[[#This Row],[QTÉ SORTIE]]-Inventaire[[#This Row],[QTÉ EN PANNE]],"")</f>
        <v>0</v>
      </c>
      <c r="K46" s="63"/>
      <c r="L46" s="65">
        <v>0</v>
      </c>
      <c r="M46" s="16">
        <f>Inventaire[[#This Row],[QTÉ]]*L46</f>
        <v>0</v>
      </c>
      <c r="N46" s="17">
        <f>IFERROR(IF(Inventaire[[#This Row],[QTÉ]]&lt;=Inventaire[[#This Row],[ SIGNAL RÉAPPROVISIONNEMENT]],1,0),0)</f>
        <v>1</v>
      </c>
      <c r="O46" s="71"/>
      <c r="P46" s="73">
        <v>43930</v>
      </c>
    </row>
    <row r="47" spans="2:16" ht="30" customHeight="1" x14ac:dyDescent="0.3">
      <c r="B47" s="53" t="s">
        <v>101</v>
      </c>
      <c r="C47" s="56"/>
      <c r="D47" s="56" t="s">
        <v>76</v>
      </c>
      <c r="E47" s="136" t="str">
        <f>IFERROR(VLOOKUP(Inventaire[[#This Row],[LIEU / TYPE]],EmplacementStocks[],3,0),"")</f>
        <v>GRILLE</v>
      </c>
      <c r="F47" s="63">
        <v>1</v>
      </c>
      <c r="G47" s="184">
        <f>Inventaire[[#This Row],[QTÉ]]-IF(ISNA(AND(INDEX(PrélèvementsStock2[],MATCH(Inventaire[[#This Row],[ ARTICLE]],PrélèvementsStock2[ARTICLES],0),11)=TRUE,PrélèvementsStock2[[#This Row],[HS ? ]]="HS")),0,INDEX(PrélèvementsStock2[],MATCH(Inventaire[[#This Row],[ ARTICLE]],PrélèvementsStock2[ARTICLES],0),11))</f>
        <v>1</v>
      </c>
      <c r="H47" s="10">
        <f>SUMPRODUCT((PrélèvementsStock[ARTICLE]=Inventaire[[#This Row],[ ARTICLE]])*(PrélèvementsStock[MACRO INV]))</f>
        <v>0</v>
      </c>
      <c r="I47" s="10">
        <f>IFERROR(SUMPRODUCT((PrélèvementsStock2[ARTICLES]=Inventaire[[#This Row],[ ARTICLE]])*(PrélèvementsStock2[MACRO INV2])),"")</f>
        <v>0</v>
      </c>
      <c r="J47" s="10">
        <f>IFERROR(Inventaire[[#This Row],[QTÉ]]-Inventaire[[#This Row],[QTÉ SORTIE]]-Inventaire[[#This Row],[QTÉ EN PANNE]],"")</f>
        <v>1</v>
      </c>
      <c r="K47" s="63"/>
      <c r="L47" s="65">
        <v>0</v>
      </c>
      <c r="M47" s="16">
        <f>Inventaire[[#This Row],[QTÉ]]*L47</f>
        <v>0</v>
      </c>
      <c r="N47" s="17">
        <f>IFERROR(IF(Inventaire[[#This Row],[QTÉ]]&lt;=Inventaire[[#This Row],[ SIGNAL RÉAPPROVISIONNEMENT]],1,0),0)</f>
        <v>0</v>
      </c>
      <c r="O47" s="71"/>
      <c r="P47" s="73">
        <v>43930</v>
      </c>
    </row>
    <row r="48" spans="2:16" ht="30" customHeight="1" x14ac:dyDescent="0.3">
      <c r="B48" s="53" t="s">
        <v>73</v>
      </c>
      <c r="C48" s="56" t="s">
        <v>45</v>
      </c>
      <c r="D48" s="56" t="s">
        <v>33</v>
      </c>
      <c r="E48" s="136" t="str">
        <f>IFERROR(VLOOKUP(Inventaire[[#This Row],[LIEU / TYPE]],EmplacementStocks[],3,0),"")</f>
        <v>GRILLE</v>
      </c>
      <c r="F48" s="63">
        <v>3</v>
      </c>
      <c r="G48" s="184">
        <f>Inventaire[[#This Row],[QTÉ]]-IF(ISNA(AND(INDEX(PrélèvementsStock2[],MATCH(Inventaire[[#This Row],[ ARTICLE]],PrélèvementsStock2[ARTICLES],0),11)=TRUE,PrélèvementsStock2[[#This Row],[HS ? ]]="HS")),0,INDEX(PrélèvementsStock2[],MATCH(Inventaire[[#This Row],[ ARTICLE]],PrélèvementsStock2[ARTICLES],0),11))</f>
        <v>3</v>
      </c>
      <c r="H48" s="10">
        <f>SUMPRODUCT((PrélèvementsStock[ARTICLE]=Inventaire[[#This Row],[ ARTICLE]])*(PrélèvementsStock[MACRO INV]))</f>
        <v>0</v>
      </c>
      <c r="I48" s="10">
        <f>IFERROR(SUMPRODUCT((PrélèvementsStock2[ARTICLES]=Inventaire[[#This Row],[ ARTICLE]])*(PrélèvementsStock2[MACRO INV2])),"")</f>
        <v>0</v>
      </c>
      <c r="J48" s="10">
        <f>IFERROR(Inventaire[[#This Row],[QTÉ]]-Inventaire[[#This Row],[QTÉ SORTIE]]-Inventaire[[#This Row],[QTÉ EN PANNE]],"")</f>
        <v>3</v>
      </c>
      <c r="K48" s="63"/>
      <c r="L48" s="65">
        <v>0</v>
      </c>
      <c r="M48" s="16">
        <f>Inventaire[[#This Row],[QTÉ]]*L48</f>
        <v>0</v>
      </c>
      <c r="N48" s="17">
        <f>IFERROR(IF(Inventaire[[#This Row],[QTÉ]]&lt;=Inventaire[[#This Row],[ SIGNAL RÉAPPROVISIONNEMENT]],1,0),0)</f>
        <v>0</v>
      </c>
      <c r="O48" s="71"/>
      <c r="P48" s="73">
        <v>43930</v>
      </c>
    </row>
    <row r="49" spans="2:16" ht="30" customHeight="1" x14ac:dyDescent="0.3">
      <c r="B49" s="53" t="s">
        <v>95</v>
      </c>
      <c r="C49" s="56"/>
      <c r="D49" s="56" t="s">
        <v>108</v>
      </c>
      <c r="E49" s="136" t="str">
        <f>IFERROR(VLOOKUP(Inventaire[[#This Row],[LIEU / TYPE]],EmplacementStocks[],3,0),"")</f>
        <v>GRILLE</v>
      </c>
      <c r="F49" s="63">
        <v>1</v>
      </c>
      <c r="G49" s="184">
        <f>Inventaire[[#This Row],[QTÉ]]-IF(ISNA(AND(INDEX(PrélèvementsStock2[],MATCH(Inventaire[[#This Row],[ ARTICLE]],PrélèvementsStock2[ARTICLES],0),11)=TRUE,PrélèvementsStock2[[#This Row],[HS ? ]]="HS")),0,INDEX(PrélèvementsStock2[],MATCH(Inventaire[[#This Row],[ ARTICLE]],PrélèvementsStock2[ARTICLES],0),11))</f>
        <v>1</v>
      </c>
      <c r="H49" s="10">
        <f>SUMPRODUCT((PrélèvementsStock[ARTICLE]=Inventaire[[#This Row],[ ARTICLE]])*(PrélèvementsStock[MACRO INV]))</f>
        <v>0</v>
      </c>
      <c r="I49" s="10">
        <f>IFERROR(SUMPRODUCT((PrélèvementsStock2[ARTICLES]=Inventaire[[#This Row],[ ARTICLE]])*(PrélèvementsStock2[MACRO INV2])),"")</f>
        <v>0</v>
      </c>
      <c r="J49" s="10">
        <f>IFERROR(Inventaire[[#This Row],[QTÉ]]-Inventaire[[#This Row],[QTÉ SORTIE]]-Inventaire[[#This Row],[QTÉ EN PANNE]],"")</f>
        <v>1</v>
      </c>
      <c r="K49" s="63"/>
      <c r="L49" s="65">
        <v>0</v>
      </c>
      <c r="M49" s="16">
        <f>Inventaire[[#This Row],[QTÉ]]*L49</f>
        <v>0</v>
      </c>
      <c r="N49" s="17">
        <f>IFERROR(IF(Inventaire[[#This Row],[QTÉ]]&lt;=Inventaire[[#This Row],[ SIGNAL RÉAPPROVISIONNEMENT]],1,0),0)</f>
        <v>0</v>
      </c>
      <c r="O49" s="71"/>
      <c r="P49" s="73">
        <v>43930</v>
      </c>
    </row>
    <row r="50" spans="2:16" ht="30" customHeight="1" x14ac:dyDescent="0.3">
      <c r="B50" s="53" t="s">
        <v>150</v>
      </c>
      <c r="C50" s="56"/>
      <c r="D50" s="56" t="s">
        <v>76</v>
      </c>
      <c r="E50" s="136" t="str">
        <f>IFERROR(VLOOKUP(Inventaire[[#This Row],[LIEU / TYPE]],EmplacementStocks[],3,0),"")</f>
        <v>GRILLE</v>
      </c>
      <c r="F50" s="63">
        <v>27</v>
      </c>
      <c r="G50" s="184">
        <f>Inventaire[[#This Row],[QTÉ]]-IF(ISNA(AND(INDEX(PrélèvementsStock2[],MATCH(Inventaire[[#This Row],[ ARTICLE]],PrélèvementsStock2[ARTICLES],0),11)=TRUE,PrélèvementsStock2[[#This Row],[HS ? ]]="HS")),0,INDEX(PrélèvementsStock2[],MATCH(Inventaire[[#This Row],[ ARTICLE]],PrélèvementsStock2[ARTICLES],0),11))</f>
        <v>27</v>
      </c>
      <c r="H50" s="10">
        <f>SUMPRODUCT((PrélèvementsStock[ARTICLE]=Inventaire[[#This Row],[ ARTICLE]])*(PrélèvementsStock[MACRO INV]))</f>
        <v>0</v>
      </c>
      <c r="I50" s="10">
        <f>IFERROR(SUMPRODUCT((PrélèvementsStock2[ARTICLES]=Inventaire[[#This Row],[ ARTICLE]])*(PrélèvementsStock2[MACRO INV2])),"")</f>
        <v>0</v>
      </c>
      <c r="J50" s="10">
        <f>IFERROR(Inventaire[[#This Row],[QTÉ]]-Inventaire[[#This Row],[QTÉ SORTIE]]-Inventaire[[#This Row],[QTÉ EN PANNE]],"")</f>
        <v>27</v>
      </c>
      <c r="K50" s="63"/>
      <c r="L50" s="65">
        <v>0</v>
      </c>
      <c r="M50" s="16">
        <f>Inventaire[[#This Row],[QTÉ]]*L50</f>
        <v>0</v>
      </c>
      <c r="N50" s="17">
        <f>IFERROR(IF(Inventaire[[#This Row],[QTÉ]]&lt;=Inventaire[[#This Row],[ SIGNAL RÉAPPROVISIONNEMENT]],1,0),0)</f>
        <v>0</v>
      </c>
      <c r="O50" s="71"/>
      <c r="P50" s="73">
        <v>43930</v>
      </c>
    </row>
    <row r="51" spans="2:16" ht="30" customHeight="1" x14ac:dyDescent="0.3">
      <c r="B51" s="53" t="s">
        <v>151</v>
      </c>
      <c r="C51" s="56"/>
      <c r="D51" s="56" t="s">
        <v>75</v>
      </c>
      <c r="E51" s="136" t="str">
        <f>IFERROR(VLOOKUP(Inventaire[[#This Row],[LIEU / TYPE]],EmplacementStocks[],3,0),"")</f>
        <v>LOCAL</v>
      </c>
      <c r="F51" s="63">
        <v>22</v>
      </c>
      <c r="G51" s="184">
        <f>Inventaire[[#This Row],[QTÉ]]-IF(ISNA(AND(INDEX(PrélèvementsStock2[],MATCH(Inventaire[[#This Row],[ ARTICLE]],PrélèvementsStock2[ARTICLES],0),11)=TRUE,PrélèvementsStock2[[#This Row],[HS ? ]]="HS")),0,INDEX(PrélèvementsStock2[],MATCH(Inventaire[[#This Row],[ ARTICLE]],PrélèvementsStock2[ARTICLES],0),11))</f>
        <v>22</v>
      </c>
      <c r="H51" s="10">
        <f>SUMPRODUCT((PrélèvementsStock[ARTICLE]=Inventaire[[#This Row],[ ARTICLE]])*(PrélèvementsStock[MACRO INV]))</f>
        <v>0</v>
      </c>
      <c r="I51" s="10">
        <f>IFERROR(SUMPRODUCT((PrélèvementsStock2[ARTICLES]=Inventaire[[#This Row],[ ARTICLE]])*(PrélèvementsStock2[MACRO INV2])),"")</f>
        <v>0</v>
      </c>
      <c r="J51" s="10">
        <f>IFERROR(Inventaire[[#This Row],[QTÉ]]-Inventaire[[#This Row],[QTÉ SORTIE]]-Inventaire[[#This Row],[QTÉ EN PANNE]],"")</f>
        <v>22</v>
      </c>
      <c r="K51" s="63"/>
      <c r="L51" s="65">
        <v>0</v>
      </c>
      <c r="M51" s="16">
        <f>Inventaire[[#This Row],[QTÉ]]*L51</f>
        <v>0</v>
      </c>
      <c r="N51" s="17">
        <f>IFERROR(IF(Inventaire[[#This Row],[QTÉ]]&lt;=Inventaire[[#This Row],[ SIGNAL RÉAPPROVISIONNEMENT]],1,0),0)</f>
        <v>0</v>
      </c>
      <c r="O51" s="71"/>
      <c r="P51" s="73">
        <v>43930</v>
      </c>
    </row>
    <row r="52" spans="2:16" ht="30" customHeight="1" x14ac:dyDescent="0.3">
      <c r="B52" s="53" t="s">
        <v>83</v>
      </c>
      <c r="C52" s="56"/>
      <c r="D52" s="56" t="s">
        <v>75</v>
      </c>
      <c r="E52" s="136" t="str">
        <f>IFERROR(VLOOKUP(Inventaire[[#This Row],[LIEU / TYPE]],EmplacementStocks[],3,0),"")</f>
        <v>LOCAL</v>
      </c>
      <c r="F52" s="63">
        <v>15</v>
      </c>
      <c r="G52" s="184">
        <f>Inventaire[[#This Row],[QTÉ]]-IF(ISNA(AND(INDEX(PrélèvementsStock2[],MATCH(Inventaire[[#This Row],[ ARTICLE]],PrélèvementsStock2[ARTICLES],0),11)=TRUE,PrélèvementsStock2[[#This Row],[HS ? ]]="HS")),0,INDEX(PrélèvementsStock2[],MATCH(Inventaire[[#This Row],[ ARTICLE]],PrélèvementsStock2[ARTICLES],0),11))</f>
        <v>15</v>
      </c>
      <c r="H52" s="10">
        <f>SUMPRODUCT((PrélèvementsStock[ARTICLE]=Inventaire[[#This Row],[ ARTICLE]])*(PrélèvementsStock[MACRO INV]))</f>
        <v>0</v>
      </c>
      <c r="I52" s="10">
        <f>IFERROR(SUMPRODUCT((PrélèvementsStock2[ARTICLES]=Inventaire[[#This Row],[ ARTICLE]])*(PrélèvementsStock2[MACRO INV2])),"")</f>
        <v>0</v>
      </c>
      <c r="J52" s="10">
        <f>IFERROR(Inventaire[[#This Row],[QTÉ]]-Inventaire[[#This Row],[QTÉ SORTIE]]-Inventaire[[#This Row],[QTÉ EN PANNE]],"")</f>
        <v>15</v>
      </c>
      <c r="K52" s="63"/>
      <c r="L52" s="65">
        <v>0</v>
      </c>
      <c r="M52" s="16">
        <f>Inventaire[[#This Row],[QTÉ]]*L52</f>
        <v>0</v>
      </c>
      <c r="N52" s="17">
        <f>IFERROR(IF(Inventaire[[#This Row],[QTÉ]]&lt;=Inventaire[[#This Row],[ SIGNAL RÉAPPROVISIONNEMENT]],1,0),0)</f>
        <v>0</v>
      </c>
      <c r="O52" s="71"/>
      <c r="P52" s="73">
        <v>43930</v>
      </c>
    </row>
    <row r="53" spans="2:16" ht="30" customHeight="1" x14ac:dyDescent="0.3">
      <c r="B53" s="53" t="s">
        <v>84</v>
      </c>
      <c r="C53" s="56"/>
      <c r="D53" s="56" t="s">
        <v>75</v>
      </c>
      <c r="E53" s="136" t="str">
        <f>IFERROR(VLOOKUP(Inventaire[[#This Row],[LIEU / TYPE]],EmplacementStocks[],3,0),"")</f>
        <v>LOCAL</v>
      </c>
      <c r="F53" s="63">
        <v>2</v>
      </c>
      <c r="G53" s="184">
        <f>Inventaire[[#This Row],[QTÉ]]-IF(ISNA(AND(INDEX(PrélèvementsStock2[],MATCH(Inventaire[[#This Row],[ ARTICLE]],PrélèvementsStock2[ARTICLES],0),11)=TRUE,PrélèvementsStock2[[#This Row],[HS ? ]]="HS")),0,INDEX(PrélèvementsStock2[],MATCH(Inventaire[[#This Row],[ ARTICLE]],PrélèvementsStock2[ARTICLES],0),11))</f>
        <v>2</v>
      </c>
      <c r="H53" s="10">
        <f>SUMPRODUCT((PrélèvementsStock[ARTICLE]=Inventaire[[#This Row],[ ARTICLE]])*(PrélèvementsStock[MACRO INV]))</f>
        <v>0</v>
      </c>
      <c r="I53" s="10">
        <f>IFERROR(SUMPRODUCT((PrélèvementsStock2[ARTICLES]=Inventaire[[#This Row],[ ARTICLE]])*(PrélèvementsStock2[MACRO INV2])),"")</f>
        <v>0</v>
      </c>
      <c r="J53" s="10">
        <f>IFERROR(Inventaire[[#This Row],[QTÉ]]-Inventaire[[#This Row],[QTÉ SORTIE]]-Inventaire[[#This Row],[QTÉ EN PANNE]],"")</f>
        <v>2</v>
      </c>
      <c r="K53" s="63"/>
      <c r="L53" s="65">
        <v>0</v>
      </c>
      <c r="M53" s="16">
        <f>Inventaire[[#This Row],[QTÉ]]*L53</f>
        <v>0</v>
      </c>
      <c r="N53" s="17">
        <f>IFERROR(IF(Inventaire[[#This Row],[QTÉ]]&lt;=Inventaire[[#This Row],[ SIGNAL RÉAPPROVISIONNEMENT]],1,0),0)</f>
        <v>0</v>
      </c>
      <c r="O53" s="71"/>
      <c r="P53" s="73">
        <v>43930</v>
      </c>
    </row>
    <row r="54" spans="2:16" ht="30" customHeight="1" x14ac:dyDescent="0.3">
      <c r="B54" s="53" t="s">
        <v>20</v>
      </c>
      <c r="C54" s="56"/>
      <c r="D54" s="56" t="s">
        <v>75</v>
      </c>
      <c r="E54" s="136" t="str">
        <f>IFERROR(VLOOKUP(Inventaire[[#This Row],[LIEU / TYPE]],EmplacementStocks[],3,0),"")</f>
        <v>LOCAL</v>
      </c>
      <c r="F54" s="63">
        <v>17</v>
      </c>
      <c r="G54" s="184">
        <f>Inventaire[[#This Row],[QTÉ]]-IF(ISNA(AND(INDEX(PrélèvementsStock2[],MATCH(Inventaire[[#This Row],[ ARTICLE]],PrélèvementsStock2[ARTICLES],0),11)=TRUE,PrélèvementsStock2[[#This Row],[HS ? ]]="HS")),0,INDEX(PrélèvementsStock2[],MATCH(Inventaire[[#This Row],[ ARTICLE]],PrélèvementsStock2[ARTICLES],0),11))</f>
        <v>15</v>
      </c>
      <c r="H54" s="10">
        <f>SUMPRODUCT((PrélèvementsStock[ARTICLE]=Inventaire[[#This Row],[ ARTICLE]])*(PrélèvementsStock[MACRO INV]))</f>
        <v>0</v>
      </c>
      <c r="I54" s="10">
        <f>IFERROR(SUMPRODUCT((PrélèvementsStock2[ARTICLES]=Inventaire[[#This Row],[ ARTICLE]])*(PrélèvementsStock2[MACRO INV2])),"")</f>
        <v>2</v>
      </c>
      <c r="J54" s="10">
        <f>IFERROR(Inventaire[[#This Row],[QTÉ]]-Inventaire[[#This Row],[QTÉ SORTIE]]-Inventaire[[#This Row],[QTÉ EN PANNE]],"")</f>
        <v>15</v>
      </c>
      <c r="K54" s="63"/>
      <c r="L54" s="65">
        <v>0</v>
      </c>
      <c r="M54" s="16">
        <f>Inventaire[[#This Row],[QTÉ]]*L54</f>
        <v>0</v>
      </c>
      <c r="N54" s="17">
        <f>IFERROR(IF(Inventaire[[#This Row],[QTÉ]]&lt;=Inventaire[[#This Row],[ SIGNAL RÉAPPROVISIONNEMENT]],1,0),0)</f>
        <v>0</v>
      </c>
      <c r="O54" s="71"/>
      <c r="P54" s="73">
        <v>43930</v>
      </c>
    </row>
    <row r="55" spans="2:16" ht="30" customHeight="1" x14ac:dyDescent="0.3">
      <c r="B55" s="53" t="s">
        <v>23</v>
      </c>
      <c r="C55" s="56"/>
      <c r="D55" s="56" t="s">
        <v>75</v>
      </c>
      <c r="E55" s="136" t="str">
        <f>IFERROR(VLOOKUP(Inventaire[[#This Row],[LIEU / TYPE]],EmplacementStocks[],3,0),"")</f>
        <v>LOCAL</v>
      </c>
      <c r="F55" s="63">
        <v>5</v>
      </c>
      <c r="G55" s="184">
        <f>Inventaire[[#This Row],[QTÉ]]-IF(ISNA(AND(INDEX(PrélèvementsStock2[],MATCH(Inventaire[[#This Row],[ ARTICLE]],PrélèvementsStock2[ARTICLES],0),11)=TRUE,PrélèvementsStock2[[#This Row],[HS ? ]]="HS")),0,INDEX(PrélèvementsStock2[],MATCH(Inventaire[[#This Row],[ ARTICLE]],PrélèvementsStock2[ARTICLES],0),11))</f>
        <v>5</v>
      </c>
      <c r="H55" s="10">
        <f>SUMPRODUCT((PrélèvementsStock[ARTICLE]=Inventaire[[#This Row],[ ARTICLE]])*(PrélèvementsStock[MACRO INV]))</f>
        <v>0</v>
      </c>
      <c r="I55" s="10">
        <f>IFERROR(SUMPRODUCT((PrélèvementsStock2[ARTICLES]=Inventaire[[#This Row],[ ARTICLE]])*(PrélèvementsStock2[MACRO INV2])),"")</f>
        <v>0</v>
      </c>
      <c r="J55" s="10">
        <f>IFERROR(Inventaire[[#This Row],[QTÉ]]-Inventaire[[#This Row],[QTÉ SORTIE]]-Inventaire[[#This Row],[QTÉ EN PANNE]],"")</f>
        <v>5</v>
      </c>
      <c r="K55" s="63"/>
      <c r="L55" s="65">
        <v>0</v>
      </c>
      <c r="M55" s="16">
        <f>Inventaire[[#This Row],[QTÉ]]*L55</f>
        <v>0</v>
      </c>
      <c r="N55" s="17">
        <f>IFERROR(IF(Inventaire[[#This Row],[QTÉ]]&lt;=Inventaire[[#This Row],[ SIGNAL RÉAPPROVISIONNEMENT]],1,0),0)</f>
        <v>0</v>
      </c>
      <c r="O55" s="71"/>
      <c r="P55" s="73">
        <v>43930</v>
      </c>
    </row>
    <row r="56" spans="2:16" ht="30" customHeight="1" x14ac:dyDescent="0.3">
      <c r="B56" s="53" t="s">
        <v>82</v>
      </c>
      <c r="C56" s="56"/>
      <c r="D56" s="56" t="s">
        <v>75</v>
      </c>
      <c r="E56" s="136" t="str">
        <f>IFERROR(VLOOKUP(Inventaire[[#This Row],[LIEU / TYPE]],EmplacementStocks[],3,0),"")</f>
        <v>LOCAL</v>
      </c>
      <c r="F56" s="63">
        <v>2</v>
      </c>
      <c r="G56" s="184">
        <f>Inventaire[[#This Row],[QTÉ]]-IF(ISNA(AND(INDEX(PrélèvementsStock2[],MATCH(Inventaire[[#This Row],[ ARTICLE]],PrélèvementsStock2[ARTICLES],0),11)=TRUE,PrélèvementsStock2[[#This Row],[HS ? ]]="HS")),0,INDEX(PrélèvementsStock2[],MATCH(Inventaire[[#This Row],[ ARTICLE]],PrélèvementsStock2[ARTICLES],0),11))</f>
        <v>2</v>
      </c>
      <c r="H56" s="10">
        <f>SUMPRODUCT((PrélèvementsStock[ARTICLE]=Inventaire[[#This Row],[ ARTICLE]])*(PrélèvementsStock[MACRO INV]))</f>
        <v>0</v>
      </c>
      <c r="I56" s="10">
        <f>IFERROR(SUMPRODUCT((PrélèvementsStock2[ARTICLES]=Inventaire[[#This Row],[ ARTICLE]])*(PrélèvementsStock2[MACRO INV2])),"")</f>
        <v>0</v>
      </c>
      <c r="J56" s="10">
        <f>IFERROR(Inventaire[[#This Row],[QTÉ]]-Inventaire[[#This Row],[QTÉ SORTIE]]-Inventaire[[#This Row],[QTÉ EN PANNE]],"")</f>
        <v>2</v>
      </c>
      <c r="K56" s="63"/>
      <c r="L56" s="65">
        <v>0</v>
      </c>
      <c r="M56" s="16">
        <f>Inventaire[[#This Row],[QTÉ]]*L56</f>
        <v>0</v>
      </c>
      <c r="N56" s="17">
        <f>IFERROR(IF(Inventaire[[#This Row],[QTÉ]]&lt;=Inventaire[[#This Row],[ SIGNAL RÉAPPROVISIONNEMENT]],1,0),0)</f>
        <v>0</v>
      </c>
      <c r="O56" s="71"/>
      <c r="P56" s="73">
        <v>43930</v>
      </c>
    </row>
    <row r="57" spans="2:16" ht="30" customHeight="1" x14ac:dyDescent="0.3">
      <c r="B57" s="53" t="s">
        <v>24</v>
      </c>
      <c r="C57" s="56"/>
      <c r="D57" s="56" t="s">
        <v>75</v>
      </c>
      <c r="E57" s="136" t="str">
        <f>IFERROR(VLOOKUP(Inventaire[[#This Row],[LIEU / TYPE]],EmplacementStocks[],3,0),"")</f>
        <v>LOCAL</v>
      </c>
      <c r="F57" s="63">
        <v>7</v>
      </c>
      <c r="G57" s="184">
        <f>Inventaire[[#This Row],[QTÉ]]-IF(ISNA(AND(INDEX(PrélèvementsStock2[],MATCH(Inventaire[[#This Row],[ ARTICLE]],PrélèvementsStock2[ARTICLES],0),11)=TRUE,PrélèvementsStock2[[#This Row],[HS ? ]]="HS")),0,INDEX(PrélèvementsStock2[],MATCH(Inventaire[[#This Row],[ ARTICLE]],PrélèvementsStock2[ARTICLES],0),11))</f>
        <v>7</v>
      </c>
      <c r="H57" s="10">
        <f>SUMPRODUCT((PrélèvementsStock[ARTICLE]=Inventaire[[#This Row],[ ARTICLE]])*(PrélèvementsStock[MACRO INV]))</f>
        <v>0</v>
      </c>
      <c r="I57" s="10">
        <f>IFERROR(SUMPRODUCT((PrélèvementsStock2[ARTICLES]=Inventaire[[#This Row],[ ARTICLE]])*(PrélèvementsStock2[MACRO INV2])),"")</f>
        <v>0</v>
      </c>
      <c r="J57" s="10">
        <f>IFERROR(Inventaire[[#This Row],[QTÉ]]-Inventaire[[#This Row],[QTÉ SORTIE]]-Inventaire[[#This Row],[QTÉ EN PANNE]],"")</f>
        <v>7</v>
      </c>
      <c r="K57" s="63"/>
      <c r="L57" s="65">
        <v>0</v>
      </c>
      <c r="M57" s="16">
        <f>Inventaire[[#This Row],[QTÉ]]*L57</f>
        <v>0</v>
      </c>
      <c r="N57" s="17">
        <f>IFERROR(IF(Inventaire[[#This Row],[QTÉ]]&lt;=Inventaire[[#This Row],[ SIGNAL RÉAPPROVISIONNEMENT]],1,0),0)</f>
        <v>0</v>
      </c>
      <c r="O57" s="71"/>
      <c r="P57" s="73">
        <v>43930</v>
      </c>
    </row>
    <row r="58" spans="2:16" ht="30" customHeight="1" x14ac:dyDescent="0.3">
      <c r="B58" s="53" t="s">
        <v>79</v>
      </c>
      <c r="C58" s="56"/>
      <c r="D58" s="56" t="s">
        <v>75</v>
      </c>
      <c r="E58" s="136" t="str">
        <f>IFERROR(VLOOKUP(Inventaire[[#This Row],[LIEU / TYPE]],EmplacementStocks[],3,0),"")</f>
        <v>LOCAL</v>
      </c>
      <c r="F58" s="63">
        <v>2</v>
      </c>
      <c r="G58" s="184">
        <f>Inventaire[[#This Row],[QTÉ]]-IF(ISNA(AND(INDEX(PrélèvementsStock2[],MATCH(Inventaire[[#This Row],[ ARTICLE]],PrélèvementsStock2[ARTICLES],0),11)=TRUE,PrélèvementsStock2[[#This Row],[HS ? ]]="HS")),0,INDEX(PrélèvementsStock2[],MATCH(Inventaire[[#This Row],[ ARTICLE]],PrélèvementsStock2[ARTICLES],0),11))</f>
        <v>2</v>
      </c>
      <c r="H58" s="10">
        <f>SUMPRODUCT((PrélèvementsStock[ARTICLE]=Inventaire[[#This Row],[ ARTICLE]])*(PrélèvementsStock[MACRO INV]))</f>
        <v>0</v>
      </c>
      <c r="I58" s="10">
        <f>IFERROR(SUMPRODUCT((PrélèvementsStock2[ARTICLES]=Inventaire[[#This Row],[ ARTICLE]])*(PrélèvementsStock2[MACRO INV2])),"")</f>
        <v>0</v>
      </c>
      <c r="J58" s="10">
        <f>IFERROR(Inventaire[[#This Row],[QTÉ]]-Inventaire[[#This Row],[QTÉ SORTIE]]-Inventaire[[#This Row],[QTÉ EN PANNE]],"")</f>
        <v>2</v>
      </c>
      <c r="K58" s="63"/>
      <c r="L58" s="65">
        <v>0</v>
      </c>
      <c r="M58" s="16">
        <f>Inventaire[[#This Row],[QTÉ]]*L58</f>
        <v>0</v>
      </c>
      <c r="N58" s="17">
        <f>IFERROR(IF(Inventaire[[#This Row],[QTÉ]]&lt;=Inventaire[[#This Row],[ SIGNAL RÉAPPROVISIONNEMENT]],1,0),0)</f>
        <v>0</v>
      </c>
      <c r="O58" s="71"/>
      <c r="P58" s="73">
        <v>43930</v>
      </c>
    </row>
    <row r="59" spans="2:16" ht="30" customHeight="1" x14ac:dyDescent="0.3">
      <c r="B59" s="53" t="s">
        <v>97</v>
      </c>
      <c r="C59" s="56"/>
      <c r="D59" s="56" t="s">
        <v>108</v>
      </c>
      <c r="E59" s="136" t="str">
        <f>IFERROR(VLOOKUP(Inventaire[[#This Row],[LIEU / TYPE]],EmplacementStocks[],3,0),"")</f>
        <v>GRILLE</v>
      </c>
      <c r="F59" s="63">
        <v>1</v>
      </c>
      <c r="G59" s="184">
        <f>Inventaire[[#This Row],[QTÉ]]-IF(ISNA(AND(INDEX(PrélèvementsStock2[],MATCH(Inventaire[[#This Row],[ ARTICLE]],PrélèvementsStock2[ARTICLES],0),11)=TRUE,PrélèvementsStock2[[#This Row],[HS ? ]]="HS")),0,INDEX(PrélèvementsStock2[],MATCH(Inventaire[[#This Row],[ ARTICLE]],PrélèvementsStock2[ARTICLES],0),11))</f>
        <v>0</v>
      </c>
      <c r="H59" s="10">
        <f>SUMPRODUCT((PrélèvementsStock[ARTICLE]=Inventaire[[#This Row],[ ARTICLE]])*(PrélèvementsStock[MACRO INV]))</f>
        <v>0</v>
      </c>
      <c r="I59" s="10">
        <f>IFERROR(SUMPRODUCT((PrélèvementsStock2[ARTICLES]=Inventaire[[#This Row],[ ARTICLE]])*(PrélèvementsStock2[MACRO INV2])),"")</f>
        <v>1</v>
      </c>
      <c r="J59" s="10">
        <f>IFERROR(Inventaire[[#This Row],[QTÉ]]-Inventaire[[#This Row],[QTÉ SORTIE]]-Inventaire[[#This Row],[QTÉ EN PANNE]],"")</f>
        <v>0</v>
      </c>
      <c r="K59" s="63"/>
      <c r="L59" s="65">
        <v>0</v>
      </c>
      <c r="M59" s="16">
        <f>Inventaire[[#This Row],[QTÉ]]*L59</f>
        <v>0</v>
      </c>
      <c r="N59" s="17">
        <f>IFERROR(IF(Inventaire[[#This Row],[QTÉ]]&lt;=Inventaire[[#This Row],[ SIGNAL RÉAPPROVISIONNEMENT]],1,0),0)</f>
        <v>0</v>
      </c>
      <c r="O59" s="71"/>
      <c r="P59" s="73">
        <v>43930</v>
      </c>
    </row>
    <row r="60" spans="2:16" ht="30" customHeight="1" x14ac:dyDescent="0.3">
      <c r="B60" s="53" t="s">
        <v>92</v>
      </c>
      <c r="C60" s="56"/>
      <c r="D60" s="56" t="s">
        <v>76</v>
      </c>
      <c r="E60" s="136" t="str">
        <f>IFERROR(VLOOKUP(Inventaire[[#This Row],[LIEU / TYPE]],EmplacementStocks[],3,0),"")</f>
        <v>GRILLE</v>
      </c>
      <c r="F60" s="63">
        <v>4</v>
      </c>
      <c r="G60" s="184">
        <f>Inventaire[[#This Row],[QTÉ]]-IF(ISNA(AND(INDEX(PrélèvementsStock2[],MATCH(Inventaire[[#This Row],[ ARTICLE]],PrélèvementsStock2[ARTICLES],0),11)=TRUE,PrélèvementsStock2[[#This Row],[HS ? ]]="HS")),0,INDEX(PrélèvementsStock2[],MATCH(Inventaire[[#This Row],[ ARTICLE]],PrélèvementsStock2[ARTICLES],0),11))</f>
        <v>4</v>
      </c>
      <c r="H60" s="10">
        <f>SUMPRODUCT((PrélèvementsStock[ARTICLE]=Inventaire[[#This Row],[ ARTICLE]])*(PrélèvementsStock[MACRO INV]))</f>
        <v>0</v>
      </c>
      <c r="I60" s="10">
        <f>IFERROR(SUMPRODUCT((PrélèvementsStock2[ARTICLES]=Inventaire[[#This Row],[ ARTICLE]])*(PrélèvementsStock2[MACRO INV2])),"")</f>
        <v>0</v>
      </c>
      <c r="J60" s="10">
        <f>IFERROR(Inventaire[[#This Row],[QTÉ]]-Inventaire[[#This Row],[QTÉ SORTIE]]-Inventaire[[#This Row],[QTÉ EN PANNE]],"")</f>
        <v>4</v>
      </c>
      <c r="K60" s="63"/>
      <c r="L60" s="65">
        <v>0</v>
      </c>
      <c r="M60" s="16">
        <f>Inventaire[[#This Row],[QTÉ]]*L60</f>
        <v>0</v>
      </c>
      <c r="N60" s="17">
        <f>IFERROR(IF(Inventaire[[#This Row],[QTÉ]]&lt;=Inventaire[[#This Row],[ SIGNAL RÉAPPROVISIONNEMENT]],1,0),0)</f>
        <v>0</v>
      </c>
      <c r="O60" s="71"/>
      <c r="P60" s="73">
        <v>43930</v>
      </c>
    </row>
    <row r="61" spans="2:16" ht="30" customHeight="1" x14ac:dyDescent="0.3">
      <c r="B61" s="53" t="s">
        <v>93</v>
      </c>
      <c r="C61" s="56"/>
      <c r="D61" s="56" t="s">
        <v>76</v>
      </c>
      <c r="E61" s="136" t="str">
        <f>IFERROR(VLOOKUP(Inventaire[[#This Row],[LIEU / TYPE]],EmplacementStocks[],3,0),"")</f>
        <v>GRILLE</v>
      </c>
      <c r="F61" s="63">
        <v>9</v>
      </c>
      <c r="G61" s="184">
        <f>Inventaire[[#This Row],[QTÉ]]-IF(ISNA(AND(INDEX(PrélèvementsStock2[],MATCH(Inventaire[[#This Row],[ ARTICLE]],PrélèvementsStock2[ARTICLES],0),11)=TRUE,PrélèvementsStock2[[#This Row],[HS ? ]]="HS")),0,INDEX(PrélèvementsStock2[],MATCH(Inventaire[[#This Row],[ ARTICLE]],PrélèvementsStock2[ARTICLES],0),11))</f>
        <v>9</v>
      </c>
      <c r="H61" s="10">
        <f>SUMPRODUCT((PrélèvementsStock[ARTICLE]=Inventaire[[#This Row],[ ARTICLE]])*(PrélèvementsStock[MACRO INV]))</f>
        <v>2</v>
      </c>
      <c r="I61" s="10">
        <f>IFERROR(SUMPRODUCT((PrélèvementsStock2[ARTICLES]=Inventaire[[#This Row],[ ARTICLE]])*(PrélèvementsStock2[MACRO INV2])),"")</f>
        <v>0</v>
      </c>
      <c r="J61" s="10">
        <f>IFERROR(Inventaire[[#This Row],[QTÉ]]-Inventaire[[#This Row],[QTÉ SORTIE]]-Inventaire[[#This Row],[QTÉ EN PANNE]],"")</f>
        <v>7</v>
      </c>
      <c r="K61" s="63"/>
      <c r="L61" s="65">
        <v>0</v>
      </c>
      <c r="M61" s="16">
        <f>Inventaire[[#This Row],[QTÉ]]*L61</f>
        <v>0</v>
      </c>
      <c r="N61" s="17">
        <f>IFERROR(IF(Inventaire[[#This Row],[QTÉ]]&lt;=Inventaire[[#This Row],[ SIGNAL RÉAPPROVISIONNEMENT]],1,0),0)</f>
        <v>0</v>
      </c>
      <c r="O61" s="71"/>
      <c r="P61" s="73">
        <v>43930</v>
      </c>
    </row>
    <row r="62" spans="2:16" ht="30" customHeight="1" x14ac:dyDescent="0.3">
      <c r="B62" s="53" t="s">
        <v>59</v>
      </c>
      <c r="C62" s="56" t="s">
        <v>45</v>
      </c>
      <c r="D62" s="56" t="s">
        <v>33</v>
      </c>
      <c r="E62" s="136" t="str">
        <f>IFERROR(VLOOKUP(Inventaire[[#This Row],[LIEU / TYPE]],EmplacementStocks[],3,0),"")</f>
        <v>GRILLE</v>
      </c>
      <c r="F62" s="63">
        <v>2</v>
      </c>
      <c r="G62" s="184">
        <f>Inventaire[[#This Row],[QTÉ]]-IF(ISNA(AND(INDEX(PrélèvementsStock2[],MATCH(Inventaire[[#This Row],[ ARTICLE]],PrélèvementsStock2[ARTICLES],0),11)=TRUE,PrélèvementsStock2[[#This Row],[HS ? ]]="HS")),0,INDEX(PrélèvementsStock2[],MATCH(Inventaire[[#This Row],[ ARTICLE]],PrélèvementsStock2[ARTICLES],0),11))</f>
        <v>2</v>
      </c>
      <c r="H62" s="10">
        <f>SUMPRODUCT((PrélèvementsStock[ARTICLE]=Inventaire[[#This Row],[ ARTICLE]])*(PrélèvementsStock[MACRO INV]))</f>
        <v>0</v>
      </c>
      <c r="I62" s="10">
        <f>IFERROR(SUMPRODUCT((PrélèvementsStock2[ARTICLES]=Inventaire[[#This Row],[ ARTICLE]])*(PrélèvementsStock2[MACRO INV2])),"")</f>
        <v>0</v>
      </c>
      <c r="J62" s="10">
        <f>IFERROR(Inventaire[[#This Row],[QTÉ]]-Inventaire[[#This Row],[QTÉ SORTIE]]-Inventaire[[#This Row],[QTÉ EN PANNE]],"")</f>
        <v>2</v>
      </c>
      <c r="K62" s="63"/>
      <c r="L62" s="65">
        <v>0</v>
      </c>
      <c r="M62" s="16">
        <f>Inventaire[[#This Row],[QTÉ]]*L62</f>
        <v>0</v>
      </c>
      <c r="N62" s="17">
        <f>IFERROR(IF(Inventaire[[#This Row],[QTÉ]]&lt;=Inventaire[[#This Row],[ SIGNAL RÉAPPROVISIONNEMENT]],1,0),0)</f>
        <v>0</v>
      </c>
      <c r="O62" s="71"/>
      <c r="P62" s="73">
        <v>43930</v>
      </c>
    </row>
    <row r="63" spans="2:16" ht="30" customHeight="1" x14ac:dyDescent="0.3">
      <c r="B63" s="53" t="s">
        <v>60</v>
      </c>
      <c r="C63" s="56" t="s">
        <v>45</v>
      </c>
      <c r="D63" s="56" t="s">
        <v>33</v>
      </c>
      <c r="E63" s="136" t="str">
        <f>IFERROR(VLOOKUP(Inventaire[[#This Row],[LIEU / TYPE]],EmplacementStocks[],3,0),"")</f>
        <v>GRILLE</v>
      </c>
      <c r="F63" s="63">
        <v>0</v>
      </c>
      <c r="G63" s="184">
        <f>Inventaire[[#This Row],[QTÉ]]-IF(ISNA(AND(INDEX(PrélèvementsStock2[],MATCH(Inventaire[[#This Row],[ ARTICLE]],PrélèvementsStock2[ARTICLES],0),11)=TRUE,PrélèvementsStock2[[#This Row],[HS ? ]]="HS")),0,INDEX(PrélèvementsStock2[],MATCH(Inventaire[[#This Row],[ ARTICLE]],PrélèvementsStock2[ARTICLES],0),11))</f>
        <v>0</v>
      </c>
      <c r="H63" s="10">
        <f>SUMPRODUCT((PrélèvementsStock[ARTICLE]=Inventaire[[#This Row],[ ARTICLE]])*(PrélèvementsStock[MACRO INV]))</f>
        <v>0</v>
      </c>
      <c r="I63" s="10">
        <f>IFERROR(SUMPRODUCT((PrélèvementsStock2[ARTICLES]=Inventaire[[#This Row],[ ARTICLE]])*(PrélèvementsStock2[MACRO INV2])),"")</f>
        <v>0</v>
      </c>
      <c r="J63" s="10">
        <f>IFERROR(Inventaire[[#This Row],[QTÉ]]-Inventaire[[#This Row],[QTÉ SORTIE]]-Inventaire[[#This Row],[QTÉ EN PANNE]],"")</f>
        <v>0</v>
      </c>
      <c r="K63" s="63"/>
      <c r="L63" s="65">
        <v>0</v>
      </c>
      <c r="M63" s="16">
        <f>Inventaire[[#This Row],[QTÉ]]*L63</f>
        <v>0</v>
      </c>
      <c r="N63" s="17">
        <f>IFERROR(IF(Inventaire[[#This Row],[QTÉ]]&lt;=Inventaire[[#This Row],[ SIGNAL RÉAPPROVISIONNEMENT]],1,0),0)</f>
        <v>1</v>
      </c>
      <c r="O63" s="71"/>
      <c r="P63" s="73">
        <v>43930</v>
      </c>
    </row>
    <row r="64" spans="2:16" ht="30" customHeight="1" x14ac:dyDescent="0.3">
      <c r="B64" s="53" t="s">
        <v>88</v>
      </c>
      <c r="C64" s="56"/>
      <c r="D64" s="56" t="s">
        <v>76</v>
      </c>
      <c r="E64" s="136" t="str">
        <f>IFERROR(VLOOKUP(Inventaire[[#This Row],[LIEU / TYPE]],EmplacementStocks[],3,0),"")</f>
        <v>GRILLE</v>
      </c>
      <c r="F64" s="63">
        <v>73</v>
      </c>
      <c r="G64" s="184">
        <f>Inventaire[[#This Row],[QTÉ]]-IF(ISNA(AND(INDEX(PrélèvementsStock2[],MATCH(Inventaire[[#This Row],[ ARTICLE]],PrélèvementsStock2[ARTICLES],0),11)=TRUE,PrélèvementsStock2[[#This Row],[HS ? ]]="HS")),0,INDEX(PrélèvementsStock2[],MATCH(Inventaire[[#This Row],[ ARTICLE]],PrélèvementsStock2[ARTICLES],0),11))</f>
        <v>73</v>
      </c>
      <c r="H64" s="10">
        <f>SUMPRODUCT((PrélèvementsStock[ARTICLE]=Inventaire[[#This Row],[ ARTICLE]])*(PrélèvementsStock[MACRO INV]))</f>
        <v>0</v>
      </c>
      <c r="I64" s="10">
        <f>IFERROR(SUMPRODUCT((PrélèvementsStock2[ARTICLES]=Inventaire[[#This Row],[ ARTICLE]])*(PrélèvementsStock2[MACRO INV2])),"")</f>
        <v>0</v>
      </c>
      <c r="J64" s="10">
        <f>IFERROR(Inventaire[[#This Row],[QTÉ]]-Inventaire[[#This Row],[QTÉ SORTIE]]-Inventaire[[#This Row],[QTÉ EN PANNE]],"")</f>
        <v>73</v>
      </c>
      <c r="K64" s="63"/>
      <c r="L64" s="65">
        <v>0</v>
      </c>
      <c r="M64" s="16">
        <f>Inventaire[[#This Row],[QTÉ]]*L64</f>
        <v>0</v>
      </c>
      <c r="N64" s="17">
        <f>IFERROR(IF(Inventaire[[#This Row],[QTÉ]]&lt;=Inventaire[[#This Row],[ SIGNAL RÉAPPROVISIONNEMENT]],1,0),0)</f>
        <v>0</v>
      </c>
      <c r="O64" s="71"/>
      <c r="P64" s="73">
        <v>43930</v>
      </c>
    </row>
    <row r="65" spans="2:16" ht="30" customHeight="1" x14ac:dyDescent="0.3">
      <c r="B65" s="53" t="s">
        <v>89</v>
      </c>
      <c r="C65" s="56"/>
      <c r="D65" s="56" t="s">
        <v>76</v>
      </c>
      <c r="E65" s="136" t="str">
        <f>IFERROR(VLOOKUP(Inventaire[[#This Row],[LIEU / TYPE]],EmplacementStocks[],3,0),"")</f>
        <v>GRILLE</v>
      </c>
      <c r="F65" s="63">
        <v>8</v>
      </c>
      <c r="G65" s="184">
        <f>Inventaire[[#This Row],[QTÉ]]-IF(ISNA(AND(INDEX(PrélèvementsStock2[],MATCH(Inventaire[[#This Row],[ ARTICLE]],PrélèvementsStock2[ARTICLES],0),11)=TRUE,PrélèvementsStock2[[#This Row],[HS ? ]]="HS")),0,INDEX(PrélèvementsStock2[],MATCH(Inventaire[[#This Row],[ ARTICLE]],PrélèvementsStock2[ARTICLES],0),11))</f>
        <v>8</v>
      </c>
      <c r="H65" s="10">
        <f>SUMPRODUCT((PrélèvementsStock[ARTICLE]=Inventaire[[#This Row],[ ARTICLE]])*(PrélèvementsStock[MACRO INV]))</f>
        <v>0</v>
      </c>
      <c r="I65" s="10">
        <f>IFERROR(SUMPRODUCT((PrélèvementsStock2[ARTICLES]=Inventaire[[#This Row],[ ARTICLE]])*(PrélèvementsStock2[MACRO INV2])),"")</f>
        <v>0</v>
      </c>
      <c r="J65" s="10">
        <f>IFERROR(Inventaire[[#This Row],[QTÉ]]-Inventaire[[#This Row],[QTÉ SORTIE]]-Inventaire[[#This Row],[QTÉ EN PANNE]],"")</f>
        <v>8</v>
      </c>
      <c r="K65" s="63"/>
      <c r="L65" s="65">
        <v>0</v>
      </c>
      <c r="M65" s="16">
        <f>Inventaire[[#This Row],[QTÉ]]*L65</f>
        <v>0</v>
      </c>
      <c r="N65" s="17">
        <f>IFERROR(IF(Inventaire[[#This Row],[QTÉ]]&lt;=Inventaire[[#This Row],[ SIGNAL RÉAPPROVISIONNEMENT]],1,0),0)</f>
        <v>0</v>
      </c>
      <c r="O65" s="71"/>
      <c r="P65" s="73">
        <v>43930</v>
      </c>
    </row>
    <row r="66" spans="2:16" ht="30" customHeight="1" x14ac:dyDescent="0.3">
      <c r="B66" s="53" t="s">
        <v>90</v>
      </c>
      <c r="C66" s="56"/>
      <c r="D66" s="56" t="s">
        <v>75</v>
      </c>
      <c r="E66" s="136" t="str">
        <f>IFERROR(VLOOKUP(Inventaire[[#This Row],[LIEU / TYPE]],EmplacementStocks[],3,0),"")</f>
        <v>LOCAL</v>
      </c>
      <c r="F66" s="63">
        <v>9</v>
      </c>
      <c r="G66" s="184">
        <f>Inventaire[[#This Row],[QTÉ]]-IF(ISNA(AND(INDEX(PrélèvementsStock2[],MATCH(Inventaire[[#This Row],[ ARTICLE]],PrélèvementsStock2[ARTICLES],0),11)=TRUE,PrélèvementsStock2[[#This Row],[HS ? ]]="HS")),0,INDEX(PrélèvementsStock2[],MATCH(Inventaire[[#This Row],[ ARTICLE]],PrélèvementsStock2[ARTICLES],0),11))</f>
        <v>9</v>
      </c>
      <c r="H66" s="10">
        <f>SUMPRODUCT((PrélèvementsStock[ARTICLE]=Inventaire[[#This Row],[ ARTICLE]])*(PrélèvementsStock[MACRO INV]))</f>
        <v>0</v>
      </c>
      <c r="I66" s="10">
        <f>IFERROR(SUMPRODUCT((PrélèvementsStock2[ARTICLES]=Inventaire[[#This Row],[ ARTICLE]])*(PrélèvementsStock2[MACRO INV2])),"")</f>
        <v>0</v>
      </c>
      <c r="J66" s="10">
        <f>IFERROR(Inventaire[[#This Row],[QTÉ]]-Inventaire[[#This Row],[QTÉ SORTIE]]-Inventaire[[#This Row],[QTÉ EN PANNE]],"")</f>
        <v>9</v>
      </c>
      <c r="K66" s="63"/>
      <c r="L66" s="65">
        <v>0</v>
      </c>
      <c r="M66" s="16">
        <f>Inventaire[[#This Row],[QTÉ]]*L66</f>
        <v>0</v>
      </c>
      <c r="N66" s="17">
        <f>IFERROR(IF(Inventaire[[#This Row],[QTÉ]]&lt;=Inventaire[[#This Row],[ SIGNAL RÉAPPROVISIONNEMENT]],1,0),0)</f>
        <v>0</v>
      </c>
      <c r="O66" s="71"/>
      <c r="P66" s="73">
        <v>43930</v>
      </c>
    </row>
    <row r="67" spans="2:16" ht="30" customHeight="1" x14ac:dyDescent="0.3">
      <c r="B67" s="53" t="s">
        <v>29</v>
      </c>
      <c r="C67" s="56"/>
      <c r="D67" s="56" t="s">
        <v>75</v>
      </c>
      <c r="E67" s="136" t="str">
        <f>IFERROR(VLOOKUP(Inventaire[[#This Row],[LIEU / TYPE]],EmplacementStocks[],3,0),"")</f>
        <v>LOCAL</v>
      </c>
      <c r="F67" s="63">
        <v>2</v>
      </c>
      <c r="G67" s="184">
        <f>Inventaire[[#This Row],[QTÉ]]-IF(ISNA(AND(INDEX(PrélèvementsStock2[],MATCH(Inventaire[[#This Row],[ ARTICLE]],PrélèvementsStock2[ARTICLES],0),11)=TRUE,PrélèvementsStock2[[#This Row],[HS ? ]]="HS")),0,INDEX(PrélèvementsStock2[],MATCH(Inventaire[[#This Row],[ ARTICLE]],PrélèvementsStock2[ARTICLES],0),11))</f>
        <v>2</v>
      </c>
      <c r="H67" s="10">
        <f>SUMPRODUCT((PrélèvementsStock[ARTICLE]=Inventaire[[#This Row],[ ARTICLE]])*(PrélèvementsStock[MACRO INV]))</f>
        <v>0</v>
      </c>
      <c r="I67" s="10">
        <f>IFERROR(SUMPRODUCT((PrélèvementsStock2[ARTICLES]=Inventaire[[#This Row],[ ARTICLE]])*(PrélèvementsStock2[MACRO INV2])),"")</f>
        <v>0</v>
      </c>
      <c r="J67" s="10">
        <f>IFERROR(Inventaire[[#This Row],[QTÉ]]-Inventaire[[#This Row],[QTÉ SORTIE]]-Inventaire[[#This Row],[QTÉ EN PANNE]],"")</f>
        <v>2</v>
      </c>
      <c r="K67" s="63"/>
      <c r="L67" s="65">
        <v>0</v>
      </c>
      <c r="M67" s="16">
        <f>Inventaire[[#This Row],[QTÉ]]*L67</f>
        <v>0</v>
      </c>
      <c r="N67" s="17">
        <f>IFERROR(IF(Inventaire[[#This Row],[QTÉ]]&lt;=Inventaire[[#This Row],[ SIGNAL RÉAPPROVISIONNEMENT]],1,0),0)</f>
        <v>0</v>
      </c>
      <c r="O67" s="71"/>
      <c r="P67" s="73">
        <v>43930</v>
      </c>
    </row>
    <row r="68" spans="2:16" ht="30" customHeight="1" x14ac:dyDescent="0.3">
      <c r="B68" s="53" t="s">
        <v>96</v>
      </c>
      <c r="C68" s="56"/>
      <c r="D68" s="56" t="s">
        <v>108</v>
      </c>
      <c r="E68" s="136" t="str">
        <f>IFERROR(VLOOKUP(Inventaire[[#This Row],[LIEU / TYPE]],EmplacementStocks[],3,0),"")</f>
        <v>GRILLE</v>
      </c>
      <c r="F68" s="63">
        <v>1</v>
      </c>
      <c r="G68" s="184">
        <f>Inventaire[[#This Row],[QTÉ]]-IF(ISNA(AND(INDEX(PrélèvementsStock2[],MATCH(Inventaire[[#This Row],[ ARTICLE]],PrélèvementsStock2[ARTICLES],0),11)=TRUE,PrélèvementsStock2[[#This Row],[HS ? ]]="HS")),0,INDEX(PrélèvementsStock2[],MATCH(Inventaire[[#This Row],[ ARTICLE]],PrélèvementsStock2[ARTICLES],0),11))</f>
        <v>1</v>
      </c>
      <c r="H68" s="10">
        <f>SUMPRODUCT((PrélèvementsStock[ARTICLE]=Inventaire[[#This Row],[ ARTICLE]])*(PrélèvementsStock[MACRO INV]))</f>
        <v>0</v>
      </c>
      <c r="I68" s="10">
        <f>IFERROR(SUMPRODUCT((PrélèvementsStock2[ARTICLES]=Inventaire[[#This Row],[ ARTICLE]])*(PrélèvementsStock2[MACRO INV2])),"")</f>
        <v>0</v>
      </c>
      <c r="J68" s="10">
        <f>IFERROR(Inventaire[[#This Row],[QTÉ]]-Inventaire[[#This Row],[QTÉ SORTIE]]-Inventaire[[#This Row],[QTÉ EN PANNE]],"")</f>
        <v>1</v>
      </c>
      <c r="K68" s="63"/>
      <c r="L68" s="65">
        <v>0</v>
      </c>
      <c r="M68" s="16">
        <f>Inventaire[[#This Row],[QTÉ]]*L68</f>
        <v>0</v>
      </c>
      <c r="N68" s="17">
        <f>IFERROR(IF(Inventaire[[#This Row],[QTÉ]]&lt;=Inventaire[[#This Row],[ SIGNAL RÉAPPROVISIONNEMENT]],1,0),0)</f>
        <v>0</v>
      </c>
      <c r="O68" s="71"/>
      <c r="P68" s="73">
        <v>43930</v>
      </c>
    </row>
    <row r="69" spans="2:16" ht="30" customHeight="1" x14ac:dyDescent="0.3">
      <c r="B69" s="53" t="s">
        <v>350</v>
      </c>
      <c r="C69" s="56" t="s">
        <v>351</v>
      </c>
      <c r="D69" s="56" t="s">
        <v>37</v>
      </c>
      <c r="E69" s="136" t="str">
        <f>IFERROR(VLOOKUP(Inventaire[[#This Row],[LIEU / TYPE]],EmplacementStocks[],3,0),"")</f>
        <v>LOCAL</v>
      </c>
      <c r="F69" s="63">
        <v>10</v>
      </c>
      <c r="G69" s="184">
        <f>Inventaire[[#This Row],[QTÉ]]-IF(ISNA(AND(INDEX(PrélèvementsStock2[],MATCH(Inventaire[[#This Row],[ ARTICLE]],PrélèvementsStock2[ARTICLES],0),11)=TRUE,PrélèvementsStock2[[#This Row],[HS ? ]]="HS")),0,INDEX(PrélèvementsStock2[],MATCH(Inventaire[[#This Row],[ ARTICLE]],PrélèvementsStock2[ARTICLES],0),11))</f>
        <v>10</v>
      </c>
      <c r="H69" s="10">
        <f>SUMPRODUCT((PrélèvementsStock[ARTICLE]=Inventaire[[#This Row],[ ARTICLE]])*(PrélèvementsStock[MACRO INV]))</f>
        <v>0</v>
      </c>
      <c r="I69" s="10">
        <f>IFERROR(SUMPRODUCT((PrélèvementsStock2[ARTICLES]=Inventaire[[#This Row],[ ARTICLE]])*(PrélèvementsStock2[MACRO INV2])),"")</f>
        <v>0</v>
      </c>
      <c r="J69" s="10">
        <f>IFERROR(Inventaire[[#This Row],[QTÉ]]-Inventaire[[#This Row],[QTÉ SORTIE]]-Inventaire[[#This Row],[QTÉ EN PANNE]],"")</f>
        <v>10</v>
      </c>
      <c r="K69" s="63"/>
      <c r="L69" s="65">
        <v>0</v>
      </c>
      <c r="M69" s="16">
        <f>Inventaire[[#This Row],[QTÉ]]*L69</f>
        <v>0</v>
      </c>
      <c r="N69" s="17">
        <f>IFERROR(IF(Inventaire[[#This Row],[QTÉ]]&lt;=Inventaire[[#This Row],[ SIGNAL RÉAPPROVISIONNEMENT]],1,0),0)</f>
        <v>0</v>
      </c>
      <c r="O69" s="71"/>
      <c r="P69" s="73">
        <v>43930</v>
      </c>
    </row>
    <row r="70" spans="2:16" ht="30" customHeight="1" x14ac:dyDescent="0.3">
      <c r="B70" s="52" t="s">
        <v>49</v>
      </c>
      <c r="C70" s="56" t="s">
        <v>45</v>
      </c>
      <c r="D70" s="56" t="s">
        <v>33</v>
      </c>
      <c r="E70" s="136" t="str">
        <f>IFERROR(VLOOKUP(Inventaire[[#This Row],[LIEU / TYPE]],EmplacementStocks[],3,0),"")</f>
        <v>GRILLE</v>
      </c>
      <c r="F70" s="63">
        <v>1</v>
      </c>
      <c r="G70" s="184">
        <f>Inventaire[[#This Row],[QTÉ]]-IF(ISNA(AND(INDEX(PrélèvementsStock2[],MATCH(Inventaire[[#This Row],[ ARTICLE]],PrélèvementsStock2[ARTICLES],0),11)=TRUE,PrélèvementsStock2[[#This Row],[HS ? ]]="HS")),0,INDEX(PrélèvementsStock2[],MATCH(Inventaire[[#This Row],[ ARTICLE]],PrélèvementsStock2[ARTICLES],0),11))</f>
        <v>1</v>
      </c>
      <c r="H70" s="10">
        <f>SUMPRODUCT((PrélèvementsStock[ARTICLE]=Inventaire[[#This Row],[ ARTICLE]])*(PrélèvementsStock[MACRO INV]))</f>
        <v>0</v>
      </c>
      <c r="I70" s="10">
        <f>IFERROR(SUMPRODUCT((PrélèvementsStock2[ARTICLES]=Inventaire[[#This Row],[ ARTICLE]])*(PrélèvementsStock2[MACRO INV2])),"")</f>
        <v>0</v>
      </c>
      <c r="J70" s="10">
        <f>IFERROR(Inventaire[[#This Row],[QTÉ]]-Inventaire[[#This Row],[QTÉ SORTIE]]-Inventaire[[#This Row],[QTÉ EN PANNE]],"")</f>
        <v>1</v>
      </c>
      <c r="K70" s="63"/>
      <c r="L70" s="65">
        <v>0</v>
      </c>
      <c r="M70" s="16">
        <f>Inventaire[[#This Row],[QTÉ]]*L70</f>
        <v>0</v>
      </c>
      <c r="N70" s="17">
        <f>IFERROR(IF(Inventaire[[#This Row],[QTÉ]]&lt;=Inventaire[[#This Row],[ SIGNAL RÉAPPROVISIONNEMENT]],1,0),0)</f>
        <v>0</v>
      </c>
      <c r="O70" s="71"/>
      <c r="P70" s="73">
        <v>43930</v>
      </c>
    </row>
    <row r="71" spans="2:16" ht="30" customHeight="1" x14ac:dyDescent="0.3">
      <c r="B71" s="52" t="s">
        <v>51</v>
      </c>
      <c r="C71" s="56" t="s">
        <v>45</v>
      </c>
      <c r="D71" s="56" t="s">
        <v>33</v>
      </c>
      <c r="E71" s="136" t="str">
        <f>IFERROR(VLOOKUP(Inventaire[[#This Row],[LIEU / TYPE]],EmplacementStocks[],3,0),"")</f>
        <v>GRILLE</v>
      </c>
      <c r="F71" s="63">
        <v>3</v>
      </c>
      <c r="G71" s="184">
        <f>Inventaire[[#This Row],[QTÉ]]-IF(ISNA(AND(INDEX(PrélèvementsStock2[],MATCH(Inventaire[[#This Row],[ ARTICLE]],PrélèvementsStock2[ARTICLES],0),11)=TRUE,PrélèvementsStock2[[#This Row],[HS ? ]]="HS")),0,INDEX(PrélèvementsStock2[],MATCH(Inventaire[[#This Row],[ ARTICLE]],PrélèvementsStock2[ARTICLES],0),11))</f>
        <v>3</v>
      </c>
      <c r="H71" s="10">
        <f>SUMPRODUCT((PrélèvementsStock[ARTICLE]=Inventaire[[#This Row],[ ARTICLE]])*(PrélèvementsStock[MACRO INV]))</f>
        <v>0</v>
      </c>
      <c r="I71" s="10">
        <f>IFERROR(SUMPRODUCT((PrélèvementsStock2[ARTICLES]=Inventaire[[#This Row],[ ARTICLE]])*(PrélèvementsStock2[MACRO INV2])),"")</f>
        <v>0</v>
      </c>
      <c r="J71" s="10">
        <f>IFERROR(Inventaire[[#This Row],[QTÉ]]-Inventaire[[#This Row],[QTÉ SORTIE]]-Inventaire[[#This Row],[QTÉ EN PANNE]],"")</f>
        <v>3</v>
      </c>
      <c r="K71" s="63"/>
      <c r="L71" s="65">
        <v>0</v>
      </c>
      <c r="M71" s="16">
        <f>Inventaire[[#This Row],[QTÉ]]*L71</f>
        <v>0</v>
      </c>
      <c r="N71" s="17">
        <f>IFERROR(IF(Inventaire[[#This Row],[QTÉ]]&lt;=Inventaire[[#This Row],[ SIGNAL RÉAPPROVISIONNEMENT]],1,0),0)</f>
        <v>0</v>
      </c>
      <c r="O71" s="71"/>
      <c r="P71" s="73">
        <v>43930</v>
      </c>
    </row>
    <row r="72" spans="2:16" ht="30" customHeight="1" x14ac:dyDescent="0.3">
      <c r="B72" s="52" t="s">
        <v>50</v>
      </c>
      <c r="C72" s="56" t="s">
        <v>45</v>
      </c>
      <c r="D72" s="56" t="s">
        <v>33</v>
      </c>
      <c r="E72" s="136" t="str">
        <f>IFERROR(VLOOKUP(Inventaire[[#This Row],[LIEU / TYPE]],EmplacementStocks[],3,0),"")</f>
        <v>GRILLE</v>
      </c>
      <c r="F72" s="63">
        <v>3</v>
      </c>
      <c r="G72" s="184">
        <f>Inventaire[[#This Row],[QTÉ]]-IF(ISNA(AND(INDEX(PrélèvementsStock2[],MATCH(Inventaire[[#This Row],[ ARTICLE]],PrélèvementsStock2[ARTICLES],0),11)=TRUE,PrélèvementsStock2[[#This Row],[HS ? ]]="HS")),0,INDEX(PrélèvementsStock2[],MATCH(Inventaire[[#This Row],[ ARTICLE]],PrélèvementsStock2[ARTICLES],0),11))</f>
        <v>3</v>
      </c>
      <c r="H72" s="10">
        <f>SUMPRODUCT((PrélèvementsStock[ARTICLE]=Inventaire[[#This Row],[ ARTICLE]])*(PrélèvementsStock[MACRO INV]))</f>
        <v>0</v>
      </c>
      <c r="I72" s="10">
        <f>IFERROR(SUMPRODUCT((PrélèvementsStock2[ARTICLES]=Inventaire[[#This Row],[ ARTICLE]])*(PrélèvementsStock2[MACRO INV2])),"")</f>
        <v>0</v>
      </c>
      <c r="J72" s="10">
        <f>IFERROR(Inventaire[[#This Row],[QTÉ]]-Inventaire[[#This Row],[QTÉ SORTIE]]-Inventaire[[#This Row],[QTÉ EN PANNE]],"")</f>
        <v>3</v>
      </c>
      <c r="K72" s="63"/>
      <c r="L72" s="65">
        <v>0</v>
      </c>
      <c r="M72" s="16">
        <f>Inventaire[[#This Row],[QTÉ]]*L72</f>
        <v>0</v>
      </c>
      <c r="N72" s="17">
        <f>IFERROR(IF(Inventaire[[#This Row],[QTÉ]]&lt;=Inventaire[[#This Row],[ SIGNAL RÉAPPROVISIONNEMENT]],1,0),0)</f>
        <v>0</v>
      </c>
      <c r="O72" s="71"/>
      <c r="P72" s="73">
        <v>43930</v>
      </c>
    </row>
    <row r="73" spans="2:16" ht="30" customHeight="1" x14ac:dyDescent="0.3">
      <c r="B73" s="52" t="s">
        <v>47</v>
      </c>
      <c r="C73" s="56" t="s">
        <v>45</v>
      </c>
      <c r="D73" s="56" t="s">
        <v>33</v>
      </c>
      <c r="E73" s="136" t="str">
        <f>IFERROR(VLOOKUP(Inventaire[[#This Row],[LIEU / TYPE]],EmplacementStocks[],3,0),"")</f>
        <v>GRILLE</v>
      </c>
      <c r="F73" s="63">
        <v>5</v>
      </c>
      <c r="G73" s="184">
        <f>Inventaire[[#This Row],[QTÉ]]-IF(ISNA(AND(INDEX(PrélèvementsStock2[],MATCH(Inventaire[[#This Row],[ ARTICLE]],PrélèvementsStock2[ARTICLES],0),11)=TRUE,PrélèvementsStock2[[#This Row],[HS ? ]]="HS")),0,INDEX(PrélèvementsStock2[],MATCH(Inventaire[[#This Row],[ ARTICLE]],PrélèvementsStock2[ARTICLES],0),11))</f>
        <v>5</v>
      </c>
      <c r="H73" s="10">
        <f>SUMPRODUCT((PrélèvementsStock[ARTICLE]=Inventaire[[#This Row],[ ARTICLE]])*(PrélèvementsStock[MACRO INV]))</f>
        <v>0</v>
      </c>
      <c r="I73" s="10">
        <f>IFERROR(SUMPRODUCT((PrélèvementsStock2[ARTICLES]=Inventaire[[#This Row],[ ARTICLE]])*(PrélèvementsStock2[MACRO INV2])),"")</f>
        <v>0</v>
      </c>
      <c r="J73" s="10">
        <f>IFERROR(Inventaire[[#This Row],[QTÉ]]-Inventaire[[#This Row],[QTÉ SORTIE]]-Inventaire[[#This Row],[QTÉ EN PANNE]],"")</f>
        <v>5</v>
      </c>
      <c r="K73" s="64"/>
      <c r="L73" s="65">
        <v>0</v>
      </c>
      <c r="M73" s="16">
        <f>Inventaire[[#This Row],[QTÉ]]*L73</f>
        <v>0</v>
      </c>
      <c r="N73" s="17">
        <f>IFERROR(IF(Inventaire[[#This Row],[QTÉ]]&lt;=Inventaire[[#This Row],[ SIGNAL RÉAPPROVISIONNEMENT]],1,0),0)</f>
        <v>0</v>
      </c>
      <c r="O73" s="71"/>
      <c r="P73" s="73">
        <v>43930</v>
      </c>
    </row>
    <row r="74" spans="2:16" ht="30" customHeight="1" x14ac:dyDescent="0.3">
      <c r="B74" s="52" t="s">
        <v>343</v>
      </c>
      <c r="C74" s="56" t="s">
        <v>45</v>
      </c>
      <c r="D74" s="56" t="s">
        <v>33</v>
      </c>
      <c r="E74" s="136" t="str">
        <f>IFERROR(VLOOKUP(Inventaire[[#This Row],[LIEU / TYPE]],EmplacementStocks[],3,0),"")</f>
        <v>GRILLE</v>
      </c>
      <c r="F74" s="63">
        <v>21</v>
      </c>
      <c r="G74" s="184">
        <f>Inventaire[[#This Row],[QTÉ]]-IF(ISNA(AND(INDEX(PrélèvementsStock2[],MATCH(Inventaire[[#This Row],[ ARTICLE]],PrélèvementsStock2[ARTICLES],0),11)=TRUE,PrélèvementsStock2[[#This Row],[HS ? ]]="HS")),0,INDEX(PrélèvementsStock2[],MATCH(Inventaire[[#This Row],[ ARTICLE]],PrélèvementsStock2[ARTICLES],0),11))</f>
        <v>21</v>
      </c>
      <c r="H74" s="10">
        <f>SUMPRODUCT((PrélèvementsStock[ARTICLE]=Inventaire[[#This Row],[ ARTICLE]])*(PrélèvementsStock[MACRO INV]))</f>
        <v>0</v>
      </c>
      <c r="I74" s="10">
        <f>IFERROR(SUMPRODUCT((PrélèvementsStock2[ARTICLES]=Inventaire[[#This Row],[ ARTICLE]])*(PrélèvementsStock2[MACRO INV2])),"")</f>
        <v>0</v>
      </c>
      <c r="J74" s="10">
        <f>IFERROR(Inventaire[[#This Row],[QTÉ]]-Inventaire[[#This Row],[QTÉ SORTIE]]-Inventaire[[#This Row],[QTÉ EN PANNE]],"")</f>
        <v>21</v>
      </c>
      <c r="K74" s="63"/>
      <c r="L74" s="65">
        <v>0</v>
      </c>
      <c r="M74" s="16">
        <f>Inventaire[[#This Row],[QTÉ]]*L74</f>
        <v>0</v>
      </c>
      <c r="N74" s="17">
        <f>IFERROR(IF(Inventaire[[#This Row],[QTÉ]]&lt;=Inventaire[[#This Row],[ SIGNAL RÉAPPROVISIONNEMENT]],1,0),0)</f>
        <v>0</v>
      </c>
      <c r="O74" s="71"/>
      <c r="P74" s="73">
        <v>43930</v>
      </c>
    </row>
    <row r="75" spans="2:16" ht="30" customHeight="1" x14ac:dyDescent="0.3">
      <c r="B75" s="52" t="s">
        <v>348</v>
      </c>
      <c r="C75" s="56" t="s">
        <v>45</v>
      </c>
      <c r="D75" s="56" t="s">
        <v>33</v>
      </c>
      <c r="E75" s="136" t="str">
        <f>IFERROR(VLOOKUP(Inventaire[[#This Row],[LIEU / TYPE]],EmplacementStocks[],3,0),"")</f>
        <v>GRILLE</v>
      </c>
      <c r="F75" s="63">
        <v>10</v>
      </c>
      <c r="G75" s="184">
        <f>Inventaire[[#This Row],[QTÉ]]-IF(ISNA(AND(INDEX(PrélèvementsStock2[],MATCH(Inventaire[[#This Row],[ ARTICLE]],PrélèvementsStock2[ARTICLES],0),11)=TRUE,PrélèvementsStock2[[#This Row],[HS ? ]]="HS")),0,INDEX(PrélèvementsStock2[],MATCH(Inventaire[[#This Row],[ ARTICLE]],PrélèvementsStock2[ARTICLES],0),11))</f>
        <v>10</v>
      </c>
      <c r="H75" s="10">
        <f>SUMPRODUCT((PrélèvementsStock[ARTICLE]=Inventaire[[#This Row],[ ARTICLE]])*(PrélèvementsStock[MACRO INV]))</f>
        <v>0</v>
      </c>
      <c r="I75" s="10">
        <f>IFERROR(SUMPRODUCT((PrélèvementsStock2[ARTICLES]=Inventaire[[#This Row],[ ARTICLE]])*(PrélèvementsStock2[MACRO INV2])),"")</f>
        <v>0</v>
      </c>
      <c r="J75" s="10">
        <f>IFERROR(Inventaire[[#This Row],[QTÉ]]-Inventaire[[#This Row],[QTÉ SORTIE]]-Inventaire[[#This Row],[QTÉ EN PANNE]],"")</f>
        <v>10</v>
      </c>
      <c r="K75" s="63">
        <v>9</v>
      </c>
      <c r="L75" s="65">
        <v>0</v>
      </c>
      <c r="M75" s="16">
        <f>Inventaire[[#This Row],[QTÉ]]*L75</f>
        <v>0</v>
      </c>
      <c r="N75" s="17">
        <f>IFERROR(IF(Inventaire[[#This Row],[QTÉ]]&lt;=Inventaire[[#This Row],[ SIGNAL RÉAPPROVISIONNEMENT]],1,0),0)</f>
        <v>0</v>
      </c>
      <c r="O75" s="71"/>
      <c r="P75" s="73">
        <v>43930</v>
      </c>
    </row>
    <row r="76" spans="2:16" ht="30" customHeight="1" x14ac:dyDescent="0.3">
      <c r="B76" s="52" t="s">
        <v>46</v>
      </c>
      <c r="C76" s="56" t="s">
        <v>45</v>
      </c>
      <c r="D76" s="56" t="s">
        <v>33</v>
      </c>
      <c r="E76" s="136" t="str">
        <f>IFERROR(VLOOKUP(Inventaire[[#This Row],[LIEU / TYPE]],EmplacementStocks[],3,0),"")</f>
        <v>GRILLE</v>
      </c>
      <c r="F76" s="63">
        <v>11</v>
      </c>
      <c r="G76" s="184">
        <f>Inventaire[[#This Row],[QTÉ]]-IF(ISNA(AND(INDEX(PrélèvementsStock2[],MATCH(Inventaire[[#This Row],[ ARTICLE]],PrélèvementsStock2[ARTICLES],0),11)=TRUE,PrélèvementsStock2[[#This Row],[HS ? ]]="HS")),0,INDEX(PrélèvementsStock2[],MATCH(Inventaire[[#This Row],[ ARTICLE]],PrélèvementsStock2[ARTICLES],0),11))</f>
        <v>11</v>
      </c>
      <c r="H76" s="10">
        <f>SUMPRODUCT((PrélèvementsStock[ARTICLE]=Inventaire[[#This Row],[ ARTICLE]])*(PrélèvementsStock[MACRO INV]))</f>
        <v>0</v>
      </c>
      <c r="I76" s="10">
        <f>IFERROR(SUMPRODUCT((PrélèvementsStock2[ARTICLES]=Inventaire[[#This Row],[ ARTICLE]])*(PrélèvementsStock2[MACRO INV2])),"")</f>
        <v>0</v>
      </c>
      <c r="J76" s="10">
        <f>IFERROR(Inventaire[[#This Row],[QTÉ]]-Inventaire[[#This Row],[QTÉ SORTIE]]-Inventaire[[#This Row],[QTÉ EN PANNE]],"")</f>
        <v>11</v>
      </c>
      <c r="K76" s="64"/>
      <c r="L76" s="65">
        <v>0</v>
      </c>
      <c r="M76" s="16">
        <f>Inventaire[[#This Row],[QTÉ]]*L76</f>
        <v>0</v>
      </c>
      <c r="N76" s="17">
        <f>IFERROR(IF(Inventaire[[#This Row],[QTÉ]]&lt;=Inventaire[[#This Row],[ SIGNAL RÉAPPROVISIONNEMENT]],1,0),0)</f>
        <v>0</v>
      </c>
      <c r="O76" s="71"/>
      <c r="P76" s="73">
        <v>43930</v>
      </c>
    </row>
    <row r="77" spans="2:16" ht="30" customHeight="1" x14ac:dyDescent="0.3">
      <c r="B77" s="53" t="s">
        <v>58</v>
      </c>
      <c r="C77" s="56" t="s">
        <v>45</v>
      </c>
      <c r="D77" s="56" t="s">
        <v>33</v>
      </c>
      <c r="E77" s="136" t="str">
        <f>IFERROR(VLOOKUP(Inventaire[[#This Row],[LIEU / TYPE]],EmplacementStocks[],3,0),"")</f>
        <v>GRILLE</v>
      </c>
      <c r="F77" s="63">
        <v>2</v>
      </c>
      <c r="G77" s="184">
        <f>Inventaire[[#This Row],[QTÉ]]-IF(ISNA(AND(INDEX(PrélèvementsStock2[],MATCH(Inventaire[[#This Row],[ ARTICLE]],PrélèvementsStock2[ARTICLES],0),11)=TRUE,PrélèvementsStock2[[#This Row],[HS ? ]]="HS")),0,INDEX(PrélèvementsStock2[],MATCH(Inventaire[[#This Row],[ ARTICLE]],PrélèvementsStock2[ARTICLES],0),11))</f>
        <v>2</v>
      </c>
      <c r="H77" s="10">
        <f>SUMPRODUCT((PrélèvementsStock[ARTICLE]=Inventaire[[#This Row],[ ARTICLE]])*(PrélèvementsStock[MACRO INV]))</f>
        <v>0</v>
      </c>
      <c r="I77" s="10">
        <f>IFERROR(SUMPRODUCT((PrélèvementsStock2[ARTICLES]=Inventaire[[#This Row],[ ARTICLE]])*(PrélèvementsStock2[MACRO INV2])),"")</f>
        <v>0</v>
      </c>
      <c r="J77" s="10">
        <f>IFERROR(Inventaire[[#This Row],[QTÉ]]-Inventaire[[#This Row],[QTÉ SORTIE]]-Inventaire[[#This Row],[QTÉ EN PANNE]],"")</f>
        <v>2</v>
      </c>
      <c r="K77" s="63"/>
      <c r="L77" s="65">
        <v>0</v>
      </c>
      <c r="M77" s="16">
        <f>Inventaire[[#This Row],[QTÉ]]*L77</f>
        <v>0</v>
      </c>
      <c r="N77" s="17">
        <f>IFERROR(IF(Inventaire[[#This Row],[QTÉ]]&lt;=Inventaire[[#This Row],[ SIGNAL RÉAPPROVISIONNEMENT]],1,0),0)</f>
        <v>0</v>
      </c>
      <c r="O77" s="71"/>
      <c r="P77" s="73">
        <v>43930</v>
      </c>
    </row>
    <row r="78" spans="2:16" ht="30" customHeight="1" x14ac:dyDescent="0.3">
      <c r="B78" s="53" t="s">
        <v>85</v>
      </c>
      <c r="C78" s="56"/>
      <c r="D78" s="56" t="s">
        <v>75</v>
      </c>
      <c r="E78" s="136" t="str">
        <f>IFERROR(VLOOKUP(Inventaire[[#This Row],[LIEU / TYPE]],EmplacementStocks[],3,0),"")</f>
        <v>LOCAL</v>
      </c>
      <c r="F78" s="63">
        <v>4</v>
      </c>
      <c r="G78" s="184">
        <f>Inventaire[[#This Row],[QTÉ]]-IF(ISNA(AND(INDEX(PrélèvementsStock2[],MATCH(Inventaire[[#This Row],[ ARTICLE]],PrélèvementsStock2[ARTICLES],0),11)=TRUE,PrélèvementsStock2[[#This Row],[HS ? ]]="HS")),0,INDEX(PrélèvementsStock2[],MATCH(Inventaire[[#This Row],[ ARTICLE]],PrélèvementsStock2[ARTICLES],0),11))</f>
        <v>4</v>
      </c>
      <c r="H78" s="10">
        <f>SUMPRODUCT((PrélèvementsStock[ARTICLE]=Inventaire[[#This Row],[ ARTICLE]])*(PrélèvementsStock[MACRO INV]))</f>
        <v>0</v>
      </c>
      <c r="I78" s="10">
        <f>IFERROR(SUMPRODUCT((PrélèvementsStock2[ARTICLES]=Inventaire[[#This Row],[ ARTICLE]])*(PrélèvementsStock2[MACRO INV2])),"")</f>
        <v>0</v>
      </c>
      <c r="J78" s="10">
        <f>IFERROR(Inventaire[[#This Row],[QTÉ]]-Inventaire[[#This Row],[QTÉ SORTIE]]-Inventaire[[#This Row],[QTÉ EN PANNE]],"")</f>
        <v>4</v>
      </c>
      <c r="K78" s="63"/>
      <c r="L78" s="65">
        <v>0</v>
      </c>
      <c r="M78" s="16">
        <f>Inventaire[[#This Row],[QTÉ]]*L78</f>
        <v>0</v>
      </c>
      <c r="N78" s="17">
        <f>IFERROR(IF(Inventaire[[#This Row],[QTÉ]]&lt;=Inventaire[[#This Row],[ SIGNAL RÉAPPROVISIONNEMENT]],1,0),0)</f>
        <v>0</v>
      </c>
      <c r="O78" s="71"/>
      <c r="P78" s="73">
        <v>43930</v>
      </c>
    </row>
    <row r="79" spans="2:16" ht="30" customHeight="1" x14ac:dyDescent="0.3">
      <c r="B79" s="53" t="s">
        <v>103</v>
      </c>
      <c r="C79" s="56"/>
      <c r="D79" s="56" t="s">
        <v>76</v>
      </c>
      <c r="E79" s="136" t="str">
        <f>IFERROR(VLOOKUP(Inventaire[[#This Row],[LIEU / TYPE]],EmplacementStocks[],3,0),"")</f>
        <v>GRILLE</v>
      </c>
      <c r="F79" s="63">
        <v>1</v>
      </c>
      <c r="G79" s="184">
        <f>Inventaire[[#This Row],[QTÉ]]-IF(ISNA(AND(INDEX(PrélèvementsStock2[],MATCH(Inventaire[[#This Row],[ ARTICLE]],PrélèvementsStock2[ARTICLES],0),11)=TRUE,PrélèvementsStock2[[#This Row],[HS ? ]]="HS")),0,INDEX(PrélèvementsStock2[],MATCH(Inventaire[[#This Row],[ ARTICLE]],PrélèvementsStock2[ARTICLES],0),11))</f>
        <v>1</v>
      </c>
      <c r="H79" s="10">
        <f>SUMPRODUCT((PrélèvementsStock[ARTICLE]=Inventaire[[#This Row],[ ARTICLE]])*(PrélèvementsStock[MACRO INV]))</f>
        <v>0</v>
      </c>
      <c r="I79" s="10">
        <f>IFERROR(SUMPRODUCT((PrélèvementsStock2[ARTICLES]=Inventaire[[#This Row],[ ARTICLE]])*(PrélèvementsStock2[MACRO INV2])),"")</f>
        <v>0</v>
      </c>
      <c r="J79" s="10">
        <f>IFERROR(Inventaire[[#This Row],[QTÉ]]-Inventaire[[#This Row],[QTÉ SORTIE]]-Inventaire[[#This Row],[QTÉ EN PANNE]],"")</f>
        <v>1</v>
      </c>
      <c r="K79" s="63"/>
      <c r="L79" s="65">
        <v>0</v>
      </c>
      <c r="M79" s="16">
        <f>Inventaire[[#This Row],[QTÉ]]*L79</f>
        <v>0</v>
      </c>
      <c r="N79" s="17">
        <f>IFERROR(IF(Inventaire[[#This Row],[QTÉ]]&lt;=Inventaire[[#This Row],[ SIGNAL RÉAPPROVISIONNEMENT]],1,0),0)</f>
        <v>0</v>
      </c>
      <c r="O79" s="71"/>
      <c r="P79" s="73">
        <v>43930</v>
      </c>
    </row>
    <row r="80" spans="2:16" ht="30" customHeight="1" x14ac:dyDescent="0.3">
      <c r="B80" s="53" t="s">
        <v>114</v>
      </c>
      <c r="C80" s="56"/>
      <c r="D80" s="56" t="s">
        <v>36</v>
      </c>
      <c r="E80" s="136" t="str">
        <f>IFERROR(VLOOKUP(Inventaire[[#This Row],[LIEU / TYPE]],EmplacementStocks[],3,0),"")</f>
        <v>GRILLE</v>
      </c>
      <c r="F80" s="63">
        <v>1</v>
      </c>
      <c r="G80" s="184">
        <f>Inventaire[[#This Row],[QTÉ]]-IF(ISNA(AND(INDEX(PrélèvementsStock2[],MATCH(Inventaire[[#This Row],[ ARTICLE]],PrélèvementsStock2[ARTICLES],0),11)=TRUE,PrélèvementsStock2[[#This Row],[HS ? ]]="HS")),0,INDEX(PrélèvementsStock2[],MATCH(Inventaire[[#This Row],[ ARTICLE]],PrélèvementsStock2[ARTICLES],0),11))</f>
        <v>1</v>
      </c>
      <c r="H80" s="10">
        <f>SUMPRODUCT((PrélèvementsStock[ARTICLE]=Inventaire[[#This Row],[ ARTICLE]])*(PrélèvementsStock[MACRO INV]))</f>
        <v>0</v>
      </c>
      <c r="I80" s="10">
        <f>IFERROR(SUMPRODUCT((PrélèvementsStock2[ARTICLES]=Inventaire[[#This Row],[ ARTICLE]])*(PrélèvementsStock2[MACRO INV2])),"")</f>
        <v>0</v>
      </c>
      <c r="J80" s="10">
        <f>IFERROR(Inventaire[[#This Row],[QTÉ]]-Inventaire[[#This Row],[QTÉ SORTIE]]-Inventaire[[#This Row],[QTÉ EN PANNE]],"")</f>
        <v>1</v>
      </c>
      <c r="K80" s="63"/>
      <c r="L80" s="65">
        <v>0</v>
      </c>
      <c r="M80" s="16">
        <f>Inventaire[[#This Row],[QTÉ]]*L80</f>
        <v>0</v>
      </c>
      <c r="N80" s="17">
        <f>IFERROR(IF(Inventaire[[#This Row],[QTÉ]]&lt;=Inventaire[[#This Row],[ SIGNAL RÉAPPROVISIONNEMENT]],1,0),0)</f>
        <v>0</v>
      </c>
      <c r="O80" s="71"/>
      <c r="P80" s="73">
        <v>43930</v>
      </c>
    </row>
    <row r="81" spans="2:16" ht="30" customHeight="1" x14ac:dyDescent="0.3">
      <c r="B81" s="53" t="s">
        <v>91</v>
      </c>
      <c r="C81" s="56"/>
      <c r="D81" s="56" t="s">
        <v>76</v>
      </c>
      <c r="E81" s="136" t="str">
        <f>IFERROR(VLOOKUP(Inventaire[[#This Row],[LIEU / TYPE]],EmplacementStocks[],3,0),"")</f>
        <v>GRILLE</v>
      </c>
      <c r="F81" s="63">
        <v>15</v>
      </c>
      <c r="G81" s="184">
        <f>Inventaire[[#This Row],[QTÉ]]-IF(ISNA(AND(INDEX(PrélèvementsStock2[],MATCH(Inventaire[[#This Row],[ ARTICLE]],PrélèvementsStock2[ARTICLES],0),11)=TRUE,PrélèvementsStock2[[#This Row],[HS ? ]]="HS")),0,INDEX(PrélèvementsStock2[],MATCH(Inventaire[[#This Row],[ ARTICLE]],PrélèvementsStock2[ARTICLES],0),11))</f>
        <v>15</v>
      </c>
      <c r="H81" s="10">
        <f>SUMPRODUCT((PrélèvementsStock[ARTICLE]=Inventaire[[#This Row],[ ARTICLE]])*(PrélèvementsStock[MACRO INV]))</f>
        <v>0</v>
      </c>
      <c r="I81" s="10">
        <f>IFERROR(SUMPRODUCT((PrélèvementsStock2[ARTICLES]=Inventaire[[#This Row],[ ARTICLE]])*(PrélèvementsStock2[MACRO INV2])),"")</f>
        <v>0</v>
      </c>
      <c r="J81" s="10">
        <f>IFERROR(Inventaire[[#This Row],[QTÉ]]-Inventaire[[#This Row],[QTÉ SORTIE]]-Inventaire[[#This Row],[QTÉ EN PANNE]],"")</f>
        <v>15</v>
      </c>
      <c r="K81" s="63"/>
      <c r="L81" s="65">
        <v>0</v>
      </c>
      <c r="M81" s="16">
        <f>Inventaire[[#This Row],[QTÉ]]*L81</f>
        <v>0</v>
      </c>
      <c r="N81" s="17">
        <f>IFERROR(IF(Inventaire[[#This Row],[QTÉ]]&lt;=Inventaire[[#This Row],[ SIGNAL RÉAPPROVISIONNEMENT]],1,0),0)</f>
        <v>0</v>
      </c>
      <c r="O81" s="71"/>
      <c r="P81" s="73">
        <v>43930</v>
      </c>
    </row>
    <row r="82" spans="2:16" ht="30" customHeight="1" x14ac:dyDescent="0.3">
      <c r="B82" s="53"/>
      <c r="C82" s="56"/>
      <c r="D82" s="56"/>
      <c r="E82" s="136" t="str">
        <f>IFERROR(VLOOKUP(Inventaire[[#This Row],[LIEU / TYPE]],EmplacementStocks[],3,0),"")</f>
        <v/>
      </c>
      <c r="F82" s="63"/>
      <c r="G82" s="184">
        <f>Inventaire[[#This Row],[QTÉ]]-IF(ISNA(AND(INDEX(PrélèvementsStock2[],MATCH(Inventaire[[#This Row],[ ARTICLE]],PrélèvementsStock2[ARTICLES],0),11)=TRUE,PrélèvementsStock2[[#This Row],[HS ? ]]="HS")),0,INDEX(PrélèvementsStock2[],MATCH(Inventaire[[#This Row],[ ARTICLE]],PrélèvementsStock2[ARTICLES],0),11))</f>
        <v>0</v>
      </c>
      <c r="H82" s="10">
        <f>SUMPRODUCT((PrélèvementsStock[ARTICLE]=Inventaire[[#This Row],[ ARTICLE]])*(PrélèvementsStock[MACRO INV]))</f>
        <v>0</v>
      </c>
      <c r="I82" s="10">
        <f>IFERROR(SUMPRODUCT((PrélèvementsStock2[ARTICLES]=Inventaire[[#This Row],[ ARTICLE]])*(PrélèvementsStock2[MACRO INV2])),"")</f>
        <v>0</v>
      </c>
      <c r="J82" s="10">
        <f>IFERROR(Inventaire[[#This Row],[QTÉ]]-Inventaire[[#This Row],[QTÉ SORTIE]]-Inventaire[[#This Row],[QTÉ EN PANNE]],"")</f>
        <v>0</v>
      </c>
      <c r="K82" s="63"/>
      <c r="L82" s="65">
        <v>0</v>
      </c>
      <c r="M82" s="16">
        <f>Inventaire[[#This Row],[QTÉ]]*L82</f>
        <v>0</v>
      </c>
      <c r="N82" s="17">
        <f>IFERROR(IF(Inventaire[[#This Row],[QTÉ]]&lt;=Inventaire[[#This Row],[ SIGNAL RÉAPPROVISIONNEMENT]],1,0),0)</f>
        <v>1</v>
      </c>
      <c r="O82" s="71"/>
      <c r="P82" s="73">
        <v>43930</v>
      </c>
    </row>
    <row r="83" spans="2:16" ht="30" customHeight="1" x14ac:dyDescent="0.3">
      <c r="B83" s="53"/>
      <c r="C83" s="56"/>
      <c r="D83" s="56"/>
      <c r="E83" s="136" t="str">
        <f>IFERROR(VLOOKUP(Inventaire[[#This Row],[LIEU / TYPE]],EmplacementStocks[],3,0),"")</f>
        <v/>
      </c>
      <c r="F83" s="63"/>
      <c r="G83" s="184">
        <f>Inventaire[[#This Row],[QTÉ]]-IF(ISNA(AND(INDEX(PrélèvementsStock2[],MATCH(Inventaire[[#This Row],[ ARTICLE]],PrélèvementsStock2[ARTICLES],0),11)=TRUE,PrélèvementsStock2[[#This Row],[HS ? ]]="HS")),0,INDEX(PrélèvementsStock2[],MATCH(Inventaire[[#This Row],[ ARTICLE]],PrélèvementsStock2[ARTICLES],0),11))</f>
        <v>0</v>
      </c>
      <c r="H83" s="10">
        <f>SUMPRODUCT((PrélèvementsStock[ARTICLE]=Inventaire[[#This Row],[ ARTICLE]])*(PrélèvementsStock[MACRO INV]))</f>
        <v>0</v>
      </c>
      <c r="I83" s="10">
        <f>IFERROR(SUMPRODUCT((PrélèvementsStock2[ARTICLES]=Inventaire[[#This Row],[ ARTICLE]])*(PrélèvementsStock2[MACRO INV2])),"")</f>
        <v>0</v>
      </c>
      <c r="J83" s="10">
        <f>IFERROR(Inventaire[[#This Row],[QTÉ]]-Inventaire[[#This Row],[QTÉ SORTIE]]-Inventaire[[#This Row],[QTÉ EN PANNE]],"")</f>
        <v>0</v>
      </c>
      <c r="K83" s="63"/>
      <c r="L83" s="65">
        <v>0</v>
      </c>
      <c r="M83" s="16">
        <f>Inventaire[[#This Row],[QTÉ]]*L83</f>
        <v>0</v>
      </c>
      <c r="N83" s="17">
        <f>IFERROR(IF(Inventaire[[#This Row],[QTÉ]]&lt;=Inventaire[[#This Row],[ SIGNAL RÉAPPROVISIONNEMENT]],1,0),0)</f>
        <v>1</v>
      </c>
      <c r="O83" s="71"/>
      <c r="P83" s="73">
        <v>43930</v>
      </c>
    </row>
    <row r="84" spans="2:16" ht="30" customHeight="1" x14ac:dyDescent="0.3">
      <c r="B84" s="53"/>
      <c r="C84" s="56"/>
      <c r="D84" s="56"/>
      <c r="E84" s="136" t="str">
        <f>IFERROR(VLOOKUP(Inventaire[[#This Row],[LIEU / TYPE]],EmplacementStocks[],3,0),"")</f>
        <v/>
      </c>
      <c r="F84" s="63"/>
      <c r="G84" s="184">
        <f>Inventaire[[#This Row],[QTÉ]]-IF(ISNA(AND(INDEX(PrélèvementsStock2[],MATCH(Inventaire[[#This Row],[ ARTICLE]],PrélèvementsStock2[ARTICLES],0),11)=TRUE,PrélèvementsStock2[[#This Row],[HS ? ]]="HS")),0,INDEX(PrélèvementsStock2[],MATCH(Inventaire[[#This Row],[ ARTICLE]],PrélèvementsStock2[ARTICLES],0),11))</f>
        <v>0</v>
      </c>
      <c r="H84" s="10">
        <f>SUMPRODUCT((PrélèvementsStock[ARTICLE]=Inventaire[[#This Row],[ ARTICLE]])*(PrélèvementsStock[MACRO INV]))</f>
        <v>0</v>
      </c>
      <c r="I84" s="10">
        <f>IFERROR(SUMPRODUCT((PrélèvementsStock2[ARTICLES]=Inventaire[[#This Row],[ ARTICLE]])*(PrélèvementsStock2[MACRO INV2])),"")</f>
        <v>0</v>
      </c>
      <c r="J84" s="10">
        <f>IFERROR(Inventaire[[#This Row],[QTÉ]]-Inventaire[[#This Row],[QTÉ SORTIE]]-Inventaire[[#This Row],[QTÉ EN PANNE]],"")</f>
        <v>0</v>
      </c>
      <c r="K84" s="63"/>
      <c r="L84" s="65">
        <v>0</v>
      </c>
      <c r="M84" s="16">
        <f>Inventaire[[#This Row],[QTÉ]]*L84</f>
        <v>0</v>
      </c>
      <c r="N84" s="17">
        <f>IFERROR(IF(Inventaire[[#This Row],[QTÉ]]&lt;=Inventaire[[#This Row],[ SIGNAL RÉAPPROVISIONNEMENT]],1,0),0)</f>
        <v>1</v>
      </c>
      <c r="O84" s="71"/>
      <c r="P84" s="73">
        <v>43930</v>
      </c>
    </row>
    <row r="85" spans="2:16" ht="30" customHeight="1" x14ac:dyDescent="0.3">
      <c r="B85" s="53"/>
      <c r="C85" s="56"/>
      <c r="D85" s="56"/>
      <c r="E85" s="136" t="str">
        <f>IFERROR(VLOOKUP(Inventaire[[#This Row],[LIEU / TYPE]],EmplacementStocks[],3,0),"")</f>
        <v/>
      </c>
      <c r="F85" s="63"/>
      <c r="G85" s="184">
        <f>Inventaire[[#This Row],[QTÉ]]-IF(ISNA(AND(INDEX(PrélèvementsStock2[],MATCH(Inventaire[[#This Row],[ ARTICLE]],PrélèvementsStock2[ARTICLES],0),11)=TRUE,PrélèvementsStock2[[#This Row],[HS ? ]]="HS")),0,INDEX(PrélèvementsStock2[],MATCH(Inventaire[[#This Row],[ ARTICLE]],PrélèvementsStock2[ARTICLES],0),11))</f>
        <v>0</v>
      </c>
      <c r="H85" s="10">
        <f>SUMPRODUCT((PrélèvementsStock[ARTICLE]=Inventaire[[#This Row],[ ARTICLE]])*(PrélèvementsStock[MACRO INV]))</f>
        <v>0</v>
      </c>
      <c r="I85" s="10">
        <f>IFERROR(SUMPRODUCT((PrélèvementsStock2[ARTICLES]=Inventaire[[#This Row],[ ARTICLE]])*(PrélèvementsStock2[MACRO INV2])),"")</f>
        <v>0</v>
      </c>
      <c r="J85" s="10">
        <f>IFERROR(Inventaire[[#This Row],[QTÉ]]-Inventaire[[#This Row],[QTÉ SORTIE]]-Inventaire[[#This Row],[QTÉ EN PANNE]],"")</f>
        <v>0</v>
      </c>
      <c r="K85" s="63"/>
      <c r="L85" s="65">
        <v>0</v>
      </c>
      <c r="M85" s="16">
        <f>Inventaire[[#This Row],[QTÉ]]*L85</f>
        <v>0</v>
      </c>
      <c r="N85" s="17">
        <f>IFERROR(IF(Inventaire[[#This Row],[QTÉ]]&lt;=Inventaire[[#This Row],[ SIGNAL RÉAPPROVISIONNEMENT]],1,0),0)</f>
        <v>1</v>
      </c>
      <c r="O85" s="71"/>
      <c r="P85" s="73">
        <v>43930</v>
      </c>
    </row>
    <row r="86" spans="2:16" ht="30" customHeight="1" x14ac:dyDescent="0.3">
      <c r="B86" s="53"/>
      <c r="C86" s="56"/>
      <c r="D86" s="56"/>
      <c r="E86" s="136" t="str">
        <f>IFERROR(VLOOKUP(Inventaire[[#This Row],[LIEU / TYPE]],EmplacementStocks[],3,0),"")</f>
        <v/>
      </c>
      <c r="F86" s="63"/>
      <c r="G86" s="184">
        <f>Inventaire[[#This Row],[QTÉ]]-IF(ISNA(AND(INDEX(PrélèvementsStock2[],MATCH(Inventaire[[#This Row],[ ARTICLE]],PrélèvementsStock2[ARTICLES],0),11)=TRUE,PrélèvementsStock2[[#This Row],[HS ? ]]="HS")),0,INDEX(PrélèvementsStock2[],MATCH(Inventaire[[#This Row],[ ARTICLE]],PrélèvementsStock2[ARTICLES],0),11))</f>
        <v>0</v>
      </c>
      <c r="H86" s="10">
        <f>SUMPRODUCT((PrélèvementsStock[ARTICLE]=Inventaire[[#This Row],[ ARTICLE]])*(PrélèvementsStock[MACRO INV]))</f>
        <v>0</v>
      </c>
      <c r="I86" s="10">
        <f>IFERROR(SUMPRODUCT((PrélèvementsStock2[ARTICLES]=Inventaire[[#This Row],[ ARTICLE]])*(PrélèvementsStock2[MACRO INV2])),"")</f>
        <v>0</v>
      </c>
      <c r="J86" s="10">
        <f>IFERROR(Inventaire[[#This Row],[QTÉ]]-Inventaire[[#This Row],[QTÉ SORTIE]]-Inventaire[[#This Row],[QTÉ EN PANNE]],"")</f>
        <v>0</v>
      </c>
      <c r="K86" s="63"/>
      <c r="L86" s="65">
        <v>0</v>
      </c>
      <c r="M86" s="16">
        <f>Inventaire[[#This Row],[QTÉ]]*L86</f>
        <v>0</v>
      </c>
      <c r="N86" s="17">
        <f>IFERROR(IF(Inventaire[[#This Row],[QTÉ]]&lt;=Inventaire[[#This Row],[ SIGNAL RÉAPPROVISIONNEMENT]],1,0),0)</f>
        <v>1</v>
      </c>
      <c r="O86" s="71"/>
      <c r="P86" s="73">
        <v>43930</v>
      </c>
    </row>
    <row r="87" spans="2:16" ht="30" customHeight="1" x14ac:dyDescent="0.3">
      <c r="B87" s="53"/>
      <c r="C87" s="56"/>
      <c r="D87" s="56"/>
      <c r="E87" s="136" t="str">
        <f>IFERROR(VLOOKUP(Inventaire[[#This Row],[LIEU / TYPE]],EmplacementStocks[],3,0),"")</f>
        <v/>
      </c>
      <c r="F87" s="63"/>
      <c r="G87" s="184">
        <f>Inventaire[[#This Row],[QTÉ]]-IF(ISNA(AND(INDEX(PrélèvementsStock2[],MATCH(Inventaire[[#This Row],[ ARTICLE]],PrélèvementsStock2[ARTICLES],0),11)=TRUE,PrélèvementsStock2[[#This Row],[HS ? ]]="HS")),0,INDEX(PrélèvementsStock2[],MATCH(Inventaire[[#This Row],[ ARTICLE]],PrélèvementsStock2[ARTICLES],0),11))</f>
        <v>0</v>
      </c>
      <c r="H87" s="10">
        <f>SUMPRODUCT((PrélèvementsStock[ARTICLE]=Inventaire[[#This Row],[ ARTICLE]])*(PrélèvementsStock[MACRO INV]))</f>
        <v>0</v>
      </c>
      <c r="I87" s="10">
        <f>IFERROR(SUMPRODUCT((PrélèvementsStock2[ARTICLES]=Inventaire[[#This Row],[ ARTICLE]])*(PrélèvementsStock2[MACRO INV2])),"")</f>
        <v>0</v>
      </c>
      <c r="J87" s="10">
        <f>IFERROR(Inventaire[[#This Row],[QTÉ]]-Inventaire[[#This Row],[QTÉ SORTIE]]-Inventaire[[#This Row],[QTÉ EN PANNE]],"")</f>
        <v>0</v>
      </c>
      <c r="K87" s="63"/>
      <c r="L87" s="65">
        <v>0</v>
      </c>
      <c r="M87" s="16">
        <f>Inventaire[[#This Row],[QTÉ]]*L87</f>
        <v>0</v>
      </c>
      <c r="N87" s="17">
        <f>IFERROR(IF(Inventaire[[#This Row],[QTÉ]]&lt;=Inventaire[[#This Row],[ SIGNAL RÉAPPROVISIONNEMENT]],1,0),0)</f>
        <v>1</v>
      </c>
      <c r="O87" s="71"/>
      <c r="P87" s="73">
        <v>43930</v>
      </c>
    </row>
    <row r="88" spans="2:16" ht="30" customHeight="1" x14ac:dyDescent="0.3">
      <c r="B88" s="53"/>
      <c r="C88" s="56"/>
      <c r="D88" s="56"/>
      <c r="E88" s="136" t="str">
        <f>IFERROR(VLOOKUP(Inventaire[[#This Row],[LIEU / TYPE]],EmplacementStocks[],3,0),"")</f>
        <v/>
      </c>
      <c r="F88" s="63"/>
      <c r="G88" s="184">
        <f>Inventaire[[#This Row],[QTÉ]]-IF(ISNA(AND(INDEX(PrélèvementsStock2[],MATCH(Inventaire[[#This Row],[ ARTICLE]],PrélèvementsStock2[ARTICLES],0),11)=TRUE,PrélèvementsStock2[[#This Row],[HS ? ]]="HS")),0,INDEX(PrélèvementsStock2[],MATCH(Inventaire[[#This Row],[ ARTICLE]],PrélèvementsStock2[ARTICLES],0),11))</f>
        <v>0</v>
      </c>
      <c r="H88" s="10">
        <f>SUMPRODUCT((PrélèvementsStock[ARTICLE]=Inventaire[[#This Row],[ ARTICLE]])*(PrélèvementsStock[MACRO INV]))</f>
        <v>0</v>
      </c>
      <c r="I88" s="10">
        <f>IFERROR(SUMPRODUCT((PrélèvementsStock2[ARTICLES]=Inventaire[[#This Row],[ ARTICLE]])*(PrélèvementsStock2[MACRO INV2])),"")</f>
        <v>0</v>
      </c>
      <c r="J88" s="10">
        <f>IFERROR(Inventaire[[#This Row],[QTÉ]]-Inventaire[[#This Row],[QTÉ SORTIE]]-Inventaire[[#This Row],[QTÉ EN PANNE]],"")</f>
        <v>0</v>
      </c>
      <c r="K88" s="63"/>
      <c r="L88" s="65">
        <v>0</v>
      </c>
      <c r="M88" s="16">
        <f>Inventaire[[#This Row],[QTÉ]]*L88</f>
        <v>0</v>
      </c>
      <c r="N88" s="17">
        <f>IFERROR(IF(Inventaire[[#This Row],[QTÉ]]&lt;=Inventaire[[#This Row],[ SIGNAL RÉAPPROVISIONNEMENT]],1,0),0)</f>
        <v>1</v>
      </c>
      <c r="O88" s="71"/>
      <c r="P88" s="73">
        <v>43930</v>
      </c>
    </row>
    <row r="89" spans="2:16" ht="30" customHeight="1" x14ac:dyDescent="0.3">
      <c r="B89" s="53"/>
      <c r="C89" s="56"/>
      <c r="D89" s="56"/>
      <c r="E89" s="136" t="str">
        <f>IFERROR(VLOOKUP(Inventaire[[#This Row],[LIEU / TYPE]],EmplacementStocks[],3,0),"")</f>
        <v/>
      </c>
      <c r="F89" s="63"/>
      <c r="G89" s="184">
        <f>Inventaire[[#This Row],[QTÉ]]-IF(ISNA(AND(INDEX(PrélèvementsStock2[],MATCH(Inventaire[[#This Row],[ ARTICLE]],PrélèvementsStock2[ARTICLES],0),11)=TRUE,PrélèvementsStock2[[#This Row],[HS ? ]]="HS")),0,INDEX(PrélèvementsStock2[],MATCH(Inventaire[[#This Row],[ ARTICLE]],PrélèvementsStock2[ARTICLES],0),11))</f>
        <v>0</v>
      </c>
      <c r="H89" s="10">
        <f>SUMPRODUCT((PrélèvementsStock[ARTICLE]=Inventaire[[#This Row],[ ARTICLE]])*(PrélèvementsStock[MACRO INV]))</f>
        <v>0</v>
      </c>
      <c r="I89" s="10">
        <f>IFERROR(SUMPRODUCT((PrélèvementsStock2[ARTICLES]=Inventaire[[#This Row],[ ARTICLE]])*(PrélèvementsStock2[MACRO INV2])),"")</f>
        <v>0</v>
      </c>
      <c r="J89" s="10">
        <f>IFERROR(Inventaire[[#This Row],[QTÉ]]-Inventaire[[#This Row],[QTÉ SORTIE]]-Inventaire[[#This Row],[QTÉ EN PANNE]],"")</f>
        <v>0</v>
      </c>
      <c r="K89" s="63"/>
      <c r="L89" s="65">
        <v>0</v>
      </c>
      <c r="M89" s="16">
        <f>Inventaire[[#This Row],[QTÉ]]*L89</f>
        <v>0</v>
      </c>
      <c r="N89" s="17">
        <f>IFERROR(IF(Inventaire[[#This Row],[QTÉ]]&lt;=Inventaire[[#This Row],[ SIGNAL RÉAPPROVISIONNEMENT]],1,0),0)</f>
        <v>1</v>
      </c>
      <c r="O89" s="71"/>
      <c r="P89" s="73">
        <v>43930</v>
      </c>
    </row>
    <row r="90" spans="2:16" ht="30" customHeight="1" x14ac:dyDescent="0.3">
      <c r="B90" s="53"/>
      <c r="C90" s="56"/>
      <c r="D90" s="56"/>
      <c r="E90" s="136" t="str">
        <f>IFERROR(VLOOKUP(Inventaire[[#This Row],[LIEU / TYPE]],EmplacementStocks[],3,0),"")</f>
        <v/>
      </c>
      <c r="F90" s="63"/>
      <c r="G90" s="184">
        <f>Inventaire[[#This Row],[QTÉ]]-IF(ISNA(AND(INDEX(PrélèvementsStock2[],MATCH(Inventaire[[#This Row],[ ARTICLE]],PrélèvementsStock2[ARTICLES],0),11)=TRUE,PrélèvementsStock2[[#This Row],[HS ? ]]="HS")),0,INDEX(PrélèvementsStock2[],MATCH(Inventaire[[#This Row],[ ARTICLE]],PrélèvementsStock2[ARTICLES],0),11))</f>
        <v>0</v>
      </c>
      <c r="H90" s="10">
        <f>SUMPRODUCT((PrélèvementsStock[ARTICLE]=Inventaire[[#This Row],[ ARTICLE]])*(PrélèvementsStock[MACRO INV]))</f>
        <v>0</v>
      </c>
      <c r="I90" s="10">
        <f>IFERROR(SUMPRODUCT((PrélèvementsStock2[ARTICLES]=Inventaire[[#This Row],[ ARTICLE]])*(PrélèvementsStock2[MACRO INV2])),"")</f>
        <v>0</v>
      </c>
      <c r="J90" s="10">
        <f>IFERROR(Inventaire[[#This Row],[QTÉ]]-Inventaire[[#This Row],[QTÉ SORTIE]]-Inventaire[[#This Row],[QTÉ EN PANNE]],"")</f>
        <v>0</v>
      </c>
      <c r="K90" s="63"/>
      <c r="L90" s="65">
        <v>0</v>
      </c>
      <c r="M90" s="16">
        <f>Inventaire[[#This Row],[QTÉ]]*L90</f>
        <v>0</v>
      </c>
      <c r="N90" s="17">
        <f>IFERROR(IF(Inventaire[[#This Row],[QTÉ]]&lt;=Inventaire[[#This Row],[ SIGNAL RÉAPPROVISIONNEMENT]],1,0),0)</f>
        <v>1</v>
      </c>
      <c r="O90" s="71"/>
      <c r="P90" s="73">
        <v>43930</v>
      </c>
    </row>
    <row r="91" spans="2:16" ht="30" customHeight="1" x14ac:dyDescent="0.3">
      <c r="B91" s="53"/>
      <c r="C91" s="56"/>
      <c r="D91" s="56"/>
      <c r="E91" s="136" t="str">
        <f>IFERROR(VLOOKUP(Inventaire[[#This Row],[LIEU / TYPE]],EmplacementStocks[],3,0),"")</f>
        <v/>
      </c>
      <c r="F91" s="63"/>
      <c r="G91" s="184">
        <f>Inventaire[[#This Row],[QTÉ]]-IF(ISNA(AND(INDEX(PrélèvementsStock2[],MATCH(Inventaire[[#This Row],[ ARTICLE]],PrélèvementsStock2[ARTICLES],0),11)=TRUE,PrélèvementsStock2[[#This Row],[HS ? ]]="HS")),0,INDEX(PrélèvementsStock2[],MATCH(Inventaire[[#This Row],[ ARTICLE]],PrélèvementsStock2[ARTICLES],0),11))</f>
        <v>0</v>
      </c>
      <c r="H91" s="10">
        <f>SUMPRODUCT((PrélèvementsStock[ARTICLE]=Inventaire[[#This Row],[ ARTICLE]])*(PrélèvementsStock[MACRO INV]))</f>
        <v>0</v>
      </c>
      <c r="I91" s="10">
        <f>IFERROR(SUMPRODUCT((PrélèvementsStock2[ARTICLES]=Inventaire[[#This Row],[ ARTICLE]])*(PrélèvementsStock2[MACRO INV2])),"")</f>
        <v>0</v>
      </c>
      <c r="J91" s="10">
        <f>IFERROR(Inventaire[[#This Row],[QTÉ]]-Inventaire[[#This Row],[QTÉ SORTIE]]-Inventaire[[#This Row],[QTÉ EN PANNE]],"")</f>
        <v>0</v>
      </c>
      <c r="K91" s="63"/>
      <c r="L91" s="65">
        <v>0</v>
      </c>
      <c r="M91" s="16">
        <f>Inventaire[[#This Row],[QTÉ]]*L91</f>
        <v>0</v>
      </c>
      <c r="N91" s="17">
        <f>IFERROR(IF(Inventaire[[#This Row],[QTÉ]]&lt;=Inventaire[[#This Row],[ SIGNAL RÉAPPROVISIONNEMENT]],1,0),0)</f>
        <v>1</v>
      </c>
      <c r="O91" s="71"/>
      <c r="P91" s="73">
        <v>43930</v>
      </c>
    </row>
    <row r="92" spans="2:16" ht="30" customHeight="1" x14ac:dyDescent="0.3">
      <c r="B92" s="53"/>
      <c r="C92" s="56"/>
      <c r="D92" s="56"/>
      <c r="E92" s="136" t="str">
        <f>IFERROR(VLOOKUP(Inventaire[[#This Row],[LIEU / TYPE]],EmplacementStocks[],3,0),"")</f>
        <v/>
      </c>
      <c r="F92" s="63"/>
      <c r="G92" s="184">
        <f>Inventaire[[#This Row],[QTÉ]]-IF(ISNA(AND(INDEX(PrélèvementsStock2[],MATCH(Inventaire[[#This Row],[ ARTICLE]],PrélèvementsStock2[ARTICLES],0),11)=TRUE,PrélèvementsStock2[[#This Row],[HS ? ]]="HS")),0,INDEX(PrélèvementsStock2[],MATCH(Inventaire[[#This Row],[ ARTICLE]],PrélèvementsStock2[ARTICLES],0),11))</f>
        <v>0</v>
      </c>
      <c r="H92" s="10">
        <f>SUMPRODUCT((PrélèvementsStock[ARTICLE]=Inventaire[[#This Row],[ ARTICLE]])*(PrélèvementsStock[MACRO INV]))</f>
        <v>0</v>
      </c>
      <c r="I92" s="10">
        <f>IFERROR(SUMPRODUCT((PrélèvementsStock2[ARTICLES]=Inventaire[[#This Row],[ ARTICLE]])*(PrélèvementsStock2[MACRO INV2])),"")</f>
        <v>0</v>
      </c>
      <c r="J92" s="10">
        <f>IFERROR(Inventaire[[#This Row],[QTÉ]]-Inventaire[[#This Row],[QTÉ SORTIE]]-Inventaire[[#This Row],[QTÉ EN PANNE]],"")</f>
        <v>0</v>
      </c>
      <c r="K92" s="63"/>
      <c r="L92" s="65">
        <v>0</v>
      </c>
      <c r="M92" s="16">
        <f>Inventaire[[#This Row],[QTÉ]]*L92</f>
        <v>0</v>
      </c>
      <c r="N92" s="17">
        <f>IFERROR(IF(Inventaire[[#This Row],[QTÉ]]&lt;=Inventaire[[#This Row],[ SIGNAL RÉAPPROVISIONNEMENT]],1,0),0)</f>
        <v>1</v>
      </c>
      <c r="O92" s="71"/>
      <c r="P92" s="73">
        <v>43930</v>
      </c>
    </row>
    <row r="93" spans="2:16" ht="30" customHeight="1" x14ac:dyDescent="0.3">
      <c r="B93" s="53"/>
      <c r="C93" s="56"/>
      <c r="D93" s="56"/>
      <c r="E93" s="136" t="str">
        <f>IFERROR(VLOOKUP(Inventaire[[#This Row],[LIEU / TYPE]],EmplacementStocks[],3,0),"")</f>
        <v/>
      </c>
      <c r="F93" s="63"/>
      <c r="G93" s="184">
        <f>Inventaire[[#This Row],[QTÉ]]-IF(ISNA(AND(INDEX(PrélèvementsStock2[],MATCH(Inventaire[[#This Row],[ ARTICLE]],PrélèvementsStock2[ARTICLES],0),11)=TRUE,PrélèvementsStock2[[#This Row],[HS ? ]]="HS")),0,INDEX(PrélèvementsStock2[],MATCH(Inventaire[[#This Row],[ ARTICLE]],PrélèvementsStock2[ARTICLES],0),11))</f>
        <v>0</v>
      </c>
      <c r="H93" s="10">
        <f>SUMPRODUCT((PrélèvementsStock[ARTICLE]=Inventaire[[#This Row],[ ARTICLE]])*(PrélèvementsStock[MACRO INV]))</f>
        <v>0</v>
      </c>
      <c r="I93" s="10">
        <f>IFERROR(SUMPRODUCT((PrélèvementsStock2[ARTICLES]=Inventaire[[#This Row],[ ARTICLE]])*(PrélèvementsStock2[MACRO INV2])),"")</f>
        <v>0</v>
      </c>
      <c r="J93" s="10">
        <f>IFERROR(Inventaire[[#This Row],[QTÉ]]-Inventaire[[#This Row],[QTÉ SORTIE]]-Inventaire[[#This Row],[QTÉ EN PANNE]],"")</f>
        <v>0</v>
      </c>
      <c r="K93" s="63"/>
      <c r="L93" s="65">
        <v>0</v>
      </c>
      <c r="M93" s="16">
        <f>Inventaire[[#This Row],[QTÉ]]*L93</f>
        <v>0</v>
      </c>
      <c r="N93" s="17">
        <f>IFERROR(IF(Inventaire[[#This Row],[QTÉ]]&lt;=Inventaire[[#This Row],[ SIGNAL RÉAPPROVISIONNEMENT]],1,0),0)</f>
        <v>1</v>
      </c>
      <c r="O93" s="71"/>
      <c r="P93" s="73">
        <v>43930</v>
      </c>
    </row>
    <row r="94" spans="2:16" ht="30" customHeight="1" x14ac:dyDescent="0.3">
      <c r="B94" s="53"/>
      <c r="C94" s="56"/>
      <c r="D94" s="56"/>
      <c r="E94" s="136" t="str">
        <f>IFERROR(VLOOKUP(Inventaire[[#This Row],[LIEU / TYPE]],EmplacementStocks[],3,0),"")</f>
        <v/>
      </c>
      <c r="F94" s="63"/>
      <c r="G94" s="184">
        <f>Inventaire[[#This Row],[QTÉ]]-IF(ISNA(AND(INDEX(PrélèvementsStock2[],MATCH(Inventaire[[#This Row],[ ARTICLE]],PrélèvementsStock2[ARTICLES],0),11)=TRUE,PrélèvementsStock2[[#This Row],[HS ? ]]="HS")),0,INDEX(PrélèvementsStock2[],MATCH(Inventaire[[#This Row],[ ARTICLE]],PrélèvementsStock2[ARTICLES],0),11))</f>
        <v>0</v>
      </c>
      <c r="H94" s="10">
        <f>SUMPRODUCT((PrélèvementsStock[ARTICLE]=Inventaire[[#This Row],[ ARTICLE]])*(PrélèvementsStock[MACRO INV]))</f>
        <v>0</v>
      </c>
      <c r="I94" s="10">
        <f>IFERROR(SUMPRODUCT((PrélèvementsStock2[ARTICLES]=Inventaire[[#This Row],[ ARTICLE]])*(PrélèvementsStock2[MACRO INV2])),"")</f>
        <v>0</v>
      </c>
      <c r="J94" s="10">
        <f>IFERROR(Inventaire[[#This Row],[QTÉ]]-Inventaire[[#This Row],[QTÉ SORTIE]]-Inventaire[[#This Row],[QTÉ EN PANNE]],"")</f>
        <v>0</v>
      </c>
      <c r="K94" s="63"/>
      <c r="L94" s="65">
        <v>0</v>
      </c>
      <c r="M94" s="16">
        <f>Inventaire[[#This Row],[QTÉ]]*L94</f>
        <v>0</v>
      </c>
      <c r="N94" s="17">
        <f>IFERROR(IF(Inventaire[[#This Row],[QTÉ]]&lt;=Inventaire[[#This Row],[ SIGNAL RÉAPPROVISIONNEMENT]],1,0),0)</f>
        <v>1</v>
      </c>
      <c r="O94" s="71"/>
      <c r="P94" s="73">
        <v>43930</v>
      </c>
    </row>
    <row r="95" spans="2:16" ht="30" customHeight="1" x14ac:dyDescent="0.3">
      <c r="B95" s="53"/>
      <c r="C95" s="56"/>
      <c r="D95" s="56"/>
      <c r="E95" s="136" t="str">
        <f>IFERROR(VLOOKUP(Inventaire[[#This Row],[LIEU / TYPE]],EmplacementStocks[],3,0),"")</f>
        <v/>
      </c>
      <c r="F95" s="63"/>
      <c r="G95" s="184">
        <f>Inventaire[[#This Row],[QTÉ]]-IF(ISNA(AND(INDEX(PrélèvementsStock2[],MATCH(Inventaire[[#This Row],[ ARTICLE]],PrélèvementsStock2[ARTICLES],0),11)=TRUE,PrélèvementsStock2[[#This Row],[HS ? ]]="HS")),0,INDEX(PrélèvementsStock2[],MATCH(Inventaire[[#This Row],[ ARTICLE]],PrélèvementsStock2[ARTICLES],0),11))</f>
        <v>0</v>
      </c>
      <c r="H95" s="10">
        <f>SUMPRODUCT((PrélèvementsStock[ARTICLE]=Inventaire[[#This Row],[ ARTICLE]])*(PrélèvementsStock[MACRO INV]))</f>
        <v>0</v>
      </c>
      <c r="I95" s="10">
        <f>IFERROR(SUMPRODUCT((PrélèvementsStock2[ARTICLES]=Inventaire[[#This Row],[ ARTICLE]])*(PrélèvementsStock2[MACRO INV2])),"")</f>
        <v>0</v>
      </c>
      <c r="J95" s="10">
        <f>IFERROR(Inventaire[[#This Row],[QTÉ]]-Inventaire[[#This Row],[QTÉ SORTIE]]-Inventaire[[#This Row],[QTÉ EN PANNE]],"")</f>
        <v>0</v>
      </c>
      <c r="K95" s="63"/>
      <c r="L95" s="65">
        <v>0</v>
      </c>
      <c r="M95" s="16">
        <f>Inventaire[[#This Row],[QTÉ]]*L95</f>
        <v>0</v>
      </c>
      <c r="N95" s="17">
        <f>IFERROR(IF(Inventaire[[#This Row],[QTÉ]]&lt;=Inventaire[[#This Row],[ SIGNAL RÉAPPROVISIONNEMENT]],1,0),0)</f>
        <v>1</v>
      </c>
      <c r="O95" s="71"/>
      <c r="P95" s="73">
        <v>43930</v>
      </c>
    </row>
    <row r="96" spans="2:16" ht="30" customHeight="1" x14ac:dyDescent="0.3">
      <c r="B96" s="53"/>
      <c r="C96" s="56"/>
      <c r="D96" s="56"/>
      <c r="E96" s="136" t="str">
        <f>IFERROR(VLOOKUP(Inventaire[[#This Row],[LIEU / TYPE]],EmplacementStocks[],3,0),"")</f>
        <v/>
      </c>
      <c r="F96" s="63"/>
      <c r="G96" s="184">
        <f>Inventaire[[#This Row],[QTÉ]]-IF(ISNA(AND(INDEX(PrélèvementsStock2[],MATCH(Inventaire[[#This Row],[ ARTICLE]],PrélèvementsStock2[ARTICLES],0),11)=TRUE,PrélèvementsStock2[[#This Row],[HS ? ]]="HS")),0,INDEX(PrélèvementsStock2[],MATCH(Inventaire[[#This Row],[ ARTICLE]],PrélèvementsStock2[ARTICLES],0),11))</f>
        <v>0</v>
      </c>
      <c r="H96" s="10">
        <f>SUMPRODUCT((PrélèvementsStock[ARTICLE]=Inventaire[[#This Row],[ ARTICLE]])*(PrélèvementsStock[MACRO INV]))</f>
        <v>0</v>
      </c>
      <c r="I96" s="10">
        <f>IFERROR(SUMPRODUCT((PrélèvementsStock2[ARTICLES]=Inventaire[[#This Row],[ ARTICLE]])*(PrélèvementsStock2[MACRO INV2])),"")</f>
        <v>0</v>
      </c>
      <c r="J96" s="10">
        <f>IFERROR(Inventaire[[#This Row],[QTÉ]]-Inventaire[[#This Row],[QTÉ SORTIE]]-Inventaire[[#This Row],[QTÉ EN PANNE]],"")</f>
        <v>0</v>
      </c>
      <c r="K96" s="63"/>
      <c r="L96" s="65">
        <v>0</v>
      </c>
      <c r="M96" s="16">
        <f>Inventaire[[#This Row],[QTÉ]]*L96</f>
        <v>0</v>
      </c>
      <c r="N96" s="17">
        <f>IFERROR(IF(Inventaire[[#This Row],[QTÉ]]&lt;=Inventaire[[#This Row],[ SIGNAL RÉAPPROVISIONNEMENT]],1,0),0)</f>
        <v>1</v>
      </c>
      <c r="O96" s="71"/>
      <c r="P96" s="73">
        <v>43930</v>
      </c>
    </row>
    <row r="97" spans="2:16" ht="30" customHeight="1" x14ac:dyDescent="0.3">
      <c r="B97" s="53"/>
      <c r="C97" s="56"/>
      <c r="D97" s="56"/>
      <c r="E97" s="136" t="str">
        <f>IFERROR(VLOOKUP(Inventaire[[#This Row],[LIEU / TYPE]],EmplacementStocks[],3,0),"")</f>
        <v/>
      </c>
      <c r="F97" s="63"/>
      <c r="G97" s="184">
        <f>Inventaire[[#This Row],[QTÉ]]-IF(ISNA(AND(INDEX(PrélèvementsStock2[],MATCH(Inventaire[[#This Row],[ ARTICLE]],PrélèvementsStock2[ARTICLES],0),11)=TRUE,PrélèvementsStock2[[#This Row],[HS ? ]]="HS")),0,INDEX(PrélèvementsStock2[],MATCH(Inventaire[[#This Row],[ ARTICLE]],PrélèvementsStock2[ARTICLES],0),11))</f>
        <v>0</v>
      </c>
      <c r="H97" s="10">
        <f>SUMPRODUCT((PrélèvementsStock[ARTICLE]=Inventaire[[#This Row],[ ARTICLE]])*(PrélèvementsStock[MACRO INV]))</f>
        <v>0</v>
      </c>
      <c r="I97" s="10">
        <f>IFERROR(SUMPRODUCT((PrélèvementsStock2[ARTICLES]=Inventaire[[#This Row],[ ARTICLE]])*(PrélèvementsStock2[MACRO INV2])),"")</f>
        <v>0</v>
      </c>
      <c r="J97" s="10">
        <f>IFERROR(Inventaire[[#This Row],[QTÉ]]-Inventaire[[#This Row],[QTÉ SORTIE]]-Inventaire[[#This Row],[QTÉ EN PANNE]],"")</f>
        <v>0</v>
      </c>
      <c r="K97" s="63"/>
      <c r="L97" s="65">
        <v>0</v>
      </c>
      <c r="M97" s="16">
        <f>Inventaire[[#This Row],[QTÉ]]*L97</f>
        <v>0</v>
      </c>
      <c r="N97" s="17">
        <f>IFERROR(IF(Inventaire[[#This Row],[QTÉ]]&lt;=Inventaire[[#This Row],[ SIGNAL RÉAPPROVISIONNEMENT]],1,0),0)</f>
        <v>1</v>
      </c>
      <c r="O97" s="71"/>
      <c r="P97" s="73">
        <v>43930</v>
      </c>
    </row>
    <row r="98" spans="2:16" ht="30" customHeight="1" x14ac:dyDescent="0.3">
      <c r="B98" s="53"/>
      <c r="C98" s="56"/>
      <c r="D98" s="56"/>
      <c r="E98" s="136" t="str">
        <f>IFERROR(VLOOKUP(Inventaire[[#This Row],[LIEU / TYPE]],EmplacementStocks[],3,0),"")</f>
        <v/>
      </c>
      <c r="F98" s="63"/>
      <c r="G98" s="184">
        <f>Inventaire[[#This Row],[QTÉ]]-IF(ISNA(AND(INDEX(PrélèvementsStock2[],MATCH(Inventaire[[#This Row],[ ARTICLE]],PrélèvementsStock2[ARTICLES],0),11)=TRUE,PrélèvementsStock2[[#This Row],[HS ? ]]="HS")),0,INDEX(PrélèvementsStock2[],MATCH(Inventaire[[#This Row],[ ARTICLE]],PrélèvementsStock2[ARTICLES],0),11))</f>
        <v>0</v>
      </c>
      <c r="H98" s="10">
        <f>SUMPRODUCT((PrélèvementsStock[ARTICLE]=Inventaire[[#This Row],[ ARTICLE]])*(PrélèvementsStock[MACRO INV]))</f>
        <v>0</v>
      </c>
      <c r="I98" s="10">
        <f>IFERROR(SUMPRODUCT((PrélèvementsStock2[ARTICLES]=Inventaire[[#This Row],[ ARTICLE]])*(PrélèvementsStock2[MACRO INV2])),"")</f>
        <v>0</v>
      </c>
      <c r="J98" s="10">
        <f>IFERROR(Inventaire[[#This Row],[QTÉ]]-Inventaire[[#This Row],[QTÉ SORTIE]]-Inventaire[[#This Row],[QTÉ EN PANNE]],"")</f>
        <v>0</v>
      </c>
      <c r="K98" s="63"/>
      <c r="L98" s="65">
        <v>0</v>
      </c>
      <c r="M98" s="16">
        <f>Inventaire[[#This Row],[QTÉ]]*L98</f>
        <v>0</v>
      </c>
      <c r="N98" s="17">
        <f>IFERROR(IF(Inventaire[[#This Row],[QTÉ]]&lt;=Inventaire[[#This Row],[ SIGNAL RÉAPPROVISIONNEMENT]],1,0),0)</f>
        <v>1</v>
      </c>
      <c r="O98" s="71"/>
      <c r="P98" s="73">
        <v>43930</v>
      </c>
    </row>
    <row r="99" spans="2:16" ht="30" customHeight="1" x14ac:dyDescent="0.3">
      <c r="B99" s="53"/>
      <c r="C99" s="56"/>
      <c r="D99" s="56"/>
      <c r="E99" s="136" t="str">
        <f>IFERROR(VLOOKUP(Inventaire[[#This Row],[LIEU / TYPE]],EmplacementStocks[],3,0),"")</f>
        <v/>
      </c>
      <c r="F99" s="63"/>
      <c r="G99" s="184">
        <f>Inventaire[[#This Row],[QTÉ]]-IF(ISNA(AND(INDEX(PrélèvementsStock2[],MATCH(Inventaire[[#This Row],[ ARTICLE]],PrélèvementsStock2[ARTICLES],0),11)=TRUE,PrélèvementsStock2[[#This Row],[HS ? ]]="HS")),0,INDEX(PrélèvementsStock2[],MATCH(Inventaire[[#This Row],[ ARTICLE]],PrélèvementsStock2[ARTICLES],0),11))</f>
        <v>0</v>
      </c>
      <c r="H99" s="10">
        <f>SUMPRODUCT((PrélèvementsStock[ARTICLE]=Inventaire[[#This Row],[ ARTICLE]])*(PrélèvementsStock[MACRO INV]))</f>
        <v>0</v>
      </c>
      <c r="I99" s="10">
        <f>IFERROR(SUMPRODUCT((PrélèvementsStock2[ARTICLES]=Inventaire[[#This Row],[ ARTICLE]])*(PrélèvementsStock2[MACRO INV2])),"")</f>
        <v>0</v>
      </c>
      <c r="J99" s="10">
        <f>IFERROR(Inventaire[[#This Row],[QTÉ]]-Inventaire[[#This Row],[QTÉ SORTIE]]-Inventaire[[#This Row],[QTÉ EN PANNE]],"")</f>
        <v>0</v>
      </c>
      <c r="K99" s="63"/>
      <c r="L99" s="65">
        <v>0</v>
      </c>
      <c r="M99" s="16">
        <f>Inventaire[[#This Row],[QTÉ]]*L99</f>
        <v>0</v>
      </c>
      <c r="N99" s="17">
        <f>IFERROR(IF(Inventaire[[#This Row],[QTÉ]]&lt;=Inventaire[[#This Row],[ SIGNAL RÉAPPROVISIONNEMENT]],1,0),0)</f>
        <v>1</v>
      </c>
      <c r="O99" s="71"/>
      <c r="P99" s="73">
        <v>43930</v>
      </c>
    </row>
    <row r="100" spans="2:16" ht="30" customHeight="1" x14ac:dyDescent="0.3">
      <c r="B100" s="53"/>
      <c r="C100" s="56"/>
      <c r="D100" s="56"/>
      <c r="E100" s="136" t="str">
        <f>IFERROR(VLOOKUP(Inventaire[[#This Row],[LIEU / TYPE]],EmplacementStocks[],3,0),"")</f>
        <v/>
      </c>
      <c r="F100" s="63"/>
      <c r="G100" s="184">
        <f>Inventaire[[#This Row],[QTÉ]]-IF(ISNA(AND(INDEX(PrélèvementsStock2[],MATCH(Inventaire[[#This Row],[ ARTICLE]],PrélèvementsStock2[ARTICLES],0),11)=TRUE,PrélèvementsStock2[[#This Row],[HS ? ]]="HS")),0,INDEX(PrélèvementsStock2[],MATCH(Inventaire[[#This Row],[ ARTICLE]],PrélèvementsStock2[ARTICLES],0),11))</f>
        <v>0</v>
      </c>
      <c r="H100" s="10">
        <f>SUMPRODUCT((PrélèvementsStock[ARTICLE]=Inventaire[[#This Row],[ ARTICLE]])*(PrélèvementsStock[MACRO INV]))</f>
        <v>0</v>
      </c>
      <c r="I100" s="10">
        <f>IFERROR(SUMPRODUCT((PrélèvementsStock2[ARTICLES]=Inventaire[[#This Row],[ ARTICLE]])*(PrélèvementsStock2[MACRO INV2])),"")</f>
        <v>0</v>
      </c>
      <c r="J100" s="10">
        <f>IFERROR(Inventaire[[#This Row],[QTÉ]]-Inventaire[[#This Row],[QTÉ SORTIE]]-Inventaire[[#This Row],[QTÉ EN PANNE]],"")</f>
        <v>0</v>
      </c>
      <c r="K100" s="63"/>
      <c r="L100" s="65">
        <v>0</v>
      </c>
      <c r="M100" s="16">
        <f>Inventaire[[#This Row],[QTÉ]]*L100</f>
        <v>0</v>
      </c>
      <c r="N100" s="17">
        <f>IFERROR(IF(Inventaire[[#This Row],[QTÉ]]&lt;=Inventaire[[#This Row],[ SIGNAL RÉAPPROVISIONNEMENT]],1,0),0)</f>
        <v>1</v>
      </c>
      <c r="O100" s="71"/>
      <c r="P100" s="73">
        <v>43930</v>
      </c>
    </row>
    <row r="101" spans="2:16" ht="30" customHeight="1" x14ac:dyDescent="0.3">
      <c r="B101" s="53"/>
      <c r="C101" s="56"/>
      <c r="D101" s="56"/>
      <c r="E101" s="136" t="str">
        <f>IFERROR(VLOOKUP(Inventaire[[#This Row],[LIEU / TYPE]],EmplacementStocks[],3,0),"")</f>
        <v/>
      </c>
      <c r="F101" s="63"/>
      <c r="G101" s="184">
        <f>Inventaire[[#This Row],[QTÉ]]-IF(ISNA(AND(INDEX(PrélèvementsStock2[],MATCH(Inventaire[[#This Row],[ ARTICLE]],PrélèvementsStock2[ARTICLES],0),11)=TRUE,PrélèvementsStock2[[#This Row],[HS ? ]]="HS")),0,INDEX(PrélèvementsStock2[],MATCH(Inventaire[[#This Row],[ ARTICLE]],PrélèvementsStock2[ARTICLES],0),11))</f>
        <v>0</v>
      </c>
      <c r="H101" s="10">
        <f>SUMPRODUCT((PrélèvementsStock[ARTICLE]=Inventaire[[#This Row],[ ARTICLE]])*(PrélèvementsStock[MACRO INV]))</f>
        <v>0</v>
      </c>
      <c r="I101" s="10">
        <f>IFERROR(SUMPRODUCT((PrélèvementsStock2[ARTICLES]=Inventaire[[#This Row],[ ARTICLE]])*(PrélèvementsStock2[MACRO INV2])),"")</f>
        <v>0</v>
      </c>
      <c r="J101" s="10">
        <f>IFERROR(Inventaire[[#This Row],[QTÉ]]-Inventaire[[#This Row],[QTÉ SORTIE]]-Inventaire[[#This Row],[QTÉ EN PANNE]],"")</f>
        <v>0</v>
      </c>
      <c r="K101" s="63"/>
      <c r="L101" s="65">
        <v>0</v>
      </c>
      <c r="M101" s="16">
        <f>Inventaire[[#This Row],[QTÉ]]*L101</f>
        <v>0</v>
      </c>
      <c r="N101" s="17">
        <f>IFERROR(IF(Inventaire[[#This Row],[QTÉ]]&lt;=Inventaire[[#This Row],[ SIGNAL RÉAPPROVISIONNEMENT]],1,0),0)</f>
        <v>1</v>
      </c>
      <c r="O101" s="71"/>
      <c r="P101" s="73">
        <v>43930</v>
      </c>
    </row>
    <row r="102" spans="2:16" ht="30" customHeight="1" x14ac:dyDescent="0.3">
      <c r="B102" s="53"/>
      <c r="C102" s="56"/>
      <c r="D102" s="56"/>
      <c r="E102" s="136" t="str">
        <f>IFERROR(VLOOKUP(Inventaire[[#This Row],[LIEU / TYPE]],EmplacementStocks[],3,0),"")</f>
        <v/>
      </c>
      <c r="F102" s="63"/>
      <c r="G102" s="184">
        <f>Inventaire[[#This Row],[QTÉ]]-IF(ISNA(AND(INDEX(PrélèvementsStock2[],MATCH(Inventaire[[#This Row],[ ARTICLE]],PrélèvementsStock2[ARTICLES],0),11)=TRUE,PrélèvementsStock2[[#This Row],[HS ? ]]="HS")),0,INDEX(PrélèvementsStock2[],MATCH(Inventaire[[#This Row],[ ARTICLE]],PrélèvementsStock2[ARTICLES],0),11))</f>
        <v>0</v>
      </c>
      <c r="H102" s="10">
        <f>SUMPRODUCT((PrélèvementsStock[ARTICLE]=Inventaire[[#This Row],[ ARTICLE]])*(PrélèvementsStock[MACRO INV]))</f>
        <v>0</v>
      </c>
      <c r="I102" s="10">
        <f>IFERROR(SUMPRODUCT((PrélèvementsStock2[ARTICLES]=Inventaire[[#This Row],[ ARTICLE]])*(PrélèvementsStock2[MACRO INV2])),"")</f>
        <v>0</v>
      </c>
      <c r="J102" s="10">
        <f>IFERROR(Inventaire[[#This Row],[QTÉ]]-Inventaire[[#This Row],[QTÉ SORTIE]]-Inventaire[[#This Row],[QTÉ EN PANNE]],"")</f>
        <v>0</v>
      </c>
      <c r="K102" s="63"/>
      <c r="L102" s="65">
        <v>0</v>
      </c>
      <c r="M102" s="16">
        <f>Inventaire[[#This Row],[QTÉ]]*L102</f>
        <v>0</v>
      </c>
      <c r="N102" s="17">
        <f>IFERROR(IF(Inventaire[[#This Row],[QTÉ]]&lt;=Inventaire[[#This Row],[ SIGNAL RÉAPPROVISIONNEMENT]],1,0),0)</f>
        <v>1</v>
      </c>
      <c r="O102" s="71"/>
      <c r="P102" s="73">
        <v>43930</v>
      </c>
    </row>
    <row r="103" spans="2:16" ht="30" customHeight="1" x14ac:dyDescent="0.3">
      <c r="B103" s="53"/>
      <c r="C103" s="56"/>
      <c r="D103" s="56"/>
      <c r="E103" s="136" t="str">
        <f>IFERROR(VLOOKUP(Inventaire[[#This Row],[LIEU / TYPE]],EmplacementStocks[],3,0),"")</f>
        <v/>
      </c>
      <c r="F103" s="63"/>
      <c r="G103" s="184">
        <f>Inventaire[[#This Row],[QTÉ]]-IF(ISNA(AND(INDEX(PrélèvementsStock2[],MATCH(Inventaire[[#This Row],[ ARTICLE]],PrélèvementsStock2[ARTICLES],0),11)=TRUE,PrélèvementsStock2[[#This Row],[HS ? ]]="HS")),0,INDEX(PrélèvementsStock2[],MATCH(Inventaire[[#This Row],[ ARTICLE]],PrélèvementsStock2[ARTICLES],0),11))</f>
        <v>0</v>
      </c>
      <c r="H103" s="10">
        <f>SUMPRODUCT((PrélèvementsStock[ARTICLE]=Inventaire[[#This Row],[ ARTICLE]])*(PrélèvementsStock[MACRO INV]))</f>
        <v>0</v>
      </c>
      <c r="I103" s="10">
        <f>IFERROR(SUMPRODUCT((PrélèvementsStock2[ARTICLES]=Inventaire[[#This Row],[ ARTICLE]])*(PrélèvementsStock2[MACRO INV2])),"")</f>
        <v>0</v>
      </c>
      <c r="J103" s="10">
        <f>IFERROR(Inventaire[[#This Row],[QTÉ]]-Inventaire[[#This Row],[QTÉ SORTIE]]-Inventaire[[#This Row],[QTÉ EN PANNE]],"")</f>
        <v>0</v>
      </c>
      <c r="K103" s="63"/>
      <c r="L103" s="65">
        <v>0</v>
      </c>
      <c r="M103" s="16">
        <f>Inventaire[[#This Row],[QTÉ]]*L103</f>
        <v>0</v>
      </c>
      <c r="N103" s="17">
        <f>IFERROR(IF(Inventaire[[#This Row],[QTÉ]]&lt;=Inventaire[[#This Row],[ SIGNAL RÉAPPROVISIONNEMENT]],1,0),0)</f>
        <v>1</v>
      </c>
      <c r="O103" s="71"/>
      <c r="P103" s="73">
        <v>43930</v>
      </c>
    </row>
    <row r="104" spans="2:16" ht="30" customHeight="1" x14ac:dyDescent="0.3">
      <c r="B104" s="53"/>
      <c r="C104" s="56"/>
      <c r="D104" s="56"/>
      <c r="E104" s="136" t="str">
        <f>IFERROR(VLOOKUP(Inventaire[[#This Row],[LIEU / TYPE]],EmplacementStocks[],3,0),"")</f>
        <v/>
      </c>
      <c r="F104" s="63"/>
      <c r="G104" s="184">
        <f>Inventaire[[#This Row],[QTÉ]]-IF(ISNA(AND(INDEX(PrélèvementsStock2[],MATCH(Inventaire[[#This Row],[ ARTICLE]],PrélèvementsStock2[ARTICLES],0),11)=TRUE,PrélèvementsStock2[[#This Row],[HS ? ]]="HS")),0,INDEX(PrélèvementsStock2[],MATCH(Inventaire[[#This Row],[ ARTICLE]],PrélèvementsStock2[ARTICLES],0),11))</f>
        <v>0</v>
      </c>
      <c r="H104" s="10">
        <f>SUMPRODUCT((PrélèvementsStock[ARTICLE]=Inventaire[[#This Row],[ ARTICLE]])*(PrélèvementsStock[MACRO INV]))</f>
        <v>0</v>
      </c>
      <c r="I104" s="10">
        <f>IFERROR(SUMPRODUCT((PrélèvementsStock2[ARTICLES]=Inventaire[[#This Row],[ ARTICLE]])*(PrélèvementsStock2[MACRO INV2])),"")</f>
        <v>0</v>
      </c>
      <c r="J104" s="10">
        <f>IFERROR(Inventaire[[#This Row],[QTÉ]]-Inventaire[[#This Row],[QTÉ SORTIE]]-Inventaire[[#This Row],[QTÉ EN PANNE]],"")</f>
        <v>0</v>
      </c>
      <c r="K104" s="63"/>
      <c r="L104" s="65">
        <v>0</v>
      </c>
      <c r="M104" s="16">
        <f>Inventaire[[#This Row],[QTÉ]]*L104</f>
        <v>0</v>
      </c>
      <c r="N104" s="17">
        <f>IFERROR(IF(Inventaire[[#This Row],[QTÉ]]&lt;=Inventaire[[#This Row],[ SIGNAL RÉAPPROVISIONNEMENT]],1,0),0)</f>
        <v>1</v>
      </c>
      <c r="O104" s="71"/>
      <c r="P104" s="73">
        <v>43930</v>
      </c>
    </row>
    <row r="105" spans="2:16" ht="30" customHeight="1" x14ac:dyDescent="0.3">
      <c r="B105" s="53"/>
      <c r="C105" s="56"/>
      <c r="D105" s="56"/>
      <c r="E105" s="136" t="str">
        <f>IFERROR(VLOOKUP(Inventaire[[#This Row],[LIEU / TYPE]],EmplacementStocks[],3,0),"")</f>
        <v/>
      </c>
      <c r="F105" s="63"/>
      <c r="G105" s="184">
        <f>Inventaire[[#This Row],[QTÉ]]-IF(ISNA(AND(INDEX(PrélèvementsStock2[],MATCH(Inventaire[[#This Row],[ ARTICLE]],PrélèvementsStock2[ARTICLES],0),11)=TRUE,PrélèvementsStock2[[#This Row],[HS ? ]]="HS")),0,INDEX(PrélèvementsStock2[],MATCH(Inventaire[[#This Row],[ ARTICLE]],PrélèvementsStock2[ARTICLES],0),11))</f>
        <v>0</v>
      </c>
      <c r="H105" s="10">
        <f>SUMPRODUCT((PrélèvementsStock[ARTICLE]=Inventaire[[#This Row],[ ARTICLE]])*(PrélèvementsStock[MACRO INV]))</f>
        <v>0</v>
      </c>
      <c r="I105" s="10">
        <f>IFERROR(SUMPRODUCT((PrélèvementsStock2[ARTICLES]=Inventaire[[#This Row],[ ARTICLE]])*(PrélèvementsStock2[MACRO INV2])),"")</f>
        <v>0</v>
      </c>
      <c r="J105" s="10">
        <f>IFERROR(Inventaire[[#This Row],[QTÉ]]-Inventaire[[#This Row],[QTÉ SORTIE]]-Inventaire[[#This Row],[QTÉ EN PANNE]],"")</f>
        <v>0</v>
      </c>
      <c r="K105" s="63"/>
      <c r="L105" s="65">
        <v>0</v>
      </c>
      <c r="M105" s="16">
        <f>Inventaire[[#This Row],[QTÉ]]*L105</f>
        <v>0</v>
      </c>
      <c r="N105" s="17">
        <f>IFERROR(IF(Inventaire[[#This Row],[QTÉ]]&lt;=Inventaire[[#This Row],[ SIGNAL RÉAPPROVISIONNEMENT]],1,0),0)</f>
        <v>1</v>
      </c>
      <c r="O105" s="71"/>
      <c r="P105" s="73">
        <v>43930</v>
      </c>
    </row>
    <row r="106" spans="2:16" ht="30" customHeight="1" x14ac:dyDescent="0.3">
      <c r="B106" s="53"/>
      <c r="C106" s="56"/>
      <c r="D106" s="56"/>
      <c r="E106" s="136" t="str">
        <f>IFERROR(VLOOKUP(Inventaire[[#This Row],[LIEU / TYPE]],EmplacementStocks[],3,0),"")</f>
        <v/>
      </c>
      <c r="F106" s="63"/>
      <c r="G106" s="184">
        <f>Inventaire[[#This Row],[QTÉ]]-IF(ISNA(AND(INDEX(PrélèvementsStock2[],MATCH(Inventaire[[#This Row],[ ARTICLE]],PrélèvementsStock2[ARTICLES],0),11)=TRUE,PrélèvementsStock2[[#This Row],[HS ? ]]="HS")),0,INDEX(PrélèvementsStock2[],MATCH(Inventaire[[#This Row],[ ARTICLE]],PrélèvementsStock2[ARTICLES],0),11))</f>
        <v>0</v>
      </c>
      <c r="H106" s="10">
        <f>SUMPRODUCT((PrélèvementsStock[ARTICLE]=Inventaire[[#This Row],[ ARTICLE]])*(PrélèvementsStock[MACRO INV]))</f>
        <v>0</v>
      </c>
      <c r="I106" s="10">
        <f>IFERROR(SUMPRODUCT((PrélèvementsStock2[ARTICLES]=Inventaire[[#This Row],[ ARTICLE]])*(PrélèvementsStock2[MACRO INV2])),"")</f>
        <v>0</v>
      </c>
      <c r="J106" s="10">
        <f>IFERROR(Inventaire[[#This Row],[QTÉ]]-Inventaire[[#This Row],[QTÉ SORTIE]]-Inventaire[[#This Row],[QTÉ EN PANNE]],"")</f>
        <v>0</v>
      </c>
      <c r="K106" s="63"/>
      <c r="L106" s="65">
        <v>0</v>
      </c>
      <c r="M106" s="16">
        <f>Inventaire[[#This Row],[QTÉ]]*L106</f>
        <v>0</v>
      </c>
      <c r="N106" s="17">
        <f>IFERROR(IF(Inventaire[[#This Row],[QTÉ]]&lt;=Inventaire[[#This Row],[ SIGNAL RÉAPPROVISIONNEMENT]],1,0),0)</f>
        <v>1</v>
      </c>
      <c r="O106" s="71"/>
      <c r="P106" s="73">
        <v>43930</v>
      </c>
    </row>
    <row r="107" spans="2:16" ht="30" customHeight="1" x14ac:dyDescent="0.3">
      <c r="B107" s="53"/>
      <c r="C107" s="56"/>
      <c r="D107" s="56"/>
      <c r="E107" s="136" t="str">
        <f>IFERROR(VLOOKUP(Inventaire[[#This Row],[LIEU / TYPE]],EmplacementStocks[],3,0),"")</f>
        <v/>
      </c>
      <c r="F107" s="63"/>
      <c r="G107" s="184">
        <f>Inventaire[[#This Row],[QTÉ]]-IF(ISNA(AND(INDEX(PrélèvementsStock2[],MATCH(Inventaire[[#This Row],[ ARTICLE]],PrélèvementsStock2[ARTICLES],0),11)=TRUE,PrélèvementsStock2[[#This Row],[HS ? ]]="HS")),0,INDEX(PrélèvementsStock2[],MATCH(Inventaire[[#This Row],[ ARTICLE]],PrélèvementsStock2[ARTICLES],0),11))</f>
        <v>0</v>
      </c>
      <c r="H107" s="10">
        <f>SUMPRODUCT((PrélèvementsStock[ARTICLE]=Inventaire[[#This Row],[ ARTICLE]])*(PrélèvementsStock[MACRO INV]))</f>
        <v>0</v>
      </c>
      <c r="I107" s="10">
        <f>IFERROR(SUMPRODUCT((PrélèvementsStock2[ARTICLES]=Inventaire[[#This Row],[ ARTICLE]])*(PrélèvementsStock2[MACRO INV2])),"")</f>
        <v>0</v>
      </c>
      <c r="J107" s="10">
        <f>IFERROR(Inventaire[[#This Row],[QTÉ]]-Inventaire[[#This Row],[QTÉ SORTIE]]-Inventaire[[#This Row],[QTÉ EN PANNE]],"")</f>
        <v>0</v>
      </c>
      <c r="K107" s="63"/>
      <c r="L107" s="65">
        <v>0</v>
      </c>
      <c r="M107" s="16">
        <f>Inventaire[[#This Row],[QTÉ]]*L107</f>
        <v>0</v>
      </c>
      <c r="N107" s="17">
        <f>IFERROR(IF(Inventaire[[#This Row],[QTÉ]]&lt;=Inventaire[[#This Row],[ SIGNAL RÉAPPROVISIONNEMENT]],1,0),0)</f>
        <v>1</v>
      </c>
      <c r="O107" s="71"/>
      <c r="P107" s="73">
        <v>43930</v>
      </c>
    </row>
    <row r="108" spans="2:16" ht="30" customHeight="1" x14ac:dyDescent="0.3">
      <c r="B108" s="53"/>
      <c r="C108" s="56"/>
      <c r="D108" s="56"/>
      <c r="E108" s="136" t="str">
        <f>IFERROR(VLOOKUP(Inventaire[[#This Row],[LIEU / TYPE]],EmplacementStocks[],3,0),"")</f>
        <v/>
      </c>
      <c r="F108" s="63"/>
      <c r="G108" s="184">
        <f>Inventaire[[#This Row],[QTÉ]]-IF(ISNA(AND(INDEX(PrélèvementsStock2[],MATCH(Inventaire[[#This Row],[ ARTICLE]],PrélèvementsStock2[ARTICLES],0),11)=TRUE,PrélèvementsStock2[[#This Row],[HS ? ]]="HS")),0,INDEX(PrélèvementsStock2[],MATCH(Inventaire[[#This Row],[ ARTICLE]],PrélèvementsStock2[ARTICLES],0),11))</f>
        <v>0</v>
      </c>
      <c r="H108" s="10">
        <f>SUMPRODUCT((PrélèvementsStock[ARTICLE]=Inventaire[[#This Row],[ ARTICLE]])*(PrélèvementsStock[MACRO INV]))</f>
        <v>0</v>
      </c>
      <c r="I108" s="10">
        <f>IFERROR(SUMPRODUCT((PrélèvementsStock2[ARTICLES]=Inventaire[[#This Row],[ ARTICLE]])*(PrélèvementsStock2[MACRO INV2])),"")</f>
        <v>0</v>
      </c>
      <c r="J108" s="10">
        <f>IFERROR(Inventaire[[#This Row],[QTÉ]]-Inventaire[[#This Row],[QTÉ SORTIE]]-Inventaire[[#This Row],[QTÉ EN PANNE]],"")</f>
        <v>0</v>
      </c>
      <c r="K108" s="63"/>
      <c r="L108" s="65">
        <v>0</v>
      </c>
      <c r="M108" s="16">
        <f>Inventaire[[#This Row],[QTÉ]]*L108</f>
        <v>0</v>
      </c>
      <c r="N108" s="17">
        <f>IFERROR(IF(Inventaire[[#This Row],[QTÉ]]&lt;=Inventaire[[#This Row],[ SIGNAL RÉAPPROVISIONNEMENT]],1,0),0)</f>
        <v>1</v>
      </c>
      <c r="O108" s="71"/>
      <c r="P108" s="73">
        <v>43930</v>
      </c>
    </row>
    <row r="109" spans="2:16" ht="30" customHeight="1" x14ac:dyDescent="0.3">
      <c r="B109" s="53"/>
      <c r="C109" s="56"/>
      <c r="D109" s="56"/>
      <c r="E109" s="136" t="str">
        <f>IFERROR(VLOOKUP(Inventaire[[#This Row],[LIEU / TYPE]],EmplacementStocks[],3,0),"")</f>
        <v/>
      </c>
      <c r="F109" s="63"/>
      <c r="G109" s="184">
        <f>Inventaire[[#This Row],[QTÉ]]-IF(ISNA(AND(INDEX(PrélèvementsStock2[],MATCH(Inventaire[[#This Row],[ ARTICLE]],PrélèvementsStock2[ARTICLES],0),11)=TRUE,PrélèvementsStock2[[#This Row],[HS ? ]]="HS")),0,INDEX(PrélèvementsStock2[],MATCH(Inventaire[[#This Row],[ ARTICLE]],PrélèvementsStock2[ARTICLES],0),11))</f>
        <v>0</v>
      </c>
      <c r="H109" s="10">
        <f>SUMPRODUCT((PrélèvementsStock[ARTICLE]=Inventaire[[#This Row],[ ARTICLE]])*(PrélèvementsStock[MACRO INV]))</f>
        <v>0</v>
      </c>
      <c r="I109" s="10">
        <f>IFERROR(SUMPRODUCT((PrélèvementsStock2[ARTICLES]=Inventaire[[#This Row],[ ARTICLE]])*(PrélèvementsStock2[MACRO INV2])),"")</f>
        <v>0</v>
      </c>
      <c r="J109" s="10">
        <f>IFERROR(Inventaire[[#This Row],[QTÉ]]-Inventaire[[#This Row],[QTÉ SORTIE]]-Inventaire[[#This Row],[QTÉ EN PANNE]],"")</f>
        <v>0</v>
      </c>
      <c r="K109" s="63"/>
      <c r="L109" s="65">
        <v>0</v>
      </c>
      <c r="M109" s="16">
        <f>Inventaire[[#This Row],[QTÉ]]*L109</f>
        <v>0</v>
      </c>
      <c r="N109" s="17">
        <f>IFERROR(IF(Inventaire[[#This Row],[QTÉ]]&lt;=Inventaire[[#This Row],[ SIGNAL RÉAPPROVISIONNEMENT]],1,0),0)</f>
        <v>1</v>
      </c>
      <c r="O109" s="71"/>
      <c r="P109" s="73">
        <v>43930</v>
      </c>
    </row>
    <row r="110" spans="2:16" ht="30" customHeight="1" x14ac:dyDescent="0.3">
      <c r="B110" s="53"/>
      <c r="C110" s="56"/>
      <c r="D110" s="56"/>
      <c r="E110" s="136" t="str">
        <f>IFERROR(VLOOKUP(Inventaire[[#This Row],[LIEU / TYPE]],EmplacementStocks[],3,0),"")</f>
        <v/>
      </c>
      <c r="F110" s="63"/>
      <c r="G110" s="184">
        <f>Inventaire[[#This Row],[QTÉ]]-IF(ISNA(AND(INDEX(PrélèvementsStock2[],MATCH(Inventaire[[#This Row],[ ARTICLE]],PrélèvementsStock2[ARTICLES],0),11)=TRUE,PrélèvementsStock2[[#This Row],[HS ? ]]="HS")),0,INDEX(PrélèvementsStock2[],MATCH(Inventaire[[#This Row],[ ARTICLE]],PrélèvementsStock2[ARTICLES],0),11))</f>
        <v>0</v>
      </c>
      <c r="H110" s="10">
        <f>SUMPRODUCT((PrélèvementsStock[ARTICLE]=Inventaire[[#This Row],[ ARTICLE]])*(PrélèvementsStock[MACRO INV]))</f>
        <v>0</v>
      </c>
      <c r="I110" s="10">
        <f>IFERROR(SUMPRODUCT((PrélèvementsStock2[ARTICLES]=Inventaire[[#This Row],[ ARTICLE]])*(PrélèvementsStock2[MACRO INV2])),"")</f>
        <v>0</v>
      </c>
      <c r="J110" s="10">
        <f>IFERROR(Inventaire[[#This Row],[QTÉ]]-Inventaire[[#This Row],[QTÉ SORTIE]]-Inventaire[[#This Row],[QTÉ EN PANNE]],"")</f>
        <v>0</v>
      </c>
      <c r="K110" s="63"/>
      <c r="L110" s="65">
        <v>0</v>
      </c>
      <c r="M110" s="16">
        <f>Inventaire[[#This Row],[QTÉ]]*L110</f>
        <v>0</v>
      </c>
      <c r="N110" s="17">
        <f>IFERROR(IF(Inventaire[[#This Row],[QTÉ]]&lt;=Inventaire[[#This Row],[ SIGNAL RÉAPPROVISIONNEMENT]],1,0),0)</f>
        <v>1</v>
      </c>
      <c r="O110" s="71"/>
      <c r="P110" s="73">
        <v>43930</v>
      </c>
    </row>
    <row r="111" spans="2:16" ht="30" customHeight="1" x14ac:dyDescent="0.3">
      <c r="B111" s="53"/>
      <c r="C111" s="56"/>
      <c r="D111" s="56"/>
      <c r="E111" s="136" t="str">
        <f>IFERROR(VLOOKUP(Inventaire[[#This Row],[LIEU / TYPE]],EmplacementStocks[],3,0),"")</f>
        <v/>
      </c>
      <c r="F111" s="63"/>
      <c r="G111" s="184">
        <f>Inventaire[[#This Row],[QTÉ]]-IF(ISNA(AND(INDEX(PrélèvementsStock2[],MATCH(Inventaire[[#This Row],[ ARTICLE]],PrélèvementsStock2[ARTICLES],0),11)=TRUE,PrélèvementsStock2[[#This Row],[HS ? ]]="HS")),0,INDEX(PrélèvementsStock2[],MATCH(Inventaire[[#This Row],[ ARTICLE]],PrélèvementsStock2[ARTICLES],0),11))</f>
        <v>0</v>
      </c>
      <c r="H111" s="10">
        <f>SUMPRODUCT((PrélèvementsStock[ARTICLE]=Inventaire[[#This Row],[ ARTICLE]])*(PrélèvementsStock[MACRO INV]))</f>
        <v>0</v>
      </c>
      <c r="I111" s="10">
        <f>IFERROR(SUMPRODUCT((PrélèvementsStock2[ARTICLES]=Inventaire[[#This Row],[ ARTICLE]])*(PrélèvementsStock2[MACRO INV2])),"")</f>
        <v>0</v>
      </c>
      <c r="J111" s="10">
        <f>IFERROR(Inventaire[[#This Row],[QTÉ]]-Inventaire[[#This Row],[QTÉ SORTIE]]-Inventaire[[#This Row],[QTÉ EN PANNE]],"")</f>
        <v>0</v>
      </c>
      <c r="K111" s="63"/>
      <c r="L111" s="65">
        <v>0</v>
      </c>
      <c r="M111" s="16">
        <f>Inventaire[[#This Row],[QTÉ]]*L111</f>
        <v>0</v>
      </c>
      <c r="N111" s="17">
        <f>IFERROR(IF(Inventaire[[#This Row],[QTÉ]]&lt;=Inventaire[[#This Row],[ SIGNAL RÉAPPROVISIONNEMENT]],1,0),0)</f>
        <v>1</v>
      </c>
      <c r="O111" s="71"/>
      <c r="P111" s="73">
        <v>43930</v>
      </c>
    </row>
    <row r="112" spans="2:16" ht="30" customHeight="1" x14ac:dyDescent="0.3">
      <c r="B112" s="53"/>
      <c r="C112" s="56"/>
      <c r="D112" s="56"/>
      <c r="E112" s="136" t="str">
        <f>IFERROR(VLOOKUP(Inventaire[[#This Row],[LIEU / TYPE]],EmplacementStocks[],3,0),"")</f>
        <v/>
      </c>
      <c r="F112" s="63"/>
      <c r="G112" s="184">
        <f>Inventaire[[#This Row],[QTÉ]]-IF(ISNA(AND(INDEX(PrélèvementsStock2[],MATCH(Inventaire[[#This Row],[ ARTICLE]],PrélèvementsStock2[ARTICLES],0),11)=TRUE,PrélèvementsStock2[[#This Row],[HS ? ]]="HS")),0,INDEX(PrélèvementsStock2[],MATCH(Inventaire[[#This Row],[ ARTICLE]],PrélèvementsStock2[ARTICLES],0),11))</f>
        <v>0</v>
      </c>
      <c r="H112" s="10">
        <f>SUMPRODUCT((PrélèvementsStock[ARTICLE]=Inventaire[[#This Row],[ ARTICLE]])*(PrélèvementsStock[MACRO INV]))</f>
        <v>0</v>
      </c>
      <c r="I112" s="10">
        <f>IFERROR(SUMPRODUCT((PrélèvementsStock2[ARTICLES]=Inventaire[[#This Row],[ ARTICLE]])*(PrélèvementsStock2[MACRO INV2])),"")</f>
        <v>0</v>
      </c>
      <c r="J112" s="10">
        <f>IFERROR(Inventaire[[#This Row],[QTÉ]]-Inventaire[[#This Row],[QTÉ SORTIE]]-Inventaire[[#This Row],[QTÉ EN PANNE]],"")</f>
        <v>0</v>
      </c>
      <c r="K112" s="63"/>
      <c r="L112" s="65">
        <v>0</v>
      </c>
      <c r="M112" s="16">
        <f>Inventaire[[#This Row],[QTÉ]]*L112</f>
        <v>0</v>
      </c>
      <c r="N112" s="17">
        <f>IFERROR(IF(Inventaire[[#This Row],[QTÉ]]&lt;=Inventaire[[#This Row],[ SIGNAL RÉAPPROVISIONNEMENT]],1,0),0)</f>
        <v>1</v>
      </c>
      <c r="O112" s="71"/>
      <c r="P112" s="73">
        <v>43930</v>
      </c>
    </row>
    <row r="113" spans="2:16" ht="30" customHeight="1" x14ac:dyDescent="0.3">
      <c r="B113" s="53"/>
      <c r="C113" s="56"/>
      <c r="D113" s="56"/>
      <c r="E113" s="136" t="str">
        <f>IFERROR(VLOOKUP(Inventaire[[#This Row],[LIEU / TYPE]],EmplacementStocks[],3,0),"")</f>
        <v/>
      </c>
      <c r="F113" s="63"/>
      <c r="G113" s="184">
        <f>Inventaire[[#This Row],[QTÉ]]-IF(ISNA(AND(INDEX(PrélèvementsStock2[],MATCH(Inventaire[[#This Row],[ ARTICLE]],PrélèvementsStock2[ARTICLES],0),11)=TRUE,PrélèvementsStock2[[#This Row],[HS ? ]]="HS")),0,INDEX(PrélèvementsStock2[],MATCH(Inventaire[[#This Row],[ ARTICLE]],PrélèvementsStock2[ARTICLES],0),11))</f>
        <v>0</v>
      </c>
      <c r="H113" s="10">
        <f>SUMPRODUCT((PrélèvementsStock[ARTICLE]=Inventaire[[#This Row],[ ARTICLE]])*(PrélèvementsStock[MACRO INV]))</f>
        <v>0</v>
      </c>
      <c r="I113" s="10">
        <f>IFERROR(SUMPRODUCT((PrélèvementsStock2[ARTICLES]=Inventaire[[#This Row],[ ARTICLE]])*(PrélèvementsStock2[MACRO INV2])),"")</f>
        <v>0</v>
      </c>
      <c r="J113" s="10">
        <f>IFERROR(Inventaire[[#This Row],[QTÉ]]-Inventaire[[#This Row],[QTÉ SORTIE]]-Inventaire[[#This Row],[QTÉ EN PANNE]],"")</f>
        <v>0</v>
      </c>
      <c r="K113" s="63"/>
      <c r="L113" s="65">
        <v>0</v>
      </c>
      <c r="M113" s="16">
        <f>Inventaire[[#This Row],[QTÉ]]*L113</f>
        <v>0</v>
      </c>
      <c r="N113" s="17">
        <f>IFERROR(IF(Inventaire[[#This Row],[QTÉ]]&lt;=Inventaire[[#This Row],[ SIGNAL RÉAPPROVISIONNEMENT]],1,0),0)</f>
        <v>1</v>
      </c>
      <c r="O113" s="71"/>
      <c r="P113" s="73">
        <v>43930</v>
      </c>
    </row>
    <row r="114" spans="2:16" ht="30" customHeight="1" x14ac:dyDescent="0.3">
      <c r="B114" s="53"/>
      <c r="C114" s="56"/>
      <c r="D114" s="56"/>
      <c r="E114" s="136" t="str">
        <f>IFERROR(VLOOKUP(Inventaire[[#This Row],[LIEU / TYPE]],EmplacementStocks[],3,0),"")</f>
        <v/>
      </c>
      <c r="F114" s="63"/>
      <c r="G114" s="184">
        <f>Inventaire[[#This Row],[QTÉ]]-IF(ISNA(AND(INDEX(PrélèvementsStock2[],MATCH(Inventaire[[#This Row],[ ARTICLE]],PrélèvementsStock2[ARTICLES],0),11)=TRUE,PrélèvementsStock2[[#This Row],[HS ? ]]="HS")),0,INDEX(PrélèvementsStock2[],MATCH(Inventaire[[#This Row],[ ARTICLE]],PrélèvementsStock2[ARTICLES],0),11))</f>
        <v>0</v>
      </c>
      <c r="H114" s="10">
        <f>SUMPRODUCT((PrélèvementsStock[ARTICLE]=Inventaire[[#This Row],[ ARTICLE]])*(PrélèvementsStock[MACRO INV]))</f>
        <v>0</v>
      </c>
      <c r="I114" s="10">
        <f>IFERROR(SUMPRODUCT((PrélèvementsStock2[ARTICLES]=Inventaire[[#This Row],[ ARTICLE]])*(PrélèvementsStock2[MACRO INV2])),"")</f>
        <v>0</v>
      </c>
      <c r="J114" s="10">
        <f>IFERROR(Inventaire[[#This Row],[QTÉ]]-Inventaire[[#This Row],[QTÉ SORTIE]]-Inventaire[[#This Row],[QTÉ EN PANNE]],"")</f>
        <v>0</v>
      </c>
      <c r="K114" s="63"/>
      <c r="L114" s="65">
        <v>0</v>
      </c>
      <c r="M114" s="16">
        <f>Inventaire[[#This Row],[QTÉ]]*L114</f>
        <v>0</v>
      </c>
      <c r="N114" s="17">
        <f>IFERROR(IF(Inventaire[[#This Row],[QTÉ]]&lt;=Inventaire[[#This Row],[ SIGNAL RÉAPPROVISIONNEMENT]],1,0),0)</f>
        <v>1</v>
      </c>
      <c r="O114" s="71"/>
      <c r="P114" s="73">
        <v>43930</v>
      </c>
    </row>
    <row r="115" spans="2:16" ht="30" customHeight="1" x14ac:dyDescent="0.3">
      <c r="B115" s="53"/>
      <c r="C115" s="56"/>
      <c r="D115" s="56"/>
      <c r="E115" s="136" t="str">
        <f>IFERROR(VLOOKUP(Inventaire[[#This Row],[LIEU / TYPE]],EmplacementStocks[],3,0),"")</f>
        <v/>
      </c>
      <c r="F115" s="63"/>
      <c r="G115" s="184">
        <f>Inventaire[[#This Row],[QTÉ]]-IF(ISNA(AND(INDEX(PrélèvementsStock2[],MATCH(Inventaire[[#This Row],[ ARTICLE]],PrélèvementsStock2[ARTICLES],0),11)=TRUE,PrélèvementsStock2[[#This Row],[HS ? ]]="HS")),0,INDEX(PrélèvementsStock2[],MATCH(Inventaire[[#This Row],[ ARTICLE]],PrélèvementsStock2[ARTICLES],0),11))</f>
        <v>0</v>
      </c>
      <c r="H115" s="10">
        <f>SUMPRODUCT((PrélèvementsStock[ARTICLE]=Inventaire[[#This Row],[ ARTICLE]])*(PrélèvementsStock[MACRO INV]))</f>
        <v>0</v>
      </c>
      <c r="I115" s="10">
        <f>IFERROR(SUMPRODUCT((PrélèvementsStock2[ARTICLES]=Inventaire[[#This Row],[ ARTICLE]])*(PrélèvementsStock2[MACRO INV2])),"")</f>
        <v>0</v>
      </c>
      <c r="J115" s="10">
        <f>IFERROR(Inventaire[[#This Row],[QTÉ]]-Inventaire[[#This Row],[QTÉ SORTIE]]-Inventaire[[#This Row],[QTÉ EN PANNE]],"")</f>
        <v>0</v>
      </c>
      <c r="K115" s="63"/>
      <c r="L115" s="65">
        <v>0</v>
      </c>
      <c r="M115" s="16">
        <f>Inventaire[[#This Row],[QTÉ]]*L115</f>
        <v>0</v>
      </c>
      <c r="N115" s="17">
        <f>IFERROR(IF(Inventaire[[#This Row],[QTÉ]]&lt;=Inventaire[[#This Row],[ SIGNAL RÉAPPROVISIONNEMENT]],1,0),0)</f>
        <v>1</v>
      </c>
      <c r="O115" s="71"/>
      <c r="P115" s="73">
        <v>43930</v>
      </c>
    </row>
    <row r="116" spans="2:16" ht="30" customHeight="1" x14ac:dyDescent="0.3">
      <c r="B116" s="53"/>
      <c r="C116" s="56"/>
      <c r="D116" s="56"/>
      <c r="E116" s="136" t="str">
        <f>IFERROR(VLOOKUP(Inventaire[[#This Row],[LIEU / TYPE]],EmplacementStocks[],3,0),"")</f>
        <v/>
      </c>
      <c r="F116" s="63"/>
      <c r="G116" s="184">
        <f>Inventaire[[#This Row],[QTÉ]]-IF(ISNA(AND(INDEX(PrélèvementsStock2[],MATCH(Inventaire[[#This Row],[ ARTICLE]],PrélèvementsStock2[ARTICLES],0),11)=TRUE,PrélèvementsStock2[[#This Row],[HS ? ]]="HS")),0,INDEX(PrélèvementsStock2[],MATCH(Inventaire[[#This Row],[ ARTICLE]],PrélèvementsStock2[ARTICLES],0),11))</f>
        <v>0</v>
      </c>
      <c r="H116" s="10">
        <f>SUMPRODUCT((PrélèvementsStock[ARTICLE]=Inventaire[[#This Row],[ ARTICLE]])*(PrélèvementsStock[MACRO INV]))</f>
        <v>0</v>
      </c>
      <c r="I116" s="10">
        <f>IFERROR(SUMPRODUCT((PrélèvementsStock2[ARTICLES]=Inventaire[[#This Row],[ ARTICLE]])*(PrélèvementsStock2[MACRO INV2])),"")</f>
        <v>0</v>
      </c>
      <c r="J116" s="10">
        <f>IFERROR(Inventaire[[#This Row],[QTÉ]]-Inventaire[[#This Row],[QTÉ SORTIE]]-Inventaire[[#This Row],[QTÉ EN PANNE]],"")</f>
        <v>0</v>
      </c>
      <c r="K116" s="63"/>
      <c r="L116" s="65">
        <v>0</v>
      </c>
      <c r="M116" s="16">
        <f>Inventaire[[#This Row],[QTÉ]]*L116</f>
        <v>0</v>
      </c>
      <c r="N116" s="17">
        <f>IFERROR(IF(Inventaire[[#This Row],[QTÉ]]&lt;=Inventaire[[#This Row],[ SIGNAL RÉAPPROVISIONNEMENT]],1,0),0)</f>
        <v>1</v>
      </c>
      <c r="O116" s="71"/>
      <c r="P116" s="73">
        <v>43930</v>
      </c>
    </row>
    <row r="117" spans="2:16" ht="30" customHeight="1" x14ac:dyDescent="0.3">
      <c r="B117" s="53"/>
      <c r="C117" s="56"/>
      <c r="D117" s="56"/>
      <c r="E117" s="136" t="str">
        <f>IFERROR(VLOOKUP(Inventaire[[#This Row],[LIEU / TYPE]],EmplacementStocks[],3,0),"")</f>
        <v/>
      </c>
      <c r="F117" s="63"/>
      <c r="G117" s="184">
        <f>Inventaire[[#This Row],[QTÉ]]-IF(ISNA(AND(INDEX(PrélèvementsStock2[],MATCH(Inventaire[[#This Row],[ ARTICLE]],PrélèvementsStock2[ARTICLES],0),11)=TRUE,PrélèvementsStock2[[#This Row],[HS ? ]]="HS")),0,INDEX(PrélèvementsStock2[],MATCH(Inventaire[[#This Row],[ ARTICLE]],PrélèvementsStock2[ARTICLES],0),11))</f>
        <v>0</v>
      </c>
      <c r="H117" s="10">
        <f>SUMPRODUCT((PrélèvementsStock[ARTICLE]=Inventaire[[#This Row],[ ARTICLE]])*(PrélèvementsStock[MACRO INV]))</f>
        <v>0</v>
      </c>
      <c r="I117" s="10">
        <f>IFERROR(SUMPRODUCT((PrélèvementsStock2[ARTICLES]=Inventaire[[#This Row],[ ARTICLE]])*(PrélèvementsStock2[MACRO INV2])),"")</f>
        <v>0</v>
      </c>
      <c r="J117" s="10">
        <f>IFERROR(Inventaire[[#This Row],[QTÉ]]-Inventaire[[#This Row],[QTÉ SORTIE]]-Inventaire[[#This Row],[QTÉ EN PANNE]],"")</f>
        <v>0</v>
      </c>
      <c r="K117" s="63"/>
      <c r="L117" s="65">
        <v>0</v>
      </c>
      <c r="M117" s="16">
        <f>Inventaire[[#This Row],[QTÉ]]*L117</f>
        <v>0</v>
      </c>
      <c r="N117" s="17">
        <f>IFERROR(IF(Inventaire[[#This Row],[QTÉ]]&lt;=Inventaire[[#This Row],[ SIGNAL RÉAPPROVISIONNEMENT]],1,0),0)</f>
        <v>1</v>
      </c>
      <c r="O117" s="71"/>
      <c r="P117" s="73">
        <v>43930</v>
      </c>
    </row>
    <row r="118" spans="2:16" ht="30" customHeight="1" x14ac:dyDescent="0.3">
      <c r="B118" s="53"/>
      <c r="C118" s="56"/>
      <c r="D118" s="56"/>
      <c r="E118" s="136" t="str">
        <f>IFERROR(VLOOKUP(Inventaire[[#This Row],[LIEU / TYPE]],EmplacementStocks[],3,0),"")</f>
        <v/>
      </c>
      <c r="F118" s="63"/>
      <c r="G118" s="184">
        <f>Inventaire[[#This Row],[QTÉ]]-IF(ISNA(AND(INDEX(PrélèvementsStock2[],MATCH(Inventaire[[#This Row],[ ARTICLE]],PrélèvementsStock2[ARTICLES],0),11)=TRUE,PrélèvementsStock2[[#This Row],[HS ? ]]="HS")),0,INDEX(PrélèvementsStock2[],MATCH(Inventaire[[#This Row],[ ARTICLE]],PrélèvementsStock2[ARTICLES],0),11))</f>
        <v>0</v>
      </c>
      <c r="H118" s="10">
        <f>SUMPRODUCT((PrélèvementsStock[ARTICLE]=Inventaire[[#This Row],[ ARTICLE]])*(PrélèvementsStock[MACRO INV]))</f>
        <v>0</v>
      </c>
      <c r="I118" s="10">
        <f>IFERROR(SUMPRODUCT((PrélèvementsStock2[ARTICLES]=Inventaire[[#This Row],[ ARTICLE]])*(PrélèvementsStock2[MACRO INV2])),"")</f>
        <v>0</v>
      </c>
      <c r="J118" s="10">
        <f>IFERROR(Inventaire[[#This Row],[QTÉ]]-Inventaire[[#This Row],[QTÉ SORTIE]]-Inventaire[[#This Row],[QTÉ EN PANNE]],"")</f>
        <v>0</v>
      </c>
      <c r="K118" s="63"/>
      <c r="L118" s="65">
        <v>0</v>
      </c>
      <c r="M118" s="16">
        <f>Inventaire[[#This Row],[QTÉ]]*L118</f>
        <v>0</v>
      </c>
      <c r="N118" s="17">
        <f>IFERROR(IF(Inventaire[[#This Row],[QTÉ]]&lt;=Inventaire[[#This Row],[ SIGNAL RÉAPPROVISIONNEMENT]],1,0),0)</f>
        <v>1</v>
      </c>
      <c r="O118" s="71"/>
      <c r="P118" s="73">
        <v>43930</v>
      </c>
    </row>
    <row r="119" spans="2:16" ht="30" customHeight="1" x14ac:dyDescent="0.3">
      <c r="B119" s="53"/>
      <c r="C119" s="56"/>
      <c r="D119" s="56"/>
      <c r="E119" s="136" t="str">
        <f>IFERROR(VLOOKUP(Inventaire[[#This Row],[LIEU / TYPE]],EmplacementStocks[],3,0),"")</f>
        <v/>
      </c>
      <c r="F119" s="63"/>
      <c r="G119" s="184">
        <f>Inventaire[[#This Row],[QTÉ]]-IF(ISNA(AND(INDEX(PrélèvementsStock2[],MATCH(Inventaire[[#This Row],[ ARTICLE]],PrélèvementsStock2[ARTICLES],0),11)=TRUE,PrélèvementsStock2[[#This Row],[HS ? ]]="HS")),0,INDEX(PrélèvementsStock2[],MATCH(Inventaire[[#This Row],[ ARTICLE]],PrélèvementsStock2[ARTICLES],0),11))</f>
        <v>0</v>
      </c>
      <c r="H119" s="10">
        <f>SUMPRODUCT((PrélèvementsStock[ARTICLE]=Inventaire[[#This Row],[ ARTICLE]])*(PrélèvementsStock[MACRO INV]))</f>
        <v>0</v>
      </c>
      <c r="I119" s="10">
        <f>IFERROR(SUMPRODUCT((PrélèvementsStock2[ARTICLES]=Inventaire[[#This Row],[ ARTICLE]])*(PrélèvementsStock2[MACRO INV2])),"")</f>
        <v>0</v>
      </c>
      <c r="J119" s="10">
        <f>IFERROR(Inventaire[[#This Row],[QTÉ]]-Inventaire[[#This Row],[QTÉ SORTIE]]-Inventaire[[#This Row],[QTÉ EN PANNE]],"")</f>
        <v>0</v>
      </c>
      <c r="K119" s="63"/>
      <c r="L119" s="65">
        <v>0</v>
      </c>
      <c r="M119" s="16">
        <f>Inventaire[[#This Row],[QTÉ]]*L119</f>
        <v>0</v>
      </c>
      <c r="N119" s="17">
        <f>IFERROR(IF(Inventaire[[#This Row],[QTÉ]]&lt;=Inventaire[[#This Row],[ SIGNAL RÉAPPROVISIONNEMENT]],1,0),0)</f>
        <v>1</v>
      </c>
      <c r="O119" s="71"/>
      <c r="P119" s="73">
        <v>43930</v>
      </c>
    </row>
    <row r="120" spans="2:16" ht="30" customHeight="1" x14ac:dyDescent="0.3">
      <c r="B120" s="53"/>
      <c r="C120" s="56"/>
      <c r="D120" s="56"/>
      <c r="E120" s="136" t="str">
        <f>IFERROR(VLOOKUP(Inventaire[[#This Row],[LIEU / TYPE]],EmplacementStocks[],3,0),"")</f>
        <v/>
      </c>
      <c r="F120" s="63"/>
      <c r="G120" s="184">
        <f>Inventaire[[#This Row],[QTÉ]]-IF(ISNA(AND(INDEX(PrélèvementsStock2[],MATCH(Inventaire[[#This Row],[ ARTICLE]],PrélèvementsStock2[ARTICLES],0),11)=TRUE,PrélèvementsStock2[[#This Row],[HS ? ]]="HS")),0,INDEX(PrélèvementsStock2[],MATCH(Inventaire[[#This Row],[ ARTICLE]],PrélèvementsStock2[ARTICLES],0),11))</f>
        <v>0</v>
      </c>
      <c r="H120" s="10">
        <f>SUMPRODUCT((PrélèvementsStock[ARTICLE]=Inventaire[[#This Row],[ ARTICLE]])*(PrélèvementsStock[MACRO INV]))</f>
        <v>0</v>
      </c>
      <c r="I120" s="10">
        <f>IFERROR(SUMPRODUCT((PrélèvementsStock2[ARTICLES]=Inventaire[[#This Row],[ ARTICLE]])*(PrélèvementsStock2[MACRO INV2])),"")</f>
        <v>0</v>
      </c>
      <c r="J120" s="10">
        <f>IFERROR(Inventaire[[#This Row],[QTÉ]]-Inventaire[[#This Row],[QTÉ SORTIE]]-Inventaire[[#This Row],[QTÉ EN PANNE]],"")</f>
        <v>0</v>
      </c>
      <c r="K120" s="63"/>
      <c r="L120" s="65">
        <v>0</v>
      </c>
      <c r="M120" s="16">
        <f>Inventaire[[#This Row],[QTÉ]]*L120</f>
        <v>0</v>
      </c>
      <c r="N120" s="17">
        <f>IFERROR(IF(Inventaire[[#This Row],[QTÉ]]&lt;=Inventaire[[#This Row],[ SIGNAL RÉAPPROVISIONNEMENT]],1,0),0)</f>
        <v>1</v>
      </c>
      <c r="O120" s="71"/>
      <c r="P120" s="73">
        <v>43930</v>
      </c>
    </row>
    <row r="121" spans="2:16" ht="30" customHeight="1" x14ac:dyDescent="0.3">
      <c r="B121" s="53"/>
      <c r="C121" s="56"/>
      <c r="D121" s="56"/>
      <c r="E121" s="136" t="str">
        <f>IFERROR(VLOOKUP(Inventaire[[#This Row],[LIEU / TYPE]],EmplacementStocks[],3,0),"")</f>
        <v/>
      </c>
      <c r="F121" s="63"/>
      <c r="G121" s="184">
        <f>Inventaire[[#This Row],[QTÉ]]-IF(ISNA(AND(INDEX(PrélèvementsStock2[],MATCH(Inventaire[[#This Row],[ ARTICLE]],PrélèvementsStock2[ARTICLES],0),11)=TRUE,PrélèvementsStock2[[#This Row],[HS ? ]]="HS")),0,INDEX(PrélèvementsStock2[],MATCH(Inventaire[[#This Row],[ ARTICLE]],PrélèvementsStock2[ARTICLES],0),11))</f>
        <v>0</v>
      </c>
      <c r="H121" s="10">
        <f>SUMPRODUCT((PrélèvementsStock[ARTICLE]=Inventaire[[#This Row],[ ARTICLE]])*(PrélèvementsStock[MACRO INV]))</f>
        <v>0</v>
      </c>
      <c r="I121" s="10">
        <f>IFERROR(SUMPRODUCT((PrélèvementsStock2[ARTICLES]=Inventaire[[#This Row],[ ARTICLE]])*(PrélèvementsStock2[MACRO INV2])),"")</f>
        <v>0</v>
      </c>
      <c r="J121" s="10">
        <f>IFERROR(Inventaire[[#This Row],[QTÉ]]-Inventaire[[#This Row],[QTÉ SORTIE]]-Inventaire[[#This Row],[QTÉ EN PANNE]],"")</f>
        <v>0</v>
      </c>
      <c r="K121" s="63"/>
      <c r="L121" s="65">
        <v>0</v>
      </c>
      <c r="M121" s="16">
        <f>Inventaire[[#This Row],[QTÉ]]*L121</f>
        <v>0</v>
      </c>
      <c r="N121" s="17">
        <f>IFERROR(IF(Inventaire[[#This Row],[QTÉ]]&lt;=Inventaire[[#This Row],[ SIGNAL RÉAPPROVISIONNEMENT]],1,0),0)</f>
        <v>1</v>
      </c>
      <c r="O121" s="71"/>
      <c r="P121" s="73">
        <v>43930</v>
      </c>
    </row>
    <row r="122" spans="2:16" ht="30" customHeight="1" x14ac:dyDescent="0.3">
      <c r="B122" s="53"/>
      <c r="C122" s="56"/>
      <c r="D122" s="56"/>
      <c r="E122" s="136" t="str">
        <f>IFERROR(VLOOKUP(Inventaire[[#This Row],[LIEU / TYPE]],EmplacementStocks[],3,0),"")</f>
        <v/>
      </c>
      <c r="F122" s="63"/>
      <c r="G122" s="184">
        <f>Inventaire[[#This Row],[QTÉ]]-IF(ISNA(AND(INDEX(PrélèvementsStock2[],MATCH(Inventaire[[#This Row],[ ARTICLE]],PrélèvementsStock2[ARTICLES],0),11)=TRUE,PrélèvementsStock2[[#This Row],[HS ? ]]="HS")),0,INDEX(PrélèvementsStock2[],MATCH(Inventaire[[#This Row],[ ARTICLE]],PrélèvementsStock2[ARTICLES],0),11))</f>
        <v>0</v>
      </c>
      <c r="H122" s="10">
        <f>SUMPRODUCT((PrélèvementsStock[ARTICLE]=Inventaire[[#This Row],[ ARTICLE]])*(PrélèvementsStock[MACRO INV]))</f>
        <v>0</v>
      </c>
      <c r="I122" s="10">
        <f>IFERROR(SUMPRODUCT((PrélèvementsStock2[ARTICLES]=Inventaire[[#This Row],[ ARTICLE]])*(PrélèvementsStock2[MACRO INV2])),"")</f>
        <v>0</v>
      </c>
      <c r="J122" s="10">
        <f>IFERROR(Inventaire[[#This Row],[QTÉ]]-Inventaire[[#This Row],[QTÉ SORTIE]]-Inventaire[[#This Row],[QTÉ EN PANNE]],"")</f>
        <v>0</v>
      </c>
      <c r="K122" s="63"/>
      <c r="L122" s="65">
        <v>0</v>
      </c>
      <c r="M122" s="16">
        <f>Inventaire[[#This Row],[QTÉ]]*L122</f>
        <v>0</v>
      </c>
      <c r="N122" s="17">
        <f>IFERROR(IF(Inventaire[[#This Row],[QTÉ]]&lt;=Inventaire[[#This Row],[ SIGNAL RÉAPPROVISIONNEMENT]],1,0),0)</f>
        <v>1</v>
      </c>
      <c r="O122" s="71"/>
      <c r="P122" s="73">
        <v>43930</v>
      </c>
    </row>
    <row r="123" spans="2:16" ht="30" customHeight="1" x14ac:dyDescent="0.3">
      <c r="B123" s="53"/>
      <c r="C123" s="56"/>
      <c r="D123" s="56"/>
      <c r="E123" s="136" t="str">
        <f>IFERROR(VLOOKUP(Inventaire[[#This Row],[LIEU / TYPE]],EmplacementStocks[],3,0),"")</f>
        <v/>
      </c>
      <c r="F123" s="63"/>
      <c r="G123" s="184">
        <f>Inventaire[[#This Row],[QTÉ]]-IF(ISNA(AND(INDEX(PrélèvementsStock2[],MATCH(Inventaire[[#This Row],[ ARTICLE]],PrélèvementsStock2[ARTICLES],0),11)=TRUE,PrélèvementsStock2[[#This Row],[HS ? ]]="HS")),0,INDEX(PrélèvementsStock2[],MATCH(Inventaire[[#This Row],[ ARTICLE]],PrélèvementsStock2[ARTICLES],0),11))</f>
        <v>0</v>
      </c>
      <c r="H123" s="10">
        <f>SUMPRODUCT((PrélèvementsStock[ARTICLE]=Inventaire[[#This Row],[ ARTICLE]])*(PrélèvementsStock[MACRO INV]))</f>
        <v>0</v>
      </c>
      <c r="I123" s="10">
        <f>IFERROR(SUMPRODUCT((PrélèvementsStock2[ARTICLES]=Inventaire[[#This Row],[ ARTICLE]])*(PrélèvementsStock2[MACRO INV2])),"")</f>
        <v>0</v>
      </c>
      <c r="J123" s="10">
        <f>IFERROR(Inventaire[[#This Row],[QTÉ]]-Inventaire[[#This Row],[QTÉ SORTIE]]-Inventaire[[#This Row],[QTÉ EN PANNE]],"")</f>
        <v>0</v>
      </c>
      <c r="K123" s="63"/>
      <c r="L123" s="65">
        <v>0</v>
      </c>
      <c r="M123" s="16">
        <f>Inventaire[[#This Row],[QTÉ]]*L123</f>
        <v>0</v>
      </c>
      <c r="N123" s="17">
        <f>IFERROR(IF(Inventaire[[#This Row],[QTÉ]]&lt;=Inventaire[[#This Row],[ SIGNAL RÉAPPROVISIONNEMENT]],1,0),0)</f>
        <v>1</v>
      </c>
      <c r="O123" s="71"/>
      <c r="P123" s="73">
        <v>43930</v>
      </c>
    </row>
    <row r="124" spans="2:16" ht="30" customHeight="1" x14ac:dyDescent="0.3">
      <c r="B124" s="53"/>
      <c r="C124" s="56"/>
      <c r="D124" s="56"/>
      <c r="E124" s="136" t="str">
        <f>IFERROR(VLOOKUP(Inventaire[[#This Row],[LIEU / TYPE]],EmplacementStocks[],3,0),"")</f>
        <v/>
      </c>
      <c r="F124" s="63"/>
      <c r="G124" s="184">
        <f>Inventaire[[#This Row],[QTÉ]]-IF(ISNA(AND(INDEX(PrélèvementsStock2[],MATCH(Inventaire[[#This Row],[ ARTICLE]],PrélèvementsStock2[ARTICLES],0),11)=TRUE,PrélèvementsStock2[[#This Row],[HS ? ]]="HS")),0,INDEX(PrélèvementsStock2[],MATCH(Inventaire[[#This Row],[ ARTICLE]],PrélèvementsStock2[ARTICLES],0),11))</f>
        <v>0</v>
      </c>
      <c r="H124" s="10">
        <f>SUMPRODUCT((PrélèvementsStock[ARTICLE]=Inventaire[[#This Row],[ ARTICLE]])*(PrélèvementsStock[MACRO INV]))</f>
        <v>0</v>
      </c>
      <c r="I124" s="10">
        <f>IFERROR(SUMPRODUCT((PrélèvementsStock2[ARTICLES]=Inventaire[[#This Row],[ ARTICLE]])*(PrélèvementsStock2[MACRO INV2])),"")</f>
        <v>0</v>
      </c>
      <c r="J124" s="10">
        <f>IFERROR(Inventaire[[#This Row],[QTÉ]]-Inventaire[[#This Row],[QTÉ SORTIE]]-Inventaire[[#This Row],[QTÉ EN PANNE]],"")</f>
        <v>0</v>
      </c>
      <c r="K124" s="63"/>
      <c r="L124" s="65">
        <v>0</v>
      </c>
      <c r="M124" s="16">
        <f>Inventaire[[#This Row],[QTÉ]]*L124</f>
        <v>0</v>
      </c>
      <c r="N124" s="17">
        <f>IFERROR(IF(Inventaire[[#This Row],[QTÉ]]&lt;=Inventaire[[#This Row],[ SIGNAL RÉAPPROVISIONNEMENT]],1,0),0)</f>
        <v>1</v>
      </c>
      <c r="O124" s="71"/>
      <c r="P124" s="73">
        <v>43930</v>
      </c>
    </row>
    <row r="125" spans="2:16" ht="30" customHeight="1" x14ac:dyDescent="0.3">
      <c r="B125" s="53"/>
      <c r="C125" s="56"/>
      <c r="D125" s="56"/>
      <c r="E125" s="136" t="str">
        <f>IFERROR(VLOOKUP(Inventaire[[#This Row],[LIEU / TYPE]],EmplacementStocks[],3,0),"")</f>
        <v/>
      </c>
      <c r="F125" s="63"/>
      <c r="G125" s="184">
        <f>Inventaire[[#This Row],[QTÉ]]-IF(ISNA(AND(INDEX(PrélèvementsStock2[],MATCH(Inventaire[[#This Row],[ ARTICLE]],PrélèvementsStock2[ARTICLES],0),11)=TRUE,PrélèvementsStock2[[#This Row],[HS ? ]]="HS")),0,INDEX(PrélèvementsStock2[],MATCH(Inventaire[[#This Row],[ ARTICLE]],PrélèvementsStock2[ARTICLES],0),11))</f>
        <v>0</v>
      </c>
      <c r="H125" s="10">
        <f>SUMPRODUCT((PrélèvementsStock[ARTICLE]=Inventaire[[#This Row],[ ARTICLE]])*(PrélèvementsStock[MACRO INV]))</f>
        <v>0</v>
      </c>
      <c r="I125" s="10">
        <f>IFERROR(SUMPRODUCT((PrélèvementsStock2[ARTICLES]=Inventaire[[#This Row],[ ARTICLE]])*(PrélèvementsStock2[MACRO INV2])),"")</f>
        <v>0</v>
      </c>
      <c r="J125" s="10">
        <f>IFERROR(Inventaire[[#This Row],[QTÉ]]-Inventaire[[#This Row],[QTÉ SORTIE]]-Inventaire[[#This Row],[QTÉ EN PANNE]],"")</f>
        <v>0</v>
      </c>
      <c r="K125" s="63"/>
      <c r="L125" s="65">
        <v>0</v>
      </c>
      <c r="M125" s="16">
        <f>Inventaire[[#This Row],[QTÉ]]*L125</f>
        <v>0</v>
      </c>
      <c r="N125" s="17">
        <f>IFERROR(IF(Inventaire[[#This Row],[QTÉ]]&lt;=Inventaire[[#This Row],[ SIGNAL RÉAPPROVISIONNEMENT]],1,0),0)</f>
        <v>1</v>
      </c>
      <c r="O125" s="71"/>
      <c r="P125" s="73">
        <v>43930</v>
      </c>
    </row>
    <row r="126" spans="2:16" ht="30" customHeight="1" x14ac:dyDescent="0.3">
      <c r="B126" s="53"/>
      <c r="C126" s="56"/>
      <c r="D126" s="56"/>
      <c r="E126" s="136" t="str">
        <f>IFERROR(VLOOKUP(Inventaire[[#This Row],[LIEU / TYPE]],EmplacementStocks[],3,0),"")</f>
        <v/>
      </c>
      <c r="F126" s="63"/>
      <c r="G126" s="184">
        <f>Inventaire[[#This Row],[QTÉ]]-IF(ISNA(AND(INDEX(PrélèvementsStock2[],MATCH(Inventaire[[#This Row],[ ARTICLE]],PrélèvementsStock2[ARTICLES],0),11)=TRUE,PrélèvementsStock2[[#This Row],[HS ? ]]="HS")),0,INDEX(PrélèvementsStock2[],MATCH(Inventaire[[#This Row],[ ARTICLE]],PrélèvementsStock2[ARTICLES],0),11))</f>
        <v>0</v>
      </c>
      <c r="H126" s="10">
        <f>SUMPRODUCT((PrélèvementsStock[ARTICLE]=Inventaire[[#This Row],[ ARTICLE]])*(PrélèvementsStock[MACRO INV]))</f>
        <v>0</v>
      </c>
      <c r="I126" s="10">
        <f>IFERROR(SUMPRODUCT((PrélèvementsStock2[ARTICLES]=Inventaire[[#This Row],[ ARTICLE]])*(PrélèvementsStock2[MACRO INV2])),"")</f>
        <v>0</v>
      </c>
      <c r="J126" s="10">
        <f>IFERROR(Inventaire[[#This Row],[QTÉ]]-Inventaire[[#This Row],[QTÉ SORTIE]]-Inventaire[[#This Row],[QTÉ EN PANNE]],"")</f>
        <v>0</v>
      </c>
      <c r="K126" s="63"/>
      <c r="L126" s="65">
        <v>0</v>
      </c>
      <c r="M126" s="16">
        <f>Inventaire[[#This Row],[QTÉ]]*L126</f>
        <v>0</v>
      </c>
      <c r="N126" s="17">
        <f>IFERROR(IF(Inventaire[[#This Row],[QTÉ]]&lt;=Inventaire[[#This Row],[ SIGNAL RÉAPPROVISIONNEMENT]],1,0),0)</f>
        <v>1</v>
      </c>
      <c r="O126" s="71"/>
      <c r="P126" s="73">
        <v>43930</v>
      </c>
    </row>
    <row r="127" spans="2:16" ht="30" customHeight="1" x14ac:dyDescent="0.3">
      <c r="B127" s="53"/>
      <c r="C127" s="56"/>
      <c r="D127" s="56"/>
      <c r="E127" s="136" t="str">
        <f>IFERROR(VLOOKUP(Inventaire[[#This Row],[LIEU / TYPE]],EmplacementStocks[],3,0),"")</f>
        <v/>
      </c>
      <c r="F127" s="63"/>
      <c r="G127" s="184">
        <f>Inventaire[[#This Row],[QTÉ]]-IF(ISNA(AND(INDEX(PrélèvementsStock2[],MATCH(Inventaire[[#This Row],[ ARTICLE]],PrélèvementsStock2[ARTICLES],0),11)=TRUE,PrélèvementsStock2[[#This Row],[HS ? ]]="HS")),0,INDEX(PrélèvementsStock2[],MATCH(Inventaire[[#This Row],[ ARTICLE]],PrélèvementsStock2[ARTICLES],0),11))</f>
        <v>0</v>
      </c>
      <c r="H127" s="10">
        <f>SUMPRODUCT((PrélèvementsStock[ARTICLE]=Inventaire[[#This Row],[ ARTICLE]])*(PrélèvementsStock[MACRO INV]))</f>
        <v>0</v>
      </c>
      <c r="I127" s="10">
        <f>IFERROR(SUMPRODUCT((PrélèvementsStock2[ARTICLES]=Inventaire[[#This Row],[ ARTICLE]])*(PrélèvementsStock2[MACRO INV2])),"")</f>
        <v>0</v>
      </c>
      <c r="J127" s="10">
        <f>IFERROR(Inventaire[[#This Row],[QTÉ]]-Inventaire[[#This Row],[QTÉ SORTIE]]-Inventaire[[#This Row],[QTÉ EN PANNE]],"")</f>
        <v>0</v>
      </c>
      <c r="K127" s="63"/>
      <c r="L127" s="65">
        <v>0</v>
      </c>
      <c r="M127" s="16">
        <f>Inventaire[[#This Row],[QTÉ]]*L127</f>
        <v>0</v>
      </c>
      <c r="N127" s="17">
        <f>IFERROR(IF(Inventaire[[#This Row],[QTÉ]]&lt;=Inventaire[[#This Row],[ SIGNAL RÉAPPROVISIONNEMENT]],1,0),0)</f>
        <v>1</v>
      </c>
      <c r="O127" s="71"/>
      <c r="P127" s="73">
        <v>43930</v>
      </c>
    </row>
    <row r="128" spans="2:16" ht="30" customHeight="1" x14ac:dyDescent="0.3">
      <c r="B128" s="53"/>
      <c r="C128" s="56"/>
      <c r="D128" s="56"/>
      <c r="E128" s="136" t="str">
        <f>IFERROR(VLOOKUP(Inventaire[[#This Row],[LIEU / TYPE]],EmplacementStocks[],3,0),"")</f>
        <v/>
      </c>
      <c r="F128" s="63"/>
      <c r="G128" s="184">
        <f>Inventaire[[#This Row],[QTÉ]]-IF(ISNA(AND(INDEX(PrélèvementsStock2[],MATCH(Inventaire[[#This Row],[ ARTICLE]],PrélèvementsStock2[ARTICLES],0),11)=TRUE,PrélèvementsStock2[[#This Row],[HS ? ]]="HS")),0,INDEX(PrélèvementsStock2[],MATCH(Inventaire[[#This Row],[ ARTICLE]],PrélèvementsStock2[ARTICLES],0),11))</f>
        <v>0</v>
      </c>
      <c r="H128" s="10">
        <f>SUMPRODUCT((PrélèvementsStock[ARTICLE]=Inventaire[[#This Row],[ ARTICLE]])*(PrélèvementsStock[MACRO INV]))</f>
        <v>0</v>
      </c>
      <c r="I128" s="10">
        <f>IFERROR(SUMPRODUCT((PrélèvementsStock2[ARTICLES]=Inventaire[[#This Row],[ ARTICLE]])*(PrélèvementsStock2[MACRO INV2])),"")</f>
        <v>0</v>
      </c>
      <c r="J128" s="10">
        <f>IFERROR(Inventaire[[#This Row],[QTÉ]]-Inventaire[[#This Row],[QTÉ SORTIE]]-Inventaire[[#This Row],[QTÉ EN PANNE]],"")</f>
        <v>0</v>
      </c>
      <c r="K128" s="63"/>
      <c r="L128" s="65">
        <v>0</v>
      </c>
      <c r="M128" s="16">
        <f>Inventaire[[#This Row],[QTÉ]]*L128</f>
        <v>0</v>
      </c>
      <c r="N128" s="17">
        <f>IFERROR(IF(Inventaire[[#This Row],[QTÉ]]&lt;=Inventaire[[#This Row],[ SIGNAL RÉAPPROVISIONNEMENT]],1,0),0)</f>
        <v>1</v>
      </c>
      <c r="O128" s="71"/>
      <c r="P128" s="73">
        <v>43930</v>
      </c>
    </row>
    <row r="129" spans="2:16" ht="30" customHeight="1" x14ac:dyDescent="0.3">
      <c r="B129" s="53"/>
      <c r="C129" s="56"/>
      <c r="D129" s="56"/>
      <c r="E129" s="136" t="str">
        <f>IFERROR(VLOOKUP(Inventaire[[#This Row],[LIEU / TYPE]],EmplacementStocks[],3,0),"")</f>
        <v/>
      </c>
      <c r="F129" s="63"/>
      <c r="G129" s="184">
        <f>Inventaire[[#This Row],[QTÉ]]-IF(ISNA(AND(INDEX(PrélèvementsStock2[],MATCH(Inventaire[[#This Row],[ ARTICLE]],PrélèvementsStock2[ARTICLES],0),11)=TRUE,PrélèvementsStock2[[#This Row],[HS ? ]]="HS")),0,INDEX(PrélèvementsStock2[],MATCH(Inventaire[[#This Row],[ ARTICLE]],PrélèvementsStock2[ARTICLES],0),11))</f>
        <v>0</v>
      </c>
      <c r="H129" s="10">
        <f>SUMPRODUCT((PrélèvementsStock[ARTICLE]=Inventaire[[#This Row],[ ARTICLE]])*(PrélèvementsStock[MACRO INV]))</f>
        <v>0</v>
      </c>
      <c r="I129" s="10">
        <f>IFERROR(SUMPRODUCT((PrélèvementsStock2[ARTICLES]=Inventaire[[#This Row],[ ARTICLE]])*(PrélèvementsStock2[MACRO INV2])),"")</f>
        <v>0</v>
      </c>
      <c r="J129" s="10">
        <f>IFERROR(Inventaire[[#This Row],[QTÉ]]-Inventaire[[#This Row],[QTÉ SORTIE]]-Inventaire[[#This Row],[QTÉ EN PANNE]],"")</f>
        <v>0</v>
      </c>
      <c r="K129" s="63"/>
      <c r="L129" s="65">
        <v>0</v>
      </c>
      <c r="M129" s="16">
        <f>Inventaire[[#This Row],[QTÉ]]*L129</f>
        <v>0</v>
      </c>
      <c r="N129" s="17">
        <f>IFERROR(IF(Inventaire[[#This Row],[QTÉ]]&lt;=Inventaire[[#This Row],[ SIGNAL RÉAPPROVISIONNEMENT]],1,0),0)</f>
        <v>1</v>
      </c>
      <c r="O129" s="71"/>
      <c r="P129" s="73">
        <v>43930</v>
      </c>
    </row>
    <row r="130" spans="2:16" ht="30" customHeight="1" x14ac:dyDescent="0.3">
      <c r="B130" s="53"/>
      <c r="C130" s="56"/>
      <c r="D130" s="56"/>
      <c r="E130" s="136" t="str">
        <f>IFERROR(VLOOKUP(Inventaire[[#This Row],[LIEU / TYPE]],EmplacementStocks[],3,0),"")</f>
        <v/>
      </c>
      <c r="F130" s="63"/>
      <c r="G130" s="184">
        <f>Inventaire[[#This Row],[QTÉ]]-IF(ISNA(AND(INDEX(PrélèvementsStock2[],MATCH(Inventaire[[#This Row],[ ARTICLE]],PrélèvementsStock2[ARTICLES],0),11)=TRUE,PrélèvementsStock2[[#This Row],[HS ? ]]="HS")),0,INDEX(PrélèvementsStock2[],MATCH(Inventaire[[#This Row],[ ARTICLE]],PrélèvementsStock2[ARTICLES],0),11))</f>
        <v>0</v>
      </c>
      <c r="H130" s="10">
        <f>SUMPRODUCT((PrélèvementsStock[ARTICLE]=Inventaire[[#This Row],[ ARTICLE]])*(PrélèvementsStock[MACRO INV]))</f>
        <v>0</v>
      </c>
      <c r="I130" s="10">
        <f>IFERROR(SUMPRODUCT((PrélèvementsStock2[ARTICLES]=Inventaire[[#This Row],[ ARTICLE]])*(PrélèvementsStock2[MACRO INV2])),"")</f>
        <v>0</v>
      </c>
      <c r="J130" s="10">
        <f>IFERROR(Inventaire[[#This Row],[QTÉ]]-Inventaire[[#This Row],[QTÉ SORTIE]]-Inventaire[[#This Row],[QTÉ EN PANNE]],"")</f>
        <v>0</v>
      </c>
      <c r="K130" s="63"/>
      <c r="L130" s="65">
        <v>0</v>
      </c>
      <c r="M130" s="16">
        <f>Inventaire[[#This Row],[QTÉ]]*L130</f>
        <v>0</v>
      </c>
      <c r="N130" s="17">
        <f>IFERROR(IF(Inventaire[[#This Row],[QTÉ]]&lt;=Inventaire[[#This Row],[ SIGNAL RÉAPPROVISIONNEMENT]],1,0),0)</f>
        <v>1</v>
      </c>
      <c r="O130" s="71"/>
      <c r="P130" s="73">
        <v>43930</v>
      </c>
    </row>
    <row r="131" spans="2:16" ht="30" customHeight="1" x14ac:dyDescent="0.3">
      <c r="B131" s="53"/>
      <c r="C131" s="56"/>
      <c r="D131" s="56"/>
      <c r="E131" s="136" t="str">
        <f>IFERROR(VLOOKUP(Inventaire[[#This Row],[LIEU / TYPE]],EmplacementStocks[],3,0),"")</f>
        <v/>
      </c>
      <c r="F131" s="63"/>
      <c r="G131" s="184">
        <f>Inventaire[[#This Row],[QTÉ]]-IF(ISNA(AND(INDEX(PrélèvementsStock2[],MATCH(Inventaire[[#This Row],[ ARTICLE]],PrélèvementsStock2[ARTICLES],0),11)=TRUE,PrélèvementsStock2[[#This Row],[HS ? ]]="HS")),0,INDEX(PrélèvementsStock2[],MATCH(Inventaire[[#This Row],[ ARTICLE]],PrélèvementsStock2[ARTICLES],0),11))</f>
        <v>0</v>
      </c>
      <c r="H131" s="10">
        <f>SUMPRODUCT((PrélèvementsStock[ARTICLE]=Inventaire[[#This Row],[ ARTICLE]])*(PrélèvementsStock[MACRO INV]))</f>
        <v>0</v>
      </c>
      <c r="I131" s="10">
        <f>IFERROR(SUMPRODUCT((PrélèvementsStock2[ARTICLES]=Inventaire[[#This Row],[ ARTICLE]])*(PrélèvementsStock2[MACRO INV2])),"")</f>
        <v>0</v>
      </c>
      <c r="J131" s="10">
        <f>IFERROR(Inventaire[[#This Row],[QTÉ]]-Inventaire[[#This Row],[QTÉ SORTIE]]-Inventaire[[#This Row],[QTÉ EN PANNE]],"")</f>
        <v>0</v>
      </c>
      <c r="K131" s="63"/>
      <c r="L131" s="65">
        <v>0</v>
      </c>
      <c r="M131" s="16">
        <f>Inventaire[[#This Row],[QTÉ]]*L131</f>
        <v>0</v>
      </c>
      <c r="N131" s="17">
        <f>IFERROR(IF(Inventaire[[#This Row],[QTÉ]]&lt;=Inventaire[[#This Row],[ SIGNAL RÉAPPROVISIONNEMENT]],1,0),0)</f>
        <v>1</v>
      </c>
      <c r="O131" s="71"/>
      <c r="P131" s="73">
        <v>43930</v>
      </c>
    </row>
    <row r="132" spans="2:16" ht="30" customHeight="1" x14ac:dyDescent="0.3">
      <c r="B132" s="53"/>
      <c r="C132" s="56"/>
      <c r="D132" s="56"/>
      <c r="E132" s="136" t="str">
        <f>IFERROR(VLOOKUP(Inventaire[[#This Row],[LIEU / TYPE]],EmplacementStocks[],3,0),"")</f>
        <v/>
      </c>
      <c r="F132" s="63"/>
      <c r="G132" s="184">
        <f>Inventaire[[#This Row],[QTÉ]]-IF(ISNA(AND(INDEX(PrélèvementsStock2[],MATCH(Inventaire[[#This Row],[ ARTICLE]],PrélèvementsStock2[ARTICLES],0),11)=TRUE,PrélèvementsStock2[[#This Row],[HS ? ]]="HS")),0,INDEX(PrélèvementsStock2[],MATCH(Inventaire[[#This Row],[ ARTICLE]],PrélèvementsStock2[ARTICLES],0),11))</f>
        <v>0</v>
      </c>
      <c r="H132" s="10">
        <f>SUMPRODUCT((PrélèvementsStock[ARTICLE]=Inventaire[[#This Row],[ ARTICLE]])*(PrélèvementsStock[MACRO INV]))</f>
        <v>0</v>
      </c>
      <c r="I132" s="10">
        <f>IFERROR(SUMPRODUCT((PrélèvementsStock2[ARTICLES]=Inventaire[[#This Row],[ ARTICLE]])*(PrélèvementsStock2[MACRO INV2])),"")</f>
        <v>0</v>
      </c>
      <c r="J132" s="10">
        <f>IFERROR(Inventaire[[#This Row],[QTÉ]]-Inventaire[[#This Row],[QTÉ SORTIE]]-Inventaire[[#This Row],[QTÉ EN PANNE]],"")</f>
        <v>0</v>
      </c>
      <c r="K132" s="63"/>
      <c r="L132" s="65">
        <v>0</v>
      </c>
      <c r="M132" s="16">
        <f>Inventaire[[#This Row],[QTÉ]]*L132</f>
        <v>0</v>
      </c>
      <c r="N132" s="17">
        <f>IFERROR(IF(Inventaire[[#This Row],[QTÉ]]&lt;=Inventaire[[#This Row],[ SIGNAL RÉAPPROVISIONNEMENT]],1,0),0)</f>
        <v>1</v>
      </c>
      <c r="O132" s="71"/>
      <c r="P132" s="73">
        <v>43930</v>
      </c>
    </row>
    <row r="133" spans="2:16" ht="30" customHeight="1" x14ac:dyDescent="0.3">
      <c r="B133" s="53"/>
      <c r="C133" s="56"/>
      <c r="D133" s="56"/>
      <c r="E133" s="136" t="str">
        <f>IFERROR(VLOOKUP(Inventaire[[#This Row],[LIEU / TYPE]],EmplacementStocks[],3,0),"")</f>
        <v/>
      </c>
      <c r="F133" s="63"/>
      <c r="G133" s="184">
        <f>Inventaire[[#This Row],[QTÉ]]-IF(ISNA(AND(INDEX(PrélèvementsStock2[],MATCH(Inventaire[[#This Row],[ ARTICLE]],PrélèvementsStock2[ARTICLES],0),11)=TRUE,PrélèvementsStock2[[#This Row],[HS ? ]]="HS")),0,INDEX(PrélèvementsStock2[],MATCH(Inventaire[[#This Row],[ ARTICLE]],PrélèvementsStock2[ARTICLES],0),11))</f>
        <v>0</v>
      </c>
      <c r="H133" s="10">
        <f>SUMPRODUCT((PrélèvementsStock[ARTICLE]=Inventaire[[#This Row],[ ARTICLE]])*(PrélèvementsStock[MACRO INV]))</f>
        <v>0</v>
      </c>
      <c r="I133" s="10">
        <f>IFERROR(SUMPRODUCT((PrélèvementsStock2[ARTICLES]=Inventaire[[#This Row],[ ARTICLE]])*(PrélèvementsStock2[MACRO INV2])),"")</f>
        <v>0</v>
      </c>
      <c r="J133" s="10">
        <f>IFERROR(Inventaire[[#This Row],[QTÉ]]-Inventaire[[#This Row],[QTÉ SORTIE]]-Inventaire[[#This Row],[QTÉ EN PANNE]],"")</f>
        <v>0</v>
      </c>
      <c r="K133" s="63"/>
      <c r="L133" s="65">
        <v>0</v>
      </c>
      <c r="M133" s="16">
        <f>Inventaire[[#This Row],[QTÉ]]*L133</f>
        <v>0</v>
      </c>
      <c r="N133" s="17">
        <f>IFERROR(IF(Inventaire[[#This Row],[QTÉ]]&lt;=Inventaire[[#This Row],[ SIGNAL RÉAPPROVISIONNEMENT]],1,0),0)</f>
        <v>1</v>
      </c>
      <c r="O133" s="71"/>
      <c r="P133" s="73">
        <v>43930</v>
      </c>
    </row>
    <row r="134" spans="2:16" ht="30" customHeight="1" x14ac:dyDescent="0.3">
      <c r="B134" s="53"/>
      <c r="C134" s="56"/>
      <c r="D134" s="56"/>
      <c r="E134" s="136" t="str">
        <f>IFERROR(VLOOKUP(Inventaire[[#This Row],[LIEU / TYPE]],EmplacementStocks[],3,0),"")</f>
        <v/>
      </c>
      <c r="F134" s="63"/>
      <c r="G134" s="184">
        <f>Inventaire[[#This Row],[QTÉ]]-IF(ISNA(AND(INDEX(PrélèvementsStock2[],MATCH(Inventaire[[#This Row],[ ARTICLE]],PrélèvementsStock2[ARTICLES],0),11)=TRUE,PrélèvementsStock2[[#This Row],[HS ? ]]="HS")),0,INDEX(PrélèvementsStock2[],MATCH(Inventaire[[#This Row],[ ARTICLE]],PrélèvementsStock2[ARTICLES],0),11))</f>
        <v>0</v>
      </c>
      <c r="H134" s="10">
        <f>SUMPRODUCT((PrélèvementsStock[ARTICLE]=Inventaire[[#This Row],[ ARTICLE]])*(PrélèvementsStock[MACRO INV]))</f>
        <v>0</v>
      </c>
      <c r="I134" s="10">
        <f>IFERROR(SUMPRODUCT((PrélèvementsStock2[ARTICLES]=Inventaire[[#This Row],[ ARTICLE]])*(PrélèvementsStock2[MACRO INV2])),"")</f>
        <v>0</v>
      </c>
      <c r="J134" s="10">
        <f>IFERROR(Inventaire[[#This Row],[QTÉ]]-Inventaire[[#This Row],[QTÉ SORTIE]]-Inventaire[[#This Row],[QTÉ EN PANNE]],"")</f>
        <v>0</v>
      </c>
      <c r="K134" s="63"/>
      <c r="L134" s="65">
        <v>0</v>
      </c>
      <c r="M134" s="16">
        <f>Inventaire[[#This Row],[QTÉ]]*L134</f>
        <v>0</v>
      </c>
      <c r="N134" s="17">
        <f>IFERROR(IF(Inventaire[[#This Row],[QTÉ]]&lt;=Inventaire[[#This Row],[ SIGNAL RÉAPPROVISIONNEMENT]],1,0),0)</f>
        <v>1</v>
      </c>
      <c r="O134" s="71"/>
      <c r="P134" s="73">
        <v>43930</v>
      </c>
    </row>
    <row r="135" spans="2:16" ht="30" customHeight="1" x14ac:dyDescent="0.3">
      <c r="B135" s="53"/>
      <c r="C135" s="56"/>
      <c r="D135" s="56"/>
      <c r="E135" s="136" t="str">
        <f>IFERROR(VLOOKUP(Inventaire[[#This Row],[LIEU / TYPE]],EmplacementStocks[],3,0),"")</f>
        <v/>
      </c>
      <c r="F135" s="63"/>
      <c r="G135" s="184">
        <f>Inventaire[[#This Row],[QTÉ]]-IF(ISNA(AND(INDEX(PrélèvementsStock2[],MATCH(Inventaire[[#This Row],[ ARTICLE]],PrélèvementsStock2[ARTICLES],0),11)=TRUE,PrélèvementsStock2[[#This Row],[HS ? ]]="HS")),0,INDEX(PrélèvementsStock2[],MATCH(Inventaire[[#This Row],[ ARTICLE]],PrélèvementsStock2[ARTICLES],0),11))</f>
        <v>0</v>
      </c>
      <c r="H135" s="10">
        <f>SUMPRODUCT((PrélèvementsStock[ARTICLE]=Inventaire[[#This Row],[ ARTICLE]])*(PrélèvementsStock[MACRO INV]))</f>
        <v>0</v>
      </c>
      <c r="I135" s="10">
        <f>IFERROR(SUMPRODUCT((PrélèvementsStock2[ARTICLES]=Inventaire[[#This Row],[ ARTICLE]])*(PrélèvementsStock2[MACRO INV2])),"")</f>
        <v>0</v>
      </c>
      <c r="J135" s="10">
        <f>IFERROR(Inventaire[[#This Row],[QTÉ]]-Inventaire[[#This Row],[QTÉ SORTIE]]-Inventaire[[#This Row],[QTÉ EN PANNE]],"")</f>
        <v>0</v>
      </c>
      <c r="K135" s="63"/>
      <c r="L135" s="65">
        <v>0</v>
      </c>
      <c r="M135" s="16">
        <f>Inventaire[[#This Row],[QTÉ]]*L135</f>
        <v>0</v>
      </c>
      <c r="N135" s="17">
        <f>IFERROR(IF(Inventaire[[#This Row],[QTÉ]]&lt;=Inventaire[[#This Row],[ SIGNAL RÉAPPROVISIONNEMENT]],1,0),0)</f>
        <v>1</v>
      </c>
      <c r="O135" s="71"/>
      <c r="P135" s="73">
        <v>43930</v>
      </c>
    </row>
    <row r="136" spans="2:16" ht="30" customHeight="1" x14ac:dyDescent="0.3">
      <c r="B136" s="53"/>
      <c r="C136" s="56"/>
      <c r="D136" s="56"/>
      <c r="E136" s="136" t="str">
        <f>IFERROR(VLOOKUP(Inventaire[[#This Row],[LIEU / TYPE]],EmplacementStocks[],3,0),"")</f>
        <v/>
      </c>
      <c r="F136" s="63"/>
      <c r="G136" s="184">
        <f>Inventaire[[#This Row],[QTÉ]]-IF(ISNA(AND(INDEX(PrélèvementsStock2[],MATCH(Inventaire[[#This Row],[ ARTICLE]],PrélèvementsStock2[ARTICLES],0),11)=TRUE,PrélèvementsStock2[[#This Row],[HS ? ]]="HS")),0,INDEX(PrélèvementsStock2[],MATCH(Inventaire[[#This Row],[ ARTICLE]],PrélèvementsStock2[ARTICLES],0),11))</f>
        <v>0</v>
      </c>
      <c r="H136" s="10">
        <f>SUMPRODUCT((PrélèvementsStock[ARTICLE]=Inventaire[[#This Row],[ ARTICLE]])*(PrélèvementsStock[MACRO INV]))</f>
        <v>0</v>
      </c>
      <c r="I136" s="10">
        <f>IFERROR(SUMPRODUCT((PrélèvementsStock2[ARTICLES]=Inventaire[[#This Row],[ ARTICLE]])*(PrélèvementsStock2[MACRO INV2])),"")</f>
        <v>0</v>
      </c>
      <c r="J136" s="10">
        <f>IFERROR(Inventaire[[#This Row],[QTÉ]]-Inventaire[[#This Row],[QTÉ SORTIE]]-Inventaire[[#This Row],[QTÉ EN PANNE]],"")</f>
        <v>0</v>
      </c>
      <c r="K136" s="63"/>
      <c r="L136" s="65">
        <v>0</v>
      </c>
      <c r="M136" s="16">
        <f>Inventaire[[#This Row],[QTÉ]]*L136</f>
        <v>0</v>
      </c>
      <c r="N136" s="17">
        <f>IFERROR(IF(Inventaire[[#This Row],[QTÉ]]&lt;=Inventaire[[#This Row],[ SIGNAL RÉAPPROVISIONNEMENT]],1,0),0)</f>
        <v>1</v>
      </c>
      <c r="O136" s="71"/>
      <c r="P136" s="73">
        <v>43930</v>
      </c>
    </row>
    <row r="137" spans="2:16" ht="30" customHeight="1" x14ac:dyDescent="0.3">
      <c r="B137" s="53"/>
      <c r="C137" s="56"/>
      <c r="D137" s="56"/>
      <c r="E137" s="136" t="str">
        <f>IFERROR(VLOOKUP(Inventaire[[#This Row],[LIEU / TYPE]],EmplacementStocks[],3,0),"")</f>
        <v/>
      </c>
      <c r="F137" s="63"/>
      <c r="G137" s="184">
        <f>Inventaire[[#This Row],[QTÉ]]-IF(ISNA(AND(INDEX(PrélèvementsStock2[],MATCH(Inventaire[[#This Row],[ ARTICLE]],PrélèvementsStock2[ARTICLES],0),11)=TRUE,PrélèvementsStock2[[#This Row],[HS ? ]]="HS")),0,INDEX(PrélèvementsStock2[],MATCH(Inventaire[[#This Row],[ ARTICLE]],PrélèvementsStock2[ARTICLES],0),11))</f>
        <v>0</v>
      </c>
      <c r="H137" s="10">
        <f>SUMPRODUCT((PrélèvementsStock[ARTICLE]=Inventaire[[#This Row],[ ARTICLE]])*(PrélèvementsStock[MACRO INV]))</f>
        <v>0</v>
      </c>
      <c r="I137" s="10">
        <f>IFERROR(SUMPRODUCT((PrélèvementsStock2[ARTICLES]=Inventaire[[#This Row],[ ARTICLE]])*(PrélèvementsStock2[MACRO INV2])),"")</f>
        <v>0</v>
      </c>
      <c r="J137" s="10">
        <f>IFERROR(Inventaire[[#This Row],[QTÉ]]-Inventaire[[#This Row],[QTÉ SORTIE]]-Inventaire[[#This Row],[QTÉ EN PANNE]],"")</f>
        <v>0</v>
      </c>
      <c r="K137" s="63"/>
      <c r="L137" s="65">
        <v>0</v>
      </c>
      <c r="M137" s="16">
        <f>Inventaire[[#This Row],[QTÉ]]*L137</f>
        <v>0</v>
      </c>
      <c r="N137" s="17">
        <f>IFERROR(IF(Inventaire[[#This Row],[QTÉ]]&lt;=Inventaire[[#This Row],[ SIGNAL RÉAPPROVISIONNEMENT]],1,0),0)</f>
        <v>1</v>
      </c>
      <c r="O137" s="71"/>
      <c r="P137" s="73">
        <v>43930</v>
      </c>
    </row>
    <row r="138" spans="2:16" ht="30" customHeight="1" x14ac:dyDescent="0.3">
      <c r="B138" s="53"/>
      <c r="C138" s="56"/>
      <c r="D138" s="56"/>
      <c r="E138" s="136" t="str">
        <f>IFERROR(VLOOKUP(Inventaire[[#This Row],[LIEU / TYPE]],EmplacementStocks[],3,0),"")</f>
        <v/>
      </c>
      <c r="F138" s="63"/>
      <c r="G138" s="184">
        <f>Inventaire[[#This Row],[QTÉ]]-IF(ISNA(AND(INDEX(PrélèvementsStock2[],MATCH(Inventaire[[#This Row],[ ARTICLE]],PrélèvementsStock2[ARTICLES],0),11)=TRUE,PrélèvementsStock2[[#This Row],[HS ? ]]="HS")),0,INDEX(PrélèvementsStock2[],MATCH(Inventaire[[#This Row],[ ARTICLE]],PrélèvementsStock2[ARTICLES],0),11))</f>
        <v>0</v>
      </c>
      <c r="H138" s="10">
        <f>SUMPRODUCT((PrélèvementsStock[ARTICLE]=Inventaire[[#This Row],[ ARTICLE]])*(PrélèvementsStock[MACRO INV]))</f>
        <v>0</v>
      </c>
      <c r="I138" s="10">
        <f>IFERROR(SUMPRODUCT((PrélèvementsStock2[ARTICLES]=Inventaire[[#This Row],[ ARTICLE]])*(PrélèvementsStock2[MACRO INV2])),"")</f>
        <v>0</v>
      </c>
      <c r="J138" s="10">
        <f>IFERROR(Inventaire[[#This Row],[QTÉ]]-Inventaire[[#This Row],[QTÉ SORTIE]]-Inventaire[[#This Row],[QTÉ EN PANNE]],"")</f>
        <v>0</v>
      </c>
      <c r="K138" s="63"/>
      <c r="L138" s="65">
        <v>0</v>
      </c>
      <c r="M138" s="16">
        <f>Inventaire[[#This Row],[QTÉ]]*L138</f>
        <v>0</v>
      </c>
      <c r="N138" s="17">
        <f>IFERROR(IF(Inventaire[[#This Row],[QTÉ]]&lt;=Inventaire[[#This Row],[ SIGNAL RÉAPPROVISIONNEMENT]],1,0),0)</f>
        <v>1</v>
      </c>
      <c r="O138" s="71"/>
      <c r="P138" s="73">
        <v>43930</v>
      </c>
    </row>
    <row r="139" spans="2:16" ht="30" customHeight="1" x14ac:dyDescent="0.3">
      <c r="B139" s="53"/>
      <c r="C139" s="56"/>
      <c r="D139" s="56"/>
      <c r="E139" s="136" t="str">
        <f>IFERROR(VLOOKUP(Inventaire[[#This Row],[LIEU / TYPE]],EmplacementStocks[],3,0),"")</f>
        <v/>
      </c>
      <c r="F139" s="63"/>
      <c r="G139" s="184">
        <f>Inventaire[[#This Row],[QTÉ]]-IF(ISNA(AND(INDEX(PrélèvementsStock2[],MATCH(Inventaire[[#This Row],[ ARTICLE]],PrélèvementsStock2[ARTICLES],0),11)=TRUE,PrélèvementsStock2[[#This Row],[HS ? ]]="HS")),0,INDEX(PrélèvementsStock2[],MATCH(Inventaire[[#This Row],[ ARTICLE]],PrélèvementsStock2[ARTICLES],0),11))</f>
        <v>0</v>
      </c>
      <c r="H139" s="10">
        <f>SUMPRODUCT((PrélèvementsStock[ARTICLE]=Inventaire[[#This Row],[ ARTICLE]])*(PrélèvementsStock[MACRO INV]))</f>
        <v>0</v>
      </c>
      <c r="I139" s="10">
        <f>IFERROR(SUMPRODUCT((PrélèvementsStock2[ARTICLES]=Inventaire[[#This Row],[ ARTICLE]])*(PrélèvementsStock2[MACRO INV2])),"")</f>
        <v>0</v>
      </c>
      <c r="J139" s="10">
        <f>IFERROR(Inventaire[[#This Row],[QTÉ]]-Inventaire[[#This Row],[QTÉ SORTIE]]-Inventaire[[#This Row],[QTÉ EN PANNE]],"")</f>
        <v>0</v>
      </c>
      <c r="K139" s="63"/>
      <c r="L139" s="65">
        <v>0</v>
      </c>
      <c r="M139" s="16">
        <f>Inventaire[[#This Row],[QTÉ]]*L139</f>
        <v>0</v>
      </c>
      <c r="N139" s="17">
        <f>IFERROR(IF(Inventaire[[#This Row],[QTÉ]]&lt;=Inventaire[[#This Row],[ SIGNAL RÉAPPROVISIONNEMENT]],1,0),0)</f>
        <v>1</v>
      </c>
      <c r="O139" s="71"/>
      <c r="P139" s="73">
        <v>43930</v>
      </c>
    </row>
    <row r="140" spans="2:16" ht="30" customHeight="1" x14ac:dyDescent="0.3">
      <c r="B140" s="53"/>
      <c r="C140" s="56"/>
      <c r="D140" s="56"/>
      <c r="E140" s="136" t="str">
        <f>IFERROR(VLOOKUP(Inventaire[[#This Row],[LIEU / TYPE]],EmplacementStocks[],3,0),"")</f>
        <v/>
      </c>
      <c r="F140" s="63"/>
      <c r="G140" s="184">
        <f>Inventaire[[#This Row],[QTÉ]]-IF(ISNA(AND(INDEX(PrélèvementsStock2[],MATCH(Inventaire[[#This Row],[ ARTICLE]],PrélèvementsStock2[ARTICLES],0),11)=TRUE,PrélèvementsStock2[[#This Row],[HS ? ]]="HS")),0,INDEX(PrélèvementsStock2[],MATCH(Inventaire[[#This Row],[ ARTICLE]],PrélèvementsStock2[ARTICLES],0),11))</f>
        <v>0</v>
      </c>
      <c r="H140" s="10">
        <f>SUMPRODUCT((PrélèvementsStock[ARTICLE]=Inventaire[[#This Row],[ ARTICLE]])*(PrélèvementsStock[MACRO INV]))</f>
        <v>0</v>
      </c>
      <c r="I140" s="10">
        <f>IFERROR(SUMPRODUCT((PrélèvementsStock2[ARTICLES]=Inventaire[[#This Row],[ ARTICLE]])*(PrélèvementsStock2[MACRO INV2])),"")</f>
        <v>0</v>
      </c>
      <c r="J140" s="10">
        <f>IFERROR(Inventaire[[#This Row],[QTÉ]]-Inventaire[[#This Row],[QTÉ SORTIE]]-Inventaire[[#This Row],[QTÉ EN PANNE]],"")</f>
        <v>0</v>
      </c>
      <c r="K140" s="63"/>
      <c r="L140" s="65">
        <v>0</v>
      </c>
      <c r="M140" s="16">
        <f>Inventaire[[#This Row],[QTÉ]]*L140</f>
        <v>0</v>
      </c>
      <c r="N140" s="17">
        <f>IFERROR(IF(Inventaire[[#This Row],[QTÉ]]&lt;=Inventaire[[#This Row],[ SIGNAL RÉAPPROVISIONNEMENT]],1,0),0)</f>
        <v>1</v>
      </c>
      <c r="O140" s="71"/>
      <c r="P140" s="73">
        <v>43930</v>
      </c>
    </row>
    <row r="141" spans="2:16" ht="30" customHeight="1" x14ac:dyDescent="0.3">
      <c r="B141" s="53"/>
      <c r="C141" s="56"/>
      <c r="D141" s="56"/>
      <c r="E141" s="136" t="str">
        <f>IFERROR(VLOOKUP(Inventaire[[#This Row],[LIEU / TYPE]],EmplacementStocks[],3,0),"")</f>
        <v/>
      </c>
      <c r="F141" s="63"/>
      <c r="G141" s="184">
        <f>Inventaire[[#This Row],[QTÉ]]-IF(ISNA(AND(INDEX(PrélèvementsStock2[],MATCH(Inventaire[[#This Row],[ ARTICLE]],PrélèvementsStock2[ARTICLES],0),11)=TRUE,PrélèvementsStock2[[#This Row],[HS ? ]]="HS")),0,INDEX(PrélèvementsStock2[],MATCH(Inventaire[[#This Row],[ ARTICLE]],PrélèvementsStock2[ARTICLES],0),11))</f>
        <v>0</v>
      </c>
      <c r="H141" s="10">
        <f>SUMPRODUCT((PrélèvementsStock[ARTICLE]=Inventaire[[#This Row],[ ARTICLE]])*(PrélèvementsStock[MACRO INV]))</f>
        <v>0</v>
      </c>
      <c r="I141" s="10">
        <f>IFERROR(SUMPRODUCT((PrélèvementsStock2[ARTICLES]=Inventaire[[#This Row],[ ARTICLE]])*(PrélèvementsStock2[MACRO INV2])),"")</f>
        <v>0</v>
      </c>
      <c r="J141" s="10">
        <f>IFERROR(Inventaire[[#This Row],[QTÉ]]-Inventaire[[#This Row],[QTÉ SORTIE]]-Inventaire[[#This Row],[QTÉ EN PANNE]],"")</f>
        <v>0</v>
      </c>
      <c r="K141" s="63"/>
      <c r="L141" s="65">
        <v>0</v>
      </c>
      <c r="M141" s="16">
        <f>Inventaire[[#This Row],[QTÉ]]*L141</f>
        <v>0</v>
      </c>
      <c r="N141" s="17">
        <f>IFERROR(IF(Inventaire[[#This Row],[QTÉ]]&lt;=Inventaire[[#This Row],[ SIGNAL RÉAPPROVISIONNEMENT]],1,0),0)</f>
        <v>1</v>
      </c>
      <c r="O141" s="71"/>
      <c r="P141" s="73">
        <v>43930</v>
      </c>
    </row>
    <row r="142" spans="2:16" ht="30" customHeight="1" x14ac:dyDescent="0.3">
      <c r="B142" s="53"/>
      <c r="C142" s="56"/>
      <c r="D142" s="56"/>
      <c r="E142" s="136" t="str">
        <f>IFERROR(VLOOKUP(Inventaire[[#This Row],[LIEU / TYPE]],EmplacementStocks[],3,0),"")</f>
        <v/>
      </c>
      <c r="F142" s="63"/>
      <c r="G142" s="184">
        <f>Inventaire[[#This Row],[QTÉ]]-IF(ISNA(AND(INDEX(PrélèvementsStock2[],MATCH(Inventaire[[#This Row],[ ARTICLE]],PrélèvementsStock2[ARTICLES],0),11)=TRUE,PrélèvementsStock2[[#This Row],[HS ? ]]="HS")),0,INDEX(PrélèvementsStock2[],MATCH(Inventaire[[#This Row],[ ARTICLE]],PrélèvementsStock2[ARTICLES],0),11))</f>
        <v>0</v>
      </c>
      <c r="H142" s="10">
        <f>SUMPRODUCT((PrélèvementsStock[ARTICLE]=Inventaire[[#This Row],[ ARTICLE]])*(PrélèvementsStock[MACRO INV]))</f>
        <v>0</v>
      </c>
      <c r="I142" s="10">
        <f>IFERROR(SUMPRODUCT((PrélèvementsStock2[ARTICLES]=Inventaire[[#This Row],[ ARTICLE]])*(PrélèvementsStock2[MACRO INV2])),"")</f>
        <v>0</v>
      </c>
      <c r="J142" s="10">
        <f>IFERROR(Inventaire[[#This Row],[QTÉ]]-Inventaire[[#This Row],[QTÉ SORTIE]]-Inventaire[[#This Row],[QTÉ EN PANNE]],"")</f>
        <v>0</v>
      </c>
      <c r="K142" s="63"/>
      <c r="L142" s="65">
        <v>0</v>
      </c>
      <c r="M142" s="16">
        <f>Inventaire[[#This Row],[QTÉ]]*L142</f>
        <v>0</v>
      </c>
      <c r="N142" s="17">
        <f>IFERROR(IF(Inventaire[[#This Row],[QTÉ]]&lt;=Inventaire[[#This Row],[ SIGNAL RÉAPPROVISIONNEMENT]],1,0),0)</f>
        <v>1</v>
      </c>
      <c r="O142" s="71"/>
      <c r="P142" s="73">
        <v>43930</v>
      </c>
    </row>
    <row r="143" spans="2:16" ht="30" customHeight="1" x14ac:dyDescent="0.3">
      <c r="B143" s="53"/>
      <c r="C143" s="56"/>
      <c r="D143" s="56"/>
      <c r="E143" s="136" t="str">
        <f>IFERROR(VLOOKUP(Inventaire[[#This Row],[LIEU / TYPE]],EmplacementStocks[],3,0),"")</f>
        <v/>
      </c>
      <c r="F143" s="63"/>
      <c r="G143" s="184">
        <f>Inventaire[[#This Row],[QTÉ]]-IF(ISNA(AND(INDEX(PrélèvementsStock2[],MATCH(Inventaire[[#This Row],[ ARTICLE]],PrélèvementsStock2[ARTICLES],0),11)=TRUE,PrélèvementsStock2[[#This Row],[HS ? ]]="HS")),0,INDEX(PrélèvementsStock2[],MATCH(Inventaire[[#This Row],[ ARTICLE]],PrélèvementsStock2[ARTICLES],0),11))</f>
        <v>0</v>
      </c>
      <c r="H143" s="10">
        <f>SUMPRODUCT((PrélèvementsStock[ARTICLE]=Inventaire[[#This Row],[ ARTICLE]])*(PrélèvementsStock[MACRO INV]))</f>
        <v>0</v>
      </c>
      <c r="I143" s="10">
        <f>IFERROR(SUMPRODUCT((PrélèvementsStock2[ARTICLES]=Inventaire[[#This Row],[ ARTICLE]])*(PrélèvementsStock2[MACRO INV2])),"")</f>
        <v>0</v>
      </c>
      <c r="J143" s="10">
        <f>IFERROR(Inventaire[[#This Row],[QTÉ]]-Inventaire[[#This Row],[QTÉ SORTIE]]-Inventaire[[#This Row],[QTÉ EN PANNE]],"")</f>
        <v>0</v>
      </c>
      <c r="K143" s="63"/>
      <c r="L143" s="65">
        <v>0</v>
      </c>
      <c r="M143" s="16">
        <f>Inventaire[[#This Row],[QTÉ]]*L143</f>
        <v>0</v>
      </c>
      <c r="N143" s="17">
        <f>IFERROR(IF(Inventaire[[#This Row],[QTÉ]]&lt;=Inventaire[[#This Row],[ SIGNAL RÉAPPROVISIONNEMENT]],1,0),0)</f>
        <v>1</v>
      </c>
      <c r="O143" s="71"/>
      <c r="P143" s="73">
        <v>43930</v>
      </c>
    </row>
    <row r="144" spans="2:16" ht="30" customHeight="1" x14ac:dyDescent="0.3">
      <c r="B144" s="53"/>
      <c r="C144" s="56"/>
      <c r="D144" s="56"/>
      <c r="E144" s="136" t="str">
        <f>IFERROR(VLOOKUP(Inventaire[[#This Row],[LIEU / TYPE]],EmplacementStocks[],3,0),"")</f>
        <v/>
      </c>
      <c r="F144" s="63"/>
      <c r="G144" s="184">
        <f>Inventaire[[#This Row],[QTÉ]]-IF(ISNA(AND(INDEX(PrélèvementsStock2[],MATCH(Inventaire[[#This Row],[ ARTICLE]],PrélèvementsStock2[ARTICLES],0),11)=TRUE,PrélèvementsStock2[[#This Row],[HS ? ]]="HS")),0,INDEX(PrélèvementsStock2[],MATCH(Inventaire[[#This Row],[ ARTICLE]],PrélèvementsStock2[ARTICLES],0),11))</f>
        <v>0</v>
      </c>
      <c r="H144" s="10">
        <f>SUMPRODUCT((PrélèvementsStock[ARTICLE]=Inventaire[[#This Row],[ ARTICLE]])*(PrélèvementsStock[MACRO INV]))</f>
        <v>0</v>
      </c>
      <c r="I144" s="10">
        <f>IFERROR(SUMPRODUCT((PrélèvementsStock2[ARTICLES]=Inventaire[[#This Row],[ ARTICLE]])*(PrélèvementsStock2[MACRO INV2])),"")</f>
        <v>0</v>
      </c>
      <c r="J144" s="10">
        <f>IFERROR(Inventaire[[#This Row],[QTÉ]]-Inventaire[[#This Row],[QTÉ SORTIE]]-Inventaire[[#This Row],[QTÉ EN PANNE]],"")</f>
        <v>0</v>
      </c>
      <c r="K144" s="63"/>
      <c r="L144" s="65">
        <v>0</v>
      </c>
      <c r="M144" s="16">
        <f>Inventaire[[#This Row],[QTÉ]]*L144</f>
        <v>0</v>
      </c>
      <c r="N144" s="17">
        <f>IFERROR(IF(Inventaire[[#This Row],[QTÉ]]&lt;=Inventaire[[#This Row],[ SIGNAL RÉAPPROVISIONNEMENT]],1,0),0)</f>
        <v>1</v>
      </c>
      <c r="O144" s="71"/>
      <c r="P144" s="73">
        <v>43930</v>
      </c>
    </row>
    <row r="145" spans="2:16" ht="30" customHeight="1" x14ac:dyDescent="0.3">
      <c r="B145" s="53"/>
      <c r="C145" s="56"/>
      <c r="D145" s="56"/>
      <c r="E145" s="136" t="str">
        <f>IFERROR(VLOOKUP(Inventaire[[#This Row],[LIEU / TYPE]],EmplacementStocks[],3,0),"")</f>
        <v/>
      </c>
      <c r="F145" s="63"/>
      <c r="G145" s="184">
        <f>Inventaire[[#This Row],[QTÉ]]-IF(ISNA(AND(INDEX(PrélèvementsStock2[],MATCH(Inventaire[[#This Row],[ ARTICLE]],PrélèvementsStock2[ARTICLES],0),11)=TRUE,PrélèvementsStock2[[#This Row],[HS ? ]]="HS")),0,INDEX(PrélèvementsStock2[],MATCH(Inventaire[[#This Row],[ ARTICLE]],PrélèvementsStock2[ARTICLES],0),11))</f>
        <v>0</v>
      </c>
      <c r="H145" s="10">
        <f>SUMPRODUCT((PrélèvementsStock[ARTICLE]=Inventaire[[#This Row],[ ARTICLE]])*(PrélèvementsStock[MACRO INV]))</f>
        <v>0</v>
      </c>
      <c r="I145" s="10">
        <f>IFERROR(SUMPRODUCT((PrélèvementsStock2[ARTICLES]=Inventaire[[#This Row],[ ARTICLE]])*(PrélèvementsStock2[MACRO INV2])),"")</f>
        <v>0</v>
      </c>
      <c r="J145" s="10">
        <f>IFERROR(Inventaire[[#This Row],[QTÉ]]-Inventaire[[#This Row],[QTÉ SORTIE]]-Inventaire[[#This Row],[QTÉ EN PANNE]],"")</f>
        <v>0</v>
      </c>
      <c r="K145" s="63"/>
      <c r="L145" s="65">
        <v>0</v>
      </c>
      <c r="M145" s="16">
        <f>Inventaire[[#This Row],[QTÉ]]*L145</f>
        <v>0</v>
      </c>
      <c r="N145" s="17">
        <f>IFERROR(IF(Inventaire[[#This Row],[QTÉ]]&lt;=Inventaire[[#This Row],[ SIGNAL RÉAPPROVISIONNEMENT]],1,0),0)</f>
        <v>1</v>
      </c>
      <c r="O145" s="71"/>
      <c r="P145" s="73">
        <v>43930</v>
      </c>
    </row>
    <row r="146" spans="2:16" ht="30" customHeight="1" x14ac:dyDescent="0.3">
      <c r="B146" s="53"/>
      <c r="C146" s="56"/>
      <c r="D146" s="56"/>
      <c r="E146" s="136" t="str">
        <f>IFERROR(VLOOKUP(Inventaire[[#This Row],[LIEU / TYPE]],EmplacementStocks[],3,0),"")</f>
        <v/>
      </c>
      <c r="F146" s="63"/>
      <c r="G146" s="184">
        <f>Inventaire[[#This Row],[QTÉ]]-IF(ISNA(AND(INDEX(PrélèvementsStock2[],MATCH(Inventaire[[#This Row],[ ARTICLE]],PrélèvementsStock2[ARTICLES],0),11)=TRUE,PrélèvementsStock2[[#This Row],[HS ? ]]="HS")),0,INDEX(PrélèvementsStock2[],MATCH(Inventaire[[#This Row],[ ARTICLE]],PrélèvementsStock2[ARTICLES],0),11))</f>
        <v>0</v>
      </c>
      <c r="H146" s="10">
        <f>SUMPRODUCT((PrélèvementsStock[ARTICLE]=Inventaire[[#This Row],[ ARTICLE]])*(PrélèvementsStock[MACRO INV]))</f>
        <v>0</v>
      </c>
      <c r="I146" s="10">
        <f>IFERROR(SUMPRODUCT((PrélèvementsStock2[ARTICLES]=Inventaire[[#This Row],[ ARTICLE]])*(PrélèvementsStock2[MACRO INV2])),"")</f>
        <v>0</v>
      </c>
      <c r="J146" s="10">
        <f>IFERROR(Inventaire[[#This Row],[QTÉ]]-Inventaire[[#This Row],[QTÉ SORTIE]]-Inventaire[[#This Row],[QTÉ EN PANNE]],"")</f>
        <v>0</v>
      </c>
      <c r="K146" s="63"/>
      <c r="L146" s="65">
        <v>0</v>
      </c>
      <c r="M146" s="16">
        <f>Inventaire[[#This Row],[QTÉ]]*L146</f>
        <v>0</v>
      </c>
      <c r="N146" s="17">
        <f>IFERROR(IF(Inventaire[[#This Row],[QTÉ]]&lt;=Inventaire[[#This Row],[ SIGNAL RÉAPPROVISIONNEMENT]],1,0),0)</f>
        <v>1</v>
      </c>
      <c r="O146" s="71"/>
      <c r="P146" s="73">
        <v>43930</v>
      </c>
    </row>
    <row r="147" spans="2:16" ht="30" customHeight="1" x14ac:dyDescent="0.3">
      <c r="B147" s="53"/>
      <c r="C147" s="56"/>
      <c r="D147" s="56"/>
      <c r="E147" s="136" t="str">
        <f>IFERROR(VLOOKUP(Inventaire[[#This Row],[LIEU / TYPE]],EmplacementStocks[],3,0),"")</f>
        <v/>
      </c>
      <c r="F147" s="63"/>
      <c r="G147" s="184">
        <f>Inventaire[[#This Row],[QTÉ]]-IF(ISNA(AND(INDEX(PrélèvementsStock2[],MATCH(Inventaire[[#This Row],[ ARTICLE]],PrélèvementsStock2[ARTICLES],0),11)=TRUE,PrélèvementsStock2[[#This Row],[HS ? ]]="HS")),0,INDEX(PrélèvementsStock2[],MATCH(Inventaire[[#This Row],[ ARTICLE]],PrélèvementsStock2[ARTICLES],0),11))</f>
        <v>0</v>
      </c>
      <c r="H147" s="10">
        <f>SUMPRODUCT((PrélèvementsStock[ARTICLE]=Inventaire[[#This Row],[ ARTICLE]])*(PrélèvementsStock[MACRO INV]))</f>
        <v>0</v>
      </c>
      <c r="I147" s="10">
        <f>IFERROR(SUMPRODUCT((PrélèvementsStock2[ARTICLES]=Inventaire[[#This Row],[ ARTICLE]])*(PrélèvementsStock2[MACRO INV2])),"")</f>
        <v>0</v>
      </c>
      <c r="J147" s="10">
        <f>IFERROR(Inventaire[[#This Row],[QTÉ]]-Inventaire[[#This Row],[QTÉ SORTIE]]-Inventaire[[#This Row],[QTÉ EN PANNE]],"")</f>
        <v>0</v>
      </c>
      <c r="K147" s="63"/>
      <c r="L147" s="65">
        <v>0</v>
      </c>
      <c r="M147" s="16">
        <f>Inventaire[[#This Row],[QTÉ]]*L147</f>
        <v>0</v>
      </c>
      <c r="N147" s="17">
        <f>IFERROR(IF(Inventaire[[#This Row],[QTÉ]]&lt;=Inventaire[[#This Row],[ SIGNAL RÉAPPROVISIONNEMENT]],1,0),0)</f>
        <v>1</v>
      </c>
      <c r="O147" s="71"/>
      <c r="P147" s="73">
        <v>43930</v>
      </c>
    </row>
    <row r="148" spans="2:16" ht="30" customHeight="1" x14ac:dyDescent="0.3">
      <c r="B148" s="53"/>
      <c r="C148" s="56"/>
      <c r="D148" s="56"/>
      <c r="E148" s="136" t="str">
        <f>IFERROR(VLOOKUP(Inventaire[[#This Row],[LIEU / TYPE]],EmplacementStocks[],3,0),"")</f>
        <v/>
      </c>
      <c r="F148" s="63"/>
      <c r="G148" s="184">
        <f>Inventaire[[#This Row],[QTÉ]]-IF(ISNA(AND(INDEX(PrélèvementsStock2[],MATCH(Inventaire[[#This Row],[ ARTICLE]],PrélèvementsStock2[ARTICLES],0),11)=TRUE,PrélèvementsStock2[[#This Row],[HS ? ]]="HS")),0,INDEX(PrélèvementsStock2[],MATCH(Inventaire[[#This Row],[ ARTICLE]],PrélèvementsStock2[ARTICLES],0),11))</f>
        <v>0</v>
      </c>
      <c r="H148" s="10">
        <f>SUMPRODUCT((PrélèvementsStock[ARTICLE]=Inventaire[[#This Row],[ ARTICLE]])*(PrélèvementsStock[MACRO INV]))</f>
        <v>0</v>
      </c>
      <c r="I148" s="10">
        <f>IFERROR(SUMPRODUCT((PrélèvementsStock2[ARTICLES]=Inventaire[[#This Row],[ ARTICLE]])*(PrélèvementsStock2[MACRO INV2])),"")</f>
        <v>0</v>
      </c>
      <c r="J148" s="10">
        <f>IFERROR(Inventaire[[#This Row],[QTÉ]]-Inventaire[[#This Row],[QTÉ SORTIE]]-Inventaire[[#This Row],[QTÉ EN PANNE]],"")</f>
        <v>0</v>
      </c>
      <c r="K148" s="63"/>
      <c r="L148" s="65">
        <v>0</v>
      </c>
      <c r="M148" s="16">
        <f>Inventaire[[#This Row],[QTÉ]]*L148</f>
        <v>0</v>
      </c>
      <c r="N148" s="17">
        <f>IFERROR(IF(Inventaire[[#This Row],[QTÉ]]&lt;=Inventaire[[#This Row],[ SIGNAL RÉAPPROVISIONNEMENT]],1,0),0)</f>
        <v>1</v>
      </c>
      <c r="O148" s="71"/>
      <c r="P148" s="73">
        <v>43930</v>
      </c>
    </row>
    <row r="149" spans="2:16" ht="30" customHeight="1" x14ac:dyDescent="0.3">
      <c r="B149" s="53"/>
      <c r="C149" s="56"/>
      <c r="D149" s="56"/>
      <c r="E149" s="136" t="str">
        <f>IFERROR(VLOOKUP(Inventaire[[#This Row],[LIEU / TYPE]],EmplacementStocks[],3,0),"")</f>
        <v/>
      </c>
      <c r="F149" s="63"/>
      <c r="G149" s="184">
        <f>Inventaire[[#This Row],[QTÉ]]-IF(ISNA(AND(INDEX(PrélèvementsStock2[],MATCH(Inventaire[[#This Row],[ ARTICLE]],PrélèvementsStock2[ARTICLES],0),11)=TRUE,PrélèvementsStock2[[#This Row],[HS ? ]]="HS")),0,INDEX(PrélèvementsStock2[],MATCH(Inventaire[[#This Row],[ ARTICLE]],PrélèvementsStock2[ARTICLES],0),11))</f>
        <v>0</v>
      </c>
      <c r="H149" s="10">
        <f>SUMPRODUCT((PrélèvementsStock[ARTICLE]=Inventaire[[#This Row],[ ARTICLE]])*(PrélèvementsStock[MACRO INV]))</f>
        <v>0</v>
      </c>
      <c r="I149" s="10">
        <f>IFERROR(SUMPRODUCT((PrélèvementsStock2[ARTICLES]=Inventaire[[#This Row],[ ARTICLE]])*(PrélèvementsStock2[MACRO INV2])),"")</f>
        <v>0</v>
      </c>
      <c r="J149" s="10">
        <f>IFERROR(Inventaire[[#This Row],[QTÉ]]-Inventaire[[#This Row],[QTÉ SORTIE]]-Inventaire[[#This Row],[QTÉ EN PANNE]],"")</f>
        <v>0</v>
      </c>
      <c r="K149" s="63"/>
      <c r="L149" s="65">
        <v>0</v>
      </c>
      <c r="M149" s="16">
        <f>Inventaire[[#This Row],[QTÉ]]*L149</f>
        <v>0</v>
      </c>
      <c r="N149" s="17">
        <f>IFERROR(IF(Inventaire[[#This Row],[QTÉ]]&lt;=Inventaire[[#This Row],[ SIGNAL RÉAPPROVISIONNEMENT]],1,0),0)</f>
        <v>1</v>
      </c>
      <c r="O149" s="71"/>
      <c r="P149" s="73">
        <v>43930</v>
      </c>
    </row>
    <row r="150" spans="2:16" ht="30" customHeight="1" x14ac:dyDescent="0.3">
      <c r="B150" s="53"/>
      <c r="C150" s="56"/>
      <c r="D150" s="56"/>
      <c r="E150" s="136" t="str">
        <f>IFERROR(VLOOKUP(Inventaire[[#This Row],[LIEU / TYPE]],EmplacementStocks[],3,0),"")</f>
        <v/>
      </c>
      <c r="F150" s="63"/>
      <c r="G150" s="184">
        <f>Inventaire[[#This Row],[QTÉ]]-IF(ISNA(AND(INDEX(PrélèvementsStock2[],MATCH(Inventaire[[#This Row],[ ARTICLE]],PrélèvementsStock2[ARTICLES],0),11)=TRUE,PrélèvementsStock2[[#This Row],[HS ? ]]="HS")),0,INDEX(PrélèvementsStock2[],MATCH(Inventaire[[#This Row],[ ARTICLE]],PrélèvementsStock2[ARTICLES],0),11))</f>
        <v>0</v>
      </c>
      <c r="H150" s="10">
        <f>SUMPRODUCT((PrélèvementsStock[ARTICLE]=Inventaire[[#This Row],[ ARTICLE]])*(PrélèvementsStock[MACRO INV]))</f>
        <v>0</v>
      </c>
      <c r="I150" s="10">
        <f>IFERROR(SUMPRODUCT((PrélèvementsStock2[ARTICLES]=Inventaire[[#This Row],[ ARTICLE]])*(PrélèvementsStock2[MACRO INV2])),"")</f>
        <v>0</v>
      </c>
      <c r="J150" s="10">
        <f>IFERROR(Inventaire[[#This Row],[QTÉ]]-Inventaire[[#This Row],[QTÉ SORTIE]]-Inventaire[[#This Row],[QTÉ EN PANNE]],"")</f>
        <v>0</v>
      </c>
      <c r="K150" s="63"/>
      <c r="L150" s="65">
        <v>0</v>
      </c>
      <c r="M150" s="16">
        <f>Inventaire[[#This Row],[QTÉ]]*L150</f>
        <v>0</v>
      </c>
      <c r="N150" s="17">
        <f>IFERROR(IF(Inventaire[[#This Row],[QTÉ]]&lt;=Inventaire[[#This Row],[ SIGNAL RÉAPPROVISIONNEMENT]],1,0),0)</f>
        <v>1</v>
      </c>
      <c r="O150" s="71"/>
      <c r="P150" s="73">
        <v>43930</v>
      </c>
    </row>
    <row r="151" spans="2:16" ht="30" customHeight="1" x14ac:dyDescent="0.3">
      <c r="B151" s="53"/>
      <c r="C151" s="56"/>
      <c r="D151" s="56"/>
      <c r="E151" s="136" t="str">
        <f>IFERROR(VLOOKUP(Inventaire[[#This Row],[LIEU / TYPE]],EmplacementStocks[],3,0),"")</f>
        <v/>
      </c>
      <c r="F151" s="63"/>
      <c r="G151" s="184">
        <f>Inventaire[[#This Row],[QTÉ]]-IF(ISNA(AND(INDEX(PrélèvementsStock2[],MATCH(Inventaire[[#This Row],[ ARTICLE]],PrélèvementsStock2[ARTICLES],0),11)=TRUE,PrélèvementsStock2[[#This Row],[HS ? ]]="HS")),0,INDEX(PrélèvementsStock2[],MATCH(Inventaire[[#This Row],[ ARTICLE]],PrélèvementsStock2[ARTICLES],0),11))</f>
        <v>0</v>
      </c>
      <c r="H151" s="10">
        <f>SUMPRODUCT((PrélèvementsStock[ARTICLE]=Inventaire[[#This Row],[ ARTICLE]])*(PrélèvementsStock[MACRO INV]))</f>
        <v>0</v>
      </c>
      <c r="I151" s="10">
        <f>IFERROR(SUMPRODUCT((PrélèvementsStock2[ARTICLES]=Inventaire[[#This Row],[ ARTICLE]])*(PrélèvementsStock2[MACRO INV2])),"")</f>
        <v>0</v>
      </c>
      <c r="J151" s="10">
        <f>IFERROR(Inventaire[[#This Row],[QTÉ]]-Inventaire[[#This Row],[QTÉ SORTIE]]-Inventaire[[#This Row],[QTÉ EN PANNE]],"")</f>
        <v>0</v>
      </c>
      <c r="K151" s="63"/>
      <c r="L151" s="65">
        <v>0</v>
      </c>
      <c r="M151" s="16">
        <f>Inventaire[[#This Row],[QTÉ]]*L151</f>
        <v>0</v>
      </c>
      <c r="N151" s="17">
        <f>IFERROR(IF(Inventaire[[#This Row],[QTÉ]]&lt;=Inventaire[[#This Row],[ SIGNAL RÉAPPROVISIONNEMENT]],1,0),0)</f>
        <v>1</v>
      </c>
      <c r="O151" s="71"/>
      <c r="P151" s="73">
        <v>43930</v>
      </c>
    </row>
    <row r="152" spans="2:16" ht="30" customHeight="1" x14ac:dyDescent="0.3">
      <c r="B152" s="53"/>
      <c r="C152" s="56"/>
      <c r="D152" s="56"/>
      <c r="E152" s="136" t="str">
        <f>IFERROR(VLOOKUP(Inventaire[[#This Row],[LIEU / TYPE]],EmplacementStocks[],3,0),"")</f>
        <v/>
      </c>
      <c r="F152" s="63"/>
      <c r="G152" s="184">
        <f>Inventaire[[#This Row],[QTÉ]]-IF(ISNA(AND(INDEX(PrélèvementsStock2[],MATCH(Inventaire[[#This Row],[ ARTICLE]],PrélèvementsStock2[ARTICLES],0),11)=TRUE,PrélèvementsStock2[[#This Row],[HS ? ]]="HS")),0,INDEX(PrélèvementsStock2[],MATCH(Inventaire[[#This Row],[ ARTICLE]],PrélèvementsStock2[ARTICLES],0),11))</f>
        <v>0</v>
      </c>
      <c r="H152" s="10">
        <f>SUMPRODUCT((PrélèvementsStock[ARTICLE]=Inventaire[[#This Row],[ ARTICLE]])*(PrélèvementsStock[MACRO INV]))</f>
        <v>0</v>
      </c>
      <c r="I152" s="10">
        <f>IFERROR(SUMPRODUCT((PrélèvementsStock2[ARTICLES]=Inventaire[[#This Row],[ ARTICLE]])*(PrélèvementsStock2[MACRO INV2])),"")</f>
        <v>0</v>
      </c>
      <c r="J152" s="10">
        <f>IFERROR(Inventaire[[#This Row],[QTÉ]]-Inventaire[[#This Row],[QTÉ SORTIE]]-Inventaire[[#This Row],[QTÉ EN PANNE]],"")</f>
        <v>0</v>
      </c>
      <c r="K152" s="63"/>
      <c r="L152" s="65">
        <v>0</v>
      </c>
      <c r="M152" s="16">
        <f>Inventaire[[#This Row],[QTÉ]]*L152</f>
        <v>0</v>
      </c>
      <c r="N152" s="17">
        <f>IFERROR(IF(Inventaire[[#This Row],[QTÉ]]&lt;=Inventaire[[#This Row],[ SIGNAL RÉAPPROVISIONNEMENT]],1,0),0)</f>
        <v>1</v>
      </c>
      <c r="O152" s="71"/>
      <c r="P152" s="73">
        <v>43930</v>
      </c>
    </row>
    <row r="153" spans="2:16" ht="30" customHeight="1" x14ac:dyDescent="0.3">
      <c r="B153" s="53"/>
      <c r="C153" s="56"/>
      <c r="D153" s="56"/>
      <c r="E153" s="136" t="str">
        <f>IFERROR(VLOOKUP(Inventaire[[#This Row],[LIEU / TYPE]],EmplacementStocks[],3,0),"")</f>
        <v/>
      </c>
      <c r="F153" s="63"/>
      <c r="G153" s="184">
        <f>Inventaire[[#This Row],[QTÉ]]-IF(ISNA(AND(INDEX(PrélèvementsStock2[],MATCH(Inventaire[[#This Row],[ ARTICLE]],PrélèvementsStock2[ARTICLES],0),11)=TRUE,PrélèvementsStock2[[#This Row],[HS ? ]]="HS")),0,INDEX(PrélèvementsStock2[],MATCH(Inventaire[[#This Row],[ ARTICLE]],PrélèvementsStock2[ARTICLES],0),11))</f>
        <v>0</v>
      </c>
      <c r="H153" s="10">
        <f>SUMPRODUCT((PrélèvementsStock[ARTICLE]=Inventaire[[#This Row],[ ARTICLE]])*(PrélèvementsStock[MACRO INV]))</f>
        <v>0</v>
      </c>
      <c r="I153" s="10">
        <f>IFERROR(SUMPRODUCT((PrélèvementsStock2[ARTICLES]=Inventaire[[#This Row],[ ARTICLE]])*(PrélèvementsStock2[MACRO INV2])),"")</f>
        <v>0</v>
      </c>
      <c r="J153" s="10">
        <f>IFERROR(Inventaire[[#This Row],[QTÉ]]-Inventaire[[#This Row],[QTÉ SORTIE]]-Inventaire[[#This Row],[QTÉ EN PANNE]],"")</f>
        <v>0</v>
      </c>
      <c r="K153" s="63"/>
      <c r="L153" s="65">
        <v>0</v>
      </c>
      <c r="M153" s="16">
        <f>Inventaire[[#This Row],[QTÉ]]*L153</f>
        <v>0</v>
      </c>
      <c r="N153" s="17">
        <f>IFERROR(IF(Inventaire[[#This Row],[QTÉ]]&lt;=Inventaire[[#This Row],[ SIGNAL RÉAPPROVISIONNEMENT]],1,0),0)</f>
        <v>1</v>
      </c>
      <c r="O153" s="71"/>
      <c r="P153" s="73">
        <v>43930</v>
      </c>
    </row>
    <row r="154" spans="2:16" ht="30" customHeight="1" x14ac:dyDescent="0.3">
      <c r="B154" s="53"/>
      <c r="C154" s="56"/>
      <c r="D154" s="56"/>
      <c r="E154" s="136" t="str">
        <f>IFERROR(VLOOKUP(Inventaire[[#This Row],[LIEU / TYPE]],EmplacementStocks[],3,0),"")</f>
        <v/>
      </c>
      <c r="F154" s="63"/>
      <c r="G154" s="184">
        <f>Inventaire[[#This Row],[QTÉ]]-IF(ISNA(AND(INDEX(PrélèvementsStock2[],MATCH(Inventaire[[#This Row],[ ARTICLE]],PrélèvementsStock2[ARTICLES],0),11)=TRUE,PrélèvementsStock2[[#This Row],[HS ? ]]="HS")),0,INDEX(PrélèvementsStock2[],MATCH(Inventaire[[#This Row],[ ARTICLE]],PrélèvementsStock2[ARTICLES],0),11))</f>
        <v>0</v>
      </c>
      <c r="H154" s="10">
        <f>SUMPRODUCT((PrélèvementsStock[ARTICLE]=Inventaire[[#This Row],[ ARTICLE]])*(PrélèvementsStock[MACRO INV]))</f>
        <v>0</v>
      </c>
      <c r="I154" s="10">
        <f>IFERROR(SUMPRODUCT((PrélèvementsStock2[ARTICLES]=Inventaire[[#This Row],[ ARTICLE]])*(PrélèvementsStock2[MACRO INV2])),"")</f>
        <v>0</v>
      </c>
      <c r="J154" s="10">
        <f>IFERROR(Inventaire[[#This Row],[QTÉ]]-Inventaire[[#This Row],[QTÉ SORTIE]]-Inventaire[[#This Row],[QTÉ EN PANNE]],"")</f>
        <v>0</v>
      </c>
      <c r="K154" s="63"/>
      <c r="L154" s="65">
        <v>0</v>
      </c>
      <c r="M154" s="16">
        <f>Inventaire[[#This Row],[QTÉ]]*L154</f>
        <v>0</v>
      </c>
      <c r="N154" s="17">
        <f>IFERROR(IF(Inventaire[[#This Row],[QTÉ]]&lt;=Inventaire[[#This Row],[ SIGNAL RÉAPPROVISIONNEMENT]],1,0),0)</f>
        <v>1</v>
      </c>
      <c r="O154" s="71"/>
      <c r="P154" s="73">
        <v>43930</v>
      </c>
    </row>
    <row r="155" spans="2:16" ht="30" customHeight="1" x14ac:dyDescent="0.3">
      <c r="B155" s="53"/>
      <c r="C155" s="56"/>
      <c r="D155" s="56"/>
      <c r="E155" s="136" t="str">
        <f>IFERROR(VLOOKUP(Inventaire[[#This Row],[LIEU / TYPE]],EmplacementStocks[],3,0),"")</f>
        <v/>
      </c>
      <c r="F155" s="63"/>
      <c r="G155" s="184">
        <f>Inventaire[[#This Row],[QTÉ]]-IF(ISNA(AND(INDEX(PrélèvementsStock2[],MATCH(Inventaire[[#This Row],[ ARTICLE]],PrélèvementsStock2[ARTICLES],0),11)=TRUE,PrélèvementsStock2[[#This Row],[HS ? ]]="HS")),0,INDEX(PrélèvementsStock2[],MATCH(Inventaire[[#This Row],[ ARTICLE]],PrélèvementsStock2[ARTICLES],0),11))</f>
        <v>0</v>
      </c>
      <c r="H155" s="10">
        <f>SUMPRODUCT((PrélèvementsStock[ARTICLE]=Inventaire[[#This Row],[ ARTICLE]])*(PrélèvementsStock[MACRO INV]))</f>
        <v>0</v>
      </c>
      <c r="I155" s="10">
        <f>IFERROR(SUMPRODUCT((PrélèvementsStock2[ARTICLES]=Inventaire[[#This Row],[ ARTICLE]])*(PrélèvementsStock2[MACRO INV2])),"")</f>
        <v>0</v>
      </c>
      <c r="J155" s="10">
        <f>IFERROR(Inventaire[[#This Row],[QTÉ]]-Inventaire[[#This Row],[QTÉ SORTIE]]-Inventaire[[#This Row],[QTÉ EN PANNE]],"")</f>
        <v>0</v>
      </c>
      <c r="K155" s="63"/>
      <c r="L155" s="65">
        <v>0</v>
      </c>
      <c r="M155" s="16">
        <f>Inventaire[[#This Row],[QTÉ]]*L155</f>
        <v>0</v>
      </c>
      <c r="N155" s="17">
        <f>IFERROR(IF(Inventaire[[#This Row],[QTÉ]]&lt;=Inventaire[[#This Row],[ SIGNAL RÉAPPROVISIONNEMENT]],1,0),0)</f>
        <v>1</v>
      </c>
      <c r="O155" s="71"/>
      <c r="P155" s="73">
        <v>43930</v>
      </c>
    </row>
    <row r="156" spans="2:16" ht="30" customHeight="1" x14ac:dyDescent="0.3">
      <c r="B156" s="53"/>
      <c r="C156" s="56"/>
      <c r="D156" s="56"/>
      <c r="E156" s="136" t="str">
        <f>IFERROR(VLOOKUP(Inventaire[[#This Row],[LIEU / TYPE]],EmplacementStocks[],3,0),"")</f>
        <v/>
      </c>
      <c r="F156" s="63"/>
      <c r="G156" s="184">
        <f>Inventaire[[#This Row],[QTÉ]]-IF(ISNA(AND(INDEX(PrélèvementsStock2[],MATCH(Inventaire[[#This Row],[ ARTICLE]],PrélèvementsStock2[ARTICLES],0),11)=TRUE,PrélèvementsStock2[[#This Row],[HS ? ]]="HS")),0,INDEX(PrélèvementsStock2[],MATCH(Inventaire[[#This Row],[ ARTICLE]],PrélèvementsStock2[ARTICLES],0),11))</f>
        <v>0</v>
      </c>
      <c r="H156" s="10">
        <f>SUMPRODUCT((PrélèvementsStock[ARTICLE]=Inventaire[[#This Row],[ ARTICLE]])*(PrélèvementsStock[MACRO INV]))</f>
        <v>0</v>
      </c>
      <c r="I156" s="10">
        <f>IFERROR(SUMPRODUCT((PrélèvementsStock2[ARTICLES]=Inventaire[[#This Row],[ ARTICLE]])*(PrélèvementsStock2[MACRO INV2])),"")</f>
        <v>0</v>
      </c>
      <c r="J156" s="10">
        <f>IFERROR(Inventaire[[#This Row],[QTÉ]]-Inventaire[[#This Row],[QTÉ SORTIE]]-Inventaire[[#This Row],[QTÉ EN PANNE]],"")</f>
        <v>0</v>
      </c>
      <c r="K156" s="63"/>
      <c r="L156" s="65">
        <v>0</v>
      </c>
      <c r="M156" s="16">
        <f>Inventaire[[#This Row],[QTÉ]]*L156</f>
        <v>0</v>
      </c>
      <c r="N156" s="17">
        <f>IFERROR(IF(Inventaire[[#This Row],[QTÉ]]&lt;=Inventaire[[#This Row],[ SIGNAL RÉAPPROVISIONNEMENT]],1,0),0)</f>
        <v>1</v>
      </c>
      <c r="O156" s="71"/>
      <c r="P156" s="73">
        <v>43930</v>
      </c>
    </row>
    <row r="157" spans="2:16" ht="30" customHeight="1" x14ac:dyDescent="0.3">
      <c r="B157" s="53"/>
      <c r="C157" s="56"/>
      <c r="D157" s="56"/>
      <c r="E157" s="136" t="str">
        <f>IFERROR(VLOOKUP(Inventaire[[#This Row],[LIEU / TYPE]],EmplacementStocks[],3,0),"")</f>
        <v/>
      </c>
      <c r="F157" s="63"/>
      <c r="G157" s="184">
        <f>Inventaire[[#This Row],[QTÉ]]-IF(ISNA(AND(INDEX(PrélèvementsStock2[],MATCH(Inventaire[[#This Row],[ ARTICLE]],PrélèvementsStock2[ARTICLES],0),11)=TRUE,PrélèvementsStock2[[#This Row],[HS ? ]]="HS")),0,INDEX(PrélèvementsStock2[],MATCH(Inventaire[[#This Row],[ ARTICLE]],PrélèvementsStock2[ARTICLES],0),11))</f>
        <v>0</v>
      </c>
      <c r="H157" s="10">
        <f>SUMPRODUCT((PrélèvementsStock[ARTICLE]=Inventaire[[#This Row],[ ARTICLE]])*(PrélèvementsStock[MACRO INV]))</f>
        <v>0</v>
      </c>
      <c r="I157" s="10">
        <f>IFERROR(SUMPRODUCT((PrélèvementsStock2[ARTICLES]=Inventaire[[#This Row],[ ARTICLE]])*(PrélèvementsStock2[MACRO INV2])),"")</f>
        <v>0</v>
      </c>
      <c r="J157" s="10">
        <f>IFERROR(Inventaire[[#This Row],[QTÉ]]-Inventaire[[#This Row],[QTÉ SORTIE]]-Inventaire[[#This Row],[QTÉ EN PANNE]],"")</f>
        <v>0</v>
      </c>
      <c r="K157" s="63"/>
      <c r="L157" s="65">
        <v>0</v>
      </c>
      <c r="M157" s="16">
        <f>Inventaire[[#This Row],[QTÉ]]*L157</f>
        <v>0</v>
      </c>
      <c r="N157" s="17">
        <f>IFERROR(IF(Inventaire[[#This Row],[QTÉ]]&lt;=Inventaire[[#This Row],[ SIGNAL RÉAPPROVISIONNEMENT]],1,0),0)</f>
        <v>1</v>
      </c>
      <c r="O157" s="71"/>
      <c r="P157" s="73">
        <v>43930</v>
      </c>
    </row>
    <row r="158" spans="2:16" ht="30" customHeight="1" x14ac:dyDescent="0.3">
      <c r="B158" s="53"/>
      <c r="C158" s="56"/>
      <c r="D158" s="56"/>
      <c r="E158" s="136" t="str">
        <f>IFERROR(VLOOKUP(Inventaire[[#This Row],[LIEU / TYPE]],EmplacementStocks[],3,0),"")</f>
        <v/>
      </c>
      <c r="F158" s="63"/>
      <c r="G158" s="184">
        <f>Inventaire[[#This Row],[QTÉ]]-IF(ISNA(AND(INDEX(PrélèvementsStock2[],MATCH(Inventaire[[#This Row],[ ARTICLE]],PrélèvementsStock2[ARTICLES],0),11)=TRUE,PrélèvementsStock2[[#This Row],[HS ? ]]="HS")),0,INDEX(PrélèvementsStock2[],MATCH(Inventaire[[#This Row],[ ARTICLE]],PrélèvementsStock2[ARTICLES],0),11))</f>
        <v>0</v>
      </c>
      <c r="H158" s="10">
        <f>SUMPRODUCT((PrélèvementsStock[ARTICLE]=Inventaire[[#This Row],[ ARTICLE]])*(PrélèvementsStock[MACRO INV]))</f>
        <v>0</v>
      </c>
      <c r="I158" s="10">
        <f>IFERROR(SUMPRODUCT((PrélèvementsStock2[ARTICLES]=Inventaire[[#This Row],[ ARTICLE]])*(PrélèvementsStock2[MACRO INV2])),"")</f>
        <v>0</v>
      </c>
      <c r="J158" s="10">
        <f>IFERROR(Inventaire[[#This Row],[QTÉ]]-Inventaire[[#This Row],[QTÉ SORTIE]]-Inventaire[[#This Row],[QTÉ EN PANNE]],"")</f>
        <v>0</v>
      </c>
      <c r="K158" s="63"/>
      <c r="L158" s="65">
        <v>0</v>
      </c>
      <c r="M158" s="16">
        <f>Inventaire[[#This Row],[QTÉ]]*L158</f>
        <v>0</v>
      </c>
      <c r="N158" s="17">
        <f>IFERROR(IF(Inventaire[[#This Row],[QTÉ]]&lt;=Inventaire[[#This Row],[ SIGNAL RÉAPPROVISIONNEMENT]],1,0),0)</f>
        <v>1</v>
      </c>
      <c r="O158" s="71"/>
      <c r="P158" s="73">
        <v>43930</v>
      </c>
    </row>
    <row r="159" spans="2:16" ht="30" customHeight="1" x14ac:dyDescent="0.3">
      <c r="B159" s="53"/>
      <c r="C159" s="56"/>
      <c r="D159" s="56"/>
      <c r="E159" s="136" t="str">
        <f>IFERROR(VLOOKUP(Inventaire[[#This Row],[LIEU / TYPE]],EmplacementStocks[],3,0),"")</f>
        <v/>
      </c>
      <c r="F159" s="63"/>
      <c r="G159" s="184">
        <f>Inventaire[[#This Row],[QTÉ]]-IF(ISNA(AND(INDEX(PrélèvementsStock2[],MATCH(Inventaire[[#This Row],[ ARTICLE]],PrélèvementsStock2[ARTICLES],0),11)=TRUE,PrélèvementsStock2[[#This Row],[HS ? ]]="HS")),0,INDEX(PrélèvementsStock2[],MATCH(Inventaire[[#This Row],[ ARTICLE]],PrélèvementsStock2[ARTICLES],0),11))</f>
        <v>0</v>
      </c>
      <c r="H159" s="10">
        <f>SUMPRODUCT((PrélèvementsStock[ARTICLE]=Inventaire[[#This Row],[ ARTICLE]])*(PrélèvementsStock[MACRO INV]))</f>
        <v>0</v>
      </c>
      <c r="I159" s="10">
        <f>IFERROR(SUMPRODUCT((PrélèvementsStock2[ARTICLES]=Inventaire[[#This Row],[ ARTICLE]])*(PrélèvementsStock2[MACRO INV2])),"")</f>
        <v>0</v>
      </c>
      <c r="J159" s="10">
        <f>IFERROR(Inventaire[[#This Row],[QTÉ]]-Inventaire[[#This Row],[QTÉ SORTIE]]-Inventaire[[#This Row],[QTÉ EN PANNE]],"")</f>
        <v>0</v>
      </c>
      <c r="K159" s="63"/>
      <c r="L159" s="65">
        <v>0</v>
      </c>
      <c r="M159" s="16">
        <f>Inventaire[[#This Row],[QTÉ]]*L159</f>
        <v>0</v>
      </c>
      <c r="N159" s="17">
        <f>IFERROR(IF(Inventaire[[#This Row],[QTÉ]]&lt;=Inventaire[[#This Row],[ SIGNAL RÉAPPROVISIONNEMENT]],1,0),0)</f>
        <v>1</v>
      </c>
      <c r="O159" s="71"/>
      <c r="P159" s="73">
        <v>43930</v>
      </c>
    </row>
    <row r="160" spans="2:16" ht="30" customHeight="1" x14ac:dyDescent="0.3">
      <c r="B160" s="53"/>
      <c r="C160" s="56"/>
      <c r="D160" s="56"/>
      <c r="E160" s="136" t="str">
        <f>IFERROR(VLOOKUP(Inventaire[[#This Row],[LIEU / TYPE]],EmplacementStocks[],3,0),"")</f>
        <v/>
      </c>
      <c r="F160" s="63"/>
      <c r="G160" s="184">
        <f>Inventaire[[#This Row],[QTÉ]]-IF(ISNA(AND(INDEX(PrélèvementsStock2[],MATCH(Inventaire[[#This Row],[ ARTICLE]],PrélèvementsStock2[ARTICLES],0),11)=TRUE,PrélèvementsStock2[[#This Row],[HS ? ]]="HS")),0,INDEX(PrélèvementsStock2[],MATCH(Inventaire[[#This Row],[ ARTICLE]],PrélèvementsStock2[ARTICLES],0),11))</f>
        <v>0</v>
      </c>
      <c r="H160" s="10">
        <f>SUMPRODUCT((PrélèvementsStock[ARTICLE]=Inventaire[[#This Row],[ ARTICLE]])*(PrélèvementsStock[MACRO INV]))</f>
        <v>0</v>
      </c>
      <c r="I160" s="10">
        <f>IFERROR(SUMPRODUCT((PrélèvementsStock2[ARTICLES]=Inventaire[[#This Row],[ ARTICLE]])*(PrélèvementsStock2[MACRO INV2])),"")</f>
        <v>0</v>
      </c>
      <c r="J160" s="10">
        <f>IFERROR(Inventaire[[#This Row],[QTÉ]]-Inventaire[[#This Row],[QTÉ SORTIE]]-Inventaire[[#This Row],[QTÉ EN PANNE]],"")</f>
        <v>0</v>
      </c>
      <c r="K160" s="63"/>
      <c r="L160" s="65">
        <v>0</v>
      </c>
      <c r="M160" s="16">
        <f>Inventaire[[#This Row],[QTÉ]]*L160</f>
        <v>0</v>
      </c>
      <c r="N160" s="17">
        <f>IFERROR(IF(Inventaire[[#This Row],[QTÉ]]&lt;=Inventaire[[#This Row],[ SIGNAL RÉAPPROVISIONNEMENT]],1,0),0)</f>
        <v>1</v>
      </c>
      <c r="O160" s="71"/>
      <c r="P160" s="73">
        <v>43930</v>
      </c>
    </row>
    <row r="161" spans="2:16" ht="30" customHeight="1" x14ac:dyDescent="0.3">
      <c r="B161" s="53"/>
      <c r="C161" s="56"/>
      <c r="D161" s="56"/>
      <c r="E161" s="136" t="str">
        <f>IFERROR(VLOOKUP(Inventaire[[#This Row],[LIEU / TYPE]],EmplacementStocks[],3,0),"")</f>
        <v/>
      </c>
      <c r="F161" s="63"/>
      <c r="G161" s="184">
        <f>Inventaire[[#This Row],[QTÉ]]-IF(ISNA(AND(INDEX(PrélèvementsStock2[],MATCH(Inventaire[[#This Row],[ ARTICLE]],PrélèvementsStock2[ARTICLES],0),11)=TRUE,PrélèvementsStock2[[#This Row],[HS ? ]]="HS")),0,INDEX(PrélèvementsStock2[],MATCH(Inventaire[[#This Row],[ ARTICLE]],PrélèvementsStock2[ARTICLES],0),11))</f>
        <v>0</v>
      </c>
      <c r="H161" s="10">
        <f>SUMPRODUCT((PrélèvementsStock[ARTICLE]=Inventaire[[#This Row],[ ARTICLE]])*(PrélèvementsStock[MACRO INV]))</f>
        <v>0</v>
      </c>
      <c r="I161" s="10">
        <f>IFERROR(SUMPRODUCT((PrélèvementsStock2[ARTICLES]=Inventaire[[#This Row],[ ARTICLE]])*(PrélèvementsStock2[MACRO INV2])),"")</f>
        <v>0</v>
      </c>
      <c r="J161" s="10">
        <f>IFERROR(Inventaire[[#This Row],[QTÉ]]-Inventaire[[#This Row],[QTÉ SORTIE]]-Inventaire[[#This Row],[QTÉ EN PANNE]],"")</f>
        <v>0</v>
      </c>
      <c r="K161" s="63"/>
      <c r="L161" s="65">
        <v>0</v>
      </c>
      <c r="M161" s="16">
        <f>Inventaire[[#This Row],[QTÉ]]*L161</f>
        <v>0</v>
      </c>
      <c r="N161" s="17">
        <f>IFERROR(IF(Inventaire[[#This Row],[QTÉ]]&lt;=Inventaire[[#This Row],[ SIGNAL RÉAPPROVISIONNEMENT]],1,0),0)</f>
        <v>1</v>
      </c>
      <c r="O161" s="71"/>
      <c r="P161" s="73">
        <v>43930</v>
      </c>
    </row>
    <row r="162" spans="2:16" ht="30" customHeight="1" x14ac:dyDescent="0.3">
      <c r="B162" s="53"/>
      <c r="C162" s="56"/>
      <c r="D162" s="56"/>
      <c r="E162" s="136" t="str">
        <f>IFERROR(VLOOKUP(Inventaire[[#This Row],[LIEU / TYPE]],EmplacementStocks[],3,0),"")</f>
        <v/>
      </c>
      <c r="F162" s="63"/>
      <c r="G162" s="184">
        <f>Inventaire[[#This Row],[QTÉ]]-IF(ISNA(AND(INDEX(PrélèvementsStock2[],MATCH(Inventaire[[#This Row],[ ARTICLE]],PrélèvementsStock2[ARTICLES],0),11)=TRUE,PrélèvementsStock2[[#This Row],[HS ? ]]="HS")),0,INDEX(PrélèvementsStock2[],MATCH(Inventaire[[#This Row],[ ARTICLE]],PrélèvementsStock2[ARTICLES],0),11))</f>
        <v>0</v>
      </c>
      <c r="H162" s="10">
        <f>SUMPRODUCT((PrélèvementsStock[ARTICLE]=Inventaire[[#This Row],[ ARTICLE]])*(PrélèvementsStock[MACRO INV]))</f>
        <v>0</v>
      </c>
      <c r="I162" s="10">
        <f>IFERROR(SUMPRODUCT((PrélèvementsStock2[ARTICLES]=Inventaire[[#This Row],[ ARTICLE]])*(PrélèvementsStock2[MACRO INV2])),"")</f>
        <v>0</v>
      </c>
      <c r="J162" s="10">
        <f>IFERROR(Inventaire[[#This Row],[QTÉ]]-Inventaire[[#This Row],[QTÉ SORTIE]]-Inventaire[[#This Row],[QTÉ EN PANNE]],"")</f>
        <v>0</v>
      </c>
      <c r="K162" s="63"/>
      <c r="L162" s="65">
        <v>0</v>
      </c>
      <c r="M162" s="16">
        <f>Inventaire[[#This Row],[QTÉ]]*L162</f>
        <v>0</v>
      </c>
      <c r="N162" s="17">
        <f>IFERROR(IF(Inventaire[[#This Row],[QTÉ]]&lt;=Inventaire[[#This Row],[ SIGNAL RÉAPPROVISIONNEMENT]],1,0),0)</f>
        <v>1</v>
      </c>
      <c r="O162" s="71"/>
      <c r="P162" s="73">
        <v>43930</v>
      </c>
    </row>
    <row r="163" spans="2:16" ht="30" customHeight="1" x14ac:dyDescent="0.3">
      <c r="B163" s="53"/>
      <c r="C163" s="56"/>
      <c r="D163" s="56"/>
      <c r="E163" s="136" t="str">
        <f>IFERROR(VLOOKUP(Inventaire[[#This Row],[LIEU / TYPE]],EmplacementStocks[],3,0),"")</f>
        <v/>
      </c>
      <c r="F163" s="63"/>
      <c r="G163" s="184">
        <f>Inventaire[[#This Row],[QTÉ]]-IF(ISNA(AND(INDEX(PrélèvementsStock2[],MATCH(Inventaire[[#This Row],[ ARTICLE]],PrélèvementsStock2[ARTICLES],0),11)=TRUE,PrélèvementsStock2[[#This Row],[HS ? ]]="HS")),0,INDEX(PrélèvementsStock2[],MATCH(Inventaire[[#This Row],[ ARTICLE]],PrélèvementsStock2[ARTICLES],0),11))</f>
        <v>0</v>
      </c>
      <c r="H163" s="10">
        <f>SUMPRODUCT((PrélèvementsStock[ARTICLE]=Inventaire[[#This Row],[ ARTICLE]])*(PrélèvementsStock[MACRO INV]))</f>
        <v>0</v>
      </c>
      <c r="I163" s="10">
        <f>IFERROR(SUMPRODUCT((PrélèvementsStock2[ARTICLES]=Inventaire[[#This Row],[ ARTICLE]])*(PrélèvementsStock2[MACRO INV2])),"")</f>
        <v>0</v>
      </c>
      <c r="J163" s="10">
        <f>IFERROR(Inventaire[[#This Row],[QTÉ]]-Inventaire[[#This Row],[QTÉ SORTIE]]-Inventaire[[#This Row],[QTÉ EN PANNE]],"")</f>
        <v>0</v>
      </c>
      <c r="K163" s="63"/>
      <c r="L163" s="65">
        <v>0</v>
      </c>
      <c r="M163" s="16">
        <f>Inventaire[[#This Row],[QTÉ]]*L163</f>
        <v>0</v>
      </c>
      <c r="N163" s="17">
        <f>IFERROR(IF(Inventaire[[#This Row],[QTÉ]]&lt;=Inventaire[[#This Row],[ SIGNAL RÉAPPROVISIONNEMENT]],1,0),0)</f>
        <v>1</v>
      </c>
      <c r="O163" s="71"/>
      <c r="P163" s="73">
        <v>43930</v>
      </c>
    </row>
    <row r="164" spans="2:16" ht="30" customHeight="1" x14ac:dyDescent="0.3">
      <c r="B164" s="53"/>
      <c r="C164" s="56"/>
      <c r="D164" s="56"/>
      <c r="E164" s="136" t="str">
        <f>IFERROR(VLOOKUP(Inventaire[[#This Row],[LIEU / TYPE]],EmplacementStocks[],3,0),"")</f>
        <v/>
      </c>
      <c r="F164" s="63"/>
      <c r="G164" s="184">
        <f>Inventaire[[#This Row],[QTÉ]]-IF(ISNA(AND(INDEX(PrélèvementsStock2[],MATCH(Inventaire[[#This Row],[ ARTICLE]],PrélèvementsStock2[ARTICLES],0),11)=TRUE,PrélèvementsStock2[[#This Row],[HS ? ]]="HS")),0,INDEX(PrélèvementsStock2[],MATCH(Inventaire[[#This Row],[ ARTICLE]],PrélèvementsStock2[ARTICLES],0),11))</f>
        <v>0</v>
      </c>
      <c r="H164" s="10">
        <f>SUMPRODUCT((PrélèvementsStock[ARTICLE]=Inventaire[[#This Row],[ ARTICLE]])*(PrélèvementsStock[MACRO INV]))</f>
        <v>0</v>
      </c>
      <c r="I164" s="10">
        <f>IFERROR(SUMPRODUCT((PrélèvementsStock2[ARTICLES]=Inventaire[[#This Row],[ ARTICLE]])*(PrélèvementsStock2[MACRO INV2])),"")</f>
        <v>0</v>
      </c>
      <c r="J164" s="10">
        <f>IFERROR(Inventaire[[#This Row],[QTÉ]]-Inventaire[[#This Row],[QTÉ SORTIE]]-Inventaire[[#This Row],[QTÉ EN PANNE]],"")</f>
        <v>0</v>
      </c>
      <c r="K164" s="63"/>
      <c r="L164" s="65">
        <v>0</v>
      </c>
      <c r="M164" s="16">
        <f>Inventaire[[#This Row],[QTÉ]]*L164</f>
        <v>0</v>
      </c>
      <c r="N164" s="17">
        <f>IFERROR(IF(Inventaire[[#This Row],[QTÉ]]&lt;=Inventaire[[#This Row],[ SIGNAL RÉAPPROVISIONNEMENT]],1,0),0)</f>
        <v>1</v>
      </c>
      <c r="O164" s="71"/>
      <c r="P164" s="73">
        <v>43930</v>
      </c>
    </row>
    <row r="165" spans="2:16" ht="30" customHeight="1" x14ac:dyDescent="0.3">
      <c r="B165" s="53"/>
      <c r="C165" s="56"/>
      <c r="D165" s="56"/>
      <c r="E165" s="136" t="str">
        <f>IFERROR(VLOOKUP(Inventaire[[#This Row],[LIEU / TYPE]],EmplacementStocks[],3,0),"")</f>
        <v/>
      </c>
      <c r="F165" s="63"/>
      <c r="G165" s="184">
        <f>Inventaire[[#This Row],[QTÉ]]-IF(ISNA(AND(INDEX(PrélèvementsStock2[],MATCH(Inventaire[[#This Row],[ ARTICLE]],PrélèvementsStock2[ARTICLES],0),11)=TRUE,PrélèvementsStock2[[#This Row],[HS ? ]]="HS")),0,INDEX(PrélèvementsStock2[],MATCH(Inventaire[[#This Row],[ ARTICLE]],PrélèvementsStock2[ARTICLES],0),11))</f>
        <v>0</v>
      </c>
      <c r="H165" s="10">
        <f>SUMPRODUCT((PrélèvementsStock[ARTICLE]=Inventaire[[#This Row],[ ARTICLE]])*(PrélèvementsStock[MACRO INV]))</f>
        <v>0</v>
      </c>
      <c r="I165" s="10">
        <f>IFERROR(SUMPRODUCT((PrélèvementsStock2[ARTICLES]=Inventaire[[#This Row],[ ARTICLE]])*(PrélèvementsStock2[MACRO INV2])),"")</f>
        <v>0</v>
      </c>
      <c r="J165" s="10">
        <f>IFERROR(Inventaire[[#This Row],[QTÉ]]-Inventaire[[#This Row],[QTÉ SORTIE]]-Inventaire[[#This Row],[QTÉ EN PANNE]],"")</f>
        <v>0</v>
      </c>
      <c r="K165" s="63"/>
      <c r="L165" s="65">
        <v>0</v>
      </c>
      <c r="M165" s="16">
        <f>Inventaire[[#This Row],[QTÉ]]*L165</f>
        <v>0</v>
      </c>
      <c r="N165" s="17">
        <f>IFERROR(IF(Inventaire[[#This Row],[QTÉ]]&lt;=Inventaire[[#This Row],[ SIGNAL RÉAPPROVISIONNEMENT]],1,0),0)</f>
        <v>1</v>
      </c>
      <c r="O165" s="71"/>
      <c r="P165" s="73">
        <v>43930</v>
      </c>
    </row>
    <row r="166" spans="2:16" ht="30" customHeight="1" x14ac:dyDescent="0.3">
      <c r="B166" s="53"/>
      <c r="C166" s="56"/>
      <c r="D166" s="56"/>
      <c r="E166" s="136" t="str">
        <f>IFERROR(VLOOKUP(Inventaire[[#This Row],[LIEU / TYPE]],EmplacementStocks[],3,0),"")</f>
        <v/>
      </c>
      <c r="F166" s="63"/>
      <c r="G166" s="184">
        <f>Inventaire[[#This Row],[QTÉ]]-IF(ISNA(AND(INDEX(PrélèvementsStock2[],MATCH(Inventaire[[#This Row],[ ARTICLE]],PrélèvementsStock2[ARTICLES],0),11)=TRUE,PrélèvementsStock2[[#This Row],[HS ? ]]="HS")),0,INDEX(PrélèvementsStock2[],MATCH(Inventaire[[#This Row],[ ARTICLE]],PrélèvementsStock2[ARTICLES],0),11))</f>
        <v>0</v>
      </c>
      <c r="H166" s="10">
        <f>SUMPRODUCT((PrélèvementsStock[ARTICLE]=Inventaire[[#This Row],[ ARTICLE]])*(PrélèvementsStock[MACRO INV]))</f>
        <v>0</v>
      </c>
      <c r="I166" s="10">
        <f>IFERROR(SUMPRODUCT((PrélèvementsStock2[ARTICLES]=Inventaire[[#This Row],[ ARTICLE]])*(PrélèvementsStock2[MACRO INV2])),"")</f>
        <v>0</v>
      </c>
      <c r="J166" s="10">
        <f>IFERROR(Inventaire[[#This Row],[QTÉ]]-Inventaire[[#This Row],[QTÉ SORTIE]]-Inventaire[[#This Row],[QTÉ EN PANNE]],"")</f>
        <v>0</v>
      </c>
      <c r="K166" s="63"/>
      <c r="L166" s="65">
        <v>0</v>
      </c>
      <c r="M166" s="16">
        <f>Inventaire[[#This Row],[QTÉ]]*L166</f>
        <v>0</v>
      </c>
      <c r="N166" s="17">
        <f>IFERROR(IF(Inventaire[[#This Row],[QTÉ]]&lt;=Inventaire[[#This Row],[ SIGNAL RÉAPPROVISIONNEMENT]],1,0),0)</f>
        <v>1</v>
      </c>
      <c r="O166" s="71"/>
      <c r="P166" s="73">
        <v>43930</v>
      </c>
    </row>
    <row r="167" spans="2:16" ht="30" customHeight="1" x14ac:dyDescent="0.3">
      <c r="B167" s="53"/>
      <c r="C167" s="56"/>
      <c r="D167" s="56"/>
      <c r="E167" s="136" t="str">
        <f>IFERROR(VLOOKUP(Inventaire[[#This Row],[LIEU / TYPE]],EmplacementStocks[],3,0),"")</f>
        <v/>
      </c>
      <c r="F167" s="63"/>
      <c r="G167" s="184">
        <f>Inventaire[[#This Row],[QTÉ]]-IF(ISNA(AND(INDEX(PrélèvementsStock2[],MATCH(Inventaire[[#This Row],[ ARTICLE]],PrélèvementsStock2[ARTICLES],0),11)=TRUE,PrélèvementsStock2[[#This Row],[HS ? ]]="HS")),0,INDEX(PrélèvementsStock2[],MATCH(Inventaire[[#This Row],[ ARTICLE]],PrélèvementsStock2[ARTICLES],0),11))</f>
        <v>0</v>
      </c>
      <c r="H167" s="10">
        <f>SUMPRODUCT((PrélèvementsStock[ARTICLE]=Inventaire[[#This Row],[ ARTICLE]])*(PrélèvementsStock[MACRO INV]))</f>
        <v>0</v>
      </c>
      <c r="I167" s="10">
        <f>IFERROR(SUMPRODUCT((PrélèvementsStock2[ARTICLES]=Inventaire[[#This Row],[ ARTICLE]])*(PrélèvementsStock2[MACRO INV2])),"")</f>
        <v>0</v>
      </c>
      <c r="J167" s="10">
        <f>IFERROR(Inventaire[[#This Row],[QTÉ]]-Inventaire[[#This Row],[QTÉ SORTIE]]-Inventaire[[#This Row],[QTÉ EN PANNE]],"")</f>
        <v>0</v>
      </c>
      <c r="K167" s="63"/>
      <c r="L167" s="65">
        <v>0</v>
      </c>
      <c r="M167" s="16">
        <f>Inventaire[[#This Row],[QTÉ]]*L167</f>
        <v>0</v>
      </c>
      <c r="N167" s="17">
        <f>IFERROR(IF(Inventaire[[#This Row],[QTÉ]]&lt;=Inventaire[[#This Row],[ SIGNAL RÉAPPROVISIONNEMENT]],1,0),0)</f>
        <v>1</v>
      </c>
      <c r="O167" s="71"/>
      <c r="P167" s="73">
        <v>43930</v>
      </c>
    </row>
    <row r="168" spans="2:16" ht="30" customHeight="1" x14ac:dyDescent="0.3">
      <c r="B168" s="53"/>
      <c r="C168" s="56"/>
      <c r="D168" s="56"/>
      <c r="E168" s="136" t="str">
        <f>IFERROR(VLOOKUP(Inventaire[[#This Row],[LIEU / TYPE]],EmplacementStocks[],3,0),"")</f>
        <v/>
      </c>
      <c r="F168" s="63"/>
      <c r="G168" s="184">
        <f>Inventaire[[#This Row],[QTÉ]]-IF(ISNA(AND(INDEX(PrélèvementsStock2[],MATCH(Inventaire[[#This Row],[ ARTICLE]],PrélèvementsStock2[ARTICLES],0),11)=TRUE,PrélèvementsStock2[[#This Row],[HS ? ]]="HS")),0,INDEX(PrélèvementsStock2[],MATCH(Inventaire[[#This Row],[ ARTICLE]],PrélèvementsStock2[ARTICLES],0),11))</f>
        <v>0</v>
      </c>
      <c r="H168" s="10">
        <f>SUMPRODUCT((PrélèvementsStock[ARTICLE]=Inventaire[[#This Row],[ ARTICLE]])*(PrélèvementsStock[MACRO INV]))</f>
        <v>0</v>
      </c>
      <c r="I168" s="10">
        <f>IFERROR(SUMPRODUCT((PrélèvementsStock2[ARTICLES]=Inventaire[[#This Row],[ ARTICLE]])*(PrélèvementsStock2[MACRO INV2])),"")</f>
        <v>0</v>
      </c>
      <c r="J168" s="10">
        <f>IFERROR(Inventaire[[#This Row],[QTÉ]]-Inventaire[[#This Row],[QTÉ SORTIE]]-Inventaire[[#This Row],[QTÉ EN PANNE]],"")</f>
        <v>0</v>
      </c>
      <c r="K168" s="63"/>
      <c r="L168" s="65">
        <v>0</v>
      </c>
      <c r="M168" s="16">
        <f>Inventaire[[#This Row],[QTÉ]]*L168</f>
        <v>0</v>
      </c>
      <c r="N168" s="17">
        <f>IFERROR(IF(Inventaire[[#This Row],[QTÉ]]&lt;=Inventaire[[#This Row],[ SIGNAL RÉAPPROVISIONNEMENT]],1,0),0)</f>
        <v>1</v>
      </c>
      <c r="O168" s="71"/>
      <c r="P168" s="73">
        <v>43930</v>
      </c>
    </row>
    <row r="169" spans="2:16" ht="30" customHeight="1" x14ac:dyDescent="0.3">
      <c r="B169" s="53"/>
      <c r="C169" s="56"/>
      <c r="D169" s="56"/>
      <c r="E169" s="136" t="str">
        <f>IFERROR(VLOOKUP(Inventaire[[#This Row],[LIEU / TYPE]],EmplacementStocks[],3,0),"")</f>
        <v/>
      </c>
      <c r="F169" s="63"/>
      <c r="G169" s="184">
        <f>Inventaire[[#This Row],[QTÉ]]-IF(ISNA(AND(INDEX(PrélèvementsStock2[],MATCH(Inventaire[[#This Row],[ ARTICLE]],PrélèvementsStock2[ARTICLES],0),11)=TRUE,PrélèvementsStock2[[#This Row],[HS ? ]]="HS")),0,INDEX(PrélèvementsStock2[],MATCH(Inventaire[[#This Row],[ ARTICLE]],PrélèvementsStock2[ARTICLES],0),11))</f>
        <v>0</v>
      </c>
      <c r="H169" s="10">
        <f>SUMPRODUCT((PrélèvementsStock[ARTICLE]=Inventaire[[#This Row],[ ARTICLE]])*(PrélèvementsStock[MACRO INV]))</f>
        <v>0</v>
      </c>
      <c r="I169" s="10">
        <f>IFERROR(SUMPRODUCT((PrélèvementsStock2[ARTICLES]=Inventaire[[#This Row],[ ARTICLE]])*(PrélèvementsStock2[MACRO INV2])),"")</f>
        <v>0</v>
      </c>
      <c r="J169" s="10">
        <f>IFERROR(Inventaire[[#This Row],[QTÉ]]-Inventaire[[#This Row],[QTÉ SORTIE]]-Inventaire[[#This Row],[QTÉ EN PANNE]],"")</f>
        <v>0</v>
      </c>
      <c r="K169" s="63"/>
      <c r="L169" s="65">
        <v>0</v>
      </c>
      <c r="M169" s="16">
        <f>Inventaire[[#This Row],[QTÉ]]*L169</f>
        <v>0</v>
      </c>
      <c r="N169" s="17">
        <f>IFERROR(IF(Inventaire[[#This Row],[QTÉ]]&lt;=Inventaire[[#This Row],[ SIGNAL RÉAPPROVISIONNEMENT]],1,0),0)</f>
        <v>1</v>
      </c>
      <c r="O169" s="71"/>
      <c r="P169" s="73">
        <v>43930</v>
      </c>
    </row>
    <row r="170" spans="2:16" ht="30" customHeight="1" x14ac:dyDescent="0.3">
      <c r="B170" s="53"/>
      <c r="C170" s="56"/>
      <c r="D170" s="56"/>
      <c r="E170" s="136" t="str">
        <f>IFERROR(VLOOKUP(Inventaire[[#This Row],[LIEU / TYPE]],EmplacementStocks[],3,0),"")</f>
        <v/>
      </c>
      <c r="F170" s="63"/>
      <c r="G170" s="184">
        <f>Inventaire[[#This Row],[QTÉ]]-IF(ISNA(AND(INDEX(PrélèvementsStock2[],MATCH(Inventaire[[#This Row],[ ARTICLE]],PrélèvementsStock2[ARTICLES],0),11)=TRUE,PrélèvementsStock2[[#This Row],[HS ? ]]="HS")),0,INDEX(PrélèvementsStock2[],MATCH(Inventaire[[#This Row],[ ARTICLE]],PrélèvementsStock2[ARTICLES],0),11))</f>
        <v>0</v>
      </c>
      <c r="H170" s="10">
        <f>SUMPRODUCT((PrélèvementsStock[ARTICLE]=Inventaire[[#This Row],[ ARTICLE]])*(PrélèvementsStock[MACRO INV]))</f>
        <v>0</v>
      </c>
      <c r="I170" s="10">
        <f>IFERROR(SUMPRODUCT((PrélèvementsStock2[ARTICLES]=Inventaire[[#This Row],[ ARTICLE]])*(PrélèvementsStock2[MACRO INV2])),"")</f>
        <v>0</v>
      </c>
      <c r="J170" s="10">
        <f>IFERROR(Inventaire[[#This Row],[QTÉ]]-Inventaire[[#This Row],[QTÉ SORTIE]]-Inventaire[[#This Row],[QTÉ EN PANNE]],"")</f>
        <v>0</v>
      </c>
      <c r="K170" s="63"/>
      <c r="L170" s="65">
        <v>0</v>
      </c>
      <c r="M170" s="16">
        <f>Inventaire[[#This Row],[QTÉ]]*L170</f>
        <v>0</v>
      </c>
      <c r="N170" s="17">
        <f>IFERROR(IF(Inventaire[[#This Row],[QTÉ]]&lt;=Inventaire[[#This Row],[ SIGNAL RÉAPPROVISIONNEMENT]],1,0),0)</f>
        <v>1</v>
      </c>
      <c r="O170" s="71"/>
      <c r="P170" s="73">
        <v>43930</v>
      </c>
    </row>
    <row r="171" spans="2:16" ht="30" customHeight="1" x14ac:dyDescent="0.3">
      <c r="B171" s="53"/>
      <c r="C171" s="56"/>
      <c r="D171" s="56"/>
      <c r="E171" s="136" t="str">
        <f>IFERROR(VLOOKUP(Inventaire[[#This Row],[LIEU / TYPE]],EmplacementStocks[],3,0),"")</f>
        <v/>
      </c>
      <c r="F171" s="63"/>
      <c r="G171" s="184">
        <f>Inventaire[[#This Row],[QTÉ]]-IF(ISNA(AND(INDEX(PrélèvementsStock2[],MATCH(Inventaire[[#This Row],[ ARTICLE]],PrélèvementsStock2[ARTICLES],0),11)=TRUE,PrélèvementsStock2[[#This Row],[HS ? ]]="HS")),0,INDEX(PrélèvementsStock2[],MATCH(Inventaire[[#This Row],[ ARTICLE]],PrélèvementsStock2[ARTICLES],0),11))</f>
        <v>0</v>
      </c>
      <c r="H171" s="10">
        <f>SUMPRODUCT((PrélèvementsStock[ARTICLE]=Inventaire[[#This Row],[ ARTICLE]])*(PrélèvementsStock[MACRO INV]))</f>
        <v>0</v>
      </c>
      <c r="I171" s="10">
        <f>IFERROR(SUMPRODUCT((PrélèvementsStock2[ARTICLES]=Inventaire[[#This Row],[ ARTICLE]])*(PrélèvementsStock2[MACRO INV2])),"")</f>
        <v>0</v>
      </c>
      <c r="J171" s="10">
        <f>IFERROR(Inventaire[[#This Row],[QTÉ]]-Inventaire[[#This Row],[QTÉ SORTIE]]-Inventaire[[#This Row],[QTÉ EN PANNE]],"")</f>
        <v>0</v>
      </c>
      <c r="K171" s="63"/>
      <c r="L171" s="65">
        <v>0</v>
      </c>
      <c r="M171" s="16">
        <f>Inventaire[[#This Row],[QTÉ]]*L171</f>
        <v>0</v>
      </c>
      <c r="N171" s="17">
        <f>IFERROR(IF(Inventaire[[#This Row],[QTÉ]]&lt;=Inventaire[[#This Row],[ SIGNAL RÉAPPROVISIONNEMENT]],1,0),0)</f>
        <v>1</v>
      </c>
      <c r="O171" s="71"/>
      <c r="P171" s="73">
        <v>43930</v>
      </c>
    </row>
    <row r="172" spans="2:16" ht="30" customHeight="1" x14ac:dyDescent="0.3">
      <c r="B172" s="53"/>
      <c r="C172" s="56"/>
      <c r="D172" s="56"/>
      <c r="E172" s="136" t="str">
        <f>IFERROR(VLOOKUP(Inventaire[[#This Row],[LIEU / TYPE]],EmplacementStocks[],3,0),"")</f>
        <v/>
      </c>
      <c r="F172" s="63"/>
      <c r="G172" s="184">
        <f>Inventaire[[#This Row],[QTÉ]]-IF(ISNA(AND(INDEX(PrélèvementsStock2[],MATCH(Inventaire[[#This Row],[ ARTICLE]],PrélèvementsStock2[ARTICLES],0),11)=TRUE,PrélèvementsStock2[[#This Row],[HS ? ]]="HS")),0,INDEX(PrélèvementsStock2[],MATCH(Inventaire[[#This Row],[ ARTICLE]],PrélèvementsStock2[ARTICLES],0),11))</f>
        <v>0</v>
      </c>
      <c r="H172" s="10">
        <f>SUMPRODUCT((PrélèvementsStock[ARTICLE]=Inventaire[[#This Row],[ ARTICLE]])*(PrélèvementsStock[MACRO INV]))</f>
        <v>0</v>
      </c>
      <c r="I172" s="10">
        <f>IFERROR(SUMPRODUCT((PrélèvementsStock2[ARTICLES]=Inventaire[[#This Row],[ ARTICLE]])*(PrélèvementsStock2[MACRO INV2])),"")</f>
        <v>0</v>
      </c>
      <c r="J172" s="10">
        <f>IFERROR(Inventaire[[#This Row],[QTÉ]]-Inventaire[[#This Row],[QTÉ SORTIE]]-Inventaire[[#This Row],[QTÉ EN PANNE]],"")</f>
        <v>0</v>
      </c>
      <c r="K172" s="63"/>
      <c r="L172" s="65">
        <v>0</v>
      </c>
      <c r="M172" s="16">
        <f>Inventaire[[#This Row],[QTÉ]]*L172</f>
        <v>0</v>
      </c>
      <c r="N172" s="17">
        <f>IFERROR(IF(Inventaire[[#This Row],[QTÉ]]&lt;=Inventaire[[#This Row],[ SIGNAL RÉAPPROVISIONNEMENT]],1,0),0)</f>
        <v>1</v>
      </c>
      <c r="O172" s="71"/>
      <c r="P172" s="73">
        <v>43930</v>
      </c>
    </row>
    <row r="173" spans="2:16" ht="30" customHeight="1" x14ac:dyDescent="0.3">
      <c r="B173" s="53"/>
      <c r="C173" s="56"/>
      <c r="D173" s="56"/>
      <c r="E173" s="136" t="str">
        <f>IFERROR(VLOOKUP(Inventaire[[#This Row],[LIEU / TYPE]],EmplacementStocks[],3,0),"")</f>
        <v/>
      </c>
      <c r="F173" s="63"/>
      <c r="G173" s="184">
        <f>Inventaire[[#This Row],[QTÉ]]-IF(ISNA(AND(INDEX(PrélèvementsStock2[],MATCH(Inventaire[[#This Row],[ ARTICLE]],PrélèvementsStock2[ARTICLES],0),11)=TRUE,PrélèvementsStock2[[#This Row],[HS ? ]]="HS")),0,INDEX(PrélèvementsStock2[],MATCH(Inventaire[[#This Row],[ ARTICLE]],PrélèvementsStock2[ARTICLES],0),11))</f>
        <v>0</v>
      </c>
      <c r="H173" s="10">
        <f>SUMPRODUCT((PrélèvementsStock[ARTICLE]=Inventaire[[#This Row],[ ARTICLE]])*(PrélèvementsStock[MACRO INV]))</f>
        <v>0</v>
      </c>
      <c r="I173" s="10">
        <f>IFERROR(SUMPRODUCT((PrélèvementsStock2[ARTICLES]=Inventaire[[#This Row],[ ARTICLE]])*(PrélèvementsStock2[MACRO INV2])),"")</f>
        <v>0</v>
      </c>
      <c r="J173" s="10">
        <f>IFERROR(Inventaire[[#This Row],[QTÉ]]-Inventaire[[#This Row],[QTÉ SORTIE]]-Inventaire[[#This Row],[QTÉ EN PANNE]],"")</f>
        <v>0</v>
      </c>
      <c r="K173" s="63"/>
      <c r="L173" s="65">
        <v>0</v>
      </c>
      <c r="M173" s="16">
        <f>Inventaire[[#This Row],[QTÉ]]*L173</f>
        <v>0</v>
      </c>
      <c r="N173" s="17">
        <f>IFERROR(IF(Inventaire[[#This Row],[QTÉ]]&lt;=Inventaire[[#This Row],[ SIGNAL RÉAPPROVISIONNEMENT]],1,0),0)</f>
        <v>1</v>
      </c>
      <c r="O173" s="71"/>
      <c r="P173" s="73">
        <v>43930</v>
      </c>
    </row>
    <row r="174" spans="2:16" ht="30" customHeight="1" x14ac:dyDescent="0.3">
      <c r="B174" s="53"/>
      <c r="C174" s="56"/>
      <c r="D174" s="56"/>
      <c r="E174" s="136" t="str">
        <f>IFERROR(VLOOKUP(Inventaire[[#This Row],[LIEU / TYPE]],EmplacementStocks[],3,0),"")</f>
        <v/>
      </c>
      <c r="F174" s="63"/>
      <c r="G174" s="184">
        <f>Inventaire[[#This Row],[QTÉ]]-IF(ISNA(AND(INDEX(PrélèvementsStock2[],MATCH(Inventaire[[#This Row],[ ARTICLE]],PrélèvementsStock2[ARTICLES],0),11)=TRUE,PrélèvementsStock2[[#This Row],[HS ? ]]="HS")),0,INDEX(PrélèvementsStock2[],MATCH(Inventaire[[#This Row],[ ARTICLE]],PrélèvementsStock2[ARTICLES],0),11))</f>
        <v>0</v>
      </c>
      <c r="H174" s="10">
        <f>SUMPRODUCT((PrélèvementsStock[ARTICLE]=Inventaire[[#This Row],[ ARTICLE]])*(PrélèvementsStock[MACRO INV]))</f>
        <v>0</v>
      </c>
      <c r="I174" s="10">
        <f>IFERROR(SUMPRODUCT((PrélèvementsStock2[ARTICLES]=Inventaire[[#This Row],[ ARTICLE]])*(PrélèvementsStock2[MACRO INV2])),"")</f>
        <v>0</v>
      </c>
      <c r="J174" s="10">
        <f>IFERROR(Inventaire[[#This Row],[QTÉ]]-Inventaire[[#This Row],[QTÉ SORTIE]]-Inventaire[[#This Row],[QTÉ EN PANNE]],"")</f>
        <v>0</v>
      </c>
      <c r="K174" s="63"/>
      <c r="L174" s="65">
        <v>0</v>
      </c>
      <c r="M174" s="16">
        <f>Inventaire[[#This Row],[QTÉ]]*L174</f>
        <v>0</v>
      </c>
      <c r="N174" s="17">
        <f>IFERROR(IF(Inventaire[[#This Row],[QTÉ]]&lt;=Inventaire[[#This Row],[ SIGNAL RÉAPPROVISIONNEMENT]],1,0),0)</f>
        <v>1</v>
      </c>
      <c r="O174" s="71"/>
      <c r="P174" s="73">
        <v>43930</v>
      </c>
    </row>
    <row r="175" spans="2:16" ht="30" customHeight="1" x14ac:dyDescent="0.3">
      <c r="B175" s="53"/>
      <c r="C175" s="56"/>
      <c r="D175" s="56"/>
      <c r="E175" s="136" t="str">
        <f>IFERROR(VLOOKUP(Inventaire[[#This Row],[LIEU / TYPE]],EmplacementStocks[],3,0),"")</f>
        <v/>
      </c>
      <c r="F175" s="63"/>
      <c r="G175" s="184">
        <f>Inventaire[[#This Row],[QTÉ]]-IF(ISNA(AND(INDEX(PrélèvementsStock2[],MATCH(Inventaire[[#This Row],[ ARTICLE]],PrélèvementsStock2[ARTICLES],0),11)=TRUE,PrélèvementsStock2[[#This Row],[HS ? ]]="HS")),0,INDEX(PrélèvementsStock2[],MATCH(Inventaire[[#This Row],[ ARTICLE]],PrélèvementsStock2[ARTICLES],0),11))</f>
        <v>0</v>
      </c>
      <c r="H175" s="10">
        <f>SUMPRODUCT((PrélèvementsStock[ARTICLE]=Inventaire[[#This Row],[ ARTICLE]])*(PrélèvementsStock[MACRO INV]))</f>
        <v>0</v>
      </c>
      <c r="I175" s="10">
        <f>IFERROR(SUMPRODUCT((PrélèvementsStock2[ARTICLES]=Inventaire[[#This Row],[ ARTICLE]])*(PrélèvementsStock2[MACRO INV2])),"")</f>
        <v>0</v>
      </c>
      <c r="J175" s="10">
        <f>IFERROR(Inventaire[[#This Row],[QTÉ]]-Inventaire[[#This Row],[QTÉ SORTIE]]-Inventaire[[#This Row],[QTÉ EN PANNE]],"")</f>
        <v>0</v>
      </c>
      <c r="K175" s="63"/>
      <c r="L175" s="65">
        <v>0</v>
      </c>
      <c r="M175" s="16">
        <f>Inventaire[[#This Row],[QTÉ]]*L175</f>
        <v>0</v>
      </c>
      <c r="N175" s="17">
        <f>IFERROR(IF(Inventaire[[#This Row],[QTÉ]]&lt;=Inventaire[[#This Row],[ SIGNAL RÉAPPROVISIONNEMENT]],1,0),0)</f>
        <v>1</v>
      </c>
      <c r="O175" s="71"/>
      <c r="P175" s="73">
        <v>43930</v>
      </c>
    </row>
    <row r="176" spans="2:16" ht="30" customHeight="1" x14ac:dyDescent="0.3">
      <c r="B176" s="53"/>
      <c r="C176" s="56"/>
      <c r="D176" s="56"/>
      <c r="E176" s="136" t="str">
        <f>IFERROR(VLOOKUP(Inventaire[[#This Row],[LIEU / TYPE]],EmplacementStocks[],3,0),"")</f>
        <v/>
      </c>
      <c r="F176" s="63"/>
      <c r="G176" s="184">
        <f>Inventaire[[#This Row],[QTÉ]]-IF(ISNA(AND(INDEX(PrélèvementsStock2[],MATCH(Inventaire[[#This Row],[ ARTICLE]],PrélèvementsStock2[ARTICLES],0),11)=TRUE,PrélèvementsStock2[[#This Row],[HS ? ]]="HS")),0,INDEX(PrélèvementsStock2[],MATCH(Inventaire[[#This Row],[ ARTICLE]],PrélèvementsStock2[ARTICLES],0),11))</f>
        <v>0</v>
      </c>
      <c r="H176" s="10">
        <f>SUMPRODUCT((PrélèvementsStock[ARTICLE]=Inventaire[[#This Row],[ ARTICLE]])*(PrélèvementsStock[MACRO INV]))</f>
        <v>0</v>
      </c>
      <c r="I176" s="10">
        <f>IFERROR(SUMPRODUCT((PrélèvementsStock2[ARTICLES]=Inventaire[[#This Row],[ ARTICLE]])*(PrélèvementsStock2[MACRO INV2])),"")</f>
        <v>0</v>
      </c>
      <c r="J176" s="10">
        <f>IFERROR(Inventaire[[#This Row],[QTÉ]]-Inventaire[[#This Row],[QTÉ SORTIE]]-Inventaire[[#This Row],[QTÉ EN PANNE]],"")</f>
        <v>0</v>
      </c>
      <c r="K176" s="63"/>
      <c r="L176" s="65">
        <v>0</v>
      </c>
      <c r="M176" s="16">
        <f>Inventaire[[#This Row],[QTÉ]]*L176</f>
        <v>0</v>
      </c>
      <c r="N176" s="17">
        <f>IFERROR(IF(Inventaire[[#This Row],[QTÉ]]&lt;=Inventaire[[#This Row],[ SIGNAL RÉAPPROVISIONNEMENT]],1,0),0)</f>
        <v>1</v>
      </c>
      <c r="O176" s="71"/>
      <c r="P176" s="73">
        <v>43930</v>
      </c>
    </row>
    <row r="177" spans="2:16" ht="30" customHeight="1" x14ac:dyDescent="0.3">
      <c r="B177" s="53"/>
      <c r="C177" s="56"/>
      <c r="D177" s="56"/>
      <c r="E177" s="136" t="str">
        <f>IFERROR(VLOOKUP(Inventaire[[#This Row],[LIEU / TYPE]],EmplacementStocks[],3,0),"")</f>
        <v/>
      </c>
      <c r="F177" s="63"/>
      <c r="G177" s="184">
        <f>Inventaire[[#This Row],[QTÉ]]-IF(ISNA(AND(INDEX(PrélèvementsStock2[],MATCH(Inventaire[[#This Row],[ ARTICLE]],PrélèvementsStock2[ARTICLES],0),11)=TRUE,PrélèvementsStock2[[#This Row],[HS ? ]]="HS")),0,INDEX(PrélèvementsStock2[],MATCH(Inventaire[[#This Row],[ ARTICLE]],PrélèvementsStock2[ARTICLES],0),11))</f>
        <v>0</v>
      </c>
      <c r="H177" s="10">
        <f>SUMPRODUCT((PrélèvementsStock[ARTICLE]=Inventaire[[#This Row],[ ARTICLE]])*(PrélèvementsStock[MACRO INV]))</f>
        <v>0</v>
      </c>
      <c r="I177" s="10">
        <f>IFERROR(SUMPRODUCT((PrélèvementsStock2[ARTICLES]=Inventaire[[#This Row],[ ARTICLE]])*(PrélèvementsStock2[MACRO INV2])),"")</f>
        <v>0</v>
      </c>
      <c r="J177" s="10">
        <f>IFERROR(Inventaire[[#This Row],[QTÉ]]-Inventaire[[#This Row],[QTÉ SORTIE]]-Inventaire[[#This Row],[QTÉ EN PANNE]],"")</f>
        <v>0</v>
      </c>
      <c r="K177" s="63"/>
      <c r="L177" s="65">
        <v>0</v>
      </c>
      <c r="M177" s="16">
        <f>Inventaire[[#This Row],[QTÉ]]*L177</f>
        <v>0</v>
      </c>
      <c r="N177" s="17">
        <f>IFERROR(IF(Inventaire[[#This Row],[QTÉ]]&lt;=Inventaire[[#This Row],[ SIGNAL RÉAPPROVISIONNEMENT]],1,0),0)</f>
        <v>1</v>
      </c>
      <c r="O177" s="71"/>
      <c r="P177" s="73">
        <v>43930</v>
      </c>
    </row>
    <row r="178" spans="2:16" ht="30" customHeight="1" x14ac:dyDescent="0.3">
      <c r="B178" s="53"/>
      <c r="C178" s="56"/>
      <c r="D178" s="56"/>
      <c r="E178" s="136" t="str">
        <f>IFERROR(VLOOKUP(Inventaire[[#This Row],[LIEU / TYPE]],EmplacementStocks[],3,0),"")</f>
        <v/>
      </c>
      <c r="F178" s="63"/>
      <c r="G178" s="184">
        <f>Inventaire[[#This Row],[QTÉ]]-IF(ISNA(AND(INDEX(PrélèvementsStock2[],MATCH(Inventaire[[#This Row],[ ARTICLE]],PrélèvementsStock2[ARTICLES],0),11)=TRUE,PrélèvementsStock2[[#This Row],[HS ? ]]="HS")),0,INDEX(PrélèvementsStock2[],MATCH(Inventaire[[#This Row],[ ARTICLE]],PrélèvementsStock2[ARTICLES],0),11))</f>
        <v>0</v>
      </c>
      <c r="H178" s="10">
        <f>SUMPRODUCT((PrélèvementsStock[ARTICLE]=Inventaire[[#This Row],[ ARTICLE]])*(PrélèvementsStock[MACRO INV]))</f>
        <v>0</v>
      </c>
      <c r="I178" s="10">
        <f>IFERROR(SUMPRODUCT((PrélèvementsStock2[ARTICLES]=Inventaire[[#This Row],[ ARTICLE]])*(PrélèvementsStock2[MACRO INV2])),"")</f>
        <v>0</v>
      </c>
      <c r="J178" s="10">
        <f>IFERROR(Inventaire[[#This Row],[QTÉ]]-Inventaire[[#This Row],[QTÉ SORTIE]]-Inventaire[[#This Row],[QTÉ EN PANNE]],"")</f>
        <v>0</v>
      </c>
      <c r="K178" s="63"/>
      <c r="L178" s="65">
        <v>0</v>
      </c>
      <c r="M178" s="16">
        <f>Inventaire[[#This Row],[QTÉ]]*L178</f>
        <v>0</v>
      </c>
      <c r="N178" s="17">
        <f>IFERROR(IF(Inventaire[[#This Row],[QTÉ]]&lt;=Inventaire[[#This Row],[ SIGNAL RÉAPPROVISIONNEMENT]],1,0),0)</f>
        <v>1</v>
      </c>
      <c r="O178" s="71"/>
      <c r="P178" s="73">
        <v>43930</v>
      </c>
    </row>
    <row r="179" spans="2:16" ht="30" customHeight="1" x14ac:dyDescent="0.3">
      <c r="B179" s="53"/>
      <c r="C179" s="56"/>
      <c r="D179" s="56"/>
      <c r="E179" s="136" t="str">
        <f>IFERROR(VLOOKUP(Inventaire[[#This Row],[LIEU / TYPE]],EmplacementStocks[],3,0),"")</f>
        <v/>
      </c>
      <c r="F179" s="63"/>
      <c r="G179" s="184">
        <f>Inventaire[[#This Row],[QTÉ]]-IF(ISNA(AND(INDEX(PrélèvementsStock2[],MATCH(Inventaire[[#This Row],[ ARTICLE]],PrélèvementsStock2[ARTICLES],0),11)=TRUE,PrélèvementsStock2[[#This Row],[HS ? ]]="HS")),0,INDEX(PrélèvementsStock2[],MATCH(Inventaire[[#This Row],[ ARTICLE]],PrélèvementsStock2[ARTICLES],0),11))</f>
        <v>0</v>
      </c>
      <c r="H179" s="10">
        <f>SUMPRODUCT((PrélèvementsStock[ARTICLE]=Inventaire[[#This Row],[ ARTICLE]])*(PrélèvementsStock[MACRO INV]))</f>
        <v>0</v>
      </c>
      <c r="I179" s="10">
        <f>IFERROR(SUMPRODUCT((PrélèvementsStock2[ARTICLES]=Inventaire[[#This Row],[ ARTICLE]])*(PrélèvementsStock2[MACRO INV2])),"")</f>
        <v>0</v>
      </c>
      <c r="J179" s="10">
        <f>IFERROR(Inventaire[[#This Row],[QTÉ]]-Inventaire[[#This Row],[QTÉ SORTIE]]-Inventaire[[#This Row],[QTÉ EN PANNE]],"")</f>
        <v>0</v>
      </c>
      <c r="K179" s="63"/>
      <c r="L179" s="65">
        <v>0</v>
      </c>
      <c r="M179" s="16">
        <f>Inventaire[[#This Row],[QTÉ]]*L179</f>
        <v>0</v>
      </c>
      <c r="N179" s="17">
        <f>IFERROR(IF(Inventaire[[#This Row],[QTÉ]]&lt;=Inventaire[[#This Row],[ SIGNAL RÉAPPROVISIONNEMENT]],1,0),0)</f>
        <v>1</v>
      </c>
      <c r="O179" s="71"/>
      <c r="P179" s="73">
        <v>43930</v>
      </c>
    </row>
    <row r="180" spans="2:16" ht="30" customHeight="1" x14ac:dyDescent="0.3">
      <c r="B180" s="53"/>
      <c r="C180" s="56"/>
      <c r="D180" s="56"/>
      <c r="E180" s="136" t="str">
        <f>IFERROR(VLOOKUP(Inventaire[[#This Row],[LIEU / TYPE]],EmplacementStocks[],3,0),"")</f>
        <v/>
      </c>
      <c r="F180" s="63"/>
      <c r="G180" s="184">
        <f>Inventaire[[#This Row],[QTÉ]]-IF(ISNA(AND(INDEX(PrélèvementsStock2[],MATCH(Inventaire[[#This Row],[ ARTICLE]],PrélèvementsStock2[ARTICLES],0),11)=TRUE,PrélèvementsStock2[[#This Row],[HS ? ]]="HS")),0,INDEX(PrélèvementsStock2[],MATCH(Inventaire[[#This Row],[ ARTICLE]],PrélèvementsStock2[ARTICLES],0),11))</f>
        <v>0</v>
      </c>
      <c r="H180" s="10">
        <f>SUMPRODUCT((PrélèvementsStock[ARTICLE]=Inventaire[[#This Row],[ ARTICLE]])*(PrélèvementsStock[MACRO INV]))</f>
        <v>0</v>
      </c>
      <c r="I180" s="10">
        <f>IFERROR(SUMPRODUCT((PrélèvementsStock2[ARTICLES]=Inventaire[[#This Row],[ ARTICLE]])*(PrélèvementsStock2[MACRO INV2])),"")</f>
        <v>0</v>
      </c>
      <c r="J180" s="10">
        <f>IFERROR(Inventaire[[#This Row],[QTÉ]]-Inventaire[[#This Row],[QTÉ SORTIE]]-Inventaire[[#This Row],[QTÉ EN PANNE]],"")</f>
        <v>0</v>
      </c>
      <c r="K180" s="63"/>
      <c r="L180" s="65">
        <v>0</v>
      </c>
      <c r="M180" s="16">
        <f>Inventaire[[#This Row],[QTÉ]]*L180</f>
        <v>0</v>
      </c>
      <c r="N180" s="17">
        <f>IFERROR(IF(Inventaire[[#This Row],[QTÉ]]&lt;=Inventaire[[#This Row],[ SIGNAL RÉAPPROVISIONNEMENT]],1,0),0)</f>
        <v>1</v>
      </c>
      <c r="O180" s="71"/>
      <c r="P180" s="73">
        <v>43930</v>
      </c>
    </row>
    <row r="181" spans="2:16" ht="30" customHeight="1" x14ac:dyDescent="0.3">
      <c r="B181" s="53"/>
      <c r="C181" s="56"/>
      <c r="D181" s="56"/>
      <c r="E181" s="136" t="str">
        <f>IFERROR(VLOOKUP(Inventaire[[#This Row],[LIEU / TYPE]],EmplacementStocks[],3,0),"")</f>
        <v/>
      </c>
      <c r="F181" s="63"/>
      <c r="G181" s="184">
        <f>Inventaire[[#This Row],[QTÉ]]-IF(ISNA(AND(INDEX(PrélèvementsStock2[],MATCH(Inventaire[[#This Row],[ ARTICLE]],PrélèvementsStock2[ARTICLES],0),11)=TRUE,PrélèvementsStock2[[#This Row],[HS ? ]]="HS")),0,INDEX(PrélèvementsStock2[],MATCH(Inventaire[[#This Row],[ ARTICLE]],PrélèvementsStock2[ARTICLES],0),11))</f>
        <v>0</v>
      </c>
      <c r="H181" s="10">
        <f>SUMPRODUCT((PrélèvementsStock[ARTICLE]=Inventaire[[#This Row],[ ARTICLE]])*(PrélèvementsStock[MACRO INV]))</f>
        <v>0</v>
      </c>
      <c r="I181" s="10">
        <f>IFERROR(SUMPRODUCT((PrélèvementsStock2[ARTICLES]=Inventaire[[#This Row],[ ARTICLE]])*(PrélèvementsStock2[MACRO INV2])),"")</f>
        <v>0</v>
      </c>
      <c r="J181" s="10">
        <f>IFERROR(Inventaire[[#This Row],[QTÉ]]-Inventaire[[#This Row],[QTÉ SORTIE]]-Inventaire[[#This Row],[QTÉ EN PANNE]],"")</f>
        <v>0</v>
      </c>
      <c r="K181" s="63"/>
      <c r="L181" s="65">
        <v>0</v>
      </c>
      <c r="M181" s="16">
        <f>Inventaire[[#This Row],[QTÉ]]*L181</f>
        <v>0</v>
      </c>
      <c r="N181" s="17">
        <f>IFERROR(IF(Inventaire[[#This Row],[QTÉ]]&lt;=Inventaire[[#This Row],[ SIGNAL RÉAPPROVISIONNEMENT]],1,0),0)</f>
        <v>1</v>
      </c>
      <c r="O181" s="71"/>
      <c r="P181" s="73">
        <v>43930</v>
      </c>
    </row>
    <row r="182" spans="2:16" ht="30" customHeight="1" x14ac:dyDescent="0.3">
      <c r="B182" s="53"/>
      <c r="C182" s="56"/>
      <c r="D182" s="56"/>
      <c r="E182" s="136" t="str">
        <f>IFERROR(VLOOKUP(Inventaire[[#This Row],[LIEU / TYPE]],EmplacementStocks[],3,0),"")</f>
        <v/>
      </c>
      <c r="F182" s="63"/>
      <c r="G182" s="184">
        <f>Inventaire[[#This Row],[QTÉ]]-IF(ISNA(AND(INDEX(PrélèvementsStock2[],MATCH(Inventaire[[#This Row],[ ARTICLE]],PrélèvementsStock2[ARTICLES],0),11)=TRUE,PrélèvementsStock2[[#This Row],[HS ? ]]="HS")),0,INDEX(PrélèvementsStock2[],MATCH(Inventaire[[#This Row],[ ARTICLE]],PrélèvementsStock2[ARTICLES],0),11))</f>
        <v>0</v>
      </c>
      <c r="H182" s="10">
        <f>SUMPRODUCT((PrélèvementsStock[ARTICLE]=Inventaire[[#This Row],[ ARTICLE]])*(PrélèvementsStock[MACRO INV]))</f>
        <v>0</v>
      </c>
      <c r="I182" s="10">
        <f>IFERROR(SUMPRODUCT((PrélèvementsStock2[ARTICLES]=Inventaire[[#This Row],[ ARTICLE]])*(PrélèvementsStock2[MACRO INV2])),"")</f>
        <v>0</v>
      </c>
      <c r="J182" s="10">
        <f>IFERROR(Inventaire[[#This Row],[QTÉ]]-Inventaire[[#This Row],[QTÉ SORTIE]]-Inventaire[[#This Row],[QTÉ EN PANNE]],"")</f>
        <v>0</v>
      </c>
      <c r="K182" s="63"/>
      <c r="L182" s="65">
        <v>0</v>
      </c>
      <c r="M182" s="16">
        <f>Inventaire[[#This Row],[QTÉ]]*L182</f>
        <v>0</v>
      </c>
      <c r="N182" s="17">
        <f>IFERROR(IF(Inventaire[[#This Row],[QTÉ]]&lt;=Inventaire[[#This Row],[ SIGNAL RÉAPPROVISIONNEMENT]],1,0),0)</f>
        <v>1</v>
      </c>
      <c r="O182" s="71"/>
      <c r="P182" s="73">
        <v>43930</v>
      </c>
    </row>
    <row r="183" spans="2:16" ht="30" customHeight="1" x14ac:dyDescent="0.3">
      <c r="B183" s="53"/>
      <c r="C183" s="56"/>
      <c r="D183" s="56"/>
      <c r="E183" s="136" t="str">
        <f>IFERROR(VLOOKUP(Inventaire[[#This Row],[LIEU / TYPE]],EmplacementStocks[],3,0),"")</f>
        <v/>
      </c>
      <c r="F183" s="63"/>
      <c r="G183" s="184">
        <f>Inventaire[[#This Row],[QTÉ]]-IF(ISNA(AND(INDEX(PrélèvementsStock2[],MATCH(Inventaire[[#This Row],[ ARTICLE]],PrélèvementsStock2[ARTICLES],0),11)=TRUE,PrélèvementsStock2[[#This Row],[HS ? ]]="HS")),0,INDEX(PrélèvementsStock2[],MATCH(Inventaire[[#This Row],[ ARTICLE]],PrélèvementsStock2[ARTICLES],0),11))</f>
        <v>0</v>
      </c>
      <c r="H183" s="10">
        <f>SUMPRODUCT((PrélèvementsStock[ARTICLE]=Inventaire[[#This Row],[ ARTICLE]])*(PrélèvementsStock[MACRO INV]))</f>
        <v>0</v>
      </c>
      <c r="I183" s="10">
        <f>IFERROR(SUMPRODUCT((PrélèvementsStock2[ARTICLES]=Inventaire[[#This Row],[ ARTICLE]])*(PrélèvementsStock2[MACRO INV2])),"")</f>
        <v>0</v>
      </c>
      <c r="J183" s="10">
        <f>IFERROR(Inventaire[[#This Row],[QTÉ]]-Inventaire[[#This Row],[QTÉ SORTIE]]-Inventaire[[#This Row],[QTÉ EN PANNE]],"")</f>
        <v>0</v>
      </c>
      <c r="K183" s="63"/>
      <c r="L183" s="65">
        <v>0</v>
      </c>
      <c r="M183" s="16">
        <f>Inventaire[[#This Row],[QTÉ]]*L183</f>
        <v>0</v>
      </c>
      <c r="N183" s="17">
        <f>IFERROR(IF(Inventaire[[#This Row],[QTÉ]]&lt;=Inventaire[[#This Row],[ SIGNAL RÉAPPROVISIONNEMENT]],1,0),0)</f>
        <v>1</v>
      </c>
      <c r="O183" s="71"/>
      <c r="P183" s="73">
        <v>43930</v>
      </c>
    </row>
    <row r="184" spans="2:16" ht="30" customHeight="1" x14ac:dyDescent="0.3">
      <c r="B184" s="53"/>
      <c r="C184" s="56"/>
      <c r="D184" s="56"/>
      <c r="E184" s="136" t="str">
        <f>IFERROR(VLOOKUP(Inventaire[[#This Row],[LIEU / TYPE]],EmplacementStocks[],3,0),"")</f>
        <v/>
      </c>
      <c r="F184" s="63"/>
      <c r="G184" s="184">
        <f>Inventaire[[#This Row],[QTÉ]]-IF(ISNA(AND(INDEX(PrélèvementsStock2[],MATCH(Inventaire[[#This Row],[ ARTICLE]],PrélèvementsStock2[ARTICLES],0),11)=TRUE,PrélèvementsStock2[[#This Row],[HS ? ]]="HS")),0,INDEX(PrélèvementsStock2[],MATCH(Inventaire[[#This Row],[ ARTICLE]],PrélèvementsStock2[ARTICLES],0),11))</f>
        <v>0</v>
      </c>
      <c r="H184" s="10">
        <f>SUMPRODUCT((PrélèvementsStock[ARTICLE]=Inventaire[[#This Row],[ ARTICLE]])*(PrélèvementsStock[MACRO INV]))</f>
        <v>0</v>
      </c>
      <c r="I184" s="10">
        <f>IFERROR(SUMPRODUCT((PrélèvementsStock2[ARTICLES]=Inventaire[[#This Row],[ ARTICLE]])*(PrélèvementsStock2[MACRO INV2])),"")</f>
        <v>0</v>
      </c>
      <c r="J184" s="10">
        <f>IFERROR(Inventaire[[#This Row],[QTÉ]]-Inventaire[[#This Row],[QTÉ SORTIE]]-Inventaire[[#This Row],[QTÉ EN PANNE]],"")</f>
        <v>0</v>
      </c>
      <c r="K184" s="63"/>
      <c r="L184" s="65">
        <v>0</v>
      </c>
      <c r="M184" s="16">
        <f>Inventaire[[#This Row],[QTÉ]]*L184</f>
        <v>0</v>
      </c>
      <c r="N184" s="17">
        <f>IFERROR(IF(Inventaire[[#This Row],[QTÉ]]&lt;=Inventaire[[#This Row],[ SIGNAL RÉAPPROVISIONNEMENT]],1,0),0)</f>
        <v>1</v>
      </c>
      <c r="O184" s="71"/>
      <c r="P184" s="73">
        <v>43930</v>
      </c>
    </row>
    <row r="185" spans="2:16" ht="30" customHeight="1" x14ac:dyDescent="0.3">
      <c r="B185" s="53"/>
      <c r="C185" s="56"/>
      <c r="D185" s="56"/>
      <c r="E185" s="136" t="str">
        <f>IFERROR(VLOOKUP(Inventaire[[#This Row],[LIEU / TYPE]],EmplacementStocks[],3,0),"")</f>
        <v/>
      </c>
      <c r="F185" s="63"/>
      <c r="G185" s="184">
        <f>Inventaire[[#This Row],[QTÉ]]-IF(ISNA(AND(INDEX(PrélèvementsStock2[],MATCH(Inventaire[[#This Row],[ ARTICLE]],PrélèvementsStock2[ARTICLES],0),11)=TRUE,PrélèvementsStock2[[#This Row],[HS ? ]]="HS")),0,INDEX(PrélèvementsStock2[],MATCH(Inventaire[[#This Row],[ ARTICLE]],PrélèvementsStock2[ARTICLES],0),11))</f>
        <v>0</v>
      </c>
      <c r="H185" s="10">
        <f>SUMPRODUCT((PrélèvementsStock[ARTICLE]=Inventaire[[#This Row],[ ARTICLE]])*(PrélèvementsStock[MACRO INV]))</f>
        <v>0</v>
      </c>
      <c r="I185" s="10">
        <f>IFERROR(SUMPRODUCT((PrélèvementsStock2[ARTICLES]=Inventaire[[#This Row],[ ARTICLE]])*(PrélèvementsStock2[MACRO INV2])),"")</f>
        <v>0</v>
      </c>
      <c r="J185" s="10">
        <f>IFERROR(Inventaire[[#This Row],[QTÉ]]-Inventaire[[#This Row],[QTÉ SORTIE]]-Inventaire[[#This Row],[QTÉ EN PANNE]],"")</f>
        <v>0</v>
      </c>
      <c r="K185" s="63"/>
      <c r="L185" s="65">
        <v>0</v>
      </c>
      <c r="M185" s="16">
        <f>Inventaire[[#This Row],[QTÉ]]*L185</f>
        <v>0</v>
      </c>
      <c r="N185" s="17">
        <f>IFERROR(IF(Inventaire[[#This Row],[QTÉ]]&lt;=Inventaire[[#This Row],[ SIGNAL RÉAPPROVISIONNEMENT]],1,0),0)</f>
        <v>1</v>
      </c>
      <c r="O185" s="71"/>
      <c r="P185" s="73">
        <v>43930</v>
      </c>
    </row>
    <row r="186" spans="2:16" ht="30" customHeight="1" x14ac:dyDescent="0.3">
      <c r="B186" s="53"/>
      <c r="C186" s="56"/>
      <c r="D186" s="56"/>
      <c r="E186" s="136" t="str">
        <f>IFERROR(VLOOKUP(Inventaire[[#This Row],[LIEU / TYPE]],EmplacementStocks[],3,0),"")</f>
        <v/>
      </c>
      <c r="F186" s="63"/>
      <c r="G186" s="184">
        <f>Inventaire[[#This Row],[QTÉ]]-IF(ISNA(AND(INDEX(PrélèvementsStock2[],MATCH(Inventaire[[#This Row],[ ARTICLE]],PrélèvementsStock2[ARTICLES],0),11)=TRUE,PrélèvementsStock2[[#This Row],[HS ? ]]="HS")),0,INDEX(PrélèvementsStock2[],MATCH(Inventaire[[#This Row],[ ARTICLE]],PrélèvementsStock2[ARTICLES],0),11))</f>
        <v>0</v>
      </c>
      <c r="H186" s="10">
        <f>SUMPRODUCT((PrélèvementsStock[ARTICLE]=Inventaire[[#This Row],[ ARTICLE]])*(PrélèvementsStock[MACRO INV]))</f>
        <v>0</v>
      </c>
      <c r="I186" s="10">
        <f>IFERROR(SUMPRODUCT((PrélèvementsStock2[ARTICLES]=Inventaire[[#This Row],[ ARTICLE]])*(PrélèvementsStock2[MACRO INV2])),"")</f>
        <v>0</v>
      </c>
      <c r="J186" s="10">
        <f>IFERROR(Inventaire[[#This Row],[QTÉ]]-Inventaire[[#This Row],[QTÉ SORTIE]]-Inventaire[[#This Row],[QTÉ EN PANNE]],"")</f>
        <v>0</v>
      </c>
      <c r="K186" s="63"/>
      <c r="L186" s="65">
        <v>0</v>
      </c>
      <c r="M186" s="16">
        <f>Inventaire[[#This Row],[QTÉ]]*L186</f>
        <v>0</v>
      </c>
      <c r="N186" s="17">
        <f>IFERROR(IF(Inventaire[[#This Row],[QTÉ]]&lt;=Inventaire[[#This Row],[ SIGNAL RÉAPPROVISIONNEMENT]],1,0),0)</f>
        <v>1</v>
      </c>
      <c r="O186" s="71"/>
      <c r="P186" s="73">
        <v>43930</v>
      </c>
    </row>
    <row r="187" spans="2:16" ht="30" customHeight="1" x14ac:dyDescent="0.3">
      <c r="B187" s="53"/>
      <c r="C187" s="56"/>
      <c r="D187" s="56"/>
      <c r="E187" s="136" t="str">
        <f>IFERROR(VLOOKUP(Inventaire[[#This Row],[LIEU / TYPE]],EmplacementStocks[],3,0),"")</f>
        <v/>
      </c>
      <c r="F187" s="63"/>
      <c r="G187" s="184">
        <f>Inventaire[[#This Row],[QTÉ]]-IF(ISNA(AND(INDEX(PrélèvementsStock2[],MATCH(Inventaire[[#This Row],[ ARTICLE]],PrélèvementsStock2[ARTICLES],0),11)=TRUE,PrélèvementsStock2[[#This Row],[HS ? ]]="HS")),0,INDEX(PrélèvementsStock2[],MATCH(Inventaire[[#This Row],[ ARTICLE]],PrélèvementsStock2[ARTICLES],0),11))</f>
        <v>0</v>
      </c>
      <c r="H187" s="10">
        <f>SUMPRODUCT((PrélèvementsStock[ARTICLE]=Inventaire[[#This Row],[ ARTICLE]])*(PrélèvementsStock[MACRO INV]))</f>
        <v>0</v>
      </c>
      <c r="I187" s="10">
        <f>IFERROR(SUMPRODUCT((PrélèvementsStock2[ARTICLES]=Inventaire[[#This Row],[ ARTICLE]])*(PrélèvementsStock2[MACRO INV2])),"")</f>
        <v>0</v>
      </c>
      <c r="J187" s="10">
        <f>IFERROR(Inventaire[[#This Row],[QTÉ]]-Inventaire[[#This Row],[QTÉ SORTIE]]-Inventaire[[#This Row],[QTÉ EN PANNE]],"")</f>
        <v>0</v>
      </c>
      <c r="K187" s="63"/>
      <c r="L187" s="65">
        <v>0</v>
      </c>
      <c r="M187" s="16">
        <f>Inventaire[[#This Row],[QTÉ]]*L187</f>
        <v>0</v>
      </c>
      <c r="N187" s="17">
        <f>IFERROR(IF(Inventaire[[#This Row],[QTÉ]]&lt;=Inventaire[[#This Row],[ SIGNAL RÉAPPROVISIONNEMENT]],1,0),0)</f>
        <v>1</v>
      </c>
      <c r="O187" s="71"/>
      <c r="P187" s="73">
        <v>43930</v>
      </c>
    </row>
    <row r="188" spans="2:16" ht="30" customHeight="1" x14ac:dyDescent="0.3">
      <c r="B188" s="53"/>
      <c r="C188" s="56"/>
      <c r="D188" s="56"/>
      <c r="E188" s="136" t="str">
        <f>IFERROR(VLOOKUP(Inventaire[[#This Row],[LIEU / TYPE]],EmplacementStocks[],3,0),"")</f>
        <v/>
      </c>
      <c r="F188" s="63"/>
      <c r="G188" s="184">
        <f>Inventaire[[#This Row],[QTÉ]]-IF(ISNA(AND(INDEX(PrélèvementsStock2[],MATCH(Inventaire[[#This Row],[ ARTICLE]],PrélèvementsStock2[ARTICLES],0),11)=TRUE,PrélèvementsStock2[[#This Row],[HS ? ]]="HS")),0,INDEX(PrélèvementsStock2[],MATCH(Inventaire[[#This Row],[ ARTICLE]],PrélèvementsStock2[ARTICLES],0),11))</f>
        <v>0</v>
      </c>
      <c r="H188" s="10">
        <f>SUMPRODUCT((PrélèvementsStock[ARTICLE]=Inventaire[[#This Row],[ ARTICLE]])*(PrélèvementsStock[MACRO INV]))</f>
        <v>0</v>
      </c>
      <c r="I188" s="10">
        <f>IFERROR(SUMPRODUCT((PrélèvementsStock2[ARTICLES]=Inventaire[[#This Row],[ ARTICLE]])*(PrélèvementsStock2[MACRO INV2])),"")</f>
        <v>0</v>
      </c>
      <c r="J188" s="10">
        <f>IFERROR(Inventaire[[#This Row],[QTÉ]]-Inventaire[[#This Row],[QTÉ SORTIE]]-Inventaire[[#This Row],[QTÉ EN PANNE]],"")</f>
        <v>0</v>
      </c>
      <c r="K188" s="63"/>
      <c r="L188" s="65">
        <v>0</v>
      </c>
      <c r="M188" s="16">
        <f>Inventaire[[#This Row],[QTÉ]]*L188</f>
        <v>0</v>
      </c>
      <c r="N188" s="17">
        <f>IFERROR(IF(Inventaire[[#This Row],[QTÉ]]&lt;=Inventaire[[#This Row],[ SIGNAL RÉAPPROVISIONNEMENT]],1,0),0)</f>
        <v>1</v>
      </c>
      <c r="O188" s="71"/>
      <c r="P188" s="73">
        <v>43930</v>
      </c>
    </row>
    <row r="189" spans="2:16" ht="30" customHeight="1" x14ac:dyDescent="0.3">
      <c r="B189" s="53"/>
      <c r="C189" s="56"/>
      <c r="D189" s="56"/>
      <c r="E189" s="136" t="str">
        <f>IFERROR(VLOOKUP(Inventaire[[#This Row],[LIEU / TYPE]],EmplacementStocks[],3,0),"")</f>
        <v/>
      </c>
      <c r="F189" s="63"/>
      <c r="G189" s="184">
        <f>Inventaire[[#This Row],[QTÉ]]-IF(ISNA(AND(INDEX(PrélèvementsStock2[],MATCH(Inventaire[[#This Row],[ ARTICLE]],PrélèvementsStock2[ARTICLES],0),11)=TRUE,PrélèvementsStock2[[#This Row],[HS ? ]]="HS")),0,INDEX(PrélèvementsStock2[],MATCH(Inventaire[[#This Row],[ ARTICLE]],PrélèvementsStock2[ARTICLES],0),11))</f>
        <v>0</v>
      </c>
      <c r="H189" s="10">
        <f>SUMPRODUCT((PrélèvementsStock[ARTICLE]=Inventaire[[#This Row],[ ARTICLE]])*(PrélèvementsStock[MACRO INV]))</f>
        <v>0</v>
      </c>
      <c r="I189" s="10">
        <f>IFERROR(SUMPRODUCT((PrélèvementsStock2[ARTICLES]=Inventaire[[#This Row],[ ARTICLE]])*(PrélèvementsStock2[MACRO INV2])),"")</f>
        <v>0</v>
      </c>
      <c r="J189" s="10">
        <f>IFERROR(Inventaire[[#This Row],[QTÉ]]-Inventaire[[#This Row],[QTÉ SORTIE]]-Inventaire[[#This Row],[QTÉ EN PANNE]],"")</f>
        <v>0</v>
      </c>
      <c r="K189" s="63"/>
      <c r="L189" s="65">
        <v>0</v>
      </c>
      <c r="M189" s="16">
        <f>Inventaire[[#This Row],[QTÉ]]*L189</f>
        <v>0</v>
      </c>
      <c r="N189" s="17">
        <f>IFERROR(IF(Inventaire[[#This Row],[QTÉ]]&lt;=Inventaire[[#This Row],[ SIGNAL RÉAPPROVISIONNEMENT]],1,0),0)</f>
        <v>1</v>
      </c>
      <c r="O189" s="71"/>
      <c r="P189" s="73">
        <v>43930</v>
      </c>
    </row>
    <row r="190" spans="2:16" ht="30" customHeight="1" x14ac:dyDescent="0.3">
      <c r="B190" s="53"/>
      <c r="C190" s="56"/>
      <c r="D190" s="56"/>
      <c r="E190" s="136" t="str">
        <f>IFERROR(VLOOKUP(Inventaire[[#This Row],[LIEU / TYPE]],EmplacementStocks[],3,0),"")</f>
        <v/>
      </c>
      <c r="F190" s="63"/>
      <c r="G190" s="184">
        <f>Inventaire[[#This Row],[QTÉ]]-IF(ISNA(AND(INDEX(PrélèvementsStock2[],MATCH(Inventaire[[#This Row],[ ARTICLE]],PrélèvementsStock2[ARTICLES],0),11)=TRUE,PrélèvementsStock2[[#This Row],[HS ? ]]="HS")),0,INDEX(PrélèvementsStock2[],MATCH(Inventaire[[#This Row],[ ARTICLE]],PrélèvementsStock2[ARTICLES],0),11))</f>
        <v>0</v>
      </c>
      <c r="H190" s="10">
        <f>SUMPRODUCT((PrélèvementsStock[ARTICLE]=Inventaire[[#This Row],[ ARTICLE]])*(PrélèvementsStock[MACRO INV]))</f>
        <v>0</v>
      </c>
      <c r="I190" s="10">
        <f>IFERROR(SUMPRODUCT((PrélèvementsStock2[ARTICLES]=Inventaire[[#This Row],[ ARTICLE]])*(PrélèvementsStock2[MACRO INV2])),"")</f>
        <v>0</v>
      </c>
      <c r="J190" s="10">
        <f>IFERROR(Inventaire[[#This Row],[QTÉ]]-Inventaire[[#This Row],[QTÉ SORTIE]]-Inventaire[[#This Row],[QTÉ EN PANNE]],"")</f>
        <v>0</v>
      </c>
      <c r="K190" s="63"/>
      <c r="L190" s="65">
        <v>0</v>
      </c>
      <c r="M190" s="16">
        <f>Inventaire[[#This Row],[QTÉ]]*L190</f>
        <v>0</v>
      </c>
      <c r="N190" s="17">
        <f>IFERROR(IF(Inventaire[[#This Row],[QTÉ]]&lt;=Inventaire[[#This Row],[ SIGNAL RÉAPPROVISIONNEMENT]],1,0),0)</f>
        <v>1</v>
      </c>
      <c r="O190" s="71"/>
      <c r="P190" s="73">
        <v>43930</v>
      </c>
    </row>
    <row r="191" spans="2:16" ht="30" customHeight="1" x14ac:dyDescent="0.3">
      <c r="B191" s="53"/>
      <c r="C191" s="56"/>
      <c r="D191" s="56"/>
      <c r="E191" s="136" t="str">
        <f>IFERROR(VLOOKUP(Inventaire[[#This Row],[LIEU / TYPE]],EmplacementStocks[],3,0),"")</f>
        <v/>
      </c>
      <c r="F191" s="63"/>
      <c r="G191" s="184">
        <f>Inventaire[[#This Row],[QTÉ]]-IF(ISNA(AND(INDEX(PrélèvementsStock2[],MATCH(Inventaire[[#This Row],[ ARTICLE]],PrélèvementsStock2[ARTICLES],0),11)=TRUE,PrélèvementsStock2[[#This Row],[HS ? ]]="HS")),0,INDEX(PrélèvementsStock2[],MATCH(Inventaire[[#This Row],[ ARTICLE]],PrélèvementsStock2[ARTICLES],0),11))</f>
        <v>0</v>
      </c>
      <c r="H191" s="10">
        <f>SUMPRODUCT((PrélèvementsStock[ARTICLE]=Inventaire[[#This Row],[ ARTICLE]])*(PrélèvementsStock[MACRO INV]))</f>
        <v>0</v>
      </c>
      <c r="I191" s="10">
        <f>IFERROR(SUMPRODUCT((PrélèvementsStock2[ARTICLES]=Inventaire[[#This Row],[ ARTICLE]])*(PrélèvementsStock2[MACRO INV2])),"")</f>
        <v>0</v>
      </c>
      <c r="J191" s="10">
        <f>IFERROR(Inventaire[[#This Row],[QTÉ]]-Inventaire[[#This Row],[QTÉ SORTIE]]-Inventaire[[#This Row],[QTÉ EN PANNE]],"")</f>
        <v>0</v>
      </c>
      <c r="K191" s="63"/>
      <c r="L191" s="65">
        <v>0</v>
      </c>
      <c r="M191" s="16">
        <f>Inventaire[[#This Row],[QTÉ]]*L191</f>
        <v>0</v>
      </c>
      <c r="N191" s="17">
        <f>IFERROR(IF(Inventaire[[#This Row],[QTÉ]]&lt;=Inventaire[[#This Row],[ SIGNAL RÉAPPROVISIONNEMENT]],1,0),0)</f>
        <v>1</v>
      </c>
      <c r="O191" s="71"/>
      <c r="P191" s="73">
        <v>43930</v>
      </c>
    </row>
    <row r="192" spans="2:16" ht="30" customHeight="1" x14ac:dyDescent="0.3">
      <c r="B192" s="53"/>
      <c r="C192" s="56"/>
      <c r="D192" s="56"/>
      <c r="E192" s="136" t="str">
        <f>IFERROR(VLOOKUP(Inventaire[[#This Row],[LIEU / TYPE]],EmplacementStocks[],3,0),"")</f>
        <v/>
      </c>
      <c r="F192" s="63"/>
      <c r="G192" s="184">
        <f>Inventaire[[#This Row],[QTÉ]]-IF(ISNA(AND(INDEX(PrélèvementsStock2[],MATCH(Inventaire[[#This Row],[ ARTICLE]],PrélèvementsStock2[ARTICLES],0),11)=TRUE,PrélèvementsStock2[[#This Row],[HS ? ]]="HS")),0,INDEX(PrélèvementsStock2[],MATCH(Inventaire[[#This Row],[ ARTICLE]],PrélèvementsStock2[ARTICLES],0),11))</f>
        <v>0</v>
      </c>
      <c r="H192" s="10">
        <f>SUMPRODUCT((PrélèvementsStock[ARTICLE]=Inventaire[[#This Row],[ ARTICLE]])*(PrélèvementsStock[MACRO INV]))</f>
        <v>0</v>
      </c>
      <c r="I192" s="10">
        <f>IFERROR(SUMPRODUCT((PrélèvementsStock2[ARTICLES]=Inventaire[[#This Row],[ ARTICLE]])*(PrélèvementsStock2[MACRO INV2])),"")</f>
        <v>0</v>
      </c>
      <c r="J192" s="10">
        <f>IFERROR(Inventaire[[#This Row],[QTÉ]]-Inventaire[[#This Row],[QTÉ SORTIE]]-Inventaire[[#This Row],[QTÉ EN PANNE]],"")</f>
        <v>0</v>
      </c>
      <c r="K192" s="63"/>
      <c r="L192" s="65">
        <v>0</v>
      </c>
      <c r="M192" s="16">
        <f>Inventaire[[#This Row],[QTÉ]]*L192</f>
        <v>0</v>
      </c>
      <c r="N192" s="17">
        <f>IFERROR(IF(Inventaire[[#This Row],[QTÉ]]&lt;=Inventaire[[#This Row],[ SIGNAL RÉAPPROVISIONNEMENT]],1,0),0)</f>
        <v>1</v>
      </c>
      <c r="O192" s="71"/>
      <c r="P192" s="73">
        <v>43930</v>
      </c>
    </row>
    <row r="193" spans="2:16" ht="30" customHeight="1" x14ac:dyDescent="0.3">
      <c r="B193" s="53"/>
      <c r="C193" s="56"/>
      <c r="D193" s="56"/>
      <c r="E193" s="136" t="str">
        <f>IFERROR(VLOOKUP(Inventaire[[#This Row],[LIEU / TYPE]],EmplacementStocks[],3,0),"")</f>
        <v/>
      </c>
      <c r="F193" s="63"/>
      <c r="G193" s="184">
        <f>Inventaire[[#This Row],[QTÉ]]-IF(ISNA(AND(INDEX(PrélèvementsStock2[],MATCH(Inventaire[[#This Row],[ ARTICLE]],PrélèvementsStock2[ARTICLES],0),11)=TRUE,PrélèvementsStock2[[#This Row],[HS ? ]]="HS")),0,INDEX(PrélèvementsStock2[],MATCH(Inventaire[[#This Row],[ ARTICLE]],PrélèvementsStock2[ARTICLES],0),11))</f>
        <v>0</v>
      </c>
      <c r="H193" s="10">
        <f>SUMPRODUCT((PrélèvementsStock[ARTICLE]=Inventaire[[#This Row],[ ARTICLE]])*(PrélèvementsStock[MACRO INV]))</f>
        <v>0</v>
      </c>
      <c r="I193" s="10">
        <f>IFERROR(SUMPRODUCT((PrélèvementsStock2[ARTICLES]=Inventaire[[#This Row],[ ARTICLE]])*(PrélèvementsStock2[MACRO INV2])),"")</f>
        <v>0</v>
      </c>
      <c r="J193" s="10">
        <f>IFERROR(Inventaire[[#This Row],[QTÉ]]-Inventaire[[#This Row],[QTÉ SORTIE]]-Inventaire[[#This Row],[QTÉ EN PANNE]],"")</f>
        <v>0</v>
      </c>
      <c r="K193" s="63"/>
      <c r="L193" s="65">
        <v>0</v>
      </c>
      <c r="M193" s="16">
        <f>Inventaire[[#This Row],[QTÉ]]*L193</f>
        <v>0</v>
      </c>
      <c r="N193" s="17">
        <f>IFERROR(IF(Inventaire[[#This Row],[QTÉ]]&lt;=Inventaire[[#This Row],[ SIGNAL RÉAPPROVISIONNEMENT]],1,0),0)</f>
        <v>1</v>
      </c>
      <c r="O193" s="71"/>
      <c r="P193" s="73">
        <v>43930</v>
      </c>
    </row>
    <row r="194" spans="2:16" ht="30" customHeight="1" x14ac:dyDescent="0.3">
      <c r="B194" s="53"/>
      <c r="C194" s="56"/>
      <c r="D194" s="56"/>
      <c r="E194" s="136" t="str">
        <f>IFERROR(VLOOKUP(Inventaire[[#This Row],[LIEU / TYPE]],EmplacementStocks[],3,0),"")</f>
        <v/>
      </c>
      <c r="F194" s="63"/>
      <c r="G194" s="184">
        <f>Inventaire[[#This Row],[QTÉ]]-IF(ISNA(AND(INDEX(PrélèvementsStock2[],MATCH(Inventaire[[#This Row],[ ARTICLE]],PrélèvementsStock2[ARTICLES],0),11)=TRUE,PrélèvementsStock2[[#This Row],[HS ? ]]="HS")),0,INDEX(PrélèvementsStock2[],MATCH(Inventaire[[#This Row],[ ARTICLE]],PrélèvementsStock2[ARTICLES],0),11))</f>
        <v>0</v>
      </c>
      <c r="H194" s="10">
        <f>SUMPRODUCT((PrélèvementsStock[ARTICLE]=Inventaire[[#This Row],[ ARTICLE]])*(PrélèvementsStock[MACRO INV]))</f>
        <v>0</v>
      </c>
      <c r="I194" s="10">
        <f>IFERROR(SUMPRODUCT((PrélèvementsStock2[ARTICLES]=Inventaire[[#This Row],[ ARTICLE]])*(PrélèvementsStock2[MACRO INV2])),"")</f>
        <v>0</v>
      </c>
      <c r="J194" s="10">
        <f>IFERROR(Inventaire[[#This Row],[QTÉ]]-Inventaire[[#This Row],[QTÉ SORTIE]]-Inventaire[[#This Row],[QTÉ EN PANNE]],"")</f>
        <v>0</v>
      </c>
      <c r="K194" s="63"/>
      <c r="L194" s="65">
        <v>0</v>
      </c>
      <c r="M194" s="16">
        <f>Inventaire[[#This Row],[QTÉ]]*L194</f>
        <v>0</v>
      </c>
      <c r="N194" s="17">
        <f>IFERROR(IF(Inventaire[[#This Row],[QTÉ]]&lt;=Inventaire[[#This Row],[ SIGNAL RÉAPPROVISIONNEMENT]],1,0),0)</f>
        <v>1</v>
      </c>
      <c r="O194" s="71"/>
      <c r="P194" s="73">
        <v>43930</v>
      </c>
    </row>
    <row r="195" spans="2:16" ht="30" customHeight="1" x14ac:dyDescent="0.3">
      <c r="B195" s="53"/>
      <c r="C195" s="56"/>
      <c r="D195" s="56"/>
      <c r="E195" s="136" t="str">
        <f>IFERROR(VLOOKUP(Inventaire[[#This Row],[LIEU / TYPE]],EmplacementStocks[],3,0),"")</f>
        <v/>
      </c>
      <c r="F195" s="63"/>
      <c r="G195" s="184">
        <f>Inventaire[[#This Row],[QTÉ]]-IF(ISNA(AND(INDEX(PrélèvementsStock2[],MATCH(Inventaire[[#This Row],[ ARTICLE]],PrélèvementsStock2[ARTICLES],0),11)=TRUE,PrélèvementsStock2[[#This Row],[HS ? ]]="HS")),0,INDEX(PrélèvementsStock2[],MATCH(Inventaire[[#This Row],[ ARTICLE]],PrélèvementsStock2[ARTICLES],0),11))</f>
        <v>0</v>
      </c>
      <c r="H195" s="10">
        <f>SUMPRODUCT((PrélèvementsStock[ARTICLE]=Inventaire[[#This Row],[ ARTICLE]])*(PrélèvementsStock[MACRO INV]))</f>
        <v>0</v>
      </c>
      <c r="I195" s="10">
        <f>IFERROR(SUMPRODUCT((PrélèvementsStock2[ARTICLES]=Inventaire[[#This Row],[ ARTICLE]])*(PrélèvementsStock2[MACRO INV2])),"")</f>
        <v>0</v>
      </c>
      <c r="J195" s="10">
        <f>IFERROR(Inventaire[[#This Row],[QTÉ]]-Inventaire[[#This Row],[QTÉ SORTIE]]-Inventaire[[#This Row],[QTÉ EN PANNE]],"")</f>
        <v>0</v>
      </c>
      <c r="K195" s="63"/>
      <c r="L195" s="65">
        <v>0</v>
      </c>
      <c r="M195" s="16">
        <f>Inventaire[[#This Row],[QTÉ]]*L195</f>
        <v>0</v>
      </c>
      <c r="N195" s="17">
        <f>IFERROR(IF(Inventaire[[#This Row],[QTÉ]]&lt;=Inventaire[[#This Row],[ SIGNAL RÉAPPROVISIONNEMENT]],1,0),0)</f>
        <v>1</v>
      </c>
      <c r="O195" s="71"/>
      <c r="P195" s="73">
        <v>43930</v>
      </c>
    </row>
    <row r="196" spans="2:16" ht="30" customHeight="1" x14ac:dyDescent="0.3">
      <c r="B196" s="53"/>
      <c r="C196" s="56"/>
      <c r="D196" s="56"/>
      <c r="E196" s="136" t="str">
        <f>IFERROR(VLOOKUP(Inventaire[[#This Row],[LIEU / TYPE]],EmplacementStocks[],3,0),"")</f>
        <v/>
      </c>
      <c r="F196" s="63"/>
      <c r="G196" s="184">
        <f>Inventaire[[#This Row],[QTÉ]]-IF(ISNA(AND(INDEX(PrélèvementsStock2[],MATCH(Inventaire[[#This Row],[ ARTICLE]],PrélèvementsStock2[ARTICLES],0),11)=TRUE,PrélèvementsStock2[[#This Row],[HS ? ]]="HS")),0,INDEX(PrélèvementsStock2[],MATCH(Inventaire[[#This Row],[ ARTICLE]],PrélèvementsStock2[ARTICLES],0),11))</f>
        <v>0</v>
      </c>
      <c r="H196" s="10">
        <f>SUMPRODUCT((PrélèvementsStock[ARTICLE]=Inventaire[[#This Row],[ ARTICLE]])*(PrélèvementsStock[MACRO INV]))</f>
        <v>0</v>
      </c>
      <c r="I196" s="10">
        <f>IFERROR(SUMPRODUCT((PrélèvementsStock2[ARTICLES]=Inventaire[[#This Row],[ ARTICLE]])*(PrélèvementsStock2[MACRO INV2])),"")</f>
        <v>0</v>
      </c>
      <c r="J196" s="10">
        <f>IFERROR(Inventaire[[#This Row],[QTÉ]]-Inventaire[[#This Row],[QTÉ SORTIE]]-Inventaire[[#This Row],[QTÉ EN PANNE]],"")</f>
        <v>0</v>
      </c>
      <c r="K196" s="63"/>
      <c r="L196" s="65">
        <v>0</v>
      </c>
      <c r="M196" s="16">
        <f>Inventaire[[#This Row],[QTÉ]]*L196</f>
        <v>0</v>
      </c>
      <c r="N196" s="17">
        <f>IFERROR(IF(Inventaire[[#This Row],[QTÉ]]&lt;=Inventaire[[#This Row],[ SIGNAL RÉAPPROVISIONNEMENT]],1,0),0)</f>
        <v>1</v>
      </c>
      <c r="O196" s="71"/>
      <c r="P196" s="73">
        <v>43930</v>
      </c>
    </row>
    <row r="197" spans="2:16" ht="30" customHeight="1" x14ac:dyDescent="0.3">
      <c r="B197" s="53"/>
      <c r="C197" s="56"/>
      <c r="D197" s="56"/>
      <c r="E197" s="136" t="str">
        <f>IFERROR(VLOOKUP(Inventaire[[#This Row],[LIEU / TYPE]],EmplacementStocks[],3,0),"")</f>
        <v/>
      </c>
      <c r="F197" s="63"/>
      <c r="G197" s="184">
        <f>Inventaire[[#This Row],[QTÉ]]-IF(ISNA(AND(INDEX(PrélèvementsStock2[],MATCH(Inventaire[[#This Row],[ ARTICLE]],PrélèvementsStock2[ARTICLES],0),11)=TRUE,PrélèvementsStock2[[#This Row],[HS ? ]]="HS")),0,INDEX(PrélèvementsStock2[],MATCH(Inventaire[[#This Row],[ ARTICLE]],PrélèvementsStock2[ARTICLES],0),11))</f>
        <v>0</v>
      </c>
      <c r="H197" s="10">
        <f>SUMPRODUCT((PrélèvementsStock[ARTICLE]=Inventaire[[#This Row],[ ARTICLE]])*(PrélèvementsStock[MACRO INV]))</f>
        <v>0</v>
      </c>
      <c r="I197" s="10">
        <f>IFERROR(SUMPRODUCT((PrélèvementsStock2[ARTICLES]=Inventaire[[#This Row],[ ARTICLE]])*(PrélèvementsStock2[MACRO INV2])),"")</f>
        <v>0</v>
      </c>
      <c r="J197" s="10">
        <f>IFERROR(Inventaire[[#This Row],[QTÉ]]-Inventaire[[#This Row],[QTÉ SORTIE]]-Inventaire[[#This Row],[QTÉ EN PANNE]],"")</f>
        <v>0</v>
      </c>
      <c r="K197" s="63"/>
      <c r="L197" s="65">
        <v>0</v>
      </c>
      <c r="M197" s="16">
        <f>Inventaire[[#This Row],[QTÉ]]*L197</f>
        <v>0</v>
      </c>
      <c r="N197" s="17">
        <f>IFERROR(IF(Inventaire[[#This Row],[QTÉ]]&lt;=Inventaire[[#This Row],[ SIGNAL RÉAPPROVISIONNEMENT]],1,0),0)</f>
        <v>1</v>
      </c>
      <c r="O197" s="71"/>
      <c r="P197" s="73">
        <v>43930</v>
      </c>
    </row>
    <row r="198" spans="2:16" ht="30" customHeight="1" x14ac:dyDescent="0.3">
      <c r="B198" s="53"/>
      <c r="C198" s="56"/>
      <c r="D198" s="56"/>
      <c r="E198" s="136" t="str">
        <f>IFERROR(VLOOKUP(Inventaire[[#This Row],[LIEU / TYPE]],EmplacementStocks[],3,0),"")</f>
        <v/>
      </c>
      <c r="F198" s="63"/>
      <c r="G198" s="184">
        <f>Inventaire[[#This Row],[QTÉ]]-IF(ISNA(AND(INDEX(PrélèvementsStock2[],MATCH(Inventaire[[#This Row],[ ARTICLE]],PrélèvementsStock2[ARTICLES],0),11)=TRUE,PrélèvementsStock2[[#This Row],[HS ? ]]="HS")),0,INDEX(PrélèvementsStock2[],MATCH(Inventaire[[#This Row],[ ARTICLE]],PrélèvementsStock2[ARTICLES],0),11))</f>
        <v>0</v>
      </c>
      <c r="H198" s="10">
        <f>SUMPRODUCT((PrélèvementsStock[ARTICLE]=Inventaire[[#This Row],[ ARTICLE]])*(PrélèvementsStock[MACRO INV]))</f>
        <v>0</v>
      </c>
      <c r="I198" s="10">
        <f>IFERROR(SUMPRODUCT((PrélèvementsStock2[ARTICLES]=Inventaire[[#This Row],[ ARTICLE]])*(PrélèvementsStock2[MACRO INV2])),"")</f>
        <v>0</v>
      </c>
      <c r="J198" s="10">
        <f>IFERROR(Inventaire[[#This Row],[QTÉ]]-Inventaire[[#This Row],[QTÉ SORTIE]]-Inventaire[[#This Row],[QTÉ EN PANNE]],"")</f>
        <v>0</v>
      </c>
      <c r="K198" s="63"/>
      <c r="L198" s="65">
        <v>0</v>
      </c>
      <c r="M198" s="16">
        <f>Inventaire[[#This Row],[QTÉ]]*L198</f>
        <v>0</v>
      </c>
      <c r="N198" s="17">
        <f>IFERROR(IF(Inventaire[[#This Row],[QTÉ]]&lt;=Inventaire[[#This Row],[ SIGNAL RÉAPPROVISIONNEMENT]],1,0),0)</f>
        <v>1</v>
      </c>
      <c r="O198" s="71"/>
      <c r="P198" s="73">
        <v>43930</v>
      </c>
    </row>
    <row r="199" spans="2:16" ht="30" customHeight="1" x14ac:dyDescent="0.3">
      <c r="B199" s="53"/>
      <c r="C199" s="56"/>
      <c r="D199" s="56"/>
      <c r="E199" s="136" t="str">
        <f>IFERROR(VLOOKUP(Inventaire[[#This Row],[LIEU / TYPE]],EmplacementStocks[],3,0),"")</f>
        <v/>
      </c>
      <c r="F199" s="63"/>
      <c r="G199" s="184">
        <f>Inventaire[[#This Row],[QTÉ]]-IF(ISNA(AND(INDEX(PrélèvementsStock2[],MATCH(Inventaire[[#This Row],[ ARTICLE]],PrélèvementsStock2[ARTICLES],0),11)=TRUE,PrélèvementsStock2[[#This Row],[HS ? ]]="HS")),0,INDEX(PrélèvementsStock2[],MATCH(Inventaire[[#This Row],[ ARTICLE]],PrélèvementsStock2[ARTICLES],0),11))</f>
        <v>0</v>
      </c>
      <c r="H199" s="10">
        <f>SUMPRODUCT((PrélèvementsStock[ARTICLE]=Inventaire[[#This Row],[ ARTICLE]])*(PrélèvementsStock[MACRO INV]))</f>
        <v>0</v>
      </c>
      <c r="I199" s="10">
        <f>IFERROR(SUMPRODUCT((PrélèvementsStock2[ARTICLES]=Inventaire[[#This Row],[ ARTICLE]])*(PrélèvementsStock2[MACRO INV2])),"")</f>
        <v>0</v>
      </c>
      <c r="J199" s="10">
        <f>IFERROR(Inventaire[[#This Row],[QTÉ]]-Inventaire[[#This Row],[QTÉ SORTIE]]-Inventaire[[#This Row],[QTÉ EN PANNE]],"")</f>
        <v>0</v>
      </c>
      <c r="K199" s="63"/>
      <c r="L199" s="65">
        <v>0</v>
      </c>
      <c r="M199" s="16">
        <f>Inventaire[[#This Row],[QTÉ]]*L199</f>
        <v>0</v>
      </c>
      <c r="N199" s="17">
        <f>IFERROR(IF(Inventaire[[#This Row],[QTÉ]]&lt;=Inventaire[[#This Row],[ SIGNAL RÉAPPROVISIONNEMENT]],1,0),0)</f>
        <v>1</v>
      </c>
      <c r="O199" s="71"/>
      <c r="P199" s="73">
        <v>43930</v>
      </c>
    </row>
    <row r="200" spans="2:16" ht="30" customHeight="1" x14ac:dyDescent="0.3">
      <c r="B200" s="53"/>
      <c r="C200" s="56"/>
      <c r="D200" s="56"/>
      <c r="E200" s="136" t="str">
        <f>IFERROR(VLOOKUP(Inventaire[[#This Row],[LIEU / TYPE]],EmplacementStocks[],3,0),"")</f>
        <v/>
      </c>
      <c r="F200" s="63"/>
      <c r="G200" s="184">
        <f>Inventaire[[#This Row],[QTÉ]]-IF(ISNA(AND(INDEX(PrélèvementsStock2[],MATCH(Inventaire[[#This Row],[ ARTICLE]],PrélèvementsStock2[ARTICLES],0),11)=TRUE,PrélèvementsStock2[[#This Row],[HS ? ]]="HS")),0,INDEX(PrélèvementsStock2[],MATCH(Inventaire[[#This Row],[ ARTICLE]],PrélèvementsStock2[ARTICLES],0),11))</f>
        <v>0</v>
      </c>
      <c r="H200" s="10">
        <f>SUMPRODUCT((PrélèvementsStock[ARTICLE]=Inventaire[[#This Row],[ ARTICLE]])*(PrélèvementsStock[MACRO INV]))</f>
        <v>0</v>
      </c>
      <c r="I200" s="10">
        <f>IFERROR(SUMPRODUCT((PrélèvementsStock2[ARTICLES]=Inventaire[[#This Row],[ ARTICLE]])*(PrélèvementsStock2[MACRO INV2])),"")</f>
        <v>0</v>
      </c>
      <c r="J200" s="10">
        <f>IFERROR(Inventaire[[#This Row],[QTÉ]]-Inventaire[[#This Row],[QTÉ SORTIE]]-Inventaire[[#This Row],[QTÉ EN PANNE]],"")</f>
        <v>0</v>
      </c>
      <c r="K200" s="63"/>
      <c r="L200" s="65">
        <v>0</v>
      </c>
      <c r="M200" s="16">
        <f>Inventaire[[#This Row],[QTÉ]]*L200</f>
        <v>0</v>
      </c>
      <c r="N200" s="17">
        <f>IFERROR(IF(Inventaire[[#This Row],[QTÉ]]&lt;=Inventaire[[#This Row],[ SIGNAL RÉAPPROVISIONNEMENT]],1,0),0)</f>
        <v>1</v>
      </c>
      <c r="O200" s="71"/>
      <c r="P200" s="73">
        <v>43930</v>
      </c>
    </row>
    <row r="201" spans="2:16" ht="30" customHeight="1" x14ac:dyDescent="0.3">
      <c r="B201" s="53"/>
      <c r="C201" s="56"/>
      <c r="D201" s="56"/>
      <c r="E201" s="136" t="str">
        <f>IFERROR(VLOOKUP(Inventaire[[#This Row],[LIEU / TYPE]],EmplacementStocks[],3,0),"")</f>
        <v/>
      </c>
      <c r="F201" s="63"/>
      <c r="G201" s="184">
        <f>Inventaire[[#This Row],[QTÉ]]-IF(ISNA(AND(INDEX(PrélèvementsStock2[],MATCH(Inventaire[[#This Row],[ ARTICLE]],PrélèvementsStock2[ARTICLES],0),11)=TRUE,PrélèvementsStock2[[#This Row],[HS ? ]]="HS")),0,INDEX(PrélèvementsStock2[],MATCH(Inventaire[[#This Row],[ ARTICLE]],PrélèvementsStock2[ARTICLES],0),11))</f>
        <v>0</v>
      </c>
      <c r="H201" s="10">
        <f>SUMPRODUCT((PrélèvementsStock[ARTICLE]=Inventaire[[#This Row],[ ARTICLE]])*(PrélèvementsStock[MACRO INV]))</f>
        <v>0</v>
      </c>
      <c r="I201" s="10">
        <f>IFERROR(SUMPRODUCT((PrélèvementsStock2[ARTICLES]=Inventaire[[#This Row],[ ARTICLE]])*(PrélèvementsStock2[MACRO INV2])),"")</f>
        <v>0</v>
      </c>
      <c r="J201" s="10">
        <f>IFERROR(Inventaire[[#This Row],[QTÉ]]-Inventaire[[#This Row],[QTÉ SORTIE]]-Inventaire[[#This Row],[QTÉ EN PANNE]],"")</f>
        <v>0</v>
      </c>
      <c r="K201" s="63"/>
      <c r="L201" s="65">
        <v>0</v>
      </c>
      <c r="M201" s="16">
        <f>Inventaire[[#This Row],[QTÉ]]*L201</f>
        <v>0</v>
      </c>
      <c r="N201" s="17">
        <f>IFERROR(IF(Inventaire[[#This Row],[QTÉ]]&lt;=Inventaire[[#This Row],[ SIGNAL RÉAPPROVISIONNEMENT]],1,0),0)</f>
        <v>1</v>
      </c>
      <c r="O201" s="71"/>
      <c r="P201" s="73">
        <v>43930</v>
      </c>
    </row>
    <row r="202" spans="2:16" ht="30" customHeight="1" x14ac:dyDescent="0.3">
      <c r="B202" s="53"/>
      <c r="C202" s="56"/>
      <c r="D202" s="56"/>
      <c r="E202" s="136"/>
      <c r="F202" s="63"/>
      <c r="G202" s="63"/>
      <c r="H202" s="10"/>
    </row>
    <row r="203" spans="2:16" ht="30" customHeight="1" x14ac:dyDescent="0.3">
      <c r="B203" s="53"/>
      <c r="C203" s="56"/>
      <c r="D203" s="56"/>
      <c r="E203" s="136"/>
      <c r="F203" s="63"/>
      <c r="G203" s="63"/>
      <c r="H203" s="10"/>
    </row>
    <row r="204" spans="2:16" ht="30" customHeight="1" x14ac:dyDescent="0.3">
      <c r="B204" s="53"/>
      <c r="C204" s="56"/>
      <c r="D204" s="56"/>
      <c r="E204" s="136"/>
      <c r="F204" s="63"/>
      <c r="G204" s="63"/>
      <c r="H204" s="10"/>
    </row>
    <row r="205" spans="2:16" ht="30" customHeight="1" x14ac:dyDescent="0.3">
      <c r="B205" s="53"/>
      <c r="C205" s="56"/>
      <c r="D205" s="56"/>
      <c r="E205" s="136"/>
      <c r="F205" s="63"/>
      <c r="G205" s="63"/>
      <c r="H205" s="10"/>
    </row>
    <row r="206" spans="2:16" ht="30" customHeight="1" x14ac:dyDescent="0.3">
      <c r="B206" s="53"/>
      <c r="C206" s="56"/>
      <c r="D206" s="56"/>
      <c r="E206" s="136"/>
      <c r="F206" s="63"/>
      <c r="G206" s="63"/>
      <c r="H206" s="10"/>
    </row>
    <row r="207" spans="2:16" ht="30" customHeight="1" x14ac:dyDescent="0.3">
      <c r="B207" s="53"/>
      <c r="C207" s="56"/>
      <c r="D207" s="56"/>
      <c r="E207" s="136"/>
      <c r="F207" s="63"/>
      <c r="G207" s="63"/>
      <c r="H207" s="10"/>
    </row>
    <row r="208" spans="2:16" ht="30" customHeight="1" x14ac:dyDescent="0.3">
      <c r="B208" s="53"/>
      <c r="C208" s="56"/>
      <c r="D208" s="56"/>
      <c r="E208" s="136"/>
      <c r="F208" s="63"/>
      <c r="G208" s="63"/>
      <c r="H208" s="10"/>
    </row>
    <row r="209" spans="2:8" ht="30" customHeight="1" x14ac:dyDescent="0.3">
      <c r="B209" s="53"/>
      <c r="C209" s="56"/>
      <c r="D209" s="56"/>
      <c r="E209" s="136"/>
      <c r="F209" s="63"/>
      <c r="G209" s="63"/>
      <c r="H209" s="10"/>
    </row>
    <row r="210" spans="2:8" ht="30" customHeight="1" x14ac:dyDescent="0.3">
      <c r="B210" s="53"/>
      <c r="C210" s="56"/>
      <c r="D210" s="56"/>
      <c r="E210" s="136"/>
      <c r="F210" s="63"/>
      <c r="G210" s="63"/>
      <c r="H210" s="10"/>
    </row>
    <row r="211" spans="2:8" ht="30" customHeight="1" x14ac:dyDescent="0.3">
      <c r="B211" s="53"/>
      <c r="C211" s="56"/>
      <c r="D211" s="56"/>
      <c r="E211" s="136"/>
      <c r="F211" s="63"/>
      <c r="G211" s="63"/>
      <c r="H211" s="10"/>
    </row>
    <row r="212" spans="2:8" ht="30" customHeight="1" x14ac:dyDescent="0.3">
      <c r="B212" s="53"/>
      <c r="C212" s="56"/>
      <c r="D212" s="56"/>
      <c r="E212" s="136"/>
      <c r="F212" s="63"/>
      <c r="G212" s="63"/>
      <c r="H212" s="10"/>
    </row>
    <row r="213" spans="2:8" ht="30" customHeight="1" x14ac:dyDescent="0.3">
      <c r="B213" s="53"/>
      <c r="C213" s="56"/>
      <c r="D213" s="56"/>
      <c r="E213" s="136"/>
      <c r="F213" s="63"/>
      <c r="G213" s="63"/>
      <c r="H213" s="10"/>
    </row>
    <row r="214" spans="2:8" ht="30" customHeight="1" x14ac:dyDescent="0.3">
      <c r="B214" s="53"/>
      <c r="C214" s="56"/>
      <c r="D214" s="56"/>
      <c r="E214" s="136"/>
      <c r="F214" s="63"/>
      <c r="G214" s="63"/>
      <c r="H214" s="10"/>
    </row>
    <row r="215" spans="2:8" ht="30" customHeight="1" x14ac:dyDescent="0.3">
      <c r="B215" s="53"/>
      <c r="C215" s="56"/>
      <c r="D215" s="56"/>
      <c r="E215" s="136"/>
      <c r="F215" s="63"/>
      <c r="G215" s="63"/>
      <c r="H215" s="10"/>
    </row>
    <row r="216" spans="2:8" ht="30" customHeight="1" x14ac:dyDescent="0.3">
      <c r="B216" s="53"/>
      <c r="C216" s="56"/>
      <c r="D216" s="56"/>
      <c r="E216" s="136"/>
      <c r="F216" s="63"/>
      <c r="G216" s="63"/>
      <c r="H216" s="10"/>
    </row>
    <row r="217" spans="2:8" ht="30" customHeight="1" x14ac:dyDescent="0.3">
      <c r="B217" s="53"/>
      <c r="C217" s="56"/>
      <c r="D217" s="56"/>
      <c r="E217" s="136"/>
      <c r="F217" s="63"/>
      <c r="G217" s="63"/>
      <c r="H217" s="10"/>
    </row>
    <row r="218" spans="2:8" ht="30" customHeight="1" x14ac:dyDescent="0.3">
      <c r="B218" s="53"/>
      <c r="C218" s="56"/>
      <c r="D218" s="56"/>
      <c r="E218" s="136"/>
      <c r="F218" s="63"/>
      <c r="G218" s="63"/>
      <c r="H218" s="10"/>
    </row>
    <row r="219" spans="2:8" ht="30" customHeight="1" x14ac:dyDescent="0.3">
      <c r="B219" s="53"/>
      <c r="C219" s="56"/>
      <c r="D219" s="56"/>
      <c r="E219" s="136"/>
      <c r="F219" s="63"/>
      <c r="G219" s="63"/>
      <c r="H219" s="10"/>
    </row>
    <row r="220" spans="2:8" ht="30" customHeight="1" x14ac:dyDescent="0.3">
      <c r="B220" s="53"/>
      <c r="C220" s="56"/>
      <c r="D220" s="56"/>
      <c r="E220" s="136"/>
      <c r="F220" s="63"/>
      <c r="G220" s="63"/>
      <c r="H220" s="10"/>
    </row>
    <row r="221" spans="2:8" ht="30" customHeight="1" x14ac:dyDescent="0.3">
      <c r="B221" s="53"/>
      <c r="C221" s="56"/>
      <c r="D221" s="56"/>
      <c r="E221" s="136"/>
      <c r="F221" s="63"/>
      <c r="G221" s="63"/>
      <c r="H221" s="10"/>
    </row>
    <row r="222" spans="2:8" ht="30" customHeight="1" x14ac:dyDescent="0.3">
      <c r="B222" s="53"/>
      <c r="C222" s="56"/>
      <c r="D222" s="56"/>
      <c r="E222" s="136"/>
      <c r="F222" s="63"/>
      <c r="G222" s="63"/>
      <c r="H222" s="10"/>
    </row>
  </sheetData>
  <sheetProtection selectLockedCells="1" autoFilter="0"/>
  <autoFilter ref="L4:O201" xr:uid="{00000000-0009-0000-0000-000000000000}"/>
  <conditionalFormatting sqref="B6:B15 C6:C22 N5:N95 K5:K95 H5:J201 D6:F15 B5:G5 G6:G201">
    <cfRule type="expression" dxfId="132" priority="24">
      <formula>"If(blnBinNo=""True"")"</formula>
    </cfRule>
  </conditionalFormatting>
  <conditionalFormatting sqref="L5:L95">
    <cfRule type="expression" dxfId="131" priority="23">
      <formula>"If(blnBinNo=""True"")"</formula>
    </cfRule>
  </conditionalFormatting>
  <conditionalFormatting sqref="M5:M95">
    <cfRule type="dataBar" priority="22">
      <dataBar>
        <cfvo type="min"/>
        <cfvo type="max"/>
        <color theme="2" tint="-0.34998626667073579"/>
      </dataBar>
      <extLst>
        <ext xmlns:x14="http://schemas.microsoft.com/office/spreadsheetml/2009/9/main" uri="{B025F937-C7B1-47D3-B67F-A62EFF666E3E}">
          <x14:id>{A71B7832-437D-4895-8587-A4F47DEA1BE6}</x14:id>
        </ext>
      </extLst>
    </cfRule>
  </conditionalFormatting>
  <conditionalFormatting sqref="M5:M95">
    <cfRule type="expression" dxfId="130" priority="21">
      <formula>"If(blnBinNo=""True"")"</formula>
    </cfRule>
  </conditionalFormatting>
  <conditionalFormatting sqref="L202:M1048576 O6:O95 P6:P201 O2:P5 L1:P1">
    <cfRule type="containsText" dxfId="129" priority="18" operator="containsText" text="NON">
      <formula>NOT(ISERROR(SEARCH("NON",L1)))</formula>
    </cfRule>
    <cfRule type="containsText" dxfId="128" priority="19" operator="containsText" text="DEVIS">
      <formula>NOT(ISERROR(SEARCH("DEVIS",L1)))</formula>
    </cfRule>
    <cfRule type="containsText" dxfId="127" priority="20" operator="containsText" text="EN COURS">
      <formula>NOT(ISERROR(SEARCH("EN COURS",L1)))</formula>
    </cfRule>
  </conditionalFormatting>
  <conditionalFormatting sqref="N96:N116 K96:K201">
    <cfRule type="expression" dxfId="126" priority="16">
      <formula>"If(blnBinNo=""True"")"</formula>
    </cfRule>
  </conditionalFormatting>
  <conditionalFormatting sqref="L96:L116">
    <cfRule type="expression" dxfId="125" priority="15">
      <formula>"If(blnBinNo=""True"")"</formula>
    </cfRule>
  </conditionalFormatting>
  <conditionalFormatting sqref="M96:M122">
    <cfRule type="dataBar" priority="14">
      <dataBar>
        <cfvo type="min"/>
        <cfvo type="max"/>
        <color theme="2" tint="-0.34998626667073579"/>
      </dataBar>
      <extLst>
        <ext xmlns:x14="http://schemas.microsoft.com/office/spreadsheetml/2009/9/main" uri="{B025F937-C7B1-47D3-B67F-A62EFF666E3E}">
          <x14:id>{0C84C44C-6353-40A4-A078-281052A0EA83}</x14:id>
        </ext>
      </extLst>
    </cfRule>
  </conditionalFormatting>
  <conditionalFormatting sqref="M96:M122">
    <cfRule type="expression" dxfId="124" priority="13">
      <formula>"If(blnBinNo=""True"")"</formula>
    </cfRule>
  </conditionalFormatting>
  <conditionalFormatting sqref="O96:O116">
    <cfRule type="containsText" dxfId="123" priority="10" operator="containsText" text="NON">
      <formula>NOT(ISERROR(SEARCH("NON",O96)))</formula>
    </cfRule>
    <cfRule type="containsText" dxfId="122" priority="11" operator="containsText" text="DEVIS">
      <formula>NOT(ISERROR(SEARCH("DEVIS",O96)))</formula>
    </cfRule>
    <cfRule type="containsText" dxfId="121" priority="12" operator="containsText" text="EN COURS">
      <formula>NOT(ISERROR(SEARCH("EN COURS",O96)))</formula>
    </cfRule>
  </conditionalFormatting>
  <conditionalFormatting sqref="H202:H222 N117:N201">
    <cfRule type="expression" dxfId="120" priority="8">
      <formula>"If(blnBinNo=""True"")"</formula>
    </cfRule>
  </conditionalFormatting>
  <conditionalFormatting sqref="L117:L201">
    <cfRule type="expression" dxfId="119" priority="7">
      <formula>"If(blnBinNo=""True"")"</formula>
    </cfRule>
  </conditionalFormatting>
  <conditionalFormatting sqref="M123:M201">
    <cfRule type="dataBar" priority="6">
      <dataBar>
        <cfvo type="min"/>
        <cfvo type="max"/>
        <color theme="2" tint="-0.34998626667073579"/>
      </dataBar>
      <extLst>
        <ext xmlns:x14="http://schemas.microsoft.com/office/spreadsheetml/2009/9/main" uri="{B025F937-C7B1-47D3-B67F-A62EFF666E3E}">
          <x14:id>{73E3FD98-75B4-4786-B746-CBA06B9CE636}</x14:id>
        </ext>
      </extLst>
    </cfRule>
  </conditionalFormatting>
  <conditionalFormatting sqref="M123:M201">
    <cfRule type="expression" dxfId="118" priority="5">
      <formula>"If(blnBinNo=""True"")"</formula>
    </cfRule>
  </conditionalFormatting>
  <conditionalFormatting sqref="O117:O201">
    <cfRule type="containsText" dxfId="117" priority="2" operator="containsText" text="NON">
      <formula>NOT(ISERROR(SEARCH("NON",O117)))</formula>
    </cfRule>
    <cfRule type="containsText" dxfId="116" priority="3" operator="containsText" text="DEVIS">
      <formula>NOT(ISERROR(SEARCH("DEVIS",O117)))</formula>
    </cfRule>
    <cfRule type="containsText" dxfId="115" priority="4" operator="containsText" text="EN COURS">
      <formula>NOT(ISERROR(SEARCH("EN COURS",O117)))</formula>
    </cfRule>
  </conditionalFormatting>
  <conditionalFormatting sqref="B1:B1048576">
    <cfRule type="expression" dxfId="114" priority="1">
      <formula>FIND("?",B1,1)</formula>
    </cfRule>
  </conditionalFormatting>
  <dataValidations xWindow="1458" yWindow="376" count="13">
    <dataValidation allowBlank="1" showInputMessage="1" showErrorMessage="1" prompt="Nombre de bacs calculé automatiquement" sqref="D3:E3" xr:uid="{00000000-0002-0000-0000-000000000000}"/>
    <dataValidation allowBlank="1" showInputMessage="1" showErrorMessage="1" prompt="Nombre d’articles calculé automatiquement en fonction de leur description" sqref="B3" xr:uid="{00000000-0002-0000-0000-000001000000}"/>
    <dataValidation allowBlank="1" showInputMessage="1" showErrorMessage="1" prompt="Entrez le nom dans cette colonne_x000a_" sqref="B4" xr:uid="{00000000-0002-0000-0000-000002000000}"/>
    <dataValidation allowBlank="1" showInputMessage="1" showErrorMessage="1" prompt="Entrez une réference" sqref="C4" xr:uid="{00000000-0002-0000-0000-000003000000}"/>
    <dataValidation allowBlank="1" showInputMessage="1" showErrorMessage="1" prompt="Indiquez le lieu et le type ( Appuyez sur Alt+Bas pour ouvrir la liste déroulante, puis sur Entrée pour sélectionner l’un des éléments)" sqref="D4:E4" xr:uid="{00000000-0002-0000-0000-000004000000}"/>
    <dataValidation allowBlank="1" showInputMessage="1" showErrorMessage="1" prompt="Entrez la quantité avant le signal de réapprovisionnement._x000a_" sqref="K4" xr:uid="{00000000-0002-0000-0000-000005000000}"/>
    <dataValidation allowBlank="1" showInputMessage="1" showErrorMessage="1" prompt="Une icône d’indicateur dans cette colonne indique que les éléments de l’inventaire doivent être réapprovisionnés" sqref="N4" xr:uid="{00000000-0002-0000-0000-000006000000}"/>
    <dataValidation allowBlank="1" showInputMessage="1" showErrorMessage="1" prompt="Entrez le prix de chaque article dans cette colonne" sqref="L4" xr:uid="{00000000-0002-0000-0000-000007000000}"/>
    <dataValidation allowBlank="1" showInputMessage="1" showErrorMessage="1" prompt="La valeur de stock est calculée automatiquement dans cette colonne sur la base des valeurs QTÉ et PRIX présentes dans le tableau" sqref="M4" xr:uid="{00000000-0002-0000-0000-000008000000}"/>
    <dataValidation allowBlank="1" showInputMessage="1" showErrorMessage="1" prompt="La date de la derniere verification des articles est à inscrire ici" sqref="P4" xr:uid="{00000000-0002-0000-0000-000009000000}"/>
    <dataValidation type="list" errorStyle="warning" allowBlank="1" showInputMessage="1" showErrorMessage="1" error="Ce numéro de bac n’est pas dans la liste. Oui pour conserver l’entrée, Annuler pour l’ajouter au tableau de la feuille Emplacement des stocks (le numéro de bac sera ensuite ajouté à cette liste) ou Non puis Alt+Bas pour choisir un élément dans la liste." sqref="D5:E81 D86:E222" xr:uid="{00000000-0002-0000-0000-00000A000000}">
      <formula1>NuméroBac</formula1>
    </dataValidation>
    <dataValidation allowBlank="1" showInputMessage="1" showErrorMessage="1" prompt="La case se met en vert si le stock à été acheté ( oui ) ou la case se met en orange si l'approvisionnement est en cours ( en cours)_x000a_il suffit de taper les mots." sqref="O4" xr:uid="{00000000-0002-0000-0000-00000B000000}"/>
    <dataValidation allowBlank="1" showInputMessage="1" showErrorMessage="1" prompt="Entrez la quantité de chaque article dans cette colonne" sqref="F4:J4" xr:uid="{00000000-0002-0000-0000-00000C000000}"/>
  </dataValidations>
  <printOptions horizontalCentered="1"/>
  <pageMargins left="0.23622047244094491" right="0.23622047244094491" top="0.74803149606299213" bottom="0.74803149606299213" header="0.31496062992125984" footer="0.31496062992125984"/>
  <pageSetup paperSize="9" fitToHeight="0" orientation="landscape" r:id="rId1"/>
  <headerFooter differentFirst="1">
    <oddFooter>Page &amp;P of &amp;N</oddFooter>
  </headerFooter>
  <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dataBar" id="{A71B7832-437D-4895-8587-A4F47DEA1BE6}">
            <x14:dataBar minLength="0" maxLength="100" gradient="0">
              <x14:cfvo type="autoMin"/>
              <x14:cfvo type="autoMax"/>
              <x14:negativeFillColor rgb="FFFF0000"/>
              <x14:axisColor rgb="FF000000"/>
            </x14:dataBar>
          </x14:cfRule>
          <xm:sqref>M5:M95</xm:sqref>
        </x14:conditionalFormatting>
        <x14:conditionalFormatting xmlns:xm="http://schemas.microsoft.com/office/excel/2006/main">
          <x14:cfRule type="dataBar" id="{0C84C44C-6353-40A4-A078-281052A0EA83}">
            <x14:dataBar minLength="0" maxLength="100" gradient="0">
              <x14:cfvo type="autoMin"/>
              <x14:cfvo type="autoMax"/>
              <x14:negativeFillColor rgb="FFFF0000"/>
              <x14:axisColor rgb="FF000000"/>
            </x14:dataBar>
          </x14:cfRule>
          <xm:sqref>M96:M122</xm:sqref>
        </x14:conditionalFormatting>
        <x14:conditionalFormatting xmlns:xm="http://schemas.microsoft.com/office/excel/2006/main">
          <x14:cfRule type="dataBar" id="{73E3FD98-75B4-4786-B746-CBA06B9CE636}">
            <x14:dataBar minLength="0" maxLength="100" gradient="0">
              <x14:cfvo type="autoMin"/>
              <x14:cfvo type="autoMax"/>
              <x14:negativeFillColor rgb="FFFF0000"/>
              <x14:axisColor rgb="FF000000"/>
            </x14:dataBar>
          </x14:cfRule>
          <xm:sqref>M123:M201</xm:sqref>
        </x14:conditionalFormatting>
        <x14:conditionalFormatting xmlns:xm="http://schemas.microsoft.com/office/excel/2006/main">
          <x14:cfRule type="iconSet" priority="26" id="{9C21C677-B855-417D-9501-AA819B552640}">
            <x14:iconSet custom="1">
              <x14:cfvo type="percent">
                <xm:f>0</xm:f>
              </x14:cfvo>
              <x14:cfvo type="num">
                <xm:f>0</xm:f>
              </x14:cfvo>
              <x14:cfvo type="num">
                <xm:f>1</xm:f>
              </x14:cfvo>
              <x14:cfIcon iconSet="NoIcons" iconId="0"/>
              <x14:cfIcon iconSet="NoIcons" iconId="0"/>
              <x14:cfIcon iconSet="3Flags" iconId="0"/>
            </x14:iconSet>
          </x14:cfRule>
          <xm:sqref>N5:N95</xm:sqref>
        </x14:conditionalFormatting>
        <x14:conditionalFormatting xmlns:xm="http://schemas.microsoft.com/office/excel/2006/main">
          <x14:cfRule type="iconSet" priority="27" id="{E691FA5F-7036-47C9-A632-5C5575416BF4}">
            <x14:iconSet custom="1">
              <x14:cfvo type="percent">
                <xm:f>0</xm:f>
              </x14:cfvo>
              <x14:cfvo type="num">
                <xm:f>0</xm:f>
              </x14:cfvo>
              <x14:cfvo type="num">
                <xm:f>1</xm:f>
              </x14:cfvo>
              <x14:cfIcon iconSet="NoIcons" iconId="0"/>
              <x14:cfIcon iconSet="NoIcons" iconId="0"/>
              <x14:cfIcon iconSet="3Flags" iconId="0"/>
            </x14:iconSet>
          </x14:cfRule>
          <xm:sqref>N96:N116</xm:sqref>
        </x14:conditionalFormatting>
        <x14:conditionalFormatting xmlns:xm="http://schemas.microsoft.com/office/excel/2006/main">
          <x14:cfRule type="iconSet" priority="28" id="{9835B681-B361-4AB2-9724-678ECA2FE48C}">
            <x14:iconSet custom="1">
              <x14:cfvo type="percent">
                <xm:f>0</xm:f>
              </x14:cfvo>
              <x14:cfvo type="num">
                <xm:f>0</xm:f>
              </x14:cfvo>
              <x14:cfvo type="num">
                <xm:f>1</xm:f>
              </x14:cfvo>
              <x14:cfIcon iconSet="NoIcons" iconId="0"/>
              <x14:cfIcon iconSet="NoIcons" iconId="0"/>
              <x14:cfIcon iconSet="3Flags" iconId="0"/>
            </x14:iconSet>
          </x14:cfRule>
          <xm:sqref>N117:N201</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tBinLookup">
    <tabColor theme="4" tint="-0.499984740745262"/>
    <pageSetUpPr autoPageBreaks="0"/>
  </sheetPr>
  <dimension ref="B1:D18"/>
  <sheetViews>
    <sheetView showGridLines="0" zoomScaleNormal="100" workbookViewId="0">
      <selection activeCell="B2" sqref="B2"/>
    </sheetView>
  </sheetViews>
  <sheetFormatPr baseColWidth="10" defaultColWidth="8.88671875" defaultRowHeight="30" customHeight="1" x14ac:dyDescent="0.3"/>
  <cols>
    <col min="1" max="1" width="1.88671875" customWidth="1"/>
    <col min="2" max="2" width="53.109375" customWidth="1"/>
    <col min="3" max="3" width="14" customWidth="1"/>
    <col min="4" max="4" width="15" customWidth="1"/>
    <col min="5" max="26" width="8.88671875" customWidth="1"/>
  </cols>
  <sheetData>
    <row r="1" spans="2:4" ht="54" customHeight="1" thickBot="1" x14ac:dyDescent="0.5">
      <c r="B1" s="2" t="s">
        <v>3</v>
      </c>
      <c r="C1" s="1"/>
      <c r="D1" s="1"/>
    </row>
    <row r="2" spans="2:4" ht="24.95" customHeight="1" x14ac:dyDescent="0.3">
      <c r="B2" s="6"/>
    </row>
    <row r="3" spans="2:4" ht="30" customHeight="1" x14ac:dyDescent="0.3">
      <c r="B3" s="5"/>
      <c r="C3" s="5"/>
      <c r="D3" s="5"/>
    </row>
    <row r="4" spans="2:4" ht="17.100000000000001" customHeight="1" x14ac:dyDescent="0.3">
      <c r="B4" s="8" t="s">
        <v>17</v>
      </c>
      <c r="C4" s="8" t="s">
        <v>1</v>
      </c>
      <c r="D4" s="8" t="s">
        <v>2</v>
      </c>
    </row>
    <row r="5" spans="2:4" ht="30" customHeight="1" x14ac:dyDescent="0.3">
      <c r="B5" s="9" t="s">
        <v>75</v>
      </c>
      <c r="C5" s="9" t="s">
        <v>12</v>
      </c>
      <c r="D5" s="9" t="s">
        <v>12</v>
      </c>
    </row>
    <row r="6" spans="2:4" ht="30" customHeight="1" x14ac:dyDescent="0.3">
      <c r="B6" s="9" t="s">
        <v>76</v>
      </c>
      <c r="C6" s="9" t="s">
        <v>13</v>
      </c>
      <c r="D6" s="9" t="s">
        <v>13</v>
      </c>
    </row>
    <row r="7" spans="2:4" ht="30" customHeight="1" x14ac:dyDescent="0.3">
      <c r="B7" s="9" t="s">
        <v>109</v>
      </c>
      <c r="C7" s="9" t="s">
        <v>13</v>
      </c>
      <c r="D7" s="9" t="s">
        <v>13</v>
      </c>
    </row>
    <row r="8" spans="2:4" ht="30" customHeight="1" x14ac:dyDescent="0.3">
      <c r="B8" s="9" t="s">
        <v>110</v>
      </c>
      <c r="C8" s="9" t="s">
        <v>12</v>
      </c>
      <c r="D8" s="9" t="s">
        <v>12</v>
      </c>
    </row>
    <row r="9" spans="2:4" ht="30" customHeight="1" x14ac:dyDescent="0.3">
      <c r="B9" s="9" t="s">
        <v>77</v>
      </c>
      <c r="C9" s="9" t="s">
        <v>12</v>
      </c>
      <c r="D9" s="9" t="s">
        <v>12</v>
      </c>
    </row>
    <row r="10" spans="2:4" ht="30" customHeight="1" x14ac:dyDescent="0.3">
      <c r="B10" s="9" t="s">
        <v>78</v>
      </c>
      <c r="C10" s="9" t="s">
        <v>14</v>
      </c>
      <c r="D10" s="9" t="s">
        <v>13</v>
      </c>
    </row>
    <row r="11" spans="2:4" ht="30" customHeight="1" x14ac:dyDescent="0.3">
      <c r="B11" s="9" t="s">
        <v>108</v>
      </c>
      <c r="C11" s="9" t="s">
        <v>13</v>
      </c>
      <c r="D11" s="9" t="s">
        <v>13</v>
      </c>
    </row>
    <row r="12" spans="2:4" ht="30" customHeight="1" x14ac:dyDescent="0.3">
      <c r="B12" s="9" t="s">
        <v>117</v>
      </c>
      <c r="C12" s="9" t="s">
        <v>13</v>
      </c>
      <c r="D12" s="9" t="s">
        <v>13</v>
      </c>
    </row>
    <row r="13" spans="2:4" ht="30" customHeight="1" x14ac:dyDescent="0.3">
      <c r="B13" s="9" t="s">
        <v>36</v>
      </c>
      <c r="C13" s="9" t="s">
        <v>13</v>
      </c>
      <c r="D13" s="9" t="s">
        <v>13</v>
      </c>
    </row>
    <row r="14" spans="2:4" ht="30" customHeight="1" x14ac:dyDescent="0.3">
      <c r="B14" s="9" t="s">
        <v>33</v>
      </c>
      <c r="C14" s="9" t="s">
        <v>13</v>
      </c>
      <c r="D14" s="9" t="s">
        <v>13</v>
      </c>
    </row>
    <row r="15" spans="2:4" ht="30" customHeight="1" x14ac:dyDescent="0.3">
      <c r="B15" s="9" t="s">
        <v>11</v>
      </c>
      <c r="C15" s="9" t="s">
        <v>12</v>
      </c>
      <c r="D15" s="9" t="s">
        <v>12</v>
      </c>
    </row>
    <row r="16" spans="2:4" ht="30" customHeight="1" x14ac:dyDescent="0.3">
      <c r="B16" s="9" t="s">
        <v>7</v>
      </c>
      <c r="C16" s="9" t="s">
        <v>12</v>
      </c>
      <c r="D16" s="9" t="s">
        <v>12</v>
      </c>
    </row>
    <row r="17" spans="2:4" ht="30" customHeight="1" x14ac:dyDescent="0.3">
      <c r="B17" s="9" t="s">
        <v>8</v>
      </c>
      <c r="C17" s="9" t="s">
        <v>12</v>
      </c>
      <c r="D17" s="9" t="s">
        <v>12</v>
      </c>
    </row>
    <row r="18" spans="2:4" ht="30" customHeight="1" x14ac:dyDescent="0.3">
      <c r="B18" s="9" t="s">
        <v>37</v>
      </c>
      <c r="C18" s="9" t="s">
        <v>12</v>
      </c>
      <c r="D18" s="9" t="s">
        <v>12</v>
      </c>
    </row>
  </sheetData>
  <sheetProtection selectLockedCells="1" autoFilter="0"/>
  <dataValidations count="3">
    <dataValidation allowBlank="1" showInputMessage="1" showErrorMessage="1" prompt="Entrez le LIEU/TYPE" sqref="B4" xr:uid="{00000000-0002-0000-0100-000000000000}"/>
    <dataValidation allowBlank="1" showInputMessage="1" showErrorMessage="1" prompt="Entrez le lieu" sqref="C4" xr:uid="{00000000-0002-0000-0100-000001000000}"/>
    <dataValidation allowBlank="1" showInputMessage="1" showErrorMessage="1" prompt="Entrez l’emplacement " sqref="D4" xr:uid="{00000000-0002-0000-0100-000002000000}"/>
  </dataValidations>
  <printOptions horizontalCentered="1"/>
  <pageMargins left="0.23622047244094491" right="0.23622047244094491" top="0.74803149606299213" bottom="0.74803149606299213" header="0.31496062992125984" footer="0.31496062992125984"/>
  <pageSetup paperSize="9" orientation="landscape" r:id="rId1"/>
  <headerFooter differentFirst="1">
    <oddFooter>Page &amp;P of &amp;N</oddFooter>
  </headerFooter>
  <drawing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1">
    <tabColor rgb="FFFFC000"/>
  </sheetPr>
  <dimension ref="B1:N28"/>
  <sheetViews>
    <sheetView showGridLines="0" workbookViewId="0">
      <selection activeCell="C5" sqref="C5"/>
    </sheetView>
  </sheetViews>
  <sheetFormatPr baseColWidth="10" defaultColWidth="8.88671875" defaultRowHeight="30" customHeight="1" x14ac:dyDescent="0.3"/>
  <cols>
    <col min="1" max="1" width="1.88671875" customWidth="1"/>
    <col min="2" max="2" width="17.6640625" style="55" customWidth="1"/>
    <col min="3" max="3" width="22.77734375" style="55" customWidth="1"/>
    <col min="4" max="4" width="14.5546875" style="55" customWidth="1"/>
    <col min="5" max="5" width="20.77734375" style="55" customWidth="1"/>
    <col min="6" max="6" width="23.33203125" style="55" customWidth="1"/>
    <col min="7" max="7" width="20.33203125" style="88" customWidth="1"/>
    <col min="8" max="8" width="20.33203125" style="55" customWidth="1"/>
    <col min="9" max="9" width="21.44140625" customWidth="1"/>
    <col min="10" max="10" width="20.5546875" customWidth="1"/>
    <col min="11" max="11" width="13.44140625" customWidth="1"/>
    <col min="12" max="12" width="17.6640625" customWidth="1"/>
    <col min="13" max="13" width="7.6640625" customWidth="1"/>
    <col min="14" max="14" width="13.88671875" customWidth="1"/>
    <col min="15" max="26" width="8.88671875" customWidth="1"/>
  </cols>
  <sheetData>
    <row r="1" spans="2:14" ht="54" customHeight="1" thickBot="1" x14ac:dyDescent="0.5">
      <c r="B1" s="49" t="s">
        <v>30</v>
      </c>
      <c r="C1" s="77"/>
      <c r="D1" s="77"/>
      <c r="E1" s="59"/>
      <c r="F1" s="59"/>
      <c r="G1" s="85"/>
      <c r="H1" s="59"/>
      <c r="I1" s="1"/>
      <c r="J1" s="1"/>
      <c r="K1" s="1"/>
      <c r="L1" s="1"/>
      <c r="M1" s="1"/>
      <c r="N1" s="1"/>
    </row>
    <row r="2" spans="2:14" ht="24.95" customHeight="1" x14ac:dyDescent="0.3">
      <c r="B2" s="60"/>
      <c r="C2" s="60" t="s">
        <v>6</v>
      </c>
      <c r="D2" s="60"/>
      <c r="G2" s="86"/>
    </row>
    <row r="3" spans="2:14" ht="30" customHeight="1" x14ac:dyDescent="0.3">
      <c r="B3" s="75"/>
      <c r="C3" s="78"/>
      <c r="D3" s="78"/>
      <c r="G3" s="86"/>
    </row>
    <row r="4" spans="2:14" ht="17.100000000000001" customHeight="1" x14ac:dyDescent="0.3">
      <c r="B4" s="68" t="s">
        <v>22</v>
      </c>
      <c r="C4" s="68" t="s">
        <v>134</v>
      </c>
      <c r="D4" s="68" t="s">
        <v>149</v>
      </c>
      <c r="E4" s="68" t="s">
        <v>18</v>
      </c>
      <c r="F4" s="68" t="s">
        <v>152</v>
      </c>
      <c r="G4" s="90" t="s">
        <v>31</v>
      </c>
      <c r="H4" s="68" t="s">
        <v>32</v>
      </c>
      <c r="I4" s="4" t="s">
        <v>17</v>
      </c>
      <c r="J4" s="4" t="s">
        <v>2</v>
      </c>
      <c r="K4" s="4" t="s">
        <v>140</v>
      </c>
      <c r="L4" s="4" t="s">
        <v>147</v>
      </c>
      <c r="M4" s="4" t="s">
        <v>379</v>
      </c>
      <c r="N4" s="4" t="s">
        <v>148</v>
      </c>
    </row>
    <row r="5" spans="2:14" ht="30" customHeight="1" x14ac:dyDescent="0.3">
      <c r="B5" s="76" t="s">
        <v>354</v>
      </c>
      <c r="C5" s="76" t="s">
        <v>20</v>
      </c>
      <c r="D5" s="76">
        <v>2</v>
      </c>
      <c r="E5" s="76"/>
      <c r="F5" s="76"/>
      <c r="G5" s="91">
        <v>43917</v>
      </c>
      <c r="H5" s="129">
        <v>43921</v>
      </c>
      <c r="I5" s="9" t="str">
        <f>IFERROR(VLOOKUP(PrélèvementsStock2[ARTICLES],Inventaire[],3,FALSE),"")</f>
        <v>COPPELIA LUMIERE L</v>
      </c>
      <c r="J5" s="9" t="str">
        <f>IFERROR(VLOOKUP(PrélèvementsStock2[ARTICLES],Inventaire[],4,FALSE),"")</f>
        <v>LOCAL</v>
      </c>
      <c r="K5" t="str">
        <f ca="1">IF(PrélèvementsStock2[[#This Row],[DATE DE PANNE]]="","",IF(PrélèvementsStock2[[#This Row],[DATE DE PANNE]]+14&lt;=TODAY(),"ROUGE",IF(PrélèvementsStock2[[#This Row],[DATE DE PANNE]]+7&lt;=TODAY(),"ORANGE",IF(PrélèvementsStock2[[#This Row],[DATE DE PANNE]]&lt;=TODAY(),"VERT",""))))</f>
        <v>ROUGE</v>
      </c>
      <c r="L5">
        <f>IF(ISNUMBER(SEARCH("OUI",PrélèvementsStock2[[#This Row],[REPAREZ]])),0,PrélèvementsStock2[[#This Row],[QTE EN PANNE]])</f>
        <v>2</v>
      </c>
      <c r="M5" t="s">
        <v>380</v>
      </c>
      <c r="N5" s="23"/>
    </row>
    <row r="6" spans="2:14" ht="30" customHeight="1" x14ac:dyDescent="0.3">
      <c r="B6" s="76"/>
      <c r="C6" s="76" t="s">
        <v>97</v>
      </c>
      <c r="D6" s="76">
        <v>1</v>
      </c>
      <c r="E6" s="98"/>
      <c r="F6" s="98"/>
      <c r="G6" s="91"/>
      <c r="H6" s="130"/>
      <c r="I6" s="9" t="str">
        <f>IFERROR(VLOOKUP(PrélèvementsStock2[ARTICLES],Inventaire[],3,FALSE),"")</f>
        <v>COPPELIA OUTILS</v>
      </c>
      <c r="J6" s="9" t="str">
        <f>IFERROR(VLOOKUP(PrélèvementsStock2[ARTICLES],Inventaire[],4,FALSE),"")</f>
        <v>GRILLE</v>
      </c>
      <c r="K6" t="str">
        <f ca="1">IF(PrélèvementsStock2[[#This Row],[DATE DE PANNE]]="","",IF(PrélèvementsStock2[[#This Row],[DATE DE PANNE]]+14&lt;=TODAY(),"ROUGE",IF(PrélèvementsStock2[[#This Row],[DATE DE PANNE]]+7&lt;=TODAY(),"ORANGE",IF(PrélèvementsStock2[[#This Row],[DATE DE PANNE]]&lt;=TODAY(),"VERT",""))))</f>
        <v/>
      </c>
      <c r="L6">
        <f>IF(ISNUMBER(SEARCH("OUI",PrélèvementsStock2[[#This Row],[REPAREZ]])),0,PrélèvementsStock2[[#This Row],[QTE EN PANNE]])</f>
        <v>1</v>
      </c>
      <c r="N6" s="23"/>
    </row>
    <row r="7" spans="2:14" ht="30" customHeight="1" x14ac:dyDescent="0.3">
      <c r="B7" s="76"/>
      <c r="C7" s="76" t="s">
        <v>35</v>
      </c>
      <c r="D7" s="76"/>
      <c r="E7" s="98"/>
      <c r="F7" s="98"/>
      <c r="G7" s="91"/>
      <c r="H7" s="130"/>
      <c r="I7" s="9" t="str">
        <f>IFERROR(VLOOKUP(PrélèvementsStock2[ARTICLES],Inventaire[],3,FALSE),"")</f>
        <v/>
      </c>
      <c r="J7" s="9" t="str">
        <f>IFERROR(VLOOKUP(PrélèvementsStock2[ARTICLES],Inventaire[],4,FALSE),"")</f>
        <v/>
      </c>
      <c r="K7" t="str">
        <f ca="1">IF(PrélèvementsStock2[[#This Row],[DATE DE PANNE]]="","",IF(PrélèvementsStock2[[#This Row],[DATE DE PANNE]]+14&lt;=TODAY(),"ROUGE",IF(PrélèvementsStock2[[#This Row],[DATE DE PANNE]]+7&lt;=TODAY(),"ORANGE",IF(PrélèvementsStock2[[#This Row],[DATE DE PANNE]]&lt;=TODAY(),"VERT",""))))</f>
        <v/>
      </c>
      <c r="L7">
        <f>IF(ISNUMBER(SEARCH("OUI",PrélèvementsStock2[[#This Row],[REPAREZ]])),0,PrélèvementsStock2[[#This Row],[QTE EN PANNE]])</f>
        <v>0</v>
      </c>
      <c r="N7" s="23"/>
    </row>
    <row r="8" spans="2:14" ht="30" customHeight="1" x14ac:dyDescent="0.3">
      <c r="B8" s="76"/>
      <c r="C8" s="76" t="s">
        <v>35</v>
      </c>
      <c r="D8" s="76"/>
      <c r="E8" s="98"/>
      <c r="F8" s="98"/>
      <c r="G8" s="91"/>
      <c r="H8" s="130"/>
      <c r="I8" s="9" t="str">
        <f>IFERROR(VLOOKUP(PrélèvementsStock2[ARTICLES],Inventaire[],3,FALSE),"")</f>
        <v/>
      </c>
      <c r="J8" s="9" t="str">
        <f>IFERROR(VLOOKUP(PrélèvementsStock2[ARTICLES],Inventaire[],4,FALSE),"")</f>
        <v/>
      </c>
      <c r="K8" t="str">
        <f ca="1">IF(PrélèvementsStock2[[#This Row],[DATE DE PANNE]]="","",IF(PrélèvementsStock2[[#This Row],[DATE DE PANNE]]+14&lt;=TODAY(),"ROUGE",IF(PrélèvementsStock2[[#This Row],[DATE DE PANNE]]+7&lt;=TODAY(),"ORANGE",IF(PrélèvementsStock2[[#This Row],[DATE DE PANNE]]&lt;=TODAY(),"VERT",""))))</f>
        <v/>
      </c>
      <c r="L8">
        <f>IF(ISNUMBER(SEARCH("OUI",PrélèvementsStock2[[#This Row],[REPAREZ]])),0,PrélèvementsStock2[[#This Row],[QTE EN PANNE]])</f>
        <v>0</v>
      </c>
      <c r="N8" s="23"/>
    </row>
    <row r="9" spans="2:14" ht="30" customHeight="1" x14ac:dyDescent="0.3">
      <c r="B9" s="76"/>
      <c r="C9" s="76"/>
      <c r="D9" s="76"/>
      <c r="E9" s="98"/>
      <c r="F9" s="98"/>
      <c r="G9" s="91"/>
      <c r="H9" s="130"/>
      <c r="I9" s="9" t="str">
        <f>IFERROR(VLOOKUP(PrélèvementsStock2[ARTICLES],Inventaire[],3,FALSE),"")</f>
        <v/>
      </c>
      <c r="J9" s="9" t="str">
        <f>IFERROR(VLOOKUP(PrélèvementsStock2[ARTICLES],Inventaire[],4,FALSE),"")</f>
        <v/>
      </c>
      <c r="K9" t="str">
        <f ca="1">IF(PrélèvementsStock2[[#This Row],[DATE DE PANNE]]="","",IF(PrélèvementsStock2[[#This Row],[DATE DE PANNE]]+14&lt;=TODAY(),"ROUGE",IF(PrélèvementsStock2[[#This Row],[DATE DE PANNE]]+7&lt;=TODAY(),"ORANGE",IF(PrélèvementsStock2[[#This Row],[DATE DE PANNE]]&lt;=TODAY(),"VERT",""))))</f>
        <v/>
      </c>
      <c r="L9">
        <f>IF(ISNUMBER(SEARCH("OUI",PrélèvementsStock2[[#This Row],[REPAREZ]])),0,PrélèvementsStock2[[#This Row],[QTE EN PANNE]])</f>
        <v>0</v>
      </c>
      <c r="N9" s="23"/>
    </row>
    <row r="10" spans="2:14" ht="30" customHeight="1" x14ac:dyDescent="0.3">
      <c r="B10" s="76"/>
      <c r="C10" s="76"/>
      <c r="D10" s="76"/>
      <c r="E10" s="98"/>
      <c r="F10" s="98"/>
      <c r="G10" s="91"/>
      <c r="H10" s="130"/>
      <c r="I10" s="9" t="str">
        <f>IFERROR(VLOOKUP(PrélèvementsStock2[ARTICLES],Inventaire[],3,FALSE),"")</f>
        <v/>
      </c>
      <c r="J10" s="9" t="str">
        <f>IFERROR(VLOOKUP(PrélèvementsStock2[ARTICLES],Inventaire[],4,FALSE),"")</f>
        <v/>
      </c>
      <c r="K10" t="str">
        <f ca="1">IF(PrélèvementsStock2[[#This Row],[DATE DE PANNE]]="","",IF(PrélèvementsStock2[[#This Row],[DATE DE PANNE]]+14&lt;=TODAY(),"ROUGE",IF(PrélèvementsStock2[[#This Row],[DATE DE PANNE]]+7&lt;=TODAY(),"ORANGE",IF(PrélèvementsStock2[[#This Row],[DATE DE PANNE]]&lt;=TODAY(),"VERT",""))))</f>
        <v/>
      </c>
      <c r="L10">
        <f>IF(ISNUMBER(SEARCH("OUI",PrélèvementsStock2[[#This Row],[REPAREZ]])),0,PrélèvementsStock2[[#This Row],[QTE EN PANNE]])</f>
        <v>0</v>
      </c>
      <c r="N10" s="23"/>
    </row>
    <row r="11" spans="2:14" ht="30" customHeight="1" x14ac:dyDescent="0.3">
      <c r="B11" s="76"/>
      <c r="C11" s="76"/>
      <c r="D11" s="76"/>
      <c r="E11" s="98"/>
      <c r="F11" s="98"/>
      <c r="G11" s="91"/>
      <c r="H11" s="130"/>
      <c r="I11" s="9" t="str">
        <f>IFERROR(VLOOKUP(PrélèvementsStock2[ARTICLES],Inventaire[],3,FALSE),"")</f>
        <v/>
      </c>
      <c r="J11" s="9" t="str">
        <f>IFERROR(VLOOKUP(PrélèvementsStock2[ARTICLES],Inventaire[],4,FALSE),"")</f>
        <v/>
      </c>
      <c r="K11" t="str">
        <f ca="1">IF(PrélèvementsStock2[[#This Row],[DATE DE PANNE]]="","",IF(PrélèvementsStock2[[#This Row],[DATE DE PANNE]]+14&lt;=TODAY(),"ROUGE",IF(PrélèvementsStock2[[#This Row],[DATE DE PANNE]]+7&lt;=TODAY(),"ORANGE",IF(PrélèvementsStock2[[#This Row],[DATE DE PANNE]]&lt;=TODAY(),"VERT",""))))</f>
        <v/>
      </c>
      <c r="L11">
        <f>IF(ISNUMBER(SEARCH("OUI",PrélèvementsStock2[[#This Row],[REPAREZ]])),0,PrélèvementsStock2[[#This Row],[QTE EN PANNE]])</f>
        <v>0</v>
      </c>
      <c r="N11" s="23"/>
    </row>
    <row r="12" spans="2:14" ht="30" customHeight="1" x14ac:dyDescent="0.3">
      <c r="B12" s="76"/>
      <c r="C12" s="76"/>
      <c r="D12" s="76"/>
      <c r="E12" s="98"/>
      <c r="F12" s="98"/>
      <c r="G12" s="91"/>
      <c r="H12" s="130"/>
      <c r="I12" s="9" t="str">
        <f>IFERROR(VLOOKUP(PrélèvementsStock2[ARTICLES],Inventaire[],3,FALSE),"")</f>
        <v/>
      </c>
      <c r="J12" s="9" t="str">
        <f>IFERROR(VLOOKUP(PrélèvementsStock2[ARTICLES],Inventaire[],4,FALSE),"")</f>
        <v/>
      </c>
      <c r="K12" t="str">
        <f ca="1">IF(PrélèvementsStock2[[#This Row],[DATE DE PANNE]]="","",IF(PrélèvementsStock2[[#This Row],[DATE DE PANNE]]+14&lt;=TODAY(),"ROUGE",IF(PrélèvementsStock2[[#This Row],[DATE DE PANNE]]+7&lt;=TODAY(),"ORANGE",IF(PrélèvementsStock2[[#This Row],[DATE DE PANNE]]&lt;=TODAY(),"VERT",""))))</f>
        <v/>
      </c>
      <c r="L12">
        <f>IF(ISNUMBER(SEARCH("OUI",PrélèvementsStock2[[#This Row],[REPAREZ]])),0,PrélèvementsStock2[[#This Row],[QTE EN PANNE]])</f>
        <v>0</v>
      </c>
      <c r="N12" s="23"/>
    </row>
    <row r="13" spans="2:14" ht="30" customHeight="1" x14ac:dyDescent="0.3">
      <c r="B13" s="76"/>
      <c r="C13" s="76"/>
      <c r="D13" s="76"/>
      <c r="E13" s="98"/>
      <c r="F13" s="98"/>
      <c r="G13" s="91"/>
      <c r="H13" s="130"/>
      <c r="I13" s="9" t="str">
        <f>IFERROR(VLOOKUP(PrélèvementsStock2[ARTICLES],Inventaire[],3,FALSE),"")</f>
        <v/>
      </c>
      <c r="J13" s="9" t="str">
        <f>IFERROR(VLOOKUP(PrélèvementsStock2[ARTICLES],Inventaire[],4,FALSE),"")</f>
        <v/>
      </c>
      <c r="K13" t="str">
        <f ca="1">IF(PrélèvementsStock2[[#This Row],[DATE DE PANNE]]="","",IF(PrélèvementsStock2[[#This Row],[DATE DE PANNE]]+14&lt;=TODAY(),"ROUGE",IF(PrélèvementsStock2[[#This Row],[DATE DE PANNE]]+7&lt;=TODAY(),"ORANGE",IF(PrélèvementsStock2[[#This Row],[DATE DE PANNE]]&lt;=TODAY(),"VERT",""))))</f>
        <v/>
      </c>
      <c r="L13">
        <f>IF(ISNUMBER(SEARCH("OUI",PrélèvementsStock2[[#This Row],[REPAREZ]])),0,PrélèvementsStock2[[#This Row],[QTE EN PANNE]])</f>
        <v>0</v>
      </c>
      <c r="N13" s="23"/>
    </row>
    <row r="14" spans="2:14" ht="30" customHeight="1" x14ac:dyDescent="0.3">
      <c r="B14" s="76"/>
      <c r="C14" s="76"/>
      <c r="D14" s="76"/>
      <c r="E14" s="98"/>
      <c r="F14" s="98"/>
      <c r="G14" s="91"/>
      <c r="H14" s="130"/>
      <c r="I14" s="9" t="str">
        <f>IFERROR(VLOOKUP(PrélèvementsStock2[ARTICLES],Inventaire[],3,FALSE),"")</f>
        <v/>
      </c>
      <c r="J14" s="9" t="str">
        <f>IFERROR(VLOOKUP(PrélèvementsStock2[ARTICLES],Inventaire[],4,FALSE),"")</f>
        <v/>
      </c>
      <c r="K14" t="str">
        <f ca="1">IF(PrélèvementsStock2[[#This Row],[DATE DE PANNE]]="","",IF(PrélèvementsStock2[[#This Row],[DATE DE PANNE]]+14&lt;=TODAY(),"ROUGE",IF(PrélèvementsStock2[[#This Row],[DATE DE PANNE]]+7&lt;=TODAY(),"ORANGE",IF(PrélèvementsStock2[[#This Row],[DATE DE PANNE]]&lt;=TODAY(),"VERT",""))))</f>
        <v/>
      </c>
      <c r="L14">
        <f>IF(ISNUMBER(SEARCH("OUI",PrélèvementsStock2[[#This Row],[REPAREZ]])),0,PrélèvementsStock2[[#This Row],[QTE EN PANNE]])</f>
        <v>0</v>
      </c>
      <c r="N14" s="23"/>
    </row>
    <row r="15" spans="2:14" ht="30" customHeight="1" x14ac:dyDescent="0.3">
      <c r="B15" s="76"/>
      <c r="C15" s="76"/>
      <c r="D15" s="76"/>
      <c r="E15" s="98"/>
      <c r="F15" s="98"/>
      <c r="G15" s="91"/>
      <c r="H15" s="130"/>
      <c r="I15" s="9" t="str">
        <f>IFERROR(VLOOKUP(PrélèvementsStock2[ARTICLES],Inventaire[],3,FALSE),"")</f>
        <v/>
      </c>
      <c r="J15" s="9" t="str">
        <f>IFERROR(VLOOKUP(PrélèvementsStock2[ARTICLES],Inventaire[],4,FALSE),"")</f>
        <v/>
      </c>
      <c r="K15" t="str">
        <f ca="1">IF(PrélèvementsStock2[[#This Row],[DATE DE PANNE]]="","",IF(PrélèvementsStock2[[#This Row],[DATE DE PANNE]]+14&lt;=TODAY(),"ROUGE",IF(PrélèvementsStock2[[#This Row],[DATE DE PANNE]]+7&lt;=TODAY(),"ORANGE",IF(PrélèvementsStock2[[#This Row],[DATE DE PANNE]]&lt;=TODAY(),"VERT",""))))</f>
        <v/>
      </c>
      <c r="L15">
        <f>IF(ISNUMBER(SEARCH("OUI",PrélèvementsStock2[[#This Row],[REPAREZ]])),0,PrélèvementsStock2[[#This Row],[QTE EN PANNE]])</f>
        <v>0</v>
      </c>
      <c r="N15" s="23"/>
    </row>
    <row r="16" spans="2:14" ht="30" customHeight="1" x14ac:dyDescent="0.3">
      <c r="B16" s="76"/>
      <c r="C16" s="76"/>
      <c r="D16" s="76"/>
      <c r="E16" s="98"/>
      <c r="F16" s="98"/>
      <c r="G16" s="91"/>
      <c r="H16" s="130"/>
      <c r="I16" s="9" t="str">
        <f>IFERROR(VLOOKUP(PrélèvementsStock2[ARTICLES],Inventaire[],3,FALSE),"")</f>
        <v/>
      </c>
      <c r="J16" s="9" t="str">
        <f>IFERROR(VLOOKUP(PrélèvementsStock2[ARTICLES],Inventaire[],4,FALSE),"")</f>
        <v/>
      </c>
      <c r="K16" t="str">
        <f ca="1">IF(PrélèvementsStock2[[#This Row],[DATE DE PANNE]]="","",IF(PrélèvementsStock2[[#This Row],[DATE DE PANNE]]+14&lt;=TODAY(),"ROUGE",IF(PrélèvementsStock2[[#This Row],[DATE DE PANNE]]+7&lt;=TODAY(),"ORANGE",IF(PrélèvementsStock2[[#This Row],[DATE DE PANNE]]&lt;=TODAY(),"VERT",""))))</f>
        <v/>
      </c>
      <c r="L16">
        <f>IF(ISNUMBER(SEARCH("OUI",PrélèvementsStock2[[#This Row],[REPAREZ]])),0,PrélèvementsStock2[[#This Row],[QTE EN PANNE]])</f>
        <v>0</v>
      </c>
      <c r="N16" s="23"/>
    </row>
    <row r="17" spans="2:14" ht="30" customHeight="1" x14ac:dyDescent="0.3">
      <c r="B17" s="76"/>
      <c r="C17" s="76"/>
      <c r="D17" s="76"/>
      <c r="E17" s="98"/>
      <c r="F17" s="98"/>
      <c r="G17" s="91"/>
      <c r="H17" s="130"/>
      <c r="I17" s="9" t="str">
        <f>IFERROR(VLOOKUP(PrélèvementsStock2[ARTICLES],Inventaire[],3,FALSE),"")</f>
        <v/>
      </c>
      <c r="J17" s="9" t="str">
        <f>IFERROR(VLOOKUP(PrélèvementsStock2[ARTICLES],Inventaire[],4,FALSE),"")</f>
        <v/>
      </c>
      <c r="K17" t="str">
        <f ca="1">IF(PrélèvementsStock2[[#This Row],[DATE DE PANNE]]="","",IF(PrélèvementsStock2[[#This Row],[DATE DE PANNE]]+14&lt;=TODAY(),"ROUGE",IF(PrélèvementsStock2[[#This Row],[DATE DE PANNE]]+7&lt;=TODAY(),"ORANGE",IF(PrélèvementsStock2[[#This Row],[DATE DE PANNE]]&lt;=TODAY(),"VERT",""))))</f>
        <v/>
      </c>
      <c r="L17">
        <f>IF(ISNUMBER(SEARCH("OUI",PrélèvementsStock2[[#This Row],[REPAREZ]])),0,PrélèvementsStock2[[#This Row],[QTE EN PANNE]])</f>
        <v>0</v>
      </c>
      <c r="N17" s="23"/>
    </row>
    <row r="18" spans="2:14" ht="30" customHeight="1" x14ac:dyDescent="0.3">
      <c r="B18" s="76"/>
      <c r="C18" s="76"/>
      <c r="D18" s="76"/>
      <c r="E18" s="98"/>
      <c r="F18" s="98"/>
      <c r="G18" s="91"/>
      <c r="H18" s="130"/>
      <c r="I18" s="9" t="str">
        <f>IFERROR(VLOOKUP(PrélèvementsStock2[ARTICLES],Inventaire[],3,FALSE),"")</f>
        <v/>
      </c>
      <c r="J18" s="9" t="str">
        <f>IFERROR(VLOOKUP(PrélèvementsStock2[ARTICLES],Inventaire[],4,FALSE),"")</f>
        <v/>
      </c>
      <c r="K18" t="str">
        <f ca="1">IF(PrélèvementsStock2[[#This Row],[DATE DE PANNE]]="","",IF(PrélèvementsStock2[[#This Row],[DATE DE PANNE]]+14&lt;=TODAY(),"ROUGE",IF(PrélèvementsStock2[[#This Row],[DATE DE PANNE]]+7&lt;=TODAY(),"ORANGE",IF(PrélèvementsStock2[[#This Row],[DATE DE PANNE]]&lt;=TODAY(),"VERT",""))))</f>
        <v/>
      </c>
      <c r="L18">
        <f>IF(ISNUMBER(SEARCH("OUI",PrélèvementsStock2[[#This Row],[REPAREZ]])),0,PrélèvementsStock2[[#This Row],[QTE EN PANNE]])</f>
        <v>0</v>
      </c>
      <c r="N18" s="23"/>
    </row>
    <row r="19" spans="2:14" ht="30" customHeight="1" x14ac:dyDescent="0.3">
      <c r="B19" s="76"/>
      <c r="C19" s="76"/>
      <c r="D19" s="76"/>
      <c r="E19" s="98"/>
      <c r="F19" s="98"/>
      <c r="G19" s="91"/>
      <c r="H19" s="130"/>
      <c r="I19" s="9" t="str">
        <f>IFERROR(VLOOKUP(PrélèvementsStock2[ARTICLES],Inventaire[],3,FALSE),"")</f>
        <v/>
      </c>
      <c r="J19" s="9" t="str">
        <f>IFERROR(VLOOKUP(PrélèvementsStock2[ARTICLES],Inventaire[],4,FALSE),"")</f>
        <v/>
      </c>
      <c r="K19" t="str">
        <f ca="1">IF(PrélèvementsStock2[[#This Row],[DATE DE PANNE]]="","",IF(PrélèvementsStock2[[#This Row],[DATE DE PANNE]]+14&lt;=TODAY(),"ROUGE",IF(PrélèvementsStock2[[#This Row],[DATE DE PANNE]]+7&lt;=TODAY(),"ORANGE",IF(PrélèvementsStock2[[#This Row],[DATE DE PANNE]]&lt;=TODAY(),"VERT",""))))</f>
        <v/>
      </c>
      <c r="L19">
        <f>IF(ISNUMBER(SEARCH("OUI",PrélèvementsStock2[[#This Row],[REPAREZ]])),0,PrélèvementsStock2[[#This Row],[QTE EN PANNE]])</f>
        <v>0</v>
      </c>
      <c r="N19" s="23"/>
    </row>
    <row r="20" spans="2:14" ht="30" customHeight="1" x14ac:dyDescent="0.3">
      <c r="B20" s="76"/>
      <c r="C20" s="76"/>
      <c r="D20" s="76"/>
      <c r="E20" s="98"/>
      <c r="F20" s="98"/>
      <c r="G20" s="91"/>
      <c r="H20" s="130"/>
      <c r="I20" s="9" t="str">
        <f>IFERROR(VLOOKUP(PrélèvementsStock2[ARTICLES],Inventaire[],3,FALSE),"")</f>
        <v/>
      </c>
      <c r="J20" s="9" t="str">
        <f>IFERROR(VLOOKUP(PrélèvementsStock2[ARTICLES],Inventaire[],4,FALSE),"")</f>
        <v/>
      </c>
      <c r="K20" t="str">
        <f ca="1">IF(PrélèvementsStock2[[#This Row],[DATE DE PANNE]]="","",IF(PrélèvementsStock2[[#This Row],[DATE DE PANNE]]+14&lt;=TODAY(),"ROUGE",IF(PrélèvementsStock2[[#This Row],[DATE DE PANNE]]+7&lt;=TODAY(),"ORANGE",IF(PrélèvementsStock2[[#This Row],[DATE DE PANNE]]&lt;=TODAY(),"VERT",""))))</f>
        <v/>
      </c>
      <c r="L20">
        <f>IF(ISNUMBER(SEARCH("OUI",PrélèvementsStock2[[#This Row],[REPAREZ]])),0,PrélèvementsStock2[[#This Row],[QTE EN PANNE]])</f>
        <v>0</v>
      </c>
      <c r="N20" s="23"/>
    </row>
    <row r="21" spans="2:14" ht="30" customHeight="1" x14ac:dyDescent="0.3">
      <c r="B21" s="76"/>
      <c r="C21" s="76"/>
      <c r="D21" s="76"/>
      <c r="E21" s="98"/>
      <c r="F21" s="98"/>
      <c r="G21" s="91"/>
      <c r="H21" s="130"/>
      <c r="I21" s="9" t="str">
        <f>IFERROR(VLOOKUP(PrélèvementsStock2[ARTICLES],Inventaire[],3,FALSE),"")</f>
        <v/>
      </c>
      <c r="J21" s="9" t="str">
        <f>IFERROR(VLOOKUP(PrélèvementsStock2[ARTICLES],Inventaire[],4,FALSE),"")</f>
        <v/>
      </c>
      <c r="K21" t="str">
        <f ca="1">IF(PrélèvementsStock2[[#This Row],[DATE DE PANNE]]="","",IF(PrélèvementsStock2[[#This Row],[DATE DE PANNE]]+14&lt;=TODAY(),"ROUGE",IF(PrélèvementsStock2[[#This Row],[DATE DE PANNE]]+7&lt;=TODAY(),"ORANGE",IF(PrélèvementsStock2[[#This Row],[DATE DE PANNE]]&lt;=TODAY(),"VERT",""))))</f>
        <v/>
      </c>
      <c r="L21">
        <f>IF(ISNUMBER(SEARCH("OUI",PrélèvementsStock2[[#This Row],[REPAREZ]])),0,PrélèvementsStock2[[#This Row],[QTE EN PANNE]])</f>
        <v>0</v>
      </c>
      <c r="N21" s="23"/>
    </row>
    <row r="22" spans="2:14" ht="30" customHeight="1" x14ac:dyDescent="0.3">
      <c r="B22" s="76"/>
      <c r="C22" s="76"/>
      <c r="D22" s="76"/>
      <c r="E22" s="98"/>
      <c r="F22" s="98"/>
      <c r="G22" s="91"/>
      <c r="H22" s="130"/>
      <c r="I22" s="9" t="str">
        <f>IFERROR(VLOOKUP(PrélèvementsStock2[ARTICLES],Inventaire[],3,FALSE),"")</f>
        <v/>
      </c>
      <c r="J22" s="9" t="str">
        <f>IFERROR(VLOOKUP(PrélèvementsStock2[ARTICLES],Inventaire[],4,FALSE),"")</f>
        <v/>
      </c>
      <c r="K22" t="str">
        <f ca="1">IF(PrélèvementsStock2[[#This Row],[DATE DE PANNE]]="","",IF(PrélèvementsStock2[[#This Row],[DATE DE PANNE]]+14&lt;=TODAY(),"ROUGE",IF(PrélèvementsStock2[[#This Row],[DATE DE PANNE]]+7&lt;=TODAY(),"ORANGE",IF(PrélèvementsStock2[[#This Row],[DATE DE PANNE]]&lt;=TODAY(),"VERT",""))))</f>
        <v/>
      </c>
      <c r="L22">
        <f>IF(ISNUMBER(SEARCH("OUI",PrélèvementsStock2[[#This Row],[REPAREZ]])),0,PrélèvementsStock2[[#This Row],[QTE EN PANNE]])</f>
        <v>0</v>
      </c>
      <c r="N22" s="23"/>
    </row>
    <row r="23" spans="2:14" ht="30" customHeight="1" x14ac:dyDescent="0.3">
      <c r="B23" s="76"/>
      <c r="C23" s="76"/>
      <c r="D23" s="76"/>
      <c r="E23" s="98"/>
      <c r="F23" s="98"/>
      <c r="G23" s="91"/>
      <c r="H23" s="130"/>
      <c r="I23" s="9" t="str">
        <f>IFERROR(VLOOKUP(PrélèvementsStock2[ARTICLES],Inventaire[],3,FALSE),"")</f>
        <v/>
      </c>
      <c r="J23" s="11" t="str">
        <f>IFERROR(VLOOKUP(PrélèvementsStock2[ARTICLES],Inventaire[],4,FALSE),"")</f>
        <v/>
      </c>
      <c r="K23" t="str">
        <f ca="1">IF(PrélèvementsStock2[[#This Row],[DATE DE PANNE]]="","",IF(PrélèvementsStock2[[#This Row],[DATE DE PANNE]]+14&lt;=TODAY(),"ROUGE",IF(PrélèvementsStock2[[#This Row],[DATE DE PANNE]]+7&lt;=TODAY(),"ORANGE",IF(PrélèvementsStock2[[#This Row],[DATE DE PANNE]]&lt;=TODAY(),"VERT",""))))</f>
        <v/>
      </c>
      <c r="L23">
        <f>IF(ISNUMBER(SEARCH("OUI",PrélèvementsStock2[[#This Row],[REPAREZ]])),0,PrélèvementsStock2[[#This Row],[QTE EN PANNE]])</f>
        <v>0</v>
      </c>
      <c r="N23" s="23"/>
    </row>
    <row r="24" spans="2:14" ht="30" customHeight="1" x14ac:dyDescent="0.3">
      <c r="B24" s="76"/>
      <c r="C24" s="76"/>
      <c r="D24" s="76"/>
      <c r="E24" s="98"/>
      <c r="F24" s="98"/>
      <c r="G24" s="91"/>
      <c r="H24" s="130"/>
      <c r="I24" s="11" t="str">
        <f>IFERROR(VLOOKUP(PrélèvementsStock2[ARTICLES],Inventaire[],3,FALSE),"")</f>
        <v/>
      </c>
      <c r="J24" s="11" t="str">
        <f>IFERROR(VLOOKUP(PrélèvementsStock2[ARTICLES],Inventaire[],4,FALSE),"")</f>
        <v/>
      </c>
      <c r="K24" s="29" t="str">
        <f ca="1">IF(PrélèvementsStock2[[#This Row],[DATE DE PANNE]]="","",IF(PrélèvementsStock2[[#This Row],[DATE DE PANNE]]+14&lt;=TODAY(),"ROUGE",IF(PrélèvementsStock2[[#This Row],[DATE DE PANNE]]+7&lt;=TODAY(),"ORANGE",IF(PrélèvementsStock2[[#This Row],[DATE DE PANNE]]&lt;=TODAY(),"VERT",""))))</f>
        <v/>
      </c>
      <c r="L24" s="29">
        <f>IF(ISNUMBER(SEARCH("OUI",PrélèvementsStock2[[#This Row],[REPAREZ]])),0,PrélèvementsStock2[[#This Row],[QTE EN PANNE]])</f>
        <v>0</v>
      </c>
      <c r="M24" s="29"/>
      <c r="N24" s="23"/>
    </row>
    <row r="25" spans="2:14" ht="30" customHeight="1" x14ac:dyDescent="0.3">
      <c r="B25" s="76"/>
      <c r="C25" s="76"/>
      <c r="D25" s="76"/>
      <c r="E25" s="98"/>
      <c r="F25" s="98"/>
      <c r="G25" s="91"/>
      <c r="H25" s="130"/>
      <c r="I25" s="11" t="str">
        <f>IFERROR(VLOOKUP(PrélèvementsStock2[ARTICLES],Inventaire[],3,FALSE),"")</f>
        <v/>
      </c>
      <c r="J25" s="11" t="str">
        <f>IFERROR(VLOOKUP(PrélèvementsStock2[ARTICLES],Inventaire[],4,FALSE),"")</f>
        <v/>
      </c>
      <c r="K25" s="29" t="str">
        <f ca="1">IF(PrélèvementsStock2[[#This Row],[DATE DE PANNE]]="","",IF(PrélèvementsStock2[[#This Row],[DATE DE PANNE]]+14&lt;=TODAY(),"ROUGE",IF(PrélèvementsStock2[[#This Row],[DATE DE PANNE]]+7&lt;=TODAY(),"ORANGE",IF(PrélèvementsStock2[[#This Row],[DATE DE PANNE]]&lt;=TODAY(),"VERT",""))))</f>
        <v/>
      </c>
      <c r="L25" s="29">
        <f>IF(ISNUMBER(SEARCH("OUI",PrélèvementsStock2[[#This Row],[REPAREZ]])),0,PrélèvementsStock2[[#This Row],[QTE EN PANNE]])</f>
        <v>0</v>
      </c>
      <c r="M25" s="29"/>
      <c r="N25" s="23"/>
    </row>
    <row r="26" spans="2:14" ht="30" customHeight="1" x14ac:dyDescent="0.3">
      <c r="B26" s="76"/>
      <c r="C26" s="76"/>
      <c r="D26" s="76"/>
      <c r="E26" s="98"/>
      <c r="F26" s="98"/>
      <c r="G26" s="91"/>
      <c r="H26" s="130"/>
      <c r="I26" s="11" t="str">
        <f>IFERROR(VLOOKUP(PrélèvementsStock2[ARTICLES],Inventaire[],3,FALSE),"")</f>
        <v/>
      </c>
      <c r="J26" s="11" t="str">
        <f>IFERROR(VLOOKUP(PrélèvementsStock2[ARTICLES],Inventaire[],4,FALSE),"")</f>
        <v/>
      </c>
      <c r="K26" s="29" t="str">
        <f ca="1">IF(PrélèvementsStock2[[#This Row],[DATE DE PANNE]]="","",IF(PrélèvementsStock2[[#This Row],[DATE DE PANNE]]+14&lt;=TODAY(),"ROUGE",IF(PrélèvementsStock2[[#This Row],[DATE DE PANNE]]+7&lt;=TODAY(),"ORANGE",IF(PrélèvementsStock2[[#This Row],[DATE DE PANNE]]&lt;=TODAY(),"VERT",""))))</f>
        <v/>
      </c>
      <c r="L26" s="29">
        <f>IF(ISNUMBER(SEARCH("OUI",PrélèvementsStock2[[#This Row],[REPAREZ]])),0,PrélèvementsStock2[[#This Row],[QTE EN PANNE]])</f>
        <v>0</v>
      </c>
      <c r="M26" s="29"/>
      <c r="N26" s="23"/>
    </row>
    <row r="27" spans="2:14" ht="30" customHeight="1" x14ac:dyDescent="0.3">
      <c r="B27" s="76"/>
      <c r="C27" s="76"/>
      <c r="D27" s="76"/>
      <c r="E27" s="98"/>
      <c r="F27" s="98"/>
      <c r="G27" s="91"/>
      <c r="H27" s="130"/>
      <c r="I27" s="11" t="str">
        <f>IFERROR(VLOOKUP(PrélèvementsStock2[ARTICLES],Inventaire[],3,FALSE),"")</f>
        <v/>
      </c>
      <c r="J27" s="11" t="str">
        <f>IFERROR(VLOOKUP(PrélèvementsStock2[ARTICLES],Inventaire[],4,FALSE),"")</f>
        <v/>
      </c>
      <c r="K27" s="29" t="str">
        <f ca="1">IF(PrélèvementsStock2[[#This Row],[DATE DE PANNE]]="","",IF(PrélèvementsStock2[[#This Row],[DATE DE PANNE]]+14&lt;=TODAY(),"ROUGE",IF(PrélèvementsStock2[[#This Row],[DATE DE PANNE]]+7&lt;=TODAY(),"ORANGE",IF(PrélèvementsStock2[[#This Row],[DATE DE PANNE]]&lt;=TODAY(),"VERT",""))))</f>
        <v/>
      </c>
      <c r="L27" s="29">
        <f>IF(ISNUMBER(SEARCH("OUI",PrélèvementsStock2[[#This Row],[REPAREZ]])),0,PrélèvementsStock2[[#This Row],[QTE EN PANNE]])</f>
        <v>0</v>
      </c>
      <c r="M27" s="29"/>
      <c r="N27" s="23"/>
    </row>
    <row r="28" spans="2:14" ht="30" customHeight="1" x14ac:dyDescent="0.3">
      <c r="B28" s="76"/>
      <c r="C28" s="76"/>
      <c r="D28" s="76"/>
      <c r="E28" s="98"/>
      <c r="F28" s="98"/>
      <c r="G28" s="91"/>
      <c r="H28" s="130"/>
      <c r="I28" s="11" t="str">
        <f>IFERROR(VLOOKUP(PrélèvementsStock2[ARTICLES],Inventaire[],3,FALSE),"")</f>
        <v/>
      </c>
      <c r="J28" s="11" t="str">
        <f>IFERROR(VLOOKUP(PrélèvementsStock2[ARTICLES],Inventaire[],4,FALSE),"")</f>
        <v/>
      </c>
      <c r="K28" s="29" t="str">
        <f ca="1">IF(PrélèvementsStock2[[#This Row],[DATE DE PANNE]]="","",IF(PrélèvementsStock2[[#This Row],[DATE DE PANNE]]+14&lt;=TODAY(),"ROUGE",IF(PrélèvementsStock2[[#This Row],[DATE DE PANNE]]+7&lt;=TODAY(),"ORANGE",IF(PrélèvementsStock2[[#This Row],[DATE DE PANNE]]&lt;=TODAY(),"VERT",""))))</f>
        <v/>
      </c>
      <c r="L28" s="29">
        <f>IF(ISNUMBER(SEARCH("OUI",PrélèvementsStock2[[#This Row],[REPAREZ]])),0,PrélèvementsStock2[[#This Row],[QTE EN PANNE]])</f>
        <v>0</v>
      </c>
      <c r="M28" s="29"/>
      <c r="N28" s="23"/>
    </row>
  </sheetData>
  <sheetProtection selectLockedCells="1" autoFilter="0"/>
  <phoneticPr fontId="14" type="noConversion"/>
  <conditionalFormatting sqref="B29:M129 B5:N28">
    <cfRule type="expression" dxfId="98" priority="112">
      <formula>$N5="OUI"</formula>
    </cfRule>
    <cfRule type="expression" priority="113">
      <formula>$N5=""</formula>
    </cfRule>
    <cfRule type="expression" dxfId="97" priority="114">
      <formula>$K5="orange"</formula>
    </cfRule>
    <cfRule type="expression" dxfId="96" priority="115">
      <formula>$K5="ROUGE"</formula>
    </cfRule>
  </conditionalFormatting>
  <dataValidations count="10">
    <dataValidation allowBlank="1" showInputMessage="1" showErrorMessage="1" prompt="Lien de navigation vers la feuille de calcul Inventaire d’entrepôt" sqref="C2" xr:uid="{00000000-0002-0000-0200-000000000000}"/>
    <dataValidation allowBlank="1" showInputMessage="1" showErrorMessage="1" prompt="L’emplacement est automatiquement mis à jour dans cette colonne" sqref="J4" xr:uid="{00000000-0002-0000-0200-000001000000}"/>
    <dataValidation allowBlank="1" showInputMessage="1" showErrorMessage="1" prompt="Le numéro de bac est automatiquement mis à jour dans cette colonne" sqref="I4" xr:uid="{00000000-0002-0000-0200-000002000000}"/>
    <dataValidation allowBlank="1" showInputMessage="1" showErrorMessage="1" prompt="L’unité est automatiquement mise à jour dans cette colonne" sqref="H4" xr:uid="{00000000-0002-0000-0200-000003000000}"/>
    <dataValidation allowBlank="1" showInputMessage="1" showErrorMessage="1" prompt="La description de l’article est automatiquement mise à jour dans cette colonne" sqref="E4:G4" xr:uid="{00000000-0002-0000-0200-000004000000}"/>
    <dataValidation allowBlank="1" showInputMessage="1" showErrorMessage="1" prompt="Sélectionnez la référence dans la liste déroulante. Appuyez sur Alt+Bas pour ouvrir la liste déroulante, puis sur Entrée pour sélectionner l’un des éléments" sqref="C4:D4" xr:uid="{00000000-0002-0000-0200-000005000000}"/>
    <dataValidation allowBlank="1" showInputMessage="1" showErrorMessage="1" prompt="Entrez le numéro indiquez sur l'article_x000a_" sqref="B4" xr:uid="{00000000-0002-0000-0200-000006000000}"/>
    <dataValidation allowBlank="1" showInputMessage="1" showErrorMessage="1" prompt="Prélèvements stock permet de connaître les quantités nécessaires pour satisfaire les commandes. Pour effacer le contenu, procédez comme décrit dans B2. Pour voir la feuille de calcul Inventaire d’entrepôt, utilisez le lien de navigation dans C2." sqref="A1" xr:uid="{00000000-0002-0000-0200-000007000000}"/>
    <dataValidation type="list" errorStyle="warning" allowBlank="1" showErrorMessage="1" errorTitle="Désolé..." error="Votre entrée ne figure pas dans l’inventaire. Vous pouvez cliquer sur Oui pour la conserver mais les autres informations relatives au stock ne seront pas renseignées automatiquement. " sqref="C5:C111" xr:uid="{00000000-0002-0000-0200-000008000000}">
      <formula1>ARTICLES</formula1>
    </dataValidation>
    <dataValidation errorStyle="warning" allowBlank="1" showErrorMessage="1" errorTitle="Désolé..." error="Votre entrée ne figure pas dans l’inventaire. Vous pouvez cliquer sur Oui pour la conserver mais les autres informations relatives au stock ne seront pas renseignées automatiquement. " sqref="D5:D138" xr:uid="{00000000-0002-0000-0200-000009000000}"/>
  </dataValidations>
  <hyperlinks>
    <hyperlink ref="C2" location="'Inventory List'!A1" tooltip="Sélectionnez cette option pour afficher l’inventaire" display="INVENTAIRE" xr:uid="{00000000-0004-0000-0200-000000000000}"/>
  </hyperlinks>
  <pageMargins left="0.7" right="0.7" top="0.75" bottom="0.75" header="0.3" footer="0.3"/>
  <pageSetup paperSize="9" orientation="portrait" horizontalDpi="300" verticalDpi="300" r:id="rId1"/>
  <drawing r:id="rId2"/>
  <tableParts count="1">
    <tablePart r:id="rId3"/>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tPickList">
    <tabColor rgb="FFFF0000"/>
    <pageSetUpPr autoPageBreaks="0" fitToPage="1"/>
  </sheetPr>
  <dimension ref="B1:V115"/>
  <sheetViews>
    <sheetView showGridLines="0" zoomScaleNormal="100" workbookViewId="0">
      <selection activeCell="B5" sqref="B5"/>
    </sheetView>
  </sheetViews>
  <sheetFormatPr baseColWidth="10" defaultColWidth="8.88671875" defaultRowHeight="30" customHeight="1" x14ac:dyDescent="0.3"/>
  <cols>
    <col min="1" max="1" width="3.77734375" customWidth="1"/>
    <col min="2" max="2" width="19.109375" style="55" customWidth="1"/>
    <col min="3" max="3" width="19.109375" customWidth="1"/>
    <col min="4" max="4" width="19.109375" style="27" customWidth="1"/>
    <col min="5" max="5" width="17" style="55" customWidth="1"/>
    <col min="6" max="6" width="12.6640625" style="80" customWidth="1"/>
    <col min="7" max="7" width="17" customWidth="1"/>
    <col min="8" max="8" width="21.109375" style="62" customWidth="1"/>
    <col min="9" max="9" width="16.109375" style="62" customWidth="1"/>
    <col min="10" max="10" width="16.6640625" style="84" customWidth="1"/>
    <col min="11" max="11" width="25.44140625" style="88" customWidth="1"/>
    <col min="12" max="12" width="19.109375" style="84" customWidth="1"/>
    <col min="13" max="13" width="18.5546875" style="94" customWidth="1"/>
    <col min="14" max="14" width="22.88671875" style="55" customWidth="1"/>
    <col min="15" max="15" width="12.88671875" customWidth="1"/>
    <col min="16" max="16" width="9.33203125" customWidth="1"/>
    <col min="17" max="17" width="9.21875" customWidth="1"/>
    <col min="18" max="18" width="12.44140625" customWidth="1"/>
    <col min="19" max="19" width="15.21875" style="15" customWidth="1"/>
    <col min="20" max="20" width="16.88671875" style="15" customWidth="1"/>
    <col min="21" max="21" width="13.6640625" style="55" customWidth="1"/>
    <col min="22" max="22" width="19.109375" style="55" customWidth="1"/>
    <col min="23" max="26" width="8.88671875" customWidth="1"/>
  </cols>
  <sheetData>
    <row r="1" spans="2:22" ht="54" customHeight="1" thickBot="1" x14ac:dyDescent="0.5">
      <c r="B1" s="49" t="s">
        <v>15</v>
      </c>
      <c r="C1" s="3"/>
      <c r="D1" s="25"/>
      <c r="E1" s="77"/>
      <c r="F1" s="79"/>
      <c r="G1" s="1"/>
      <c r="H1" s="61"/>
      <c r="I1" s="61"/>
      <c r="J1" s="83"/>
      <c r="K1" s="85">
        <f ca="1">TODAY()</f>
        <v>43984</v>
      </c>
      <c r="L1" s="83"/>
      <c r="M1" s="92"/>
      <c r="N1" s="59"/>
      <c r="O1" s="1"/>
      <c r="P1" s="1"/>
      <c r="Q1" s="1"/>
      <c r="R1" s="1"/>
      <c r="S1" s="13"/>
      <c r="T1" s="13"/>
      <c r="U1" s="92"/>
      <c r="V1" s="92"/>
    </row>
    <row r="2" spans="2:22" ht="24.95" customHeight="1" x14ac:dyDescent="0.3">
      <c r="B2" s="60"/>
      <c r="C2" s="6"/>
      <c r="D2" s="26"/>
      <c r="E2" s="60"/>
      <c r="K2" s="86"/>
      <c r="L2" s="89"/>
      <c r="M2" s="93"/>
      <c r="N2" s="132" t="s">
        <v>333</v>
      </c>
      <c r="O2" s="131" t="s">
        <v>335</v>
      </c>
      <c r="S2" s="14"/>
      <c r="T2" s="14"/>
    </row>
    <row r="3" spans="2:22" ht="30" customHeight="1" x14ac:dyDescent="0.3">
      <c r="B3" s="75"/>
      <c r="C3" s="7"/>
      <c r="E3" s="78"/>
      <c r="K3" s="86"/>
      <c r="L3" s="89"/>
      <c r="N3" s="133" t="s">
        <v>334</v>
      </c>
      <c r="S3" s="14"/>
      <c r="T3" s="14"/>
    </row>
    <row r="4" spans="2:22" ht="17.100000000000001" customHeight="1" x14ac:dyDescent="0.3">
      <c r="B4" s="142" t="s">
        <v>40</v>
      </c>
      <c r="C4" s="142" t="s">
        <v>21</v>
      </c>
      <c r="D4" s="143" t="s">
        <v>131</v>
      </c>
      <c r="E4" s="142" t="s">
        <v>129</v>
      </c>
      <c r="F4" s="144" t="s">
        <v>9</v>
      </c>
      <c r="G4" s="144" t="s">
        <v>145</v>
      </c>
      <c r="H4" s="68" t="s">
        <v>22</v>
      </c>
      <c r="I4" s="145" t="s">
        <v>126</v>
      </c>
      <c r="J4" s="145" t="s">
        <v>125</v>
      </c>
      <c r="K4" s="146" t="s">
        <v>42</v>
      </c>
      <c r="L4" s="147" t="s">
        <v>16</v>
      </c>
      <c r="M4" s="146" t="s">
        <v>43</v>
      </c>
      <c r="N4" s="148" t="s">
        <v>10</v>
      </c>
      <c r="O4" s="142" t="s">
        <v>17</v>
      </c>
      <c r="P4" s="142" t="s">
        <v>2</v>
      </c>
      <c r="Q4" s="142" t="s">
        <v>140</v>
      </c>
      <c r="R4" s="142" t="s">
        <v>141</v>
      </c>
      <c r="S4" s="144" t="s">
        <v>154</v>
      </c>
      <c r="T4" s="144" t="s">
        <v>155</v>
      </c>
      <c r="U4" s="142" t="s">
        <v>130</v>
      </c>
      <c r="V4" s="142" t="s">
        <v>156</v>
      </c>
    </row>
    <row r="5" spans="2:22" ht="30" customHeight="1" x14ac:dyDescent="0.3">
      <c r="B5" s="76" t="s">
        <v>352</v>
      </c>
      <c r="C5" s="9" t="str">
        <f>IFERROR(VLOOKUP(PrélèvementsStock[[#This Row],[ENDROIT SORTIE]],BASE_DE_DONNEE,2,0),"")</f>
        <v>DENIS</v>
      </c>
      <c r="D5" s="28">
        <f>IFERROR(VLOOKUP(PrélèvementsStock[[#This Row],[ENDROIT SORTIE]],BASE_DE_DONNEE,3,0),"")</f>
        <v>676767676</v>
      </c>
      <c r="E5" s="76" t="s">
        <v>24</v>
      </c>
      <c r="F5" s="81">
        <v>2</v>
      </c>
      <c r="G5" s="30">
        <f>IFERROR(VLOOKUP(PrélèvementsStock[[#This Row],[ARTICLE]],QUANTITE_RESTANTE,8,0),"")</f>
        <v>0</v>
      </c>
      <c r="H5" s="76"/>
      <c r="I5" s="82" t="s">
        <v>336</v>
      </c>
      <c r="J5" s="82" t="s">
        <v>127</v>
      </c>
      <c r="K5" s="87">
        <v>0.4375</v>
      </c>
      <c r="L5" s="91">
        <v>43914</v>
      </c>
      <c r="M5" s="87">
        <v>0.85416666666666663</v>
      </c>
      <c r="N5" s="95"/>
      <c r="O5" s="9" t="str">
        <f>IFERROR(VLOOKUP(PrélèvementsStock[ARTICLE],Inventaire[],3,FALSE),"")</f>
        <v>COPPELIA LUMIERE L</v>
      </c>
      <c r="P5" s="9" t="str">
        <f>IFERROR(VLOOKUP(PrélèvementsStock[ARTICLE],Inventaire[],4,FALSE),"")</f>
        <v>LOCAL</v>
      </c>
      <c r="Q5" s="9" t="str">
        <f ca="1">IF(PrélèvementsStock[[#This Row],[DATE DE RETOUR]]="","",IF(PrélèvementsStock[[#This Row],[DATE DE RETOUR]]+1&lt;=TODAY(),"ROUGE",IF(PrélèvementsStock[[#This Row],[DATE DE RETOUR]]-5&lt;=TODAY(),"ORANGE",IF(PrélèvementsStock[[#This Row],[DATE DE RETOUR]]-7&lt;=TODAY(),"VERT",""))))</f>
        <v/>
      </c>
      <c r="R5" s="9">
        <f>IF(ISNUMBER(SEARCH("VRAI",PrélèvementsStock[[#This Row],[DETEC RETOUR]])),0,PrélèvementsStock[[#This Row],[QTÉ SORTIE]])</f>
        <v>0</v>
      </c>
      <c r="S5" s="24" t="b">
        <f>ISTEXT(PrélèvementsStock[[#This Row],[RETOUR PAR]])</f>
        <v>1</v>
      </c>
      <c r="T5" s="24">
        <f>IF(ISNUMBER(SEARCH("VRAI",PrélèvementsStock[[#This Row],[DETEC RETOUR]])),0,1)</f>
        <v>0</v>
      </c>
      <c r="U5" s="98" t="s">
        <v>342</v>
      </c>
      <c r="V5" s="98"/>
    </row>
    <row r="6" spans="2:22" ht="30" customHeight="1" x14ac:dyDescent="0.3">
      <c r="B6" s="76" t="s">
        <v>137</v>
      </c>
      <c r="C6" s="9" t="str">
        <f>IFERROR(VLOOKUP(PrélèvementsStock[[#This Row],[ENDROIT SORTIE]],BASE_DE_DONNEE,2,0),"")</f>
        <v>JAQUI</v>
      </c>
      <c r="D6" s="28">
        <f>IFERROR(VLOOKUP(PrélèvementsStock[[#This Row],[ENDROIT SORTIE]],BASE_DE_DONNEE,3,0),"")</f>
        <v>602557496</v>
      </c>
      <c r="E6" s="76" t="s">
        <v>61</v>
      </c>
      <c r="F6" s="81">
        <v>5</v>
      </c>
      <c r="G6" s="30">
        <f>IFERROR(VLOOKUP(PrélèvementsStock[[#This Row],[ARTICLE]],QUANTITE_RESTANTE,8,0),"")</f>
        <v>0</v>
      </c>
      <c r="H6" s="76"/>
      <c r="I6" s="82" t="s">
        <v>337</v>
      </c>
      <c r="J6" s="82" t="s">
        <v>127</v>
      </c>
      <c r="K6" s="87">
        <v>0.4375</v>
      </c>
      <c r="L6" s="91">
        <v>43914</v>
      </c>
      <c r="M6" s="87">
        <v>0.85416666666666663</v>
      </c>
      <c r="N6" s="95">
        <v>43948</v>
      </c>
      <c r="O6" s="9" t="str">
        <f>IFERROR(VLOOKUP(PrélèvementsStock[ARTICLE],Inventaire[],3,FALSE),"")</f>
        <v>COPPELIA CONSOMABLES</v>
      </c>
      <c r="P6" s="9" t="str">
        <f>IFERROR(VLOOKUP(PrélèvementsStock[ARTICLE],Inventaire[],4,FALSE),"")</f>
        <v>GRILLE</v>
      </c>
      <c r="Q6" s="9" t="str">
        <f ca="1">IF(PrélèvementsStock[[#This Row],[DATE DE RETOUR]]="","",IF(PrélèvementsStock[[#This Row],[DATE DE RETOUR]]+1&lt;=TODAY(),"ROUGE",IF(PrélèvementsStock[[#This Row],[DATE DE RETOUR]]-5&lt;=TODAY(),"ORANGE",IF(PrélèvementsStock[[#This Row],[DATE DE RETOUR]]-7&lt;=TODAY(),"VERT",""))))</f>
        <v>ROUGE</v>
      </c>
      <c r="R6" s="9">
        <f>IF(ISNUMBER(SEARCH("VRAI",PrélèvementsStock[[#This Row],[DETEC RETOUR]])),0,PrélèvementsStock[[#This Row],[QTÉ SORTIE]])</f>
        <v>5</v>
      </c>
      <c r="S6" s="24" t="b">
        <f>ISTEXT(PrélèvementsStock[[#This Row],[RETOUR PAR]])</f>
        <v>0</v>
      </c>
      <c r="T6" s="24">
        <f>IF(ISNUMBER(SEARCH("VRAI",PrélèvementsStock[[#This Row],[DETEC RETOUR]])),0,1)</f>
        <v>1</v>
      </c>
      <c r="U6" s="98"/>
      <c r="V6" s="98"/>
    </row>
    <row r="7" spans="2:22" ht="30" customHeight="1" x14ac:dyDescent="0.3">
      <c r="B7" s="76" t="s">
        <v>137</v>
      </c>
      <c r="C7" s="9" t="str">
        <f>IFERROR(VLOOKUP(PrélèvementsStock[[#This Row],[ENDROIT SORTIE]],BASE_DE_DONNEE,2,0),"")</f>
        <v>JAQUI</v>
      </c>
      <c r="D7" s="28">
        <f>IFERROR(VLOOKUP(PrélèvementsStock[[#This Row],[ENDROIT SORTIE]],BASE_DE_DONNEE,3,0),"")</f>
        <v>602557496</v>
      </c>
      <c r="E7" s="76" t="s">
        <v>52</v>
      </c>
      <c r="F7" s="81">
        <v>5</v>
      </c>
      <c r="G7" s="30">
        <f>IFERROR(VLOOKUP(PrélèvementsStock[[#This Row],[ARTICLE]],QUANTITE_RESTANTE,8,0),"")</f>
        <v>0</v>
      </c>
      <c r="H7" s="76"/>
      <c r="I7" s="82" t="s">
        <v>338</v>
      </c>
      <c r="J7" s="82" t="s">
        <v>127</v>
      </c>
      <c r="K7" s="87">
        <v>0.4375</v>
      </c>
      <c r="L7" s="91">
        <v>43914</v>
      </c>
      <c r="M7" s="87">
        <v>0.85416666666666663</v>
      </c>
      <c r="N7" s="95">
        <v>43949</v>
      </c>
      <c r="O7" s="9" t="str">
        <f>IFERROR(VLOOKUP(PrélèvementsStock[ARTICLE],Inventaire[],3,FALSE),"")</f>
        <v>COPPELIA CONSOMABLES</v>
      </c>
      <c r="P7" s="9" t="str">
        <f>IFERROR(VLOOKUP(PrélèvementsStock[ARTICLE],Inventaire[],4,FALSE),"")</f>
        <v>GRILLE</v>
      </c>
      <c r="Q7" s="9" t="str">
        <f ca="1">IF(PrélèvementsStock[[#This Row],[DATE DE RETOUR]]="","",IF(PrélèvementsStock[[#This Row],[DATE DE RETOUR]]+1&lt;=TODAY(),"ROUGE",IF(PrélèvementsStock[[#This Row],[DATE DE RETOUR]]-5&lt;=TODAY(),"ORANGE",IF(PrélèvementsStock[[#This Row],[DATE DE RETOUR]]-7&lt;=TODAY(),"VERT",""))))</f>
        <v>ROUGE</v>
      </c>
      <c r="R7" s="9">
        <f>IF(ISNUMBER(SEARCH("VRAI",PrélèvementsStock[[#This Row],[DETEC RETOUR]])),0,PrélèvementsStock[[#This Row],[QTÉ SORTIE]])</f>
        <v>5</v>
      </c>
      <c r="S7" s="24" t="b">
        <f>ISTEXT(PrélèvementsStock[[#This Row],[RETOUR PAR]])</f>
        <v>0</v>
      </c>
      <c r="T7" s="24">
        <f>IF(ISNUMBER(SEARCH("VRAI",PrélèvementsStock[[#This Row],[DETEC RETOUR]])),0,1)</f>
        <v>1</v>
      </c>
      <c r="U7" s="98"/>
      <c r="V7" s="98"/>
    </row>
    <row r="8" spans="2:22" ht="30" customHeight="1" x14ac:dyDescent="0.3">
      <c r="B8" s="76" t="s">
        <v>133</v>
      </c>
      <c r="C8" s="9" t="str">
        <f>IFERROR(VLOOKUP(PrélèvementsStock[[#This Row],[ENDROIT SORTIE]],BASE_DE_DONNEE,2,0),"")</f>
        <v>MICHEL</v>
      </c>
      <c r="D8" s="28">
        <f>IFERROR(VLOOKUP(PrélèvementsStock[[#This Row],[ENDROIT SORTIE]],BASE_DE_DONNEE,3,0),"")</f>
        <v>623114498</v>
      </c>
      <c r="E8" s="76" t="s">
        <v>64</v>
      </c>
      <c r="F8" s="81">
        <v>2</v>
      </c>
      <c r="G8" s="30">
        <f>IFERROR(VLOOKUP(PrélèvementsStock[[#This Row],[ARTICLE]],QUANTITE_RESTANTE,8,0),"")</f>
        <v>0</v>
      </c>
      <c r="H8" s="76"/>
      <c r="I8" s="82" t="s">
        <v>339</v>
      </c>
      <c r="J8" s="82" t="s">
        <v>127</v>
      </c>
      <c r="K8" s="87">
        <v>0.52083333333333337</v>
      </c>
      <c r="L8" s="91">
        <v>43946</v>
      </c>
      <c r="M8" s="87">
        <v>0.89583333333333337</v>
      </c>
      <c r="N8" s="95">
        <v>43950</v>
      </c>
      <c r="O8" s="9" t="str">
        <f>IFERROR(VLOOKUP(PrélèvementsStock[ARTICLE],Inventaire[],3,FALSE),"")</f>
        <v>COPPELIA CONSOMABLES</v>
      </c>
      <c r="P8" s="9" t="str">
        <f>IFERROR(VLOOKUP(PrélèvementsStock[ARTICLE],Inventaire[],4,FALSE),"")</f>
        <v>GRILLE</v>
      </c>
      <c r="Q8" s="9" t="str">
        <f ca="1">IF(PrélèvementsStock[[#This Row],[DATE DE RETOUR]]="","",IF(PrélèvementsStock[[#This Row],[DATE DE RETOUR]]+1&lt;=TODAY(),"ROUGE",IF(PrélèvementsStock[[#This Row],[DATE DE RETOUR]]-5&lt;=TODAY(),"ORANGE",IF(PrélèvementsStock[[#This Row],[DATE DE RETOUR]]-7&lt;=TODAY(),"VERT",""))))</f>
        <v>ROUGE</v>
      </c>
      <c r="R8" s="9">
        <f>IF(ISNUMBER(SEARCH("VRAI",PrélèvementsStock[[#This Row],[DETEC RETOUR]])),0,PrélèvementsStock[[#This Row],[QTÉ SORTIE]])</f>
        <v>2</v>
      </c>
      <c r="S8" s="24" t="b">
        <f>ISTEXT(PrélèvementsStock[[#This Row],[RETOUR PAR]])</f>
        <v>0</v>
      </c>
      <c r="T8" s="24">
        <f>IF(ISNUMBER(SEARCH("VRAI",PrélèvementsStock[[#This Row],[DETEC RETOUR]])),0,1)</f>
        <v>1</v>
      </c>
      <c r="U8" s="98"/>
      <c r="V8" s="98"/>
    </row>
    <row r="9" spans="2:22" ht="30" customHeight="1" x14ac:dyDescent="0.3">
      <c r="B9" s="76" t="s">
        <v>133</v>
      </c>
      <c r="C9" s="9" t="str">
        <f>IFERROR(VLOOKUP(PrélèvementsStock[[#This Row],[ENDROIT SORTIE]],BASE_DE_DONNEE,2,0),"")</f>
        <v>MICHEL</v>
      </c>
      <c r="D9" s="28">
        <f>IFERROR(VLOOKUP(PrélèvementsStock[[#This Row],[ENDROIT SORTIE]],BASE_DE_DONNEE,3,0),"")</f>
        <v>623114498</v>
      </c>
      <c r="E9" s="76" t="s">
        <v>93</v>
      </c>
      <c r="F9" s="81">
        <v>2</v>
      </c>
      <c r="G9" s="30">
        <f>IFERROR(VLOOKUP(PrélèvementsStock[[#This Row],[ARTICLE]],QUANTITE_RESTANTE,8,0),"")</f>
        <v>0</v>
      </c>
      <c r="H9" s="76"/>
      <c r="I9" s="82" t="s">
        <v>340</v>
      </c>
      <c r="J9" s="82" t="s">
        <v>127</v>
      </c>
      <c r="K9" s="87">
        <v>0.52083333333333337</v>
      </c>
      <c r="L9" s="91">
        <v>43946</v>
      </c>
      <c r="M9" s="87">
        <v>0.89583333333333337</v>
      </c>
      <c r="N9" s="95">
        <v>43951</v>
      </c>
      <c r="O9" s="9" t="str">
        <f>IFERROR(VLOOKUP(PrélèvementsStock[ARTICLE],Inventaire[],3,FALSE),"")</f>
        <v>COPPELIA LUMIERE G</v>
      </c>
      <c r="P9" s="9" t="str">
        <f>IFERROR(VLOOKUP(PrélèvementsStock[ARTICLE],Inventaire[],4,FALSE),"")</f>
        <v>GRILLE</v>
      </c>
      <c r="Q9" s="9" t="str">
        <f ca="1">IF(PrélèvementsStock[[#This Row],[DATE DE RETOUR]]="","",IF(PrélèvementsStock[[#This Row],[DATE DE RETOUR]]+1&lt;=TODAY(),"ROUGE",IF(PrélèvementsStock[[#This Row],[DATE DE RETOUR]]-5&lt;=TODAY(),"ORANGE",IF(PrélèvementsStock[[#This Row],[DATE DE RETOUR]]-7&lt;=TODAY(),"VERT",""))))</f>
        <v>ROUGE</v>
      </c>
      <c r="R9" s="9">
        <f>IF(ISNUMBER(SEARCH("VRAI",PrélèvementsStock[[#This Row],[DETEC RETOUR]])),0,PrélèvementsStock[[#This Row],[QTÉ SORTIE]])</f>
        <v>2</v>
      </c>
      <c r="S9" s="24" t="b">
        <f>ISTEXT(PrélèvementsStock[[#This Row],[RETOUR PAR]])</f>
        <v>0</v>
      </c>
      <c r="T9" s="24">
        <f>IF(ISNUMBER(SEARCH("VRAI",PrélèvementsStock[[#This Row],[DETEC RETOUR]])),0,1)</f>
        <v>1</v>
      </c>
      <c r="U9" s="98"/>
      <c r="V9" s="98"/>
    </row>
    <row r="10" spans="2:22" ht="30" customHeight="1" x14ac:dyDescent="0.3">
      <c r="B10" s="76" t="s">
        <v>133</v>
      </c>
      <c r="C10" s="9" t="str">
        <f>IFERROR(VLOOKUP(PrélèvementsStock[[#This Row],[ENDROIT SORTIE]],BASE_DE_DONNEE,2,0),"")</f>
        <v>MICHEL</v>
      </c>
      <c r="D10" s="28">
        <f>IFERROR(VLOOKUP(PrélèvementsStock[[#This Row],[ENDROIT SORTIE]],BASE_DE_DONNEE,3,0),"")</f>
        <v>623114498</v>
      </c>
      <c r="E10" s="76" t="s">
        <v>35</v>
      </c>
      <c r="F10" s="81">
        <v>2</v>
      </c>
      <c r="G10" s="30" t="str">
        <f>IFERROR(VLOOKUP(PrélèvementsStock[[#This Row],[ARTICLE]],QUANTITE_RESTANTE,8,0),"")</f>
        <v/>
      </c>
      <c r="H10" s="76"/>
      <c r="I10" s="82" t="s">
        <v>341</v>
      </c>
      <c r="J10" s="82" t="s">
        <v>127</v>
      </c>
      <c r="K10" s="87">
        <v>0.52083333333333337</v>
      </c>
      <c r="L10" s="91">
        <v>43947</v>
      </c>
      <c r="M10" s="87">
        <v>0.89583333333333337</v>
      </c>
      <c r="N10" s="95">
        <v>43952</v>
      </c>
      <c r="O10" s="9" t="str">
        <f>IFERROR(VLOOKUP(PrélèvementsStock[ARTICLE],Inventaire[],3,FALSE),"")</f>
        <v/>
      </c>
      <c r="P10" s="9" t="str">
        <f>IFERROR(VLOOKUP(PrélèvementsStock[ARTICLE],Inventaire[],4,FALSE),"")</f>
        <v/>
      </c>
      <c r="Q10" s="9" t="str">
        <f ca="1">IF(PrélèvementsStock[[#This Row],[DATE DE RETOUR]]="","",IF(PrélèvementsStock[[#This Row],[DATE DE RETOUR]]+1&lt;=TODAY(),"ROUGE",IF(PrélèvementsStock[[#This Row],[DATE DE RETOUR]]-5&lt;=TODAY(),"ORANGE",IF(PrélèvementsStock[[#This Row],[DATE DE RETOUR]]-7&lt;=TODAY(),"VERT",""))))</f>
        <v>ROUGE</v>
      </c>
      <c r="R10" s="9">
        <f>IF(ISNUMBER(SEARCH("VRAI",PrélèvementsStock[[#This Row],[DETEC RETOUR]])),0,PrélèvementsStock[[#This Row],[QTÉ SORTIE]])</f>
        <v>2</v>
      </c>
      <c r="S10" s="24" t="b">
        <f>ISTEXT(PrélèvementsStock[[#This Row],[RETOUR PAR]])</f>
        <v>0</v>
      </c>
      <c r="T10" s="24">
        <f>IF(ISNUMBER(SEARCH("VRAI",PrélèvementsStock[[#This Row],[DETEC RETOUR]])),0,1)</f>
        <v>1</v>
      </c>
      <c r="U10" s="98"/>
      <c r="V10" s="98"/>
    </row>
    <row r="11" spans="2:22" ht="30" customHeight="1" x14ac:dyDescent="0.3">
      <c r="B11" s="76"/>
      <c r="C11" s="9" t="str">
        <f>IFERROR(VLOOKUP(PrélèvementsStock[[#This Row],[ENDROIT SORTIE]],BASE_DE_DONNEE,2,0),"")</f>
        <v/>
      </c>
      <c r="D11" s="28" t="str">
        <f>IFERROR(VLOOKUP(PrélèvementsStock[[#This Row],[ENDROIT SORTIE]],BASE_DE_DONNEE,3,0),"")</f>
        <v/>
      </c>
      <c r="E11" s="76" t="s">
        <v>48</v>
      </c>
      <c r="F11" s="81">
        <v>3</v>
      </c>
      <c r="G11" s="30" t="str">
        <f>IFERROR(VLOOKUP(PrélèvementsStock[[#This Row],[ARTICLE]],QUANTITE_RESTANTE,8,0),"")</f>
        <v/>
      </c>
      <c r="H11" s="76"/>
      <c r="I11" s="82"/>
      <c r="J11" s="82"/>
      <c r="K11" s="87"/>
      <c r="L11" s="91"/>
      <c r="M11" s="87"/>
      <c r="N11" s="95">
        <v>43979</v>
      </c>
      <c r="O11" s="9" t="str">
        <f>IFERROR(VLOOKUP(PrélèvementsStock[ARTICLE],Inventaire[],3,FALSE),"")</f>
        <v/>
      </c>
      <c r="P11" s="9" t="str">
        <f>IFERROR(VLOOKUP(PrélèvementsStock[ARTICLE],Inventaire[],4,FALSE),"")</f>
        <v/>
      </c>
      <c r="Q11" s="9" t="str">
        <f ca="1">IF(PrélèvementsStock[[#This Row],[DATE DE RETOUR]]="","",IF(PrélèvementsStock[[#This Row],[DATE DE RETOUR]]+1&lt;=TODAY(),"ROUGE",IF(PrélèvementsStock[[#This Row],[DATE DE RETOUR]]-5&lt;=TODAY(),"ORANGE",IF(PrélèvementsStock[[#This Row],[DATE DE RETOUR]]-7&lt;=TODAY(),"VERT",""))))</f>
        <v>ROUGE</v>
      </c>
      <c r="R11" s="9">
        <f>IF(ISNUMBER(SEARCH("VRAI",PrélèvementsStock[[#This Row],[DETEC RETOUR]])),0,PrélèvementsStock[[#This Row],[QTÉ SORTIE]])</f>
        <v>3</v>
      </c>
      <c r="S11" s="24" t="b">
        <f>ISTEXT(PrélèvementsStock[[#This Row],[RETOUR PAR]])</f>
        <v>0</v>
      </c>
      <c r="T11" s="24">
        <f>IF(ISNUMBER(SEARCH("VRAI",PrélèvementsStock[[#This Row],[DETEC RETOUR]])),0,1)</f>
        <v>1</v>
      </c>
      <c r="U11" s="98"/>
      <c r="V11" s="98"/>
    </row>
    <row r="12" spans="2:22" ht="30" customHeight="1" x14ac:dyDescent="0.3">
      <c r="B12" s="76"/>
      <c r="C12" s="9" t="str">
        <f>IFERROR(VLOOKUP(PrélèvementsStock[[#This Row],[ENDROIT SORTIE]],BASE_DE_DONNEE,2,0),"")</f>
        <v/>
      </c>
      <c r="D12" s="28" t="str">
        <f>IFERROR(VLOOKUP(PrélèvementsStock[[#This Row],[ENDROIT SORTIE]],BASE_DE_DONNEE,3,0),"")</f>
        <v/>
      </c>
      <c r="E12" s="76" t="s">
        <v>48</v>
      </c>
      <c r="F12" s="81">
        <v>3</v>
      </c>
      <c r="G12" s="30" t="str">
        <f>IFERROR(VLOOKUP(PrélèvementsStock[[#This Row],[ARTICLE]],QUANTITE_RESTANTE,8,0),"")</f>
        <v/>
      </c>
      <c r="H12" s="76"/>
      <c r="I12" s="82"/>
      <c r="J12" s="82"/>
      <c r="K12" s="87"/>
      <c r="L12" s="91"/>
      <c r="M12" s="87"/>
      <c r="N12" s="95"/>
      <c r="O12" s="9" t="str">
        <f>IFERROR(VLOOKUP(PrélèvementsStock[ARTICLE],Inventaire[],3,FALSE),"")</f>
        <v/>
      </c>
      <c r="P12" s="9" t="str">
        <f>IFERROR(VLOOKUP(PrélèvementsStock[ARTICLE],Inventaire[],4,FALSE),"")</f>
        <v/>
      </c>
      <c r="Q12" s="9" t="str">
        <f ca="1">IF(PrélèvementsStock[[#This Row],[DATE DE RETOUR]]="","",IF(PrélèvementsStock[[#This Row],[DATE DE RETOUR]]+1&lt;=TODAY(),"ROUGE",IF(PrélèvementsStock[[#This Row],[DATE DE RETOUR]]-5&lt;=TODAY(),"ORANGE",IF(PrélèvementsStock[[#This Row],[DATE DE RETOUR]]-7&lt;=TODAY(),"VERT",""))))</f>
        <v/>
      </c>
      <c r="R12" s="9">
        <f>IF(ISNUMBER(SEARCH("VRAI",PrélèvementsStock[[#This Row],[DETEC RETOUR]])),0,PrélèvementsStock[[#This Row],[QTÉ SORTIE]])</f>
        <v>3</v>
      </c>
      <c r="S12" s="24" t="b">
        <f>ISTEXT(PrélèvementsStock[[#This Row],[RETOUR PAR]])</f>
        <v>0</v>
      </c>
      <c r="T12" s="24">
        <f>IF(ISNUMBER(SEARCH("VRAI",PrélèvementsStock[[#This Row],[DETEC RETOUR]])),0,1)</f>
        <v>1</v>
      </c>
      <c r="U12" s="98"/>
      <c r="V12" s="98"/>
    </row>
    <row r="13" spans="2:22" ht="30" customHeight="1" x14ac:dyDescent="0.3">
      <c r="B13" s="76" t="s">
        <v>352</v>
      </c>
      <c r="C13" s="9" t="str">
        <f>IFERROR(VLOOKUP(PrélèvementsStock[[#This Row],[ENDROIT SORTIE]],BASE_DE_DONNEE,2,0),"")</f>
        <v>DENIS</v>
      </c>
      <c r="D13" s="28">
        <f>IFERROR(VLOOKUP(PrélèvementsStock[[#This Row],[ENDROIT SORTIE]],BASE_DE_DONNEE,3,0),"")</f>
        <v>676767676</v>
      </c>
      <c r="E13" s="76" t="s">
        <v>25</v>
      </c>
      <c r="F13" s="81">
        <v>5</v>
      </c>
      <c r="G13" s="30">
        <f>IFERROR(VLOOKUP(PrélèvementsStock[[#This Row],[ARTICLE]],QUANTITE_RESTANTE,8,0),"")</f>
        <v>0</v>
      </c>
      <c r="H13" s="76"/>
      <c r="I13" s="82" t="s">
        <v>353</v>
      </c>
      <c r="J13" s="82" t="s">
        <v>171</v>
      </c>
      <c r="K13" s="87">
        <v>0.4458333333333333</v>
      </c>
      <c r="L13" s="91">
        <v>43970</v>
      </c>
      <c r="M13" s="87">
        <v>0.53472222222222221</v>
      </c>
      <c r="N13" s="95">
        <v>43969</v>
      </c>
      <c r="O13" s="9" t="str">
        <f>IFERROR(VLOOKUP(PrélèvementsStock[ARTICLE],Inventaire[],3,FALSE),"")</f>
        <v>COPPELIA LUMIERE L</v>
      </c>
      <c r="P13" s="9" t="str">
        <f>IFERROR(VLOOKUP(PrélèvementsStock[ARTICLE],Inventaire[],4,FALSE),"")</f>
        <v>LOCAL</v>
      </c>
      <c r="Q13" s="9" t="str">
        <f ca="1">IF(PrélèvementsStock[[#This Row],[DATE DE RETOUR]]="","",IF(PrélèvementsStock[[#This Row],[DATE DE RETOUR]]+1&lt;=TODAY(),"ROUGE",IF(PrélèvementsStock[[#This Row],[DATE DE RETOUR]]-5&lt;=TODAY(),"ORANGE",IF(PrélèvementsStock[[#This Row],[DATE DE RETOUR]]-7&lt;=TODAY(),"VERT",""))))</f>
        <v>ROUGE</v>
      </c>
      <c r="R13" s="9">
        <f>IF(ISNUMBER(SEARCH("VRAI",PrélèvementsStock[[#This Row],[DETEC RETOUR]])),0,PrélèvementsStock[[#This Row],[QTÉ SORTIE]])</f>
        <v>5</v>
      </c>
      <c r="S13" s="24" t="b">
        <f>ISTEXT(PrélèvementsStock[[#This Row],[RETOUR PAR]])</f>
        <v>0</v>
      </c>
      <c r="T13" s="24">
        <f>IF(ISNUMBER(SEARCH("VRAI",PrélèvementsStock[[#This Row],[DETEC RETOUR]])),0,1)</f>
        <v>1</v>
      </c>
      <c r="U13" s="98"/>
      <c r="V13" s="98"/>
    </row>
    <row r="14" spans="2:22" ht="30" customHeight="1" x14ac:dyDescent="0.3">
      <c r="B14" s="76"/>
      <c r="C14" s="9" t="str">
        <f>IFERROR(VLOOKUP(PrélèvementsStock[[#This Row],[ENDROIT SORTIE]],BASE_DE_DONNEE,2,0),"")</f>
        <v/>
      </c>
      <c r="D14" s="28" t="str">
        <f>IFERROR(VLOOKUP(PrélèvementsStock[[#This Row],[ENDROIT SORTIE]],BASE_DE_DONNEE,3,0),"")</f>
        <v/>
      </c>
      <c r="E14" s="76"/>
      <c r="F14" s="81"/>
      <c r="G14" s="30" t="str">
        <f>IFERROR(VLOOKUP(PrélèvementsStock[[#This Row],[ARTICLE]],QUANTITE_RESTANTE,8,0),"")</f>
        <v/>
      </c>
      <c r="H14" s="76"/>
      <c r="I14" s="82"/>
      <c r="J14" s="82"/>
      <c r="K14" s="87"/>
      <c r="L14" s="91"/>
      <c r="M14" s="87"/>
      <c r="N14" s="95"/>
      <c r="O14" s="9" t="str">
        <f>IFERROR(VLOOKUP(PrélèvementsStock[ARTICLE],Inventaire[],3,FALSE),"")</f>
        <v/>
      </c>
      <c r="P14" s="9" t="str">
        <f>IFERROR(VLOOKUP(PrélèvementsStock[ARTICLE],Inventaire[],4,FALSE),"")</f>
        <v/>
      </c>
      <c r="Q14" s="9" t="str">
        <f ca="1">IF(PrélèvementsStock[[#This Row],[DATE DE RETOUR]]="","",IF(PrélèvementsStock[[#This Row],[DATE DE RETOUR]]+1&lt;=TODAY(),"ROUGE",IF(PrélèvementsStock[[#This Row],[DATE DE RETOUR]]-5&lt;=TODAY(),"ORANGE",IF(PrélèvementsStock[[#This Row],[DATE DE RETOUR]]-7&lt;=TODAY(),"VERT",""))))</f>
        <v/>
      </c>
      <c r="R14" s="9">
        <f>IF(ISNUMBER(SEARCH("VRAI",PrélèvementsStock[[#This Row],[DETEC RETOUR]])),0,PrélèvementsStock[[#This Row],[QTÉ SORTIE]])</f>
        <v>0</v>
      </c>
      <c r="S14" s="24" t="b">
        <f>ISTEXT(PrélèvementsStock[[#This Row],[RETOUR PAR]])</f>
        <v>0</v>
      </c>
      <c r="T14" s="24">
        <f>IF(ISNUMBER(SEARCH("VRAI",PrélèvementsStock[[#This Row],[DETEC RETOUR]])),0,1)</f>
        <v>1</v>
      </c>
      <c r="U14" s="98"/>
      <c r="V14" s="98"/>
    </row>
    <row r="15" spans="2:22" ht="30" customHeight="1" x14ac:dyDescent="0.3">
      <c r="B15" s="76"/>
      <c r="C15" s="9" t="str">
        <f>IFERROR(VLOOKUP(PrélèvementsStock[[#This Row],[ENDROIT SORTIE]],BASE_DE_DONNEE,2,0),"")</f>
        <v/>
      </c>
      <c r="D15" s="28" t="str">
        <f>IFERROR(VLOOKUP(PrélèvementsStock[[#This Row],[ENDROIT SORTIE]],BASE_DE_DONNEE,3,0),"")</f>
        <v/>
      </c>
      <c r="E15" s="76"/>
      <c r="F15" s="81"/>
      <c r="G15" s="30" t="str">
        <f>IFERROR(VLOOKUP(PrélèvementsStock[[#This Row],[ARTICLE]],QUANTITE_RESTANTE,8,0),"")</f>
        <v/>
      </c>
      <c r="H15" s="76"/>
      <c r="I15" s="82"/>
      <c r="J15" s="82"/>
      <c r="K15" s="87"/>
      <c r="L15" s="91"/>
      <c r="M15" s="87"/>
      <c r="N15" s="95"/>
      <c r="O15" s="9" t="str">
        <f>IFERROR(VLOOKUP(PrélèvementsStock[ARTICLE],Inventaire[],3,FALSE),"")</f>
        <v/>
      </c>
      <c r="P15" s="9" t="str">
        <f>IFERROR(VLOOKUP(PrélèvementsStock[ARTICLE],Inventaire[],4,FALSE),"")</f>
        <v/>
      </c>
      <c r="Q15" s="9" t="str">
        <f ca="1">IF(PrélèvementsStock[[#This Row],[DATE DE RETOUR]]="","",IF(PrélèvementsStock[[#This Row],[DATE DE RETOUR]]+1&lt;=TODAY(),"ROUGE",IF(PrélèvementsStock[[#This Row],[DATE DE RETOUR]]-5&lt;=TODAY(),"ORANGE",IF(PrélèvementsStock[[#This Row],[DATE DE RETOUR]]-7&lt;=TODAY(),"VERT",""))))</f>
        <v/>
      </c>
      <c r="R15" s="9">
        <f>IF(ISNUMBER(SEARCH("VRAI",PrélèvementsStock[[#This Row],[DETEC RETOUR]])),0,PrélèvementsStock[[#This Row],[QTÉ SORTIE]])</f>
        <v>0</v>
      </c>
      <c r="S15" s="24" t="b">
        <f>ISTEXT(PrélèvementsStock[[#This Row],[RETOUR PAR]])</f>
        <v>0</v>
      </c>
      <c r="T15" s="24">
        <f>IF(ISNUMBER(SEARCH("VRAI",PrélèvementsStock[[#This Row],[DETEC RETOUR]])),0,1)</f>
        <v>1</v>
      </c>
      <c r="U15" s="98"/>
      <c r="V15" s="98"/>
    </row>
    <row r="16" spans="2:22" ht="30" customHeight="1" x14ac:dyDescent="0.3">
      <c r="B16" s="76"/>
      <c r="C16" s="9" t="str">
        <f>IFERROR(VLOOKUP(PrélèvementsStock[[#This Row],[ENDROIT SORTIE]],BASE_DE_DONNEE,2,0),"")</f>
        <v/>
      </c>
      <c r="D16" s="28" t="str">
        <f>IFERROR(VLOOKUP(PrélèvementsStock[[#This Row],[ENDROIT SORTIE]],BASE_DE_DONNEE,3,0),"")</f>
        <v/>
      </c>
      <c r="E16" s="76"/>
      <c r="F16" s="81"/>
      <c r="G16" s="30" t="str">
        <f>IFERROR(VLOOKUP(PrélèvementsStock[[#This Row],[ARTICLE]],QUANTITE_RESTANTE,8,0),"")</f>
        <v/>
      </c>
      <c r="H16" s="76"/>
      <c r="I16" s="82"/>
      <c r="J16" s="82"/>
      <c r="K16" s="87"/>
      <c r="L16" s="91"/>
      <c r="M16" s="87"/>
      <c r="N16" s="95"/>
      <c r="O16" s="9" t="str">
        <f>IFERROR(VLOOKUP(PrélèvementsStock[ARTICLE],Inventaire[],3,FALSE),"")</f>
        <v/>
      </c>
      <c r="P16" s="9" t="str">
        <f>IFERROR(VLOOKUP(PrélèvementsStock[ARTICLE],Inventaire[],4,FALSE),"")</f>
        <v/>
      </c>
      <c r="Q16" s="9" t="str">
        <f ca="1">IF(PrélèvementsStock[[#This Row],[DATE DE RETOUR]]="","",IF(PrélèvementsStock[[#This Row],[DATE DE RETOUR]]+1&lt;=TODAY(),"ROUGE",IF(PrélèvementsStock[[#This Row],[DATE DE RETOUR]]-5&lt;=TODAY(),"ORANGE",IF(PrélèvementsStock[[#This Row],[DATE DE RETOUR]]-7&lt;=TODAY(),"VERT",""))))</f>
        <v/>
      </c>
      <c r="R16" s="9">
        <f>IF(ISNUMBER(SEARCH("VRAI",PrélèvementsStock[[#This Row],[DETEC RETOUR]])),0,PrélèvementsStock[[#This Row],[QTÉ SORTIE]])</f>
        <v>0</v>
      </c>
      <c r="S16" s="24" t="b">
        <f>ISTEXT(PrélèvementsStock[[#This Row],[RETOUR PAR]])</f>
        <v>0</v>
      </c>
      <c r="T16" s="24">
        <f>IF(ISNUMBER(SEARCH("VRAI",PrélèvementsStock[[#This Row],[DETEC RETOUR]])),0,1)</f>
        <v>1</v>
      </c>
      <c r="U16" s="98"/>
      <c r="V16" s="98"/>
    </row>
    <row r="17" spans="2:22" ht="30" customHeight="1" x14ac:dyDescent="0.3">
      <c r="B17" s="76"/>
      <c r="C17" s="9" t="str">
        <f>IFERROR(VLOOKUP(PrélèvementsStock[[#This Row],[ENDROIT SORTIE]],BASE_DE_DONNEE,2,0),"")</f>
        <v/>
      </c>
      <c r="D17" s="28" t="str">
        <f>IFERROR(VLOOKUP(PrélèvementsStock[[#This Row],[ENDROIT SORTIE]],BASE_DE_DONNEE,3,0),"")</f>
        <v/>
      </c>
      <c r="E17" s="76"/>
      <c r="F17" s="81"/>
      <c r="G17" s="30" t="str">
        <f>IFERROR(VLOOKUP(PrélèvementsStock[[#This Row],[ARTICLE]],QUANTITE_RESTANTE,8,0),"")</f>
        <v/>
      </c>
      <c r="H17" s="76"/>
      <c r="I17" s="82"/>
      <c r="J17" s="82"/>
      <c r="K17" s="87"/>
      <c r="L17" s="91"/>
      <c r="M17" s="87"/>
      <c r="N17" s="95"/>
      <c r="O17" s="9" t="str">
        <f>IFERROR(VLOOKUP(PrélèvementsStock[ARTICLE],Inventaire[],3,FALSE),"")</f>
        <v/>
      </c>
      <c r="P17" s="9" t="str">
        <f>IFERROR(VLOOKUP(PrélèvementsStock[ARTICLE],Inventaire[],4,FALSE),"")</f>
        <v/>
      </c>
      <c r="Q17" s="9" t="str">
        <f ca="1">IF(PrélèvementsStock[[#This Row],[DATE DE RETOUR]]="","",IF(PrélèvementsStock[[#This Row],[DATE DE RETOUR]]+1&lt;=TODAY(),"ROUGE",IF(PrélèvementsStock[[#This Row],[DATE DE RETOUR]]-5&lt;=TODAY(),"ORANGE",IF(PrélèvementsStock[[#This Row],[DATE DE RETOUR]]-7&lt;=TODAY(),"VERT",""))))</f>
        <v/>
      </c>
      <c r="R17" s="9">
        <f>IF(ISNUMBER(SEARCH("VRAI",PrélèvementsStock[[#This Row],[DETEC RETOUR]])),0,PrélèvementsStock[[#This Row],[QTÉ SORTIE]])</f>
        <v>0</v>
      </c>
      <c r="S17" s="24" t="b">
        <f>ISTEXT(PrélèvementsStock[[#This Row],[RETOUR PAR]])</f>
        <v>0</v>
      </c>
      <c r="T17" s="24">
        <f>IF(ISNUMBER(SEARCH("VRAI",PrélèvementsStock[[#This Row],[DETEC RETOUR]])),0,1)</f>
        <v>1</v>
      </c>
      <c r="U17" s="98"/>
      <c r="V17" s="98"/>
    </row>
    <row r="18" spans="2:22" ht="30" customHeight="1" x14ac:dyDescent="0.3">
      <c r="B18" s="76"/>
      <c r="C18" s="9" t="str">
        <f>IFERROR(VLOOKUP(PrélèvementsStock[[#This Row],[ENDROIT SORTIE]],BASE_DE_DONNEE,2,0),"")</f>
        <v/>
      </c>
      <c r="D18" s="28" t="str">
        <f>IFERROR(VLOOKUP(PrélèvementsStock[[#This Row],[ENDROIT SORTIE]],BASE_DE_DONNEE,3,0),"")</f>
        <v/>
      </c>
      <c r="E18" s="76"/>
      <c r="F18" s="81"/>
      <c r="G18" s="30" t="str">
        <f>IFERROR(VLOOKUP(PrélèvementsStock[[#This Row],[ARTICLE]],QUANTITE_RESTANTE,8,0),"")</f>
        <v/>
      </c>
      <c r="H18" s="76"/>
      <c r="I18" s="82"/>
      <c r="J18" s="82"/>
      <c r="K18" s="87"/>
      <c r="L18" s="91"/>
      <c r="M18" s="87"/>
      <c r="N18" s="96"/>
      <c r="O18" s="9" t="str">
        <f>IFERROR(VLOOKUP(PrélèvementsStock[ARTICLE],Inventaire[],3,FALSE),"")</f>
        <v/>
      </c>
      <c r="P18" s="9" t="str">
        <f>IFERROR(VLOOKUP(PrélèvementsStock[ARTICLE],Inventaire[],4,FALSE),"")</f>
        <v/>
      </c>
      <c r="Q18" s="9" t="str">
        <f ca="1">IF(PrélèvementsStock[[#This Row],[DATE DE RETOUR]]="","",IF(PrélèvementsStock[[#This Row],[DATE DE RETOUR]]+1&lt;=TODAY(),"ROUGE",IF(PrélèvementsStock[[#This Row],[DATE DE RETOUR]]-5&lt;=TODAY(),"ORANGE",IF(PrélèvementsStock[[#This Row],[DATE DE RETOUR]]-7&lt;=TODAY(),"VERT",""))))</f>
        <v/>
      </c>
      <c r="R18" s="9">
        <f>IF(ISNUMBER(SEARCH("VRAI",PrélèvementsStock[[#This Row],[DETEC RETOUR]])),0,PrélèvementsStock[[#This Row],[QTÉ SORTIE]])</f>
        <v>0</v>
      </c>
      <c r="S18" s="24" t="b">
        <f>ISTEXT(PrélèvementsStock[[#This Row],[RETOUR PAR]])</f>
        <v>0</v>
      </c>
      <c r="T18" s="24">
        <f>IF(ISNUMBER(SEARCH("VRAI",PrélèvementsStock[[#This Row],[DETEC RETOUR]])),0,1)</f>
        <v>1</v>
      </c>
      <c r="U18" s="98"/>
      <c r="V18" s="98"/>
    </row>
    <row r="19" spans="2:22" ht="30" customHeight="1" x14ac:dyDescent="0.3">
      <c r="B19" s="76"/>
      <c r="C19" s="9" t="str">
        <f>IFERROR(VLOOKUP(PrélèvementsStock[[#This Row],[ENDROIT SORTIE]],BASE_DE_DONNEE,2,0),"")</f>
        <v/>
      </c>
      <c r="D19" s="28" t="str">
        <f>IFERROR(VLOOKUP(PrélèvementsStock[[#This Row],[ENDROIT SORTIE]],BASE_DE_DONNEE,3,0),"")</f>
        <v/>
      </c>
      <c r="E19" s="76"/>
      <c r="F19" s="81"/>
      <c r="G19" s="30" t="str">
        <f>IFERROR(VLOOKUP(PrélèvementsStock[[#This Row],[ARTICLE]],QUANTITE_RESTANTE,8,0),"")</f>
        <v/>
      </c>
      <c r="H19" s="76"/>
      <c r="I19" s="82"/>
      <c r="J19" s="82"/>
      <c r="K19" s="87"/>
      <c r="L19" s="91"/>
      <c r="M19" s="87"/>
      <c r="N19" s="96"/>
      <c r="O19" s="9" t="str">
        <f>IFERROR(VLOOKUP(PrélèvementsStock[ARTICLE],Inventaire[],3,FALSE),"")</f>
        <v/>
      </c>
      <c r="P19" s="9" t="str">
        <f>IFERROR(VLOOKUP(PrélèvementsStock[ARTICLE],Inventaire[],4,FALSE),"")</f>
        <v/>
      </c>
      <c r="Q19" s="9" t="str">
        <f ca="1">IF(PrélèvementsStock[[#This Row],[DATE DE RETOUR]]="","",IF(PrélèvementsStock[[#This Row],[DATE DE RETOUR]]+1&lt;=TODAY(),"ROUGE",IF(PrélèvementsStock[[#This Row],[DATE DE RETOUR]]-5&lt;=TODAY(),"ORANGE",IF(PrélèvementsStock[[#This Row],[DATE DE RETOUR]]-7&lt;=TODAY(),"VERT",""))))</f>
        <v/>
      </c>
      <c r="R19" s="9">
        <f>IF(ISNUMBER(SEARCH("VRAI",PrélèvementsStock[[#This Row],[DETEC RETOUR]])),0,PrélèvementsStock[[#This Row],[QTÉ SORTIE]])</f>
        <v>0</v>
      </c>
      <c r="S19" s="24" t="b">
        <f>ISTEXT(PrélèvementsStock[[#This Row],[RETOUR PAR]])</f>
        <v>0</v>
      </c>
      <c r="T19" s="24">
        <f>IF(ISNUMBER(SEARCH("VRAI",PrélèvementsStock[[#This Row],[DETEC RETOUR]])),0,1)</f>
        <v>1</v>
      </c>
      <c r="U19" s="98"/>
      <c r="V19" s="98"/>
    </row>
    <row r="20" spans="2:22" ht="30" customHeight="1" x14ac:dyDescent="0.3">
      <c r="B20" s="76"/>
      <c r="C20" s="9" t="str">
        <f>IFERROR(VLOOKUP(PrélèvementsStock[[#This Row],[ENDROIT SORTIE]],BASE_DE_DONNEE,2,0),"")</f>
        <v/>
      </c>
      <c r="D20" s="28" t="str">
        <f>IFERROR(VLOOKUP(PrélèvementsStock[[#This Row],[ENDROIT SORTIE]],BASE_DE_DONNEE,3,0),"")</f>
        <v/>
      </c>
      <c r="E20" s="76"/>
      <c r="F20" s="81"/>
      <c r="G20" s="30" t="str">
        <f>IFERROR(VLOOKUP(PrélèvementsStock[[#This Row],[ARTICLE]],QUANTITE_RESTANTE,8,0),"")</f>
        <v/>
      </c>
      <c r="H20" s="76"/>
      <c r="I20" s="82"/>
      <c r="J20" s="82"/>
      <c r="K20" s="87"/>
      <c r="L20" s="91"/>
      <c r="M20" s="87"/>
      <c r="N20" s="96"/>
      <c r="O20" s="9" t="str">
        <f>IFERROR(VLOOKUP(PrélèvementsStock[ARTICLE],Inventaire[],3,FALSE),"")</f>
        <v/>
      </c>
      <c r="P20" s="9" t="str">
        <f>IFERROR(VLOOKUP(PrélèvementsStock[ARTICLE],Inventaire[],4,FALSE),"")</f>
        <v/>
      </c>
      <c r="Q20" s="9" t="str">
        <f ca="1">IF(PrélèvementsStock[[#This Row],[DATE DE RETOUR]]="","",IF(PrélèvementsStock[[#This Row],[DATE DE RETOUR]]+1&lt;=TODAY(),"ROUGE",IF(PrélèvementsStock[[#This Row],[DATE DE RETOUR]]-5&lt;=TODAY(),"ORANGE",IF(PrélèvementsStock[[#This Row],[DATE DE RETOUR]]-7&lt;=TODAY(),"VERT",""))))</f>
        <v/>
      </c>
      <c r="R20" s="9">
        <f>IF(ISNUMBER(SEARCH("VRAI",PrélèvementsStock[[#This Row],[DETEC RETOUR]])),0,PrélèvementsStock[[#This Row],[QTÉ SORTIE]])</f>
        <v>0</v>
      </c>
      <c r="S20" s="24" t="b">
        <f>ISTEXT(PrélèvementsStock[[#This Row],[RETOUR PAR]])</f>
        <v>0</v>
      </c>
      <c r="T20" s="24">
        <f>IF(ISNUMBER(SEARCH("VRAI",PrélèvementsStock[[#This Row],[DETEC RETOUR]])),0,1)</f>
        <v>1</v>
      </c>
      <c r="U20" s="98"/>
      <c r="V20" s="98"/>
    </row>
    <row r="21" spans="2:22" ht="30" customHeight="1" x14ac:dyDescent="0.3">
      <c r="B21" s="76"/>
      <c r="C21" s="9" t="str">
        <f>IFERROR(VLOOKUP(PrélèvementsStock[[#This Row],[ENDROIT SORTIE]],BASE_DE_DONNEE,2,0),"")</f>
        <v/>
      </c>
      <c r="D21" s="28" t="str">
        <f>IFERROR(VLOOKUP(PrélèvementsStock[[#This Row],[ENDROIT SORTIE]],BASE_DE_DONNEE,3,0),"")</f>
        <v/>
      </c>
      <c r="E21" s="76"/>
      <c r="F21" s="81"/>
      <c r="G21" s="30" t="str">
        <f>IFERROR(VLOOKUP(PrélèvementsStock[[#This Row],[ARTICLE]],QUANTITE_RESTANTE,8,0),"")</f>
        <v/>
      </c>
      <c r="H21" s="76"/>
      <c r="I21" s="82"/>
      <c r="J21" s="82"/>
      <c r="K21" s="87"/>
      <c r="L21" s="91"/>
      <c r="M21" s="87"/>
      <c r="N21" s="96"/>
      <c r="O21" s="9" t="str">
        <f>IFERROR(VLOOKUP(PrélèvementsStock[ARTICLE],Inventaire[],3,FALSE),"")</f>
        <v/>
      </c>
      <c r="P21" s="9" t="str">
        <f>IFERROR(VLOOKUP(PrélèvementsStock[ARTICLE],Inventaire[],4,FALSE),"")</f>
        <v/>
      </c>
      <c r="Q21" s="9" t="str">
        <f ca="1">IF(PrélèvementsStock[[#This Row],[DATE DE RETOUR]]="","",IF(PrélèvementsStock[[#This Row],[DATE DE RETOUR]]+1&lt;=TODAY(),"ROUGE",IF(PrélèvementsStock[[#This Row],[DATE DE RETOUR]]-5&lt;=TODAY(),"ORANGE",IF(PrélèvementsStock[[#This Row],[DATE DE RETOUR]]-7&lt;=TODAY(),"VERT",""))))</f>
        <v/>
      </c>
      <c r="R21" s="9">
        <f>IF(ISNUMBER(SEARCH("VRAI",PrélèvementsStock[[#This Row],[DETEC RETOUR]])),0,PrélèvementsStock[[#This Row],[QTÉ SORTIE]])</f>
        <v>0</v>
      </c>
      <c r="S21" s="24" t="b">
        <f>ISTEXT(PrélèvementsStock[[#This Row],[RETOUR PAR]])</f>
        <v>0</v>
      </c>
      <c r="T21" s="24">
        <f>IF(ISNUMBER(SEARCH("VRAI",PrélèvementsStock[[#This Row],[DETEC RETOUR]])),0,1)</f>
        <v>1</v>
      </c>
      <c r="U21" s="98"/>
      <c r="V21" s="98"/>
    </row>
    <row r="22" spans="2:22" ht="30" customHeight="1" x14ac:dyDescent="0.3">
      <c r="B22" s="76"/>
      <c r="C22" s="9" t="str">
        <f>IFERROR(VLOOKUP(PrélèvementsStock[[#This Row],[ENDROIT SORTIE]],BASE_DE_DONNEE,2,0),"")</f>
        <v/>
      </c>
      <c r="D22" s="28" t="str">
        <f>IFERROR(VLOOKUP(PrélèvementsStock[[#This Row],[ENDROIT SORTIE]],BASE_DE_DONNEE,3,0),"")</f>
        <v/>
      </c>
      <c r="E22" s="76"/>
      <c r="F22" s="81"/>
      <c r="G22" s="30" t="str">
        <f>IFERROR(VLOOKUP(PrélèvementsStock[[#This Row],[ARTICLE]],QUANTITE_RESTANTE,8,0),"")</f>
        <v/>
      </c>
      <c r="H22" s="76"/>
      <c r="I22" s="82"/>
      <c r="J22" s="82"/>
      <c r="K22" s="87"/>
      <c r="L22" s="91"/>
      <c r="M22" s="87"/>
      <c r="N22" s="96"/>
      <c r="O22" s="9" t="str">
        <f>IFERROR(VLOOKUP(PrélèvementsStock[ARTICLE],Inventaire[],3,FALSE),"")</f>
        <v/>
      </c>
      <c r="P22" s="9" t="str">
        <f>IFERROR(VLOOKUP(PrélèvementsStock[ARTICLE],Inventaire[],4,FALSE),"")</f>
        <v/>
      </c>
      <c r="Q22" s="9" t="str">
        <f ca="1">IF(PrélèvementsStock[[#This Row],[DATE DE RETOUR]]="","",IF(PrélèvementsStock[[#This Row],[DATE DE RETOUR]]+1&lt;=TODAY(),"ROUGE",IF(PrélèvementsStock[[#This Row],[DATE DE RETOUR]]-5&lt;=TODAY(),"ORANGE",IF(PrélèvementsStock[[#This Row],[DATE DE RETOUR]]-7&lt;=TODAY(),"VERT",""))))</f>
        <v/>
      </c>
      <c r="R22" s="9">
        <f>IF(ISNUMBER(SEARCH("VRAI",PrélèvementsStock[[#This Row],[DETEC RETOUR]])),0,PrélèvementsStock[[#This Row],[QTÉ SORTIE]])</f>
        <v>0</v>
      </c>
      <c r="S22" s="24" t="b">
        <f>ISTEXT(PrélèvementsStock[[#This Row],[RETOUR PAR]])</f>
        <v>0</v>
      </c>
      <c r="T22" s="24">
        <f>IF(ISNUMBER(SEARCH("VRAI",PrélèvementsStock[[#This Row],[DETEC RETOUR]])),0,1)</f>
        <v>1</v>
      </c>
      <c r="U22" s="98"/>
      <c r="V22" s="98"/>
    </row>
    <row r="23" spans="2:22" ht="30" customHeight="1" x14ac:dyDescent="0.3">
      <c r="B23" s="76"/>
      <c r="C23" s="9" t="str">
        <f>IFERROR(VLOOKUP(PrélèvementsStock[[#This Row],[ENDROIT SORTIE]],BASE_DE_DONNEE,2,0),"")</f>
        <v/>
      </c>
      <c r="D23" s="28" t="str">
        <f>IFERROR(VLOOKUP(PrélèvementsStock[[#This Row],[ENDROIT SORTIE]],BASE_DE_DONNEE,3,0),"")</f>
        <v/>
      </c>
      <c r="E23" s="76"/>
      <c r="F23" s="81"/>
      <c r="G23" s="30" t="str">
        <f>IFERROR(VLOOKUP(PrélèvementsStock[[#This Row],[ARTICLE]],QUANTITE_RESTANTE,8,0),"")</f>
        <v/>
      </c>
      <c r="H23" s="76"/>
      <c r="I23" s="82"/>
      <c r="J23" s="82"/>
      <c r="K23" s="87"/>
      <c r="L23" s="91"/>
      <c r="M23" s="87"/>
      <c r="N23" s="96"/>
      <c r="O23" s="9" t="str">
        <f>IFERROR(VLOOKUP(PrélèvementsStock[ARTICLE],Inventaire[],3,FALSE),"")</f>
        <v/>
      </c>
      <c r="P23" s="9" t="str">
        <f>IFERROR(VLOOKUP(PrélèvementsStock[ARTICLE],Inventaire[],4,FALSE),"")</f>
        <v/>
      </c>
      <c r="Q23" s="9" t="str">
        <f ca="1">IF(PrélèvementsStock[[#This Row],[DATE DE RETOUR]]="","",IF(PrélèvementsStock[[#This Row],[DATE DE RETOUR]]+1&lt;=TODAY(),"ROUGE",IF(PrélèvementsStock[[#This Row],[DATE DE RETOUR]]-5&lt;=TODAY(),"ORANGE",IF(PrélèvementsStock[[#This Row],[DATE DE RETOUR]]-7&lt;=TODAY(),"VERT",""))))</f>
        <v/>
      </c>
      <c r="R23" s="9">
        <f>IF(ISNUMBER(SEARCH("VRAI",PrélèvementsStock[[#This Row],[DETEC RETOUR]])),0,PrélèvementsStock[[#This Row],[QTÉ SORTIE]])</f>
        <v>0</v>
      </c>
      <c r="S23" s="24" t="b">
        <f>ISTEXT(PrélèvementsStock[[#This Row],[RETOUR PAR]])</f>
        <v>0</v>
      </c>
      <c r="T23" s="24">
        <f>IF(ISNUMBER(SEARCH("VRAI",PrélèvementsStock[[#This Row],[DETEC RETOUR]])),0,1)</f>
        <v>1</v>
      </c>
      <c r="U23" s="98"/>
      <c r="V23" s="98"/>
    </row>
    <row r="24" spans="2:22" ht="30" customHeight="1" x14ac:dyDescent="0.3">
      <c r="B24" s="76"/>
      <c r="C24" s="9" t="str">
        <f>IFERROR(VLOOKUP(PrélèvementsStock[[#This Row],[ENDROIT SORTIE]],BASE_DE_DONNEE,2,0),"")</f>
        <v/>
      </c>
      <c r="D24" s="28" t="str">
        <f>IFERROR(VLOOKUP(PrélèvementsStock[[#This Row],[ENDROIT SORTIE]],BASE_DE_DONNEE,3,0),"")</f>
        <v/>
      </c>
      <c r="E24" s="76"/>
      <c r="F24" s="81"/>
      <c r="G24" s="30" t="str">
        <f>IFERROR(VLOOKUP(PrélèvementsStock[[#This Row],[ARTICLE]],QUANTITE_RESTANTE,8,0),"")</f>
        <v/>
      </c>
      <c r="H24" s="76"/>
      <c r="I24" s="82"/>
      <c r="J24" s="82"/>
      <c r="K24" s="87"/>
      <c r="L24" s="91"/>
      <c r="M24" s="87"/>
      <c r="N24" s="96"/>
      <c r="O24" s="9" t="str">
        <f>IFERROR(VLOOKUP(PrélèvementsStock[ARTICLE],Inventaire[],3,FALSE),"")</f>
        <v/>
      </c>
      <c r="P24" s="9" t="str">
        <f>IFERROR(VLOOKUP(PrélèvementsStock[ARTICLE],Inventaire[],4,FALSE),"")</f>
        <v/>
      </c>
      <c r="Q24" s="9" t="str">
        <f ca="1">IF(PrélèvementsStock[[#This Row],[DATE DE RETOUR]]="","",IF(PrélèvementsStock[[#This Row],[DATE DE RETOUR]]+1&lt;=TODAY(),"ROUGE",IF(PrélèvementsStock[[#This Row],[DATE DE RETOUR]]-5&lt;=TODAY(),"ORANGE",IF(PrélèvementsStock[[#This Row],[DATE DE RETOUR]]-7&lt;=TODAY(),"VERT",""))))</f>
        <v/>
      </c>
      <c r="R24" s="9">
        <f>IF(ISNUMBER(SEARCH("VRAI",PrélèvementsStock[[#This Row],[DETEC RETOUR]])),0,PrélèvementsStock[[#This Row],[QTÉ SORTIE]])</f>
        <v>0</v>
      </c>
      <c r="S24" s="24" t="b">
        <f>ISTEXT(PrélèvementsStock[[#This Row],[RETOUR PAR]])</f>
        <v>0</v>
      </c>
      <c r="T24" s="24">
        <f>IF(ISNUMBER(SEARCH("VRAI",PrélèvementsStock[[#This Row],[DETEC RETOUR]])),0,1)</f>
        <v>1</v>
      </c>
      <c r="U24" s="98"/>
      <c r="V24" s="98"/>
    </row>
    <row r="25" spans="2:22" ht="30" customHeight="1" x14ac:dyDescent="0.3">
      <c r="B25" s="76"/>
      <c r="C25" s="9" t="str">
        <f>IFERROR(VLOOKUP(PrélèvementsStock[[#This Row],[ENDROIT SORTIE]],BASE_DE_DONNEE,2,0),"")</f>
        <v/>
      </c>
      <c r="D25" s="28" t="str">
        <f>IFERROR(VLOOKUP(PrélèvementsStock[[#This Row],[ENDROIT SORTIE]],BASE_DE_DONNEE,3,0),"")</f>
        <v/>
      </c>
      <c r="E25" s="76"/>
      <c r="F25" s="81"/>
      <c r="G25" s="30" t="str">
        <f>IFERROR(VLOOKUP(PrélèvementsStock[[#This Row],[ARTICLE]],QUANTITE_RESTANTE,8,0),"")</f>
        <v/>
      </c>
      <c r="H25" s="76"/>
      <c r="I25" s="82"/>
      <c r="J25" s="82"/>
      <c r="K25" s="87"/>
      <c r="L25" s="91"/>
      <c r="M25" s="87"/>
      <c r="N25" s="96"/>
      <c r="O25" s="9" t="str">
        <f>IFERROR(VLOOKUP(PrélèvementsStock[ARTICLE],Inventaire[],3,FALSE),"")</f>
        <v/>
      </c>
      <c r="P25" s="9" t="str">
        <f>IFERROR(VLOOKUP(PrélèvementsStock[ARTICLE],Inventaire[],4,FALSE),"")</f>
        <v/>
      </c>
      <c r="Q25" s="9" t="str">
        <f ca="1">IF(PrélèvementsStock[[#This Row],[DATE DE RETOUR]]="","",IF(PrélèvementsStock[[#This Row],[DATE DE RETOUR]]+1&lt;=TODAY(),"ROUGE",IF(PrélèvementsStock[[#This Row],[DATE DE RETOUR]]-5&lt;=TODAY(),"ORANGE",IF(PrélèvementsStock[[#This Row],[DATE DE RETOUR]]-7&lt;=TODAY(),"VERT",""))))</f>
        <v/>
      </c>
      <c r="R25" s="9">
        <f>IF(ISNUMBER(SEARCH("VRAI",PrélèvementsStock[[#This Row],[DETEC RETOUR]])),0,PrélèvementsStock[[#This Row],[QTÉ SORTIE]])</f>
        <v>0</v>
      </c>
      <c r="S25" s="24" t="b">
        <f>ISTEXT(PrélèvementsStock[[#This Row],[RETOUR PAR]])</f>
        <v>0</v>
      </c>
      <c r="T25" s="24">
        <f>IF(ISNUMBER(SEARCH("VRAI",PrélèvementsStock[[#This Row],[DETEC RETOUR]])),0,1)</f>
        <v>1</v>
      </c>
      <c r="U25" s="98"/>
      <c r="V25" s="98"/>
    </row>
    <row r="26" spans="2:22" ht="30" customHeight="1" x14ac:dyDescent="0.3">
      <c r="B26" s="76"/>
      <c r="C26" s="9" t="str">
        <f>IFERROR(VLOOKUP(PrélèvementsStock[[#This Row],[ENDROIT SORTIE]],BASE_DE_DONNEE,2,0),"")</f>
        <v/>
      </c>
      <c r="D26" s="28" t="str">
        <f>IFERROR(VLOOKUP(PrélèvementsStock[[#This Row],[ENDROIT SORTIE]],BASE_DE_DONNEE,3,0),"")</f>
        <v/>
      </c>
      <c r="E26" s="76"/>
      <c r="F26" s="81"/>
      <c r="G26" s="30" t="str">
        <f>IFERROR(VLOOKUP(PrélèvementsStock[[#This Row],[ARTICLE]],QUANTITE_RESTANTE,8,0),"")</f>
        <v/>
      </c>
      <c r="H26" s="76"/>
      <c r="I26" s="82"/>
      <c r="J26" s="82"/>
      <c r="K26" s="87"/>
      <c r="L26" s="91"/>
      <c r="M26" s="87"/>
      <c r="N26" s="96"/>
      <c r="O26" s="9" t="str">
        <f>IFERROR(VLOOKUP(PrélèvementsStock[ARTICLE],Inventaire[],3,FALSE),"")</f>
        <v/>
      </c>
      <c r="P26" s="9" t="str">
        <f>IFERROR(VLOOKUP(PrélèvementsStock[ARTICLE],Inventaire[],4,FALSE),"")</f>
        <v/>
      </c>
      <c r="Q26" s="9" t="str">
        <f ca="1">IF(PrélèvementsStock[[#This Row],[DATE DE RETOUR]]="","",IF(PrélèvementsStock[[#This Row],[DATE DE RETOUR]]+1&lt;=TODAY(),"ROUGE",IF(PrélèvementsStock[[#This Row],[DATE DE RETOUR]]-5&lt;=TODAY(),"ORANGE",IF(PrélèvementsStock[[#This Row],[DATE DE RETOUR]]-7&lt;=TODAY(),"VERT",""))))</f>
        <v/>
      </c>
      <c r="R26" s="9">
        <f>IF(ISNUMBER(SEARCH("VRAI",PrélèvementsStock[[#This Row],[DETEC RETOUR]])),0,PrélèvementsStock[[#This Row],[QTÉ SORTIE]])</f>
        <v>0</v>
      </c>
      <c r="S26" s="24" t="b">
        <f>ISTEXT(PrélèvementsStock[[#This Row],[RETOUR PAR]])</f>
        <v>0</v>
      </c>
      <c r="T26" s="24">
        <f>IF(ISNUMBER(SEARCH("VRAI",PrélèvementsStock[[#This Row],[DETEC RETOUR]])),0,1)</f>
        <v>1</v>
      </c>
      <c r="U26" s="98"/>
      <c r="V26" s="98"/>
    </row>
    <row r="27" spans="2:22" ht="30" customHeight="1" x14ac:dyDescent="0.3">
      <c r="B27" s="76"/>
      <c r="C27" s="9" t="str">
        <f>IFERROR(VLOOKUP(PrélèvementsStock[[#This Row],[ENDROIT SORTIE]],BASE_DE_DONNEE,2,0),"")</f>
        <v/>
      </c>
      <c r="D27" s="28" t="str">
        <f>IFERROR(VLOOKUP(PrélèvementsStock[[#This Row],[ENDROIT SORTIE]],BASE_DE_DONNEE,3,0),"")</f>
        <v/>
      </c>
      <c r="E27" s="76"/>
      <c r="F27" s="81"/>
      <c r="G27" s="30" t="str">
        <f>IFERROR(VLOOKUP(PrélèvementsStock[[#This Row],[ARTICLE]],QUANTITE_RESTANTE,8,0),"")</f>
        <v/>
      </c>
      <c r="H27" s="76"/>
      <c r="I27" s="82"/>
      <c r="J27" s="82"/>
      <c r="K27" s="87"/>
      <c r="L27" s="91"/>
      <c r="M27" s="87"/>
      <c r="N27" s="96"/>
      <c r="O27" s="9" t="str">
        <f>IFERROR(VLOOKUP(PrélèvementsStock[ARTICLE],Inventaire[],3,FALSE),"")</f>
        <v/>
      </c>
      <c r="P27" s="9" t="str">
        <f>IFERROR(VLOOKUP(PrélèvementsStock[ARTICLE],Inventaire[],4,FALSE),"")</f>
        <v/>
      </c>
      <c r="Q27" s="9" t="str">
        <f ca="1">IF(PrélèvementsStock[[#This Row],[DATE DE RETOUR]]="","",IF(PrélèvementsStock[[#This Row],[DATE DE RETOUR]]+1&lt;=TODAY(),"ROUGE",IF(PrélèvementsStock[[#This Row],[DATE DE RETOUR]]-5&lt;=TODAY(),"ORANGE",IF(PrélèvementsStock[[#This Row],[DATE DE RETOUR]]-7&lt;=TODAY(),"VERT",""))))</f>
        <v/>
      </c>
      <c r="R27" s="9">
        <f>IF(ISNUMBER(SEARCH("VRAI",PrélèvementsStock[[#This Row],[DETEC RETOUR]])),0,PrélèvementsStock[[#This Row],[QTÉ SORTIE]])</f>
        <v>0</v>
      </c>
      <c r="S27" s="24" t="b">
        <f>ISTEXT(PrélèvementsStock[[#This Row],[RETOUR PAR]])</f>
        <v>0</v>
      </c>
      <c r="T27" s="24">
        <f>IF(ISNUMBER(SEARCH("VRAI",PrélèvementsStock[[#This Row],[DETEC RETOUR]])),0,1)</f>
        <v>1</v>
      </c>
      <c r="U27" s="98"/>
      <c r="V27" s="98"/>
    </row>
    <row r="28" spans="2:22" ht="30" customHeight="1" x14ac:dyDescent="0.3">
      <c r="B28" s="76"/>
      <c r="C28" s="9" t="str">
        <f>IFERROR(VLOOKUP(PrélèvementsStock[[#This Row],[ENDROIT SORTIE]],BASE_DE_DONNEE,2,0),"")</f>
        <v/>
      </c>
      <c r="D28" s="28" t="str">
        <f>IFERROR(VLOOKUP(PrélèvementsStock[[#This Row],[ENDROIT SORTIE]],BASE_DE_DONNEE,3,0),"")</f>
        <v/>
      </c>
      <c r="E28" s="76"/>
      <c r="F28" s="81"/>
      <c r="G28" s="30" t="str">
        <f>IFERROR(VLOOKUP(PrélèvementsStock[[#This Row],[ARTICLE]],QUANTITE_RESTANTE,8,0),"")</f>
        <v/>
      </c>
      <c r="H28" s="76"/>
      <c r="I28" s="82"/>
      <c r="J28" s="82"/>
      <c r="K28" s="87"/>
      <c r="L28" s="91"/>
      <c r="M28" s="87"/>
      <c r="N28" s="96"/>
      <c r="O28" s="9" t="str">
        <f>IFERROR(VLOOKUP(PrélèvementsStock[ARTICLE],Inventaire[],3,FALSE),"")</f>
        <v/>
      </c>
      <c r="P28" s="9" t="str">
        <f>IFERROR(VLOOKUP(PrélèvementsStock[ARTICLE],Inventaire[],4,FALSE),"")</f>
        <v/>
      </c>
      <c r="Q28" s="9" t="str">
        <f ca="1">IF(PrélèvementsStock[[#This Row],[DATE DE RETOUR]]="","",IF(PrélèvementsStock[[#This Row],[DATE DE RETOUR]]+1&lt;=TODAY(),"ROUGE",IF(PrélèvementsStock[[#This Row],[DATE DE RETOUR]]-5&lt;=TODAY(),"ORANGE",IF(PrélèvementsStock[[#This Row],[DATE DE RETOUR]]-7&lt;=TODAY(),"VERT",""))))</f>
        <v/>
      </c>
      <c r="R28" s="9">
        <f>IF(ISNUMBER(SEARCH("VRAI",PrélèvementsStock[[#This Row],[DETEC RETOUR]])),0,PrélèvementsStock[[#This Row],[QTÉ SORTIE]])</f>
        <v>0</v>
      </c>
      <c r="S28" s="24" t="b">
        <f>ISTEXT(PrélèvementsStock[[#This Row],[RETOUR PAR]])</f>
        <v>0</v>
      </c>
      <c r="T28" s="24">
        <f>IF(ISNUMBER(SEARCH("VRAI",PrélèvementsStock[[#This Row],[DETEC RETOUR]])),0,1)</f>
        <v>1</v>
      </c>
      <c r="U28" s="98"/>
      <c r="V28" s="98"/>
    </row>
    <row r="29" spans="2:22" ht="30" customHeight="1" x14ac:dyDescent="0.3">
      <c r="B29" s="76"/>
      <c r="C29" s="9" t="str">
        <f>IFERROR(VLOOKUP(PrélèvementsStock[[#This Row],[ENDROIT SORTIE]],BASE_DE_DONNEE,2,0),"")</f>
        <v/>
      </c>
      <c r="D29" s="28" t="str">
        <f>IFERROR(VLOOKUP(PrélèvementsStock[[#This Row],[ENDROIT SORTIE]],BASE_DE_DONNEE,3,0),"")</f>
        <v/>
      </c>
      <c r="E29" s="76"/>
      <c r="F29" s="81"/>
      <c r="G29" s="30" t="str">
        <f>IFERROR(VLOOKUP(PrélèvementsStock[[#This Row],[ARTICLE]],QUANTITE_RESTANTE,8,0),"")</f>
        <v/>
      </c>
      <c r="H29" s="76"/>
      <c r="I29" s="82"/>
      <c r="J29" s="82"/>
      <c r="K29" s="87"/>
      <c r="L29" s="91"/>
      <c r="M29" s="87"/>
      <c r="N29" s="96"/>
      <c r="O29" s="9" t="str">
        <f>IFERROR(VLOOKUP(PrélèvementsStock[ARTICLE],Inventaire[],3,FALSE),"")</f>
        <v/>
      </c>
      <c r="P29" s="9" t="str">
        <f>IFERROR(VLOOKUP(PrélèvementsStock[ARTICLE],Inventaire[],4,FALSE),"")</f>
        <v/>
      </c>
      <c r="Q29" s="9" t="str">
        <f ca="1">IF(PrélèvementsStock[[#This Row],[DATE DE RETOUR]]="","",IF(PrélèvementsStock[[#This Row],[DATE DE RETOUR]]+1&lt;=TODAY(),"ROUGE",IF(PrélèvementsStock[[#This Row],[DATE DE RETOUR]]-5&lt;=TODAY(),"ORANGE",IF(PrélèvementsStock[[#This Row],[DATE DE RETOUR]]-7&lt;=TODAY(),"VERT",""))))</f>
        <v/>
      </c>
      <c r="R29" s="9">
        <f>IF(ISNUMBER(SEARCH("VRAI",PrélèvementsStock[[#This Row],[DETEC RETOUR]])),0,PrélèvementsStock[[#This Row],[QTÉ SORTIE]])</f>
        <v>0</v>
      </c>
      <c r="S29" s="24" t="b">
        <f>ISTEXT(PrélèvementsStock[[#This Row],[RETOUR PAR]])</f>
        <v>0</v>
      </c>
      <c r="T29" s="24">
        <f>IF(ISNUMBER(SEARCH("VRAI",PrélèvementsStock[[#This Row],[DETEC RETOUR]])),0,1)</f>
        <v>1</v>
      </c>
      <c r="U29" s="98"/>
      <c r="V29" s="98"/>
    </row>
    <row r="30" spans="2:22" ht="30" customHeight="1" x14ac:dyDescent="0.3">
      <c r="B30" s="76"/>
      <c r="C30" s="9" t="str">
        <f>IFERROR(VLOOKUP(PrélèvementsStock[[#This Row],[ENDROIT SORTIE]],BASE_DE_DONNEE,2,0),"")</f>
        <v/>
      </c>
      <c r="D30" s="28" t="str">
        <f>IFERROR(VLOOKUP(PrélèvementsStock[[#This Row],[ENDROIT SORTIE]],BASE_DE_DONNEE,3,0),"")</f>
        <v/>
      </c>
      <c r="E30" s="76"/>
      <c r="F30" s="81"/>
      <c r="G30" s="30" t="str">
        <f>IFERROR(VLOOKUP(PrélèvementsStock[[#This Row],[ARTICLE]],QUANTITE_RESTANTE,8,0),"")</f>
        <v/>
      </c>
      <c r="H30" s="76"/>
      <c r="I30" s="82"/>
      <c r="J30" s="82"/>
      <c r="K30" s="87"/>
      <c r="L30" s="91"/>
      <c r="M30" s="87"/>
      <c r="N30" s="96"/>
      <c r="O30" s="9" t="str">
        <f>IFERROR(VLOOKUP(PrélèvementsStock[ARTICLE],Inventaire[],3,FALSE),"")</f>
        <v/>
      </c>
      <c r="P30" s="9" t="str">
        <f>IFERROR(VLOOKUP(PrélèvementsStock[ARTICLE],Inventaire[],4,FALSE),"")</f>
        <v/>
      </c>
      <c r="Q30" s="9" t="str">
        <f ca="1">IF(PrélèvementsStock[[#This Row],[DATE DE RETOUR]]="","",IF(PrélèvementsStock[[#This Row],[DATE DE RETOUR]]+1&lt;=TODAY(),"ROUGE",IF(PrélèvementsStock[[#This Row],[DATE DE RETOUR]]-5&lt;=TODAY(),"ORANGE",IF(PrélèvementsStock[[#This Row],[DATE DE RETOUR]]-7&lt;=TODAY(),"VERT",""))))</f>
        <v/>
      </c>
      <c r="R30" s="9">
        <f>IF(ISNUMBER(SEARCH("VRAI",PrélèvementsStock[[#This Row],[DETEC RETOUR]])),0,PrélèvementsStock[[#This Row],[QTÉ SORTIE]])</f>
        <v>0</v>
      </c>
      <c r="S30" s="24" t="b">
        <f>ISTEXT(PrélèvementsStock[[#This Row],[RETOUR PAR]])</f>
        <v>0</v>
      </c>
      <c r="T30" s="24">
        <f>IF(ISNUMBER(SEARCH("VRAI",PrélèvementsStock[[#This Row],[DETEC RETOUR]])),0,1)</f>
        <v>1</v>
      </c>
      <c r="U30" s="98"/>
      <c r="V30" s="98"/>
    </row>
    <row r="31" spans="2:22" ht="30" customHeight="1" x14ac:dyDescent="0.3">
      <c r="B31" s="76"/>
      <c r="C31" s="9" t="str">
        <f>IFERROR(VLOOKUP(PrélèvementsStock[[#This Row],[ENDROIT SORTIE]],BASE_DE_DONNEE,2,0),"")</f>
        <v/>
      </c>
      <c r="D31" s="28" t="str">
        <f>IFERROR(VLOOKUP(PrélèvementsStock[[#This Row],[ENDROIT SORTIE]],BASE_DE_DONNEE,3,0),"")</f>
        <v/>
      </c>
      <c r="E31" s="76"/>
      <c r="F31" s="81"/>
      <c r="G31" s="30" t="str">
        <f>IFERROR(VLOOKUP(PrélèvementsStock[[#This Row],[ARTICLE]],QUANTITE_RESTANTE,8,0),"")</f>
        <v/>
      </c>
      <c r="H31" s="76"/>
      <c r="I31" s="82"/>
      <c r="J31" s="82"/>
      <c r="K31" s="87"/>
      <c r="L31" s="91"/>
      <c r="M31" s="87"/>
      <c r="N31" s="96"/>
      <c r="O31" s="9" t="str">
        <f>IFERROR(VLOOKUP(PrélèvementsStock[ARTICLE],Inventaire[],3,FALSE),"")</f>
        <v/>
      </c>
      <c r="P31" s="9" t="str">
        <f>IFERROR(VLOOKUP(PrélèvementsStock[ARTICLE],Inventaire[],4,FALSE),"")</f>
        <v/>
      </c>
      <c r="Q31" s="9" t="str">
        <f ca="1">IF(PrélèvementsStock[[#This Row],[DATE DE RETOUR]]="","",IF(PrélèvementsStock[[#This Row],[DATE DE RETOUR]]+1&lt;=TODAY(),"ROUGE",IF(PrélèvementsStock[[#This Row],[DATE DE RETOUR]]-5&lt;=TODAY(),"ORANGE",IF(PrélèvementsStock[[#This Row],[DATE DE RETOUR]]-7&lt;=TODAY(),"VERT",""))))</f>
        <v/>
      </c>
      <c r="R31" s="9">
        <f>IF(ISNUMBER(SEARCH("VRAI",PrélèvementsStock[[#This Row],[DETEC RETOUR]])),0,PrélèvementsStock[[#This Row],[QTÉ SORTIE]])</f>
        <v>0</v>
      </c>
      <c r="S31" s="24" t="b">
        <f>ISTEXT(PrélèvementsStock[[#This Row],[RETOUR PAR]])</f>
        <v>0</v>
      </c>
      <c r="T31" s="24">
        <f>IF(ISNUMBER(SEARCH("VRAI",PrélèvementsStock[[#This Row],[DETEC RETOUR]])),0,1)</f>
        <v>1</v>
      </c>
      <c r="U31" s="98"/>
      <c r="V31" s="98"/>
    </row>
    <row r="32" spans="2:22" ht="30" customHeight="1" x14ac:dyDescent="0.3">
      <c r="B32" s="76"/>
      <c r="C32" s="9" t="str">
        <f>IFERROR(VLOOKUP(PrélèvementsStock[[#This Row],[ENDROIT SORTIE]],BASE_DE_DONNEE,2,0),"")</f>
        <v/>
      </c>
      <c r="D32" s="28" t="str">
        <f>IFERROR(VLOOKUP(PrélèvementsStock[[#This Row],[ENDROIT SORTIE]],BASE_DE_DONNEE,3,0),"")</f>
        <v/>
      </c>
      <c r="E32" s="76"/>
      <c r="F32" s="81"/>
      <c r="G32" s="30" t="str">
        <f>IFERROR(VLOOKUP(PrélèvementsStock[[#This Row],[ARTICLE]],QUANTITE_RESTANTE,8,0),"")</f>
        <v/>
      </c>
      <c r="H32" s="76"/>
      <c r="I32" s="82"/>
      <c r="J32" s="82"/>
      <c r="K32" s="87"/>
      <c r="L32" s="91"/>
      <c r="M32" s="87"/>
      <c r="N32" s="96"/>
      <c r="O32" s="9" t="str">
        <f>IFERROR(VLOOKUP(PrélèvementsStock[ARTICLE],Inventaire[],3,FALSE),"")</f>
        <v/>
      </c>
      <c r="P32" s="9" t="str">
        <f>IFERROR(VLOOKUP(PrélèvementsStock[ARTICLE],Inventaire[],4,FALSE),"")</f>
        <v/>
      </c>
      <c r="Q32" s="9" t="str">
        <f ca="1">IF(PrélèvementsStock[[#This Row],[DATE DE RETOUR]]="","",IF(PrélèvementsStock[[#This Row],[DATE DE RETOUR]]+1&lt;=TODAY(),"ROUGE",IF(PrélèvementsStock[[#This Row],[DATE DE RETOUR]]-5&lt;=TODAY(),"ORANGE",IF(PrélèvementsStock[[#This Row],[DATE DE RETOUR]]-7&lt;=TODAY(),"VERT",""))))</f>
        <v/>
      </c>
      <c r="R32" s="9">
        <f>IF(ISNUMBER(SEARCH("VRAI",PrélèvementsStock[[#This Row],[DETEC RETOUR]])),0,PrélèvementsStock[[#This Row],[QTÉ SORTIE]])</f>
        <v>0</v>
      </c>
      <c r="S32" s="24" t="b">
        <f>ISTEXT(PrélèvementsStock[[#This Row],[RETOUR PAR]])</f>
        <v>0</v>
      </c>
      <c r="T32" s="24">
        <f>IF(ISNUMBER(SEARCH("VRAI",PrélèvementsStock[[#This Row],[DETEC RETOUR]])),0,1)</f>
        <v>1</v>
      </c>
      <c r="U32" s="98"/>
      <c r="V32" s="98"/>
    </row>
    <row r="33" spans="2:22" ht="30" customHeight="1" x14ac:dyDescent="0.3">
      <c r="B33" s="76"/>
      <c r="C33" s="9" t="str">
        <f>IFERROR(VLOOKUP(PrélèvementsStock[[#This Row],[ENDROIT SORTIE]],BASE_DE_DONNEE,2,0),"")</f>
        <v/>
      </c>
      <c r="D33" s="28" t="str">
        <f>IFERROR(VLOOKUP(PrélèvementsStock[[#This Row],[ENDROIT SORTIE]],BASE_DE_DONNEE,3,0),"")</f>
        <v/>
      </c>
      <c r="E33" s="76"/>
      <c r="F33" s="81"/>
      <c r="G33" s="30" t="str">
        <f>IFERROR(VLOOKUP(PrélèvementsStock[[#This Row],[ARTICLE]],QUANTITE_RESTANTE,8,0),"")</f>
        <v/>
      </c>
      <c r="H33" s="76"/>
      <c r="I33" s="82"/>
      <c r="J33" s="82"/>
      <c r="K33" s="87"/>
      <c r="L33" s="91"/>
      <c r="M33" s="87"/>
      <c r="N33" s="96"/>
      <c r="O33" s="9" t="str">
        <f>IFERROR(VLOOKUP(PrélèvementsStock[ARTICLE],Inventaire[],3,FALSE),"")</f>
        <v/>
      </c>
      <c r="P33" s="9" t="str">
        <f>IFERROR(VLOOKUP(PrélèvementsStock[ARTICLE],Inventaire[],4,FALSE),"")</f>
        <v/>
      </c>
      <c r="Q33" s="9" t="str">
        <f ca="1">IF(PrélèvementsStock[[#This Row],[DATE DE RETOUR]]="","",IF(PrélèvementsStock[[#This Row],[DATE DE RETOUR]]+1&lt;=TODAY(),"ROUGE",IF(PrélèvementsStock[[#This Row],[DATE DE RETOUR]]-5&lt;=TODAY(),"ORANGE",IF(PrélèvementsStock[[#This Row],[DATE DE RETOUR]]-7&lt;=TODAY(),"VERT",""))))</f>
        <v/>
      </c>
      <c r="R33" s="9">
        <f>IF(ISNUMBER(SEARCH("VRAI",PrélèvementsStock[[#This Row],[DETEC RETOUR]])),0,PrélèvementsStock[[#This Row],[QTÉ SORTIE]])</f>
        <v>0</v>
      </c>
      <c r="S33" s="24" t="b">
        <f>ISTEXT(PrélèvementsStock[[#This Row],[RETOUR PAR]])</f>
        <v>0</v>
      </c>
      <c r="T33" s="24">
        <f>IF(ISNUMBER(SEARCH("VRAI",PrélèvementsStock[[#This Row],[DETEC RETOUR]])),0,1)</f>
        <v>1</v>
      </c>
      <c r="U33" s="98"/>
      <c r="V33" s="98"/>
    </row>
    <row r="34" spans="2:22" ht="30" customHeight="1" x14ac:dyDescent="0.3">
      <c r="B34" s="76"/>
      <c r="C34" s="9" t="str">
        <f>IFERROR(VLOOKUP(PrélèvementsStock[[#This Row],[ENDROIT SORTIE]],BASE_DE_DONNEE,2,0),"")</f>
        <v/>
      </c>
      <c r="D34" s="28" t="str">
        <f>IFERROR(VLOOKUP(PrélèvementsStock[[#This Row],[ENDROIT SORTIE]],BASE_DE_DONNEE,3,0),"")</f>
        <v/>
      </c>
      <c r="E34" s="76"/>
      <c r="F34" s="81"/>
      <c r="G34" s="30" t="str">
        <f>IFERROR(VLOOKUP(PrélèvementsStock[[#This Row],[ARTICLE]],QUANTITE_RESTANTE,8,0),"")</f>
        <v/>
      </c>
      <c r="H34" s="76"/>
      <c r="I34" s="82"/>
      <c r="J34" s="82"/>
      <c r="K34" s="87"/>
      <c r="L34" s="91"/>
      <c r="M34" s="87"/>
      <c r="N34" s="96"/>
      <c r="O34" s="9" t="str">
        <f>IFERROR(VLOOKUP(PrélèvementsStock[ARTICLE],Inventaire[],3,FALSE),"")</f>
        <v/>
      </c>
      <c r="P34" s="9" t="str">
        <f>IFERROR(VLOOKUP(PrélèvementsStock[ARTICLE],Inventaire[],4,FALSE),"")</f>
        <v/>
      </c>
      <c r="Q34" s="9" t="str">
        <f ca="1">IF(PrélèvementsStock[[#This Row],[DATE DE RETOUR]]="","",IF(PrélèvementsStock[[#This Row],[DATE DE RETOUR]]+1&lt;=TODAY(),"ROUGE",IF(PrélèvementsStock[[#This Row],[DATE DE RETOUR]]-5&lt;=TODAY(),"ORANGE",IF(PrélèvementsStock[[#This Row],[DATE DE RETOUR]]-7&lt;=TODAY(),"VERT",""))))</f>
        <v/>
      </c>
      <c r="R34" s="9">
        <f>IF(ISNUMBER(SEARCH("VRAI",PrélèvementsStock[[#This Row],[DETEC RETOUR]])),0,PrélèvementsStock[[#This Row],[QTÉ SORTIE]])</f>
        <v>0</v>
      </c>
      <c r="S34" s="24" t="b">
        <f>ISTEXT(PrélèvementsStock[[#This Row],[RETOUR PAR]])</f>
        <v>0</v>
      </c>
      <c r="T34" s="24">
        <f>IF(ISNUMBER(SEARCH("VRAI",PrélèvementsStock[[#This Row],[DETEC RETOUR]])),0,1)</f>
        <v>1</v>
      </c>
      <c r="U34" s="98"/>
      <c r="V34" s="98"/>
    </row>
    <row r="35" spans="2:22" ht="30" customHeight="1" x14ac:dyDescent="0.3">
      <c r="B35" s="76"/>
      <c r="C35" s="9" t="str">
        <f>IFERROR(VLOOKUP(PrélèvementsStock[[#This Row],[ENDROIT SORTIE]],BASE_DE_DONNEE,2,0),"")</f>
        <v/>
      </c>
      <c r="D35" s="28" t="str">
        <f>IFERROR(VLOOKUP(PrélèvementsStock[[#This Row],[ENDROIT SORTIE]],BASE_DE_DONNEE,3,0),"")</f>
        <v/>
      </c>
      <c r="E35" s="76"/>
      <c r="F35" s="81"/>
      <c r="G35" s="30" t="str">
        <f>IFERROR(VLOOKUP(PrélèvementsStock[[#This Row],[ARTICLE]],QUANTITE_RESTANTE,8,0),"")</f>
        <v/>
      </c>
      <c r="H35" s="76"/>
      <c r="I35" s="82"/>
      <c r="J35" s="82"/>
      <c r="K35" s="87"/>
      <c r="L35" s="91"/>
      <c r="M35" s="87"/>
      <c r="N35" s="96"/>
      <c r="O35" s="9" t="str">
        <f>IFERROR(VLOOKUP(PrélèvementsStock[ARTICLE],Inventaire[],3,FALSE),"")</f>
        <v/>
      </c>
      <c r="P35" s="9" t="str">
        <f>IFERROR(VLOOKUP(PrélèvementsStock[ARTICLE],Inventaire[],4,FALSE),"")</f>
        <v/>
      </c>
      <c r="Q35" s="9" t="str">
        <f ca="1">IF(PrélèvementsStock[[#This Row],[DATE DE RETOUR]]="","",IF(PrélèvementsStock[[#This Row],[DATE DE RETOUR]]+1&lt;=TODAY(),"ROUGE",IF(PrélèvementsStock[[#This Row],[DATE DE RETOUR]]-5&lt;=TODAY(),"ORANGE",IF(PrélèvementsStock[[#This Row],[DATE DE RETOUR]]-7&lt;=TODAY(),"VERT",""))))</f>
        <v/>
      </c>
      <c r="R35" s="9">
        <f>IF(ISNUMBER(SEARCH("VRAI",PrélèvementsStock[[#This Row],[DETEC RETOUR]])),0,PrélèvementsStock[[#This Row],[QTÉ SORTIE]])</f>
        <v>0</v>
      </c>
      <c r="S35" s="24" t="b">
        <f>ISTEXT(PrélèvementsStock[[#This Row],[RETOUR PAR]])</f>
        <v>0</v>
      </c>
      <c r="T35" s="24">
        <f>IF(ISNUMBER(SEARCH("VRAI",PrélèvementsStock[[#This Row],[DETEC RETOUR]])),0,1)</f>
        <v>1</v>
      </c>
      <c r="U35" s="98"/>
      <c r="V35" s="98"/>
    </row>
    <row r="36" spans="2:22" ht="30" customHeight="1" x14ac:dyDescent="0.3">
      <c r="B36" s="76"/>
      <c r="C36" s="9" t="str">
        <f>IFERROR(VLOOKUP(PrélèvementsStock[[#This Row],[ENDROIT SORTIE]],BASE_DE_DONNEE,2,0),"")</f>
        <v/>
      </c>
      <c r="D36" s="28" t="str">
        <f>IFERROR(VLOOKUP(PrélèvementsStock[[#This Row],[ENDROIT SORTIE]],BASE_DE_DONNEE,3,0),"")</f>
        <v/>
      </c>
      <c r="E36" s="76"/>
      <c r="F36" s="81"/>
      <c r="G36" s="30" t="str">
        <f>IFERROR(VLOOKUP(PrélèvementsStock[[#This Row],[ARTICLE]],QUANTITE_RESTANTE,8,0),"")</f>
        <v/>
      </c>
      <c r="H36" s="76"/>
      <c r="I36" s="82"/>
      <c r="J36" s="82"/>
      <c r="K36" s="87"/>
      <c r="L36" s="91"/>
      <c r="M36" s="87"/>
      <c r="N36" s="96"/>
      <c r="O36" s="9" t="str">
        <f>IFERROR(VLOOKUP(PrélèvementsStock[ARTICLE],Inventaire[],3,FALSE),"")</f>
        <v/>
      </c>
      <c r="P36" s="9" t="str">
        <f>IFERROR(VLOOKUP(PrélèvementsStock[ARTICLE],Inventaire[],4,FALSE),"")</f>
        <v/>
      </c>
      <c r="Q36" s="9" t="str">
        <f ca="1">IF(PrélèvementsStock[[#This Row],[DATE DE RETOUR]]="","",IF(PrélèvementsStock[[#This Row],[DATE DE RETOUR]]+1&lt;=TODAY(),"ROUGE",IF(PrélèvementsStock[[#This Row],[DATE DE RETOUR]]-5&lt;=TODAY(),"ORANGE",IF(PrélèvementsStock[[#This Row],[DATE DE RETOUR]]-7&lt;=TODAY(),"VERT",""))))</f>
        <v/>
      </c>
      <c r="R36" s="9">
        <f>IF(ISNUMBER(SEARCH("VRAI",PrélèvementsStock[[#This Row],[DETEC RETOUR]])),0,PrélèvementsStock[[#This Row],[QTÉ SORTIE]])</f>
        <v>0</v>
      </c>
      <c r="S36" s="24" t="b">
        <f>ISTEXT(PrélèvementsStock[[#This Row],[RETOUR PAR]])</f>
        <v>0</v>
      </c>
      <c r="T36" s="24">
        <f>IF(ISNUMBER(SEARCH("VRAI",PrélèvementsStock[[#This Row],[DETEC RETOUR]])),0,1)</f>
        <v>1</v>
      </c>
      <c r="U36" s="98"/>
      <c r="V36" s="98"/>
    </row>
    <row r="37" spans="2:22" ht="30" customHeight="1" x14ac:dyDescent="0.3">
      <c r="B37" s="76"/>
      <c r="C37" s="9" t="str">
        <f>IFERROR(VLOOKUP(PrélèvementsStock[[#This Row],[ENDROIT SORTIE]],BASE_DE_DONNEE,2,0),"")</f>
        <v/>
      </c>
      <c r="D37" s="28" t="str">
        <f>IFERROR(VLOOKUP(PrélèvementsStock[[#This Row],[ENDROIT SORTIE]],BASE_DE_DONNEE,3,0),"")</f>
        <v/>
      </c>
      <c r="E37" s="76"/>
      <c r="F37" s="81"/>
      <c r="G37" s="30" t="str">
        <f>IFERROR(VLOOKUP(PrélèvementsStock[[#This Row],[ARTICLE]],QUANTITE_RESTANTE,8,0),"")</f>
        <v/>
      </c>
      <c r="H37" s="76"/>
      <c r="I37" s="82"/>
      <c r="J37" s="82"/>
      <c r="K37" s="87"/>
      <c r="L37" s="91"/>
      <c r="M37" s="87"/>
      <c r="N37" s="96"/>
      <c r="O37" s="9" t="str">
        <f>IFERROR(VLOOKUP(PrélèvementsStock[ARTICLE],Inventaire[],3,FALSE),"")</f>
        <v/>
      </c>
      <c r="P37" s="9" t="str">
        <f>IFERROR(VLOOKUP(PrélèvementsStock[ARTICLE],Inventaire[],4,FALSE),"")</f>
        <v/>
      </c>
      <c r="Q37" s="9" t="str">
        <f ca="1">IF(PrélèvementsStock[[#This Row],[DATE DE RETOUR]]="","",IF(PrélèvementsStock[[#This Row],[DATE DE RETOUR]]+1&lt;=TODAY(),"ROUGE",IF(PrélèvementsStock[[#This Row],[DATE DE RETOUR]]-5&lt;=TODAY(),"ORANGE",IF(PrélèvementsStock[[#This Row],[DATE DE RETOUR]]-7&lt;=TODAY(),"VERT",""))))</f>
        <v/>
      </c>
      <c r="R37" s="9">
        <f>IF(ISNUMBER(SEARCH("VRAI",PrélèvementsStock[[#This Row],[DETEC RETOUR]])),0,PrélèvementsStock[[#This Row],[QTÉ SORTIE]])</f>
        <v>0</v>
      </c>
      <c r="S37" s="24" t="b">
        <f>ISTEXT(PrélèvementsStock[[#This Row],[RETOUR PAR]])</f>
        <v>0</v>
      </c>
      <c r="T37" s="24">
        <f>IF(ISNUMBER(SEARCH("VRAI",PrélèvementsStock[[#This Row],[DETEC RETOUR]])),0,1)</f>
        <v>1</v>
      </c>
      <c r="U37" s="98"/>
      <c r="V37" s="98"/>
    </row>
    <row r="38" spans="2:22" ht="30" customHeight="1" x14ac:dyDescent="0.3">
      <c r="B38" s="76"/>
      <c r="C38" s="9" t="str">
        <f>IFERROR(VLOOKUP(PrélèvementsStock[[#This Row],[ENDROIT SORTIE]],BASE_DE_DONNEE,2,0),"")</f>
        <v/>
      </c>
      <c r="D38" s="28" t="str">
        <f>IFERROR(VLOOKUP(PrélèvementsStock[[#This Row],[ENDROIT SORTIE]],BASE_DE_DONNEE,3,0),"")</f>
        <v/>
      </c>
      <c r="E38" s="76"/>
      <c r="F38" s="81"/>
      <c r="G38" s="30" t="str">
        <f>IFERROR(VLOOKUP(PrélèvementsStock[[#This Row],[ARTICLE]],QUANTITE_RESTANTE,8,0),"")</f>
        <v/>
      </c>
      <c r="H38" s="76"/>
      <c r="I38" s="82"/>
      <c r="J38" s="82"/>
      <c r="K38" s="87"/>
      <c r="L38" s="91"/>
      <c r="M38" s="87"/>
      <c r="N38" s="96"/>
      <c r="O38" s="9" t="str">
        <f>IFERROR(VLOOKUP(PrélèvementsStock[ARTICLE],Inventaire[],3,FALSE),"")</f>
        <v/>
      </c>
      <c r="P38" s="9" t="str">
        <f>IFERROR(VLOOKUP(PrélèvementsStock[ARTICLE],Inventaire[],4,FALSE),"")</f>
        <v/>
      </c>
      <c r="Q38" s="9" t="str">
        <f ca="1">IF(PrélèvementsStock[[#This Row],[DATE DE RETOUR]]="","",IF(PrélèvementsStock[[#This Row],[DATE DE RETOUR]]+1&lt;=TODAY(),"ROUGE",IF(PrélèvementsStock[[#This Row],[DATE DE RETOUR]]-5&lt;=TODAY(),"ORANGE",IF(PrélèvementsStock[[#This Row],[DATE DE RETOUR]]-7&lt;=TODAY(),"VERT",""))))</f>
        <v/>
      </c>
      <c r="R38" s="9">
        <f>IF(ISNUMBER(SEARCH("VRAI",PrélèvementsStock[[#This Row],[DETEC RETOUR]])),0,PrélèvementsStock[[#This Row],[QTÉ SORTIE]])</f>
        <v>0</v>
      </c>
      <c r="S38" s="24" t="b">
        <f>ISTEXT(PrélèvementsStock[[#This Row],[RETOUR PAR]])</f>
        <v>0</v>
      </c>
      <c r="T38" s="24">
        <f>IF(ISNUMBER(SEARCH("VRAI",PrélèvementsStock[[#This Row],[DETEC RETOUR]])),0,1)</f>
        <v>1</v>
      </c>
      <c r="U38" s="98"/>
      <c r="V38" s="98"/>
    </row>
    <row r="39" spans="2:22" ht="30" customHeight="1" x14ac:dyDescent="0.3">
      <c r="B39" s="76"/>
      <c r="C39" s="9" t="str">
        <f>IFERROR(VLOOKUP(PrélèvementsStock[[#This Row],[ENDROIT SORTIE]],BASE_DE_DONNEE,2,0),"")</f>
        <v/>
      </c>
      <c r="D39" s="28" t="str">
        <f>IFERROR(VLOOKUP(PrélèvementsStock[[#This Row],[ENDROIT SORTIE]],BASE_DE_DONNEE,3,0),"")</f>
        <v/>
      </c>
      <c r="E39" s="76"/>
      <c r="F39" s="81"/>
      <c r="G39" s="30" t="str">
        <f>IFERROR(VLOOKUP(PrélèvementsStock[[#This Row],[ARTICLE]],QUANTITE_RESTANTE,8,0),"")</f>
        <v/>
      </c>
      <c r="H39" s="76"/>
      <c r="I39" s="82"/>
      <c r="J39" s="82"/>
      <c r="K39" s="87"/>
      <c r="L39" s="91"/>
      <c r="M39" s="87"/>
      <c r="N39" s="96"/>
      <c r="O39" s="9" t="str">
        <f>IFERROR(VLOOKUP(PrélèvementsStock[ARTICLE],Inventaire[],3,FALSE),"")</f>
        <v/>
      </c>
      <c r="P39" s="9" t="str">
        <f>IFERROR(VLOOKUP(PrélèvementsStock[ARTICLE],Inventaire[],4,FALSE),"")</f>
        <v/>
      </c>
      <c r="Q39" s="9" t="str">
        <f ca="1">IF(PrélèvementsStock[[#This Row],[DATE DE RETOUR]]="","",IF(PrélèvementsStock[[#This Row],[DATE DE RETOUR]]+1&lt;=TODAY(),"ROUGE",IF(PrélèvementsStock[[#This Row],[DATE DE RETOUR]]-5&lt;=TODAY(),"ORANGE",IF(PrélèvementsStock[[#This Row],[DATE DE RETOUR]]-7&lt;=TODAY(),"VERT",""))))</f>
        <v/>
      </c>
      <c r="R39" s="9">
        <f>IF(ISNUMBER(SEARCH("VRAI",PrélèvementsStock[[#This Row],[DETEC RETOUR]])),0,PrélèvementsStock[[#This Row],[QTÉ SORTIE]])</f>
        <v>0</v>
      </c>
      <c r="S39" s="24" t="b">
        <f>ISTEXT(PrélèvementsStock[[#This Row],[RETOUR PAR]])</f>
        <v>0</v>
      </c>
      <c r="T39" s="24">
        <f>IF(ISNUMBER(SEARCH("VRAI",PrélèvementsStock[[#This Row],[DETEC RETOUR]])),0,1)</f>
        <v>1</v>
      </c>
      <c r="U39" s="98"/>
      <c r="V39" s="98"/>
    </row>
    <row r="40" spans="2:22" ht="30" customHeight="1" x14ac:dyDescent="0.3">
      <c r="B40" s="76"/>
      <c r="C40" s="9" t="str">
        <f>IFERROR(VLOOKUP(PrélèvementsStock[[#This Row],[ENDROIT SORTIE]],BASE_DE_DONNEE,2,0),"")</f>
        <v/>
      </c>
      <c r="D40" s="28" t="str">
        <f>IFERROR(VLOOKUP(PrélèvementsStock[[#This Row],[ENDROIT SORTIE]],BASE_DE_DONNEE,3,0),"")</f>
        <v/>
      </c>
      <c r="E40" s="76"/>
      <c r="F40" s="81"/>
      <c r="G40" s="30" t="str">
        <f>IFERROR(VLOOKUP(PrélèvementsStock[[#This Row],[ARTICLE]],QUANTITE_RESTANTE,8,0),"")</f>
        <v/>
      </c>
      <c r="H40" s="76"/>
      <c r="I40" s="82"/>
      <c r="J40" s="82"/>
      <c r="K40" s="87"/>
      <c r="L40" s="91"/>
      <c r="M40" s="87"/>
      <c r="N40" s="96"/>
      <c r="O40" s="9" t="str">
        <f>IFERROR(VLOOKUP(PrélèvementsStock[ARTICLE],Inventaire[],3,FALSE),"")</f>
        <v/>
      </c>
      <c r="P40" s="9" t="str">
        <f>IFERROR(VLOOKUP(PrélèvementsStock[ARTICLE],Inventaire[],4,FALSE),"")</f>
        <v/>
      </c>
      <c r="Q40" s="9" t="str">
        <f ca="1">IF(PrélèvementsStock[[#This Row],[DATE DE RETOUR]]="","",IF(PrélèvementsStock[[#This Row],[DATE DE RETOUR]]+1&lt;=TODAY(),"ROUGE",IF(PrélèvementsStock[[#This Row],[DATE DE RETOUR]]-5&lt;=TODAY(),"ORANGE",IF(PrélèvementsStock[[#This Row],[DATE DE RETOUR]]-7&lt;=TODAY(),"VERT",""))))</f>
        <v/>
      </c>
      <c r="R40" s="9">
        <f>IF(ISNUMBER(SEARCH("VRAI",PrélèvementsStock[[#This Row],[DETEC RETOUR]])),0,PrélèvementsStock[[#This Row],[QTÉ SORTIE]])</f>
        <v>0</v>
      </c>
      <c r="S40" s="24" t="b">
        <f>ISTEXT(PrélèvementsStock[[#This Row],[RETOUR PAR]])</f>
        <v>0</v>
      </c>
      <c r="T40" s="24">
        <f>IF(ISNUMBER(SEARCH("VRAI",PrélèvementsStock[[#This Row],[DETEC RETOUR]])),0,1)</f>
        <v>1</v>
      </c>
      <c r="U40" s="98"/>
      <c r="V40" s="98"/>
    </row>
    <row r="41" spans="2:22" ht="30" customHeight="1" x14ac:dyDescent="0.3">
      <c r="B41" s="76"/>
      <c r="C41" s="9" t="str">
        <f>IFERROR(VLOOKUP(PrélèvementsStock[[#This Row],[ENDROIT SORTIE]],BASE_DE_DONNEE,2,0),"")</f>
        <v/>
      </c>
      <c r="D41" s="28" t="str">
        <f>IFERROR(VLOOKUP(PrélèvementsStock[[#This Row],[ENDROIT SORTIE]],BASE_DE_DONNEE,3,0),"")</f>
        <v/>
      </c>
      <c r="E41" s="76"/>
      <c r="F41" s="81"/>
      <c r="G41" s="30" t="str">
        <f>IFERROR(VLOOKUP(PrélèvementsStock[[#This Row],[ARTICLE]],QUANTITE_RESTANTE,8,0),"")</f>
        <v/>
      </c>
      <c r="H41" s="76"/>
      <c r="I41" s="82"/>
      <c r="J41" s="82"/>
      <c r="K41" s="87"/>
      <c r="L41" s="91"/>
      <c r="M41" s="87"/>
      <c r="N41" s="96"/>
      <c r="O41" s="9" t="str">
        <f>IFERROR(VLOOKUP(PrélèvementsStock[ARTICLE],Inventaire[],3,FALSE),"")</f>
        <v/>
      </c>
      <c r="P41" s="9" t="str">
        <f>IFERROR(VLOOKUP(PrélèvementsStock[ARTICLE],Inventaire[],4,FALSE),"")</f>
        <v/>
      </c>
      <c r="Q41" s="9" t="str">
        <f ca="1">IF(PrélèvementsStock[[#This Row],[DATE DE RETOUR]]="","",IF(PrélèvementsStock[[#This Row],[DATE DE RETOUR]]+1&lt;=TODAY(),"ROUGE",IF(PrélèvementsStock[[#This Row],[DATE DE RETOUR]]-5&lt;=TODAY(),"ORANGE",IF(PrélèvementsStock[[#This Row],[DATE DE RETOUR]]-7&lt;=TODAY(),"VERT",""))))</f>
        <v/>
      </c>
      <c r="R41" s="9">
        <f>IF(ISNUMBER(SEARCH("VRAI",PrélèvementsStock[[#This Row],[DETEC RETOUR]])),0,PrélèvementsStock[[#This Row],[QTÉ SORTIE]])</f>
        <v>0</v>
      </c>
      <c r="S41" s="24" t="b">
        <f>ISTEXT(PrélèvementsStock[[#This Row],[RETOUR PAR]])</f>
        <v>0</v>
      </c>
      <c r="T41" s="24">
        <f>IF(ISNUMBER(SEARCH("VRAI",PrélèvementsStock[[#This Row],[DETEC RETOUR]])),0,1)</f>
        <v>1</v>
      </c>
      <c r="U41" s="98"/>
      <c r="V41" s="98"/>
    </row>
    <row r="42" spans="2:22" ht="30" customHeight="1" x14ac:dyDescent="0.3">
      <c r="B42" s="76"/>
      <c r="C42" s="9" t="str">
        <f>IFERROR(VLOOKUP(PrélèvementsStock[[#This Row],[ENDROIT SORTIE]],BASE_DE_DONNEE,2,0),"")</f>
        <v/>
      </c>
      <c r="D42" s="28" t="str">
        <f>IFERROR(VLOOKUP(PrélèvementsStock[[#This Row],[ENDROIT SORTIE]],BASE_DE_DONNEE,3,0),"")</f>
        <v/>
      </c>
      <c r="E42" s="76"/>
      <c r="F42" s="81"/>
      <c r="G42" s="30" t="str">
        <f>IFERROR(VLOOKUP(PrélèvementsStock[[#This Row],[ARTICLE]],QUANTITE_RESTANTE,8,0),"")</f>
        <v/>
      </c>
      <c r="H42" s="76"/>
      <c r="I42" s="82"/>
      <c r="J42" s="82"/>
      <c r="K42" s="87"/>
      <c r="L42" s="91"/>
      <c r="M42" s="87"/>
      <c r="N42" s="96"/>
      <c r="O42" s="9" t="str">
        <f>IFERROR(VLOOKUP(PrélèvementsStock[ARTICLE],Inventaire[],3,FALSE),"")</f>
        <v/>
      </c>
      <c r="P42" s="9" t="str">
        <f>IFERROR(VLOOKUP(PrélèvementsStock[ARTICLE],Inventaire[],4,FALSE),"")</f>
        <v/>
      </c>
      <c r="Q42" s="9" t="str">
        <f ca="1">IF(PrélèvementsStock[[#This Row],[DATE DE RETOUR]]="","",IF(PrélèvementsStock[[#This Row],[DATE DE RETOUR]]+1&lt;=TODAY(),"ROUGE",IF(PrélèvementsStock[[#This Row],[DATE DE RETOUR]]-5&lt;=TODAY(),"ORANGE",IF(PrélèvementsStock[[#This Row],[DATE DE RETOUR]]-7&lt;=TODAY(),"VERT",""))))</f>
        <v/>
      </c>
      <c r="R42" s="9">
        <f>IF(ISNUMBER(SEARCH("VRAI",PrélèvementsStock[[#This Row],[DETEC RETOUR]])),0,PrélèvementsStock[[#This Row],[QTÉ SORTIE]])</f>
        <v>0</v>
      </c>
      <c r="S42" s="24" t="b">
        <f>ISTEXT(PrélèvementsStock[[#This Row],[RETOUR PAR]])</f>
        <v>0</v>
      </c>
      <c r="T42" s="24">
        <f>IF(ISNUMBER(SEARCH("VRAI",PrélèvementsStock[[#This Row],[DETEC RETOUR]])),0,1)</f>
        <v>1</v>
      </c>
      <c r="U42" s="98"/>
      <c r="V42" s="98"/>
    </row>
    <row r="43" spans="2:22" ht="30" customHeight="1" x14ac:dyDescent="0.3">
      <c r="B43" s="76"/>
      <c r="C43" s="9" t="str">
        <f>IFERROR(VLOOKUP(PrélèvementsStock[[#This Row],[ENDROIT SORTIE]],BASE_DE_DONNEE,2,0),"")</f>
        <v/>
      </c>
      <c r="D43" s="28" t="str">
        <f>IFERROR(VLOOKUP(PrélèvementsStock[[#This Row],[ENDROIT SORTIE]],BASE_DE_DONNEE,3,0),"")</f>
        <v/>
      </c>
      <c r="E43" s="76"/>
      <c r="F43" s="81"/>
      <c r="G43" s="30" t="str">
        <f>IFERROR(VLOOKUP(PrélèvementsStock[[#This Row],[ARTICLE]],QUANTITE_RESTANTE,8,0),"")</f>
        <v/>
      </c>
      <c r="H43" s="76"/>
      <c r="I43" s="82"/>
      <c r="J43" s="82"/>
      <c r="K43" s="87"/>
      <c r="L43" s="91"/>
      <c r="M43" s="87"/>
      <c r="N43" s="96"/>
      <c r="O43" s="9" t="str">
        <f>IFERROR(VLOOKUP(PrélèvementsStock[ARTICLE],Inventaire[],3,FALSE),"")</f>
        <v/>
      </c>
      <c r="P43" s="9" t="str">
        <f>IFERROR(VLOOKUP(PrélèvementsStock[ARTICLE],Inventaire[],4,FALSE),"")</f>
        <v/>
      </c>
      <c r="Q43" s="9" t="str">
        <f ca="1">IF(PrélèvementsStock[[#This Row],[DATE DE RETOUR]]="","",IF(PrélèvementsStock[[#This Row],[DATE DE RETOUR]]+1&lt;=TODAY(),"ROUGE",IF(PrélèvementsStock[[#This Row],[DATE DE RETOUR]]-5&lt;=TODAY(),"ORANGE",IF(PrélèvementsStock[[#This Row],[DATE DE RETOUR]]-7&lt;=TODAY(),"VERT",""))))</f>
        <v/>
      </c>
      <c r="R43" s="9">
        <f>IF(ISNUMBER(SEARCH("VRAI",PrélèvementsStock[[#This Row],[DETEC RETOUR]])),0,PrélèvementsStock[[#This Row],[QTÉ SORTIE]])</f>
        <v>0</v>
      </c>
      <c r="S43" s="24" t="b">
        <f>ISTEXT(PrélèvementsStock[[#This Row],[RETOUR PAR]])</f>
        <v>0</v>
      </c>
      <c r="T43" s="24">
        <f>IF(ISNUMBER(SEARCH("VRAI",PrélèvementsStock[[#This Row],[DETEC RETOUR]])),0,1)</f>
        <v>1</v>
      </c>
      <c r="U43" s="98"/>
      <c r="V43" s="98"/>
    </row>
    <row r="44" spans="2:22" ht="30" customHeight="1" x14ac:dyDescent="0.3">
      <c r="B44" s="76"/>
      <c r="C44" s="9" t="str">
        <f>IFERROR(VLOOKUP(PrélèvementsStock[[#This Row],[ENDROIT SORTIE]],BASE_DE_DONNEE,2,0),"")</f>
        <v/>
      </c>
      <c r="D44" s="28" t="str">
        <f>IFERROR(VLOOKUP(PrélèvementsStock[[#This Row],[ENDROIT SORTIE]],BASE_DE_DONNEE,3,0),"")</f>
        <v/>
      </c>
      <c r="E44" s="76"/>
      <c r="F44" s="81"/>
      <c r="G44" s="30" t="str">
        <f>IFERROR(VLOOKUP(PrélèvementsStock[[#This Row],[ARTICLE]],QUANTITE_RESTANTE,8,0),"")</f>
        <v/>
      </c>
      <c r="H44" s="76"/>
      <c r="I44" s="82"/>
      <c r="J44" s="82"/>
      <c r="K44" s="87"/>
      <c r="L44" s="91"/>
      <c r="M44" s="87"/>
      <c r="N44" s="96"/>
      <c r="O44" s="9" t="str">
        <f>IFERROR(VLOOKUP(PrélèvementsStock[ARTICLE],Inventaire[],3,FALSE),"")</f>
        <v/>
      </c>
      <c r="P44" s="9" t="str">
        <f>IFERROR(VLOOKUP(PrélèvementsStock[ARTICLE],Inventaire[],4,FALSE),"")</f>
        <v/>
      </c>
      <c r="Q44" s="9" t="str">
        <f ca="1">IF(PrélèvementsStock[[#This Row],[DATE DE RETOUR]]="","",IF(PrélèvementsStock[[#This Row],[DATE DE RETOUR]]+1&lt;=TODAY(),"ROUGE",IF(PrélèvementsStock[[#This Row],[DATE DE RETOUR]]-5&lt;=TODAY(),"ORANGE",IF(PrélèvementsStock[[#This Row],[DATE DE RETOUR]]-7&lt;=TODAY(),"VERT",""))))</f>
        <v/>
      </c>
      <c r="R44" s="9">
        <f>IF(ISNUMBER(SEARCH("VRAI",PrélèvementsStock[[#This Row],[DETEC RETOUR]])),0,PrélèvementsStock[[#This Row],[QTÉ SORTIE]])</f>
        <v>0</v>
      </c>
      <c r="S44" s="24" t="b">
        <f>ISTEXT(PrélèvementsStock[[#This Row],[RETOUR PAR]])</f>
        <v>0</v>
      </c>
      <c r="T44" s="24">
        <f>IF(ISNUMBER(SEARCH("VRAI",PrélèvementsStock[[#This Row],[DETEC RETOUR]])),0,1)</f>
        <v>1</v>
      </c>
      <c r="U44" s="98"/>
      <c r="V44" s="98"/>
    </row>
    <row r="45" spans="2:22" ht="30" customHeight="1" x14ac:dyDescent="0.3">
      <c r="B45" s="76"/>
      <c r="C45" s="9" t="str">
        <f>IFERROR(VLOOKUP(PrélèvementsStock[[#This Row],[ENDROIT SORTIE]],BASE_DE_DONNEE,2,0),"")</f>
        <v/>
      </c>
      <c r="D45" s="28" t="str">
        <f>IFERROR(VLOOKUP(PrélèvementsStock[[#This Row],[ENDROIT SORTIE]],BASE_DE_DONNEE,3,0),"")</f>
        <v/>
      </c>
      <c r="E45" s="76"/>
      <c r="F45" s="81"/>
      <c r="G45" s="30" t="str">
        <f>IFERROR(VLOOKUP(PrélèvementsStock[[#This Row],[ARTICLE]],QUANTITE_RESTANTE,8,0),"")</f>
        <v/>
      </c>
      <c r="H45" s="76"/>
      <c r="I45" s="82"/>
      <c r="J45" s="82"/>
      <c r="K45" s="87"/>
      <c r="L45" s="91"/>
      <c r="M45" s="87"/>
      <c r="N45" s="96"/>
      <c r="O45" s="9" t="str">
        <f>IFERROR(VLOOKUP(PrélèvementsStock[ARTICLE],Inventaire[],3,FALSE),"")</f>
        <v/>
      </c>
      <c r="P45" s="9" t="str">
        <f>IFERROR(VLOOKUP(PrélèvementsStock[ARTICLE],Inventaire[],4,FALSE),"")</f>
        <v/>
      </c>
      <c r="Q45" s="9" t="str">
        <f ca="1">IF(PrélèvementsStock[[#This Row],[DATE DE RETOUR]]="","",IF(PrélèvementsStock[[#This Row],[DATE DE RETOUR]]+1&lt;=TODAY(),"ROUGE",IF(PrélèvementsStock[[#This Row],[DATE DE RETOUR]]-5&lt;=TODAY(),"ORANGE",IF(PrélèvementsStock[[#This Row],[DATE DE RETOUR]]-7&lt;=TODAY(),"VERT",""))))</f>
        <v/>
      </c>
      <c r="R45" s="9">
        <f>IF(ISNUMBER(SEARCH("VRAI",PrélèvementsStock[[#This Row],[DETEC RETOUR]])),0,PrélèvementsStock[[#This Row],[QTÉ SORTIE]])</f>
        <v>0</v>
      </c>
      <c r="S45" s="24" t="b">
        <f>ISTEXT(PrélèvementsStock[[#This Row],[RETOUR PAR]])</f>
        <v>0</v>
      </c>
      <c r="T45" s="24">
        <f>IF(ISNUMBER(SEARCH("VRAI",PrélèvementsStock[[#This Row],[DETEC RETOUR]])),0,1)</f>
        <v>1</v>
      </c>
      <c r="U45" s="98"/>
      <c r="V45" s="98"/>
    </row>
    <row r="46" spans="2:22" ht="30" customHeight="1" x14ac:dyDescent="0.3">
      <c r="B46" s="76"/>
      <c r="C46" s="9" t="str">
        <f>IFERROR(VLOOKUP(PrélèvementsStock[[#This Row],[ENDROIT SORTIE]],BASE_DE_DONNEE,2,0),"")</f>
        <v/>
      </c>
      <c r="D46" s="28" t="str">
        <f>IFERROR(VLOOKUP(PrélèvementsStock[[#This Row],[ENDROIT SORTIE]],BASE_DE_DONNEE,3,0),"")</f>
        <v/>
      </c>
      <c r="E46" s="76"/>
      <c r="F46" s="81"/>
      <c r="G46" s="30" t="str">
        <f>IFERROR(VLOOKUP(PrélèvementsStock[[#This Row],[ARTICLE]],QUANTITE_RESTANTE,8,0),"")</f>
        <v/>
      </c>
      <c r="H46" s="76"/>
      <c r="I46" s="82"/>
      <c r="J46" s="82"/>
      <c r="K46" s="87"/>
      <c r="L46" s="91"/>
      <c r="M46" s="87"/>
      <c r="N46" s="96"/>
      <c r="O46" s="9" t="str">
        <f>IFERROR(VLOOKUP(PrélèvementsStock[ARTICLE],Inventaire[],3,FALSE),"")</f>
        <v/>
      </c>
      <c r="P46" s="9" t="str">
        <f>IFERROR(VLOOKUP(PrélèvementsStock[ARTICLE],Inventaire[],4,FALSE),"")</f>
        <v/>
      </c>
      <c r="Q46" s="9" t="str">
        <f ca="1">IF(PrélèvementsStock[[#This Row],[DATE DE RETOUR]]="","",IF(PrélèvementsStock[[#This Row],[DATE DE RETOUR]]+1&lt;=TODAY(),"ROUGE",IF(PrélèvementsStock[[#This Row],[DATE DE RETOUR]]-5&lt;=TODAY(),"ORANGE",IF(PrélèvementsStock[[#This Row],[DATE DE RETOUR]]-7&lt;=TODAY(),"VERT",""))))</f>
        <v/>
      </c>
      <c r="R46" s="9">
        <f>IF(ISNUMBER(SEARCH("VRAI",PrélèvementsStock[[#This Row],[DETEC RETOUR]])),0,PrélèvementsStock[[#This Row],[QTÉ SORTIE]])</f>
        <v>0</v>
      </c>
      <c r="S46" s="24" t="b">
        <f>ISTEXT(PrélèvementsStock[[#This Row],[RETOUR PAR]])</f>
        <v>0</v>
      </c>
      <c r="T46" s="24">
        <f>IF(ISNUMBER(SEARCH("VRAI",PrélèvementsStock[[#This Row],[DETEC RETOUR]])),0,1)</f>
        <v>1</v>
      </c>
      <c r="U46" s="98"/>
      <c r="V46" s="98"/>
    </row>
    <row r="47" spans="2:22" ht="30" customHeight="1" x14ac:dyDescent="0.3">
      <c r="B47" s="76"/>
      <c r="C47" s="9" t="str">
        <f>IFERROR(VLOOKUP(PrélèvementsStock[[#This Row],[ENDROIT SORTIE]],BASE_DE_DONNEE,2,0),"")</f>
        <v/>
      </c>
      <c r="D47" s="28" t="str">
        <f>IFERROR(VLOOKUP(PrélèvementsStock[[#This Row],[ENDROIT SORTIE]],BASE_DE_DONNEE,3,0),"")</f>
        <v/>
      </c>
      <c r="E47" s="76"/>
      <c r="F47" s="81"/>
      <c r="G47" s="30" t="str">
        <f>IFERROR(VLOOKUP(PrélèvementsStock[[#This Row],[ARTICLE]],QUANTITE_RESTANTE,8,0),"")</f>
        <v/>
      </c>
      <c r="H47" s="76"/>
      <c r="I47" s="82"/>
      <c r="J47" s="82"/>
      <c r="K47" s="87"/>
      <c r="L47" s="91"/>
      <c r="M47" s="87"/>
      <c r="N47" s="96"/>
      <c r="O47" s="9" t="str">
        <f>IFERROR(VLOOKUP(PrélèvementsStock[ARTICLE],Inventaire[],3,FALSE),"")</f>
        <v/>
      </c>
      <c r="P47" s="9" t="str">
        <f>IFERROR(VLOOKUP(PrélèvementsStock[ARTICLE],Inventaire[],4,FALSE),"")</f>
        <v/>
      </c>
      <c r="Q47" s="9" t="str">
        <f ca="1">IF(PrélèvementsStock[[#This Row],[DATE DE RETOUR]]="","",IF(PrélèvementsStock[[#This Row],[DATE DE RETOUR]]+1&lt;=TODAY(),"ROUGE",IF(PrélèvementsStock[[#This Row],[DATE DE RETOUR]]-5&lt;=TODAY(),"ORANGE",IF(PrélèvementsStock[[#This Row],[DATE DE RETOUR]]-7&lt;=TODAY(),"VERT",""))))</f>
        <v/>
      </c>
      <c r="R47" s="9">
        <f>IF(ISNUMBER(SEARCH("VRAI",PrélèvementsStock[[#This Row],[DETEC RETOUR]])),0,PrélèvementsStock[[#This Row],[QTÉ SORTIE]])</f>
        <v>0</v>
      </c>
      <c r="S47" s="24" t="b">
        <f>ISTEXT(PrélèvementsStock[[#This Row],[RETOUR PAR]])</f>
        <v>0</v>
      </c>
      <c r="T47" s="24">
        <f>IF(ISNUMBER(SEARCH("VRAI",PrélèvementsStock[[#This Row],[DETEC RETOUR]])),0,1)</f>
        <v>1</v>
      </c>
      <c r="U47" s="98"/>
      <c r="V47" s="98"/>
    </row>
    <row r="48" spans="2:22" ht="30" customHeight="1" x14ac:dyDescent="0.3">
      <c r="B48" s="76"/>
      <c r="C48" s="9" t="str">
        <f>IFERROR(VLOOKUP(PrélèvementsStock[[#This Row],[ENDROIT SORTIE]],BASE_DE_DONNEE,2,0),"")</f>
        <v/>
      </c>
      <c r="D48" s="28" t="str">
        <f>IFERROR(VLOOKUP(PrélèvementsStock[[#This Row],[ENDROIT SORTIE]],BASE_DE_DONNEE,3,0),"")</f>
        <v/>
      </c>
      <c r="E48" s="76"/>
      <c r="F48" s="81"/>
      <c r="G48" s="30" t="str">
        <f>IFERROR(VLOOKUP(PrélèvementsStock[[#This Row],[ARTICLE]],QUANTITE_RESTANTE,8,0),"")</f>
        <v/>
      </c>
      <c r="H48" s="76"/>
      <c r="I48" s="82"/>
      <c r="J48" s="82"/>
      <c r="K48" s="87"/>
      <c r="L48" s="91"/>
      <c r="M48" s="87"/>
      <c r="N48" s="96"/>
      <c r="O48" s="9" t="str">
        <f>IFERROR(VLOOKUP(PrélèvementsStock[ARTICLE],Inventaire[],3,FALSE),"")</f>
        <v/>
      </c>
      <c r="P48" s="9" t="str">
        <f>IFERROR(VLOOKUP(PrélèvementsStock[ARTICLE],Inventaire[],4,FALSE),"")</f>
        <v/>
      </c>
      <c r="Q48" s="9" t="str">
        <f ca="1">IF(PrélèvementsStock[[#This Row],[DATE DE RETOUR]]="","",IF(PrélèvementsStock[[#This Row],[DATE DE RETOUR]]+1&lt;=TODAY(),"ROUGE",IF(PrélèvementsStock[[#This Row],[DATE DE RETOUR]]-5&lt;=TODAY(),"ORANGE",IF(PrélèvementsStock[[#This Row],[DATE DE RETOUR]]-7&lt;=TODAY(),"VERT",""))))</f>
        <v/>
      </c>
      <c r="R48" s="9">
        <f>IF(ISNUMBER(SEARCH("VRAI",PrélèvementsStock[[#This Row],[DETEC RETOUR]])),0,PrélèvementsStock[[#This Row],[QTÉ SORTIE]])</f>
        <v>0</v>
      </c>
      <c r="S48" s="24" t="b">
        <f>ISTEXT(PrélèvementsStock[[#This Row],[RETOUR PAR]])</f>
        <v>0</v>
      </c>
      <c r="T48" s="24">
        <f>IF(ISNUMBER(SEARCH("VRAI",PrélèvementsStock[[#This Row],[DETEC RETOUR]])),0,1)</f>
        <v>1</v>
      </c>
      <c r="U48" s="98"/>
      <c r="V48" s="98"/>
    </row>
    <row r="49" spans="2:22" ht="30" customHeight="1" x14ac:dyDescent="0.3">
      <c r="B49" s="76"/>
      <c r="C49" s="9" t="str">
        <f>IFERROR(VLOOKUP(PrélèvementsStock[[#This Row],[ENDROIT SORTIE]],BASE_DE_DONNEE,2,0),"")</f>
        <v/>
      </c>
      <c r="D49" s="28" t="str">
        <f>IFERROR(VLOOKUP(PrélèvementsStock[[#This Row],[ENDROIT SORTIE]],BASE_DE_DONNEE,3,0),"")</f>
        <v/>
      </c>
      <c r="E49" s="76"/>
      <c r="F49" s="81"/>
      <c r="G49" s="30" t="str">
        <f>IFERROR(VLOOKUP(PrélèvementsStock[[#This Row],[ARTICLE]],QUANTITE_RESTANTE,8,0),"")</f>
        <v/>
      </c>
      <c r="H49" s="76"/>
      <c r="I49" s="82"/>
      <c r="J49" s="82"/>
      <c r="K49" s="87"/>
      <c r="L49" s="91"/>
      <c r="M49" s="87"/>
      <c r="N49" s="96"/>
      <c r="O49" s="9" t="str">
        <f>IFERROR(VLOOKUP(PrélèvementsStock[ARTICLE],Inventaire[],3,FALSE),"")</f>
        <v/>
      </c>
      <c r="P49" s="9" t="str">
        <f>IFERROR(VLOOKUP(PrélèvementsStock[ARTICLE],Inventaire[],4,FALSE),"")</f>
        <v/>
      </c>
      <c r="Q49" s="9" t="str">
        <f ca="1">IF(PrélèvementsStock[[#This Row],[DATE DE RETOUR]]="","",IF(PrélèvementsStock[[#This Row],[DATE DE RETOUR]]+1&lt;=TODAY(),"ROUGE",IF(PrélèvementsStock[[#This Row],[DATE DE RETOUR]]-5&lt;=TODAY(),"ORANGE",IF(PrélèvementsStock[[#This Row],[DATE DE RETOUR]]-7&lt;=TODAY(),"VERT",""))))</f>
        <v/>
      </c>
      <c r="R49" s="9">
        <f>IF(ISNUMBER(SEARCH("VRAI",PrélèvementsStock[[#This Row],[DETEC RETOUR]])),0,PrélèvementsStock[[#This Row],[QTÉ SORTIE]])</f>
        <v>0</v>
      </c>
      <c r="S49" s="24" t="b">
        <f>ISTEXT(PrélèvementsStock[[#This Row],[RETOUR PAR]])</f>
        <v>0</v>
      </c>
      <c r="T49" s="24">
        <f>IF(ISNUMBER(SEARCH("VRAI",PrélèvementsStock[[#This Row],[DETEC RETOUR]])),0,1)</f>
        <v>1</v>
      </c>
      <c r="U49" s="98"/>
      <c r="V49" s="98"/>
    </row>
    <row r="50" spans="2:22" ht="30" customHeight="1" x14ac:dyDescent="0.3">
      <c r="B50" s="76"/>
      <c r="C50" s="9" t="str">
        <f>IFERROR(VLOOKUP(PrélèvementsStock[[#This Row],[ENDROIT SORTIE]],BASE_DE_DONNEE,2,0),"")</f>
        <v/>
      </c>
      <c r="D50" s="28" t="str">
        <f>IFERROR(VLOOKUP(PrélèvementsStock[[#This Row],[ENDROIT SORTIE]],BASE_DE_DONNEE,3,0),"")</f>
        <v/>
      </c>
      <c r="E50" s="76"/>
      <c r="F50" s="81"/>
      <c r="G50" s="30" t="str">
        <f>IFERROR(VLOOKUP(PrélèvementsStock[[#This Row],[ARTICLE]],QUANTITE_RESTANTE,8,0),"")</f>
        <v/>
      </c>
      <c r="H50" s="76"/>
      <c r="I50" s="82"/>
      <c r="J50" s="82"/>
      <c r="K50" s="87"/>
      <c r="L50" s="91"/>
      <c r="M50" s="87"/>
      <c r="N50" s="96"/>
      <c r="O50" s="9" t="str">
        <f>IFERROR(VLOOKUP(PrélèvementsStock[ARTICLE],Inventaire[],3,FALSE),"")</f>
        <v/>
      </c>
      <c r="P50" s="9" t="str">
        <f>IFERROR(VLOOKUP(PrélèvementsStock[ARTICLE],Inventaire[],4,FALSE),"")</f>
        <v/>
      </c>
      <c r="Q50" s="9" t="str">
        <f ca="1">IF(PrélèvementsStock[[#This Row],[DATE DE RETOUR]]="","",IF(PrélèvementsStock[[#This Row],[DATE DE RETOUR]]+1&lt;=TODAY(),"ROUGE",IF(PrélèvementsStock[[#This Row],[DATE DE RETOUR]]-5&lt;=TODAY(),"ORANGE",IF(PrélèvementsStock[[#This Row],[DATE DE RETOUR]]-7&lt;=TODAY(),"VERT",""))))</f>
        <v/>
      </c>
      <c r="R50" s="9">
        <f>IF(ISNUMBER(SEARCH("VRAI",PrélèvementsStock[[#This Row],[DETEC RETOUR]])),0,PrélèvementsStock[[#This Row],[QTÉ SORTIE]])</f>
        <v>0</v>
      </c>
      <c r="S50" s="24" t="b">
        <f>ISTEXT(PrélèvementsStock[[#This Row],[RETOUR PAR]])</f>
        <v>0</v>
      </c>
      <c r="T50" s="24">
        <f>IF(ISNUMBER(SEARCH("VRAI",PrélèvementsStock[[#This Row],[DETEC RETOUR]])),0,1)</f>
        <v>1</v>
      </c>
      <c r="U50" s="98"/>
      <c r="V50" s="98"/>
    </row>
    <row r="51" spans="2:22" ht="30" customHeight="1" x14ac:dyDescent="0.3">
      <c r="B51" s="76"/>
      <c r="C51" s="9" t="str">
        <f>IFERROR(VLOOKUP(PrélèvementsStock[[#This Row],[ENDROIT SORTIE]],BASE_DE_DONNEE,2,0),"")</f>
        <v/>
      </c>
      <c r="D51" s="28" t="str">
        <f>IFERROR(VLOOKUP(PrélèvementsStock[[#This Row],[ENDROIT SORTIE]],BASE_DE_DONNEE,3,0),"")</f>
        <v/>
      </c>
      <c r="E51" s="76"/>
      <c r="F51" s="81"/>
      <c r="G51" s="30" t="str">
        <f>IFERROR(VLOOKUP(PrélèvementsStock[[#This Row],[ARTICLE]],QUANTITE_RESTANTE,8,0),"")</f>
        <v/>
      </c>
      <c r="H51" s="76"/>
      <c r="I51" s="82"/>
      <c r="J51" s="82"/>
      <c r="K51" s="87"/>
      <c r="L51" s="91"/>
      <c r="M51" s="87"/>
      <c r="N51" s="96"/>
      <c r="O51" s="9" t="str">
        <f>IFERROR(VLOOKUP(PrélèvementsStock[ARTICLE],Inventaire[],3,FALSE),"")</f>
        <v/>
      </c>
      <c r="P51" s="9" t="str">
        <f>IFERROR(VLOOKUP(PrélèvementsStock[ARTICLE],Inventaire[],4,FALSE),"")</f>
        <v/>
      </c>
      <c r="Q51" s="9" t="str">
        <f ca="1">IF(PrélèvementsStock[[#This Row],[DATE DE RETOUR]]="","",IF(PrélèvementsStock[[#This Row],[DATE DE RETOUR]]+1&lt;=TODAY(),"ROUGE",IF(PrélèvementsStock[[#This Row],[DATE DE RETOUR]]-5&lt;=TODAY(),"ORANGE",IF(PrélèvementsStock[[#This Row],[DATE DE RETOUR]]-7&lt;=TODAY(),"VERT",""))))</f>
        <v/>
      </c>
      <c r="R51" s="9">
        <f>IF(ISNUMBER(SEARCH("VRAI",PrélèvementsStock[[#This Row],[DETEC RETOUR]])),0,PrélèvementsStock[[#This Row],[QTÉ SORTIE]])</f>
        <v>0</v>
      </c>
      <c r="S51" s="24" t="b">
        <f>ISTEXT(PrélèvementsStock[[#This Row],[RETOUR PAR]])</f>
        <v>0</v>
      </c>
      <c r="T51" s="24">
        <f>IF(ISNUMBER(SEARCH("VRAI",PrélèvementsStock[[#This Row],[DETEC RETOUR]])),0,1)</f>
        <v>1</v>
      </c>
      <c r="U51" s="98"/>
      <c r="V51" s="98"/>
    </row>
    <row r="52" spans="2:22" ht="30" customHeight="1" x14ac:dyDescent="0.3">
      <c r="B52" s="76"/>
      <c r="C52" s="9" t="str">
        <f>IFERROR(VLOOKUP(PrélèvementsStock[[#This Row],[ENDROIT SORTIE]],BASE_DE_DONNEE,2,0),"")</f>
        <v/>
      </c>
      <c r="D52" s="28" t="str">
        <f>IFERROR(VLOOKUP(PrélèvementsStock[[#This Row],[ENDROIT SORTIE]],BASE_DE_DONNEE,3,0),"")</f>
        <v/>
      </c>
      <c r="E52" s="76"/>
      <c r="F52" s="81"/>
      <c r="G52" s="30" t="str">
        <f>IFERROR(VLOOKUP(PrélèvementsStock[[#This Row],[ARTICLE]],QUANTITE_RESTANTE,8,0),"")</f>
        <v/>
      </c>
      <c r="H52" s="76"/>
      <c r="I52" s="82"/>
      <c r="J52" s="82"/>
      <c r="K52" s="87"/>
      <c r="L52" s="91"/>
      <c r="M52" s="87"/>
      <c r="N52" s="96"/>
      <c r="O52" s="9" t="str">
        <f>IFERROR(VLOOKUP(PrélèvementsStock[ARTICLE],Inventaire[],3,FALSE),"")</f>
        <v/>
      </c>
      <c r="P52" s="9" t="str">
        <f>IFERROR(VLOOKUP(PrélèvementsStock[ARTICLE],Inventaire[],4,FALSE),"")</f>
        <v/>
      </c>
      <c r="Q52" s="9" t="str">
        <f ca="1">IF(PrélèvementsStock[[#This Row],[DATE DE RETOUR]]="","",IF(PrélèvementsStock[[#This Row],[DATE DE RETOUR]]+1&lt;=TODAY(),"ROUGE",IF(PrélèvementsStock[[#This Row],[DATE DE RETOUR]]-5&lt;=TODAY(),"ORANGE",IF(PrélèvementsStock[[#This Row],[DATE DE RETOUR]]-7&lt;=TODAY(),"VERT",""))))</f>
        <v/>
      </c>
      <c r="R52" s="9">
        <f>IF(ISNUMBER(SEARCH("VRAI",PrélèvementsStock[[#This Row],[DETEC RETOUR]])),0,PrélèvementsStock[[#This Row],[QTÉ SORTIE]])</f>
        <v>0</v>
      </c>
      <c r="S52" s="24" t="b">
        <f>ISTEXT(PrélèvementsStock[[#This Row],[RETOUR PAR]])</f>
        <v>0</v>
      </c>
      <c r="T52" s="24">
        <f>IF(ISNUMBER(SEARCH("VRAI",PrélèvementsStock[[#This Row],[DETEC RETOUR]])),0,1)</f>
        <v>1</v>
      </c>
      <c r="U52" s="98"/>
      <c r="V52" s="98"/>
    </row>
    <row r="53" spans="2:22" ht="30" customHeight="1" x14ac:dyDescent="0.3">
      <c r="B53" s="76"/>
      <c r="C53" s="9" t="str">
        <f>IFERROR(VLOOKUP(PrélèvementsStock[[#This Row],[ENDROIT SORTIE]],BASE_DE_DONNEE,2,0),"")</f>
        <v/>
      </c>
      <c r="D53" s="28" t="str">
        <f>IFERROR(VLOOKUP(PrélèvementsStock[[#This Row],[ENDROIT SORTIE]],BASE_DE_DONNEE,3,0),"")</f>
        <v/>
      </c>
      <c r="E53" s="76"/>
      <c r="F53" s="81"/>
      <c r="G53" s="30" t="str">
        <f>IFERROR(VLOOKUP(PrélèvementsStock[[#This Row],[ARTICLE]],QUANTITE_RESTANTE,8,0),"")</f>
        <v/>
      </c>
      <c r="H53" s="76"/>
      <c r="I53" s="82"/>
      <c r="J53" s="82"/>
      <c r="K53" s="87"/>
      <c r="L53" s="91"/>
      <c r="M53" s="87"/>
      <c r="N53" s="96"/>
      <c r="O53" s="9" t="str">
        <f>IFERROR(VLOOKUP(PrélèvementsStock[ARTICLE],Inventaire[],3,FALSE),"")</f>
        <v/>
      </c>
      <c r="P53" s="9" t="str">
        <f>IFERROR(VLOOKUP(PrélèvementsStock[ARTICLE],Inventaire[],4,FALSE),"")</f>
        <v/>
      </c>
      <c r="Q53" s="9" t="str">
        <f ca="1">IF(PrélèvementsStock[[#This Row],[DATE DE RETOUR]]="","",IF(PrélèvementsStock[[#This Row],[DATE DE RETOUR]]+1&lt;=TODAY(),"ROUGE",IF(PrélèvementsStock[[#This Row],[DATE DE RETOUR]]-5&lt;=TODAY(),"ORANGE",IF(PrélèvementsStock[[#This Row],[DATE DE RETOUR]]-7&lt;=TODAY(),"VERT",""))))</f>
        <v/>
      </c>
      <c r="R53" s="9">
        <f>IF(ISNUMBER(SEARCH("VRAI",PrélèvementsStock[[#This Row],[DETEC RETOUR]])),0,PrélèvementsStock[[#This Row],[QTÉ SORTIE]])</f>
        <v>0</v>
      </c>
      <c r="S53" s="24" t="b">
        <f>ISTEXT(PrélèvementsStock[[#This Row],[RETOUR PAR]])</f>
        <v>0</v>
      </c>
      <c r="T53" s="24">
        <f>IF(ISNUMBER(SEARCH("VRAI",PrélèvementsStock[[#This Row],[DETEC RETOUR]])),0,1)</f>
        <v>1</v>
      </c>
      <c r="U53" s="98"/>
      <c r="V53" s="98"/>
    </row>
    <row r="54" spans="2:22" ht="30" customHeight="1" x14ac:dyDescent="0.3">
      <c r="B54" s="76"/>
      <c r="C54" s="9" t="str">
        <f>IFERROR(VLOOKUP(PrélèvementsStock[[#This Row],[ENDROIT SORTIE]],BASE_DE_DONNEE,2,0),"")</f>
        <v/>
      </c>
      <c r="D54" s="28" t="str">
        <f>IFERROR(VLOOKUP(PrélèvementsStock[[#This Row],[ENDROIT SORTIE]],BASE_DE_DONNEE,3,0),"")</f>
        <v/>
      </c>
      <c r="E54" s="76"/>
      <c r="F54" s="81"/>
      <c r="G54" s="30" t="str">
        <f>IFERROR(VLOOKUP(PrélèvementsStock[[#This Row],[ARTICLE]],QUANTITE_RESTANTE,8,0),"")</f>
        <v/>
      </c>
      <c r="H54" s="76"/>
      <c r="I54" s="82"/>
      <c r="J54" s="82"/>
      <c r="K54" s="87"/>
      <c r="L54" s="91"/>
      <c r="M54" s="87"/>
      <c r="N54" s="96"/>
      <c r="O54" s="9" t="str">
        <f>IFERROR(VLOOKUP(PrélèvementsStock[ARTICLE],Inventaire[],3,FALSE),"")</f>
        <v/>
      </c>
      <c r="P54" s="9" t="str">
        <f>IFERROR(VLOOKUP(PrélèvementsStock[ARTICLE],Inventaire[],4,FALSE),"")</f>
        <v/>
      </c>
      <c r="Q54" s="9" t="str">
        <f ca="1">IF(PrélèvementsStock[[#This Row],[DATE DE RETOUR]]="","",IF(PrélèvementsStock[[#This Row],[DATE DE RETOUR]]+1&lt;=TODAY(),"ROUGE",IF(PrélèvementsStock[[#This Row],[DATE DE RETOUR]]-5&lt;=TODAY(),"ORANGE",IF(PrélèvementsStock[[#This Row],[DATE DE RETOUR]]-7&lt;=TODAY(),"VERT",""))))</f>
        <v/>
      </c>
      <c r="R54" s="9">
        <f>IF(ISNUMBER(SEARCH("VRAI",PrélèvementsStock[[#This Row],[DETEC RETOUR]])),0,PrélèvementsStock[[#This Row],[QTÉ SORTIE]])</f>
        <v>0</v>
      </c>
      <c r="S54" s="24" t="b">
        <f>ISTEXT(PrélèvementsStock[[#This Row],[RETOUR PAR]])</f>
        <v>0</v>
      </c>
      <c r="T54" s="24">
        <f>IF(ISNUMBER(SEARCH("VRAI",PrélèvementsStock[[#This Row],[DETEC RETOUR]])),0,1)</f>
        <v>1</v>
      </c>
      <c r="U54" s="98"/>
      <c r="V54" s="98"/>
    </row>
    <row r="55" spans="2:22" ht="30" customHeight="1" x14ac:dyDescent="0.3">
      <c r="B55" s="76"/>
      <c r="C55" s="9" t="str">
        <f>IFERROR(VLOOKUP(PrélèvementsStock[[#This Row],[ENDROIT SORTIE]],BASE_DE_DONNEE,2,0),"")</f>
        <v/>
      </c>
      <c r="D55" s="28" t="str">
        <f>IFERROR(VLOOKUP(PrélèvementsStock[[#This Row],[ENDROIT SORTIE]],BASE_DE_DONNEE,3,0),"")</f>
        <v/>
      </c>
      <c r="E55" s="76"/>
      <c r="F55" s="81"/>
      <c r="G55" s="30" t="str">
        <f>IFERROR(VLOOKUP(PrélèvementsStock[[#This Row],[ARTICLE]],QUANTITE_RESTANTE,8,0),"")</f>
        <v/>
      </c>
      <c r="H55" s="76"/>
      <c r="I55" s="82"/>
      <c r="J55" s="82"/>
      <c r="K55" s="87"/>
      <c r="L55" s="91"/>
      <c r="M55" s="87"/>
      <c r="N55" s="96"/>
      <c r="O55" s="9" t="str">
        <f>IFERROR(VLOOKUP(PrélèvementsStock[ARTICLE],Inventaire[],3,FALSE),"")</f>
        <v/>
      </c>
      <c r="P55" s="9" t="str">
        <f>IFERROR(VLOOKUP(PrélèvementsStock[ARTICLE],Inventaire[],4,FALSE),"")</f>
        <v/>
      </c>
      <c r="Q55" s="9" t="str">
        <f ca="1">IF(PrélèvementsStock[[#This Row],[DATE DE RETOUR]]="","",IF(PrélèvementsStock[[#This Row],[DATE DE RETOUR]]+1&lt;=TODAY(),"ROUGE",IF(PrélèvementsStock[[#This Row],[DATE DE RETOUR]]-5&lt;=TODAY(),"ORANGE",IF(PrélèvementsStock[[#This Row],[DATE DE RETOUR]]-7&lt;=TODAY(),"VERT",""))))</f>
        <v/>
      </c>
      <c r="R55" s="9">
        <f>IF(ISNUMBER(SEARCH("VRAI",PrélèvementsStock[[#This Row],[DETEC RETOUR]])),0,PrélèvementsStock[[#This Row],[QTÉ SORTIE]])</f>
        <v>0</v>
      </c>
      <c r="S55" s="24" t="b">
        <f>ISTEXT(PrélèvementsStock[[#This Row],[RETOUR PAR]])</f>
        <v>0</v>
      </c>
      <c r="T55" s="24">
        <f>IF(ISNUMBER(SEARCH("VRAI",PrélèvementsStock[[#This Row],[DETEC RETOUR]])),0,1)</f>
        <v>1</v>
      </c>
      <c r="U55" s="98"/>
      <c r="V55" s="98"/>
    </row>
    <row r="56" spans="2:22" ht="30" customHeight="1" x14ac:dyDescent="0.3">
      <c r="B56" s="76"/>
      <c r="C56" s="9" t="str">
        <f>IFERROR(VLOOKUP(PrélèvementsStock[[#This Row],[ENDROIT SORTIE]],BASE_DE_DONNEE,2,0),"")</f>
        <v/>
      </c>
      <c r="D56" s="28" t="str">
        <f>IFERROR(VLOOKUP(PrélèvementsStock[[#This Row],[ENDROIT SORTIE]],BASE_DE_DONNEE,3,0),"")</f>
        <v/>
      </c>
      <c r="E56" s="76"/>
      <c r="F56" s="81"/>
      <c r="G56" s="30" t="str">
        <f>IFERROR(VLOOKUP(PrélèvementsStock[[#This Row],[ARTICLE]],QUANTITE_RESTANTE,8,0),"")</f>
        <v/>
      </c>
      <c r="H56" s="76"/>
      <c r="I56" s="82"/>
      <c r="J56" s="82"/>
      <c r="K56" s="87"/>
      <c r="L56" s="91"/>
      <c r="M56" s="87"/>
      <c r="N56" s="96"/>
      <c r="O56" s="9" t="str">
        <f>IFERROR(VLOOKUP(PrélèvementsStock[ARTICLE],Inventaire[],3,FALSE),"")</f>
        <v/>
      </c>
      <c r="P56" s="9" t="str">
        <f>IFERROR(VLOOKUP(PrélèvementsStock[ARTICLE],Inventaire[],4,FALSE),"")</f>
        <v/>
      </c>
      <c r="Q56" s="9" t="str">
        <f ca="1">IF(PrélèvementsStock[[#This Row],[DATE DE RETOUR]]="","",IF(PrélèvementsStock[[#This Row],[DATE DE RETOUR]]+1&lt;=TODAY(),"ROUGE",IF(PrélèvementsStock[[#This Row],[DATE DE RETOUR]]-5&lt;=TODAY(),"ORANGE",IF(PrélèvementsStock[[#This Row],[DATE DE RETOUR]]-7&lt;=TODAY(),"VERT",""))))</f>
        <v/>
      </c>
      <c r="R56" s="9">
        <f>IF(ISNUMBER(SEARCH("VRAI",PrélèvementsStock[[#This Row],[DETEC RETOUR]])),0,PrélèvementsStock[[#This Row],[QTÉ SORTIE]])</f>
        <v>0</v>
      </c>
      <c r="S56" s="24" t="b">
        <f>ISTEXT(PrélèvementsStock[[#This Row],[RETOUR PAR]])</f>
        <v>0</v>
      </c>
      <c r="T56" s="24">
        <f>IF(ISNUMBER(SEARCH("VRAI",PrélèvementsStock[[#This Row],[DETEC RETOUR]])),0,1)</f>
        <v>1</v>
      </c>
      <c r="U56" s="98"/>
      <c r="V56" s="98"/>
    </row>
    <row r="57" spans="2:22" ht="30" customHeight="1" x14ac:dyDescent="0.3">
      <c r="B57" s="76"/>
      <c r="C57" s="9" t="str">
        <f>IFERROR(VLOOKUP(PrélèvementsStock[[#This Row],[ENDROIT SORTIE]],BASE_DE_DONNEE,2,0),"")</f>
        <v/>
      </c>
      <c r="D57" s="28" t="str">
        <f>IFERROR(VLOOKUP(PrélèvementsStock[[#This Row],[ENDROIT SORTIE]],BASE_DE_DONNEE,3,0),"")</f>
        <v/>
      </c>
      <c r="E57" s="76"/>
      <c r="F57" s="81"/>
      <c r="G57" s="30" t="str">
        <f>IFERROR(VLOOKUP(PrélèvementsStock[[#This Row],[ARTICLE]],QUANTITE_RESTANTE,8,0),"")</f>
        <v/>
      </c>
      <c r="H57" s="76"/>
      <c r="I57" s="82"/>
      <c r="J57" s="82"/>
      <c r="K57" s="87"/>
      <c r="L57" s="91"/>
      <c r="M57" s="87"/>
      <c r="N57" s="96"/>
      <c r="O57" s="9" t="str">
        <f>IFERROR(VLOOKUP(PrélèvementsStock[ARTICLE],Inventaire[],3,FALSE),"")</f>
        <v/>
      </c>
      <c r="P57" s="9" t="str">
        <f>IFERROR(VLOOKUP(PrélèvementsStock[ARTICLE],Inventaire[],4,FALSE),"")</f>
        <v/>
      </c>
      <c r="Q57" s="9" t="str">
        <f ca="1">IF(PrélèvementsStock[[#This Row],[DATE DE RETOUR]]="","",IF(PrélèvementsStock[[#This Row],[DATE DE RETOUR]]+1&lt;=TODAY(),"ROUGE",IF(PrélèvementsStock[[#This Row],[DATE DE RETOUR]]-5&lt;=TODAY(),"ORANGE",IF(PrélèvementsStock[[#This Row],[DATE DE RETOUR]]-7&lt;=TODAY(),"VERT",""))))</f>
        <v/>
      </c>
      <c r="R57" s="9">
        <f>IF(ISNUMBER(SEARCH("VRAI",PrélèvementsStock[[#This Row],[DETEC RETOUR]])),0,PrélèvementsStock[[#This Row],[QTÉ SORTIE]])</f>
        <v>0</v>
      </c>
      <c r="S57" s="24" t="b">
        <f>ISTEXT(PrélèvementsStock[[#This Row],[RETOUR PAR]])</f>
        <v>0</v>
      </c>
      <c r="T57" s="24">
        <f>IF(ISNUMBER(SEARCH("VRAI",PrélèvementsStock[[#This Row],[DETEC RETOUR]])),0,1)</f>
        <v>1</v>
      </c>
      <c r="U57" s="98"/>
      <c r="V57" s="98"/>
    </row>
    <row r="58" spans="2:22" ht="30" customHeight="1" x14ac:dyDescent="0.3">
      <c r="B58" s="76"/>
      <c r="C58" s="9" t="str">
        <f>IFERROR(VLOOKUP(PrélèvementsStock[[#This Row],[ENDROIT SORTIE]],BASE_DE_DONNEE,2,0),"")</f>
        <v/>
      </c>
      <c r="D58" s="28" t="str">
        <f>IFERROR(VLOOKUP(PrélèvementsStock[[#This Row],[ENDROIT SORTIE]],BASE_DE_DONNEE,3,0),"")</f>
        <v/>
      </c>
      <c r="E58" s="76"/>
      <c r="F58" s="81"/>
      <c r="G58" s="30" t="str">
        <f>IFERROR(VLOOKUP(PrélèvementsStock[[#This Row],[ARTICLE]],QUANTITE_RESTANTE,8,0),"")</f>
        <v/>
      </c>
      <c r="H58" s="76"/>
      <c r="I58" s="82"/>
      <c r="J58" s="82"/>
      <c r="K58" s="87"/>
      <c r="L58" s="91"/>
      <c r="M58" s="87"/>
      <c r="N58" s="96"/>
      <c r="O58" s="9" t="str">
        <f>IFERROR(VLOOKUP(PrélèvementsStock[ARTICLE],Inventaire[],3,FALSE),"")</f>
        <v/>
      </c>
      <c r="P58" s="9" t="str">
        <f>IFERROR(VLOOKUP(PrélèvementsStock[ARTICLE],Inventaire[],4,FALSE),"")</f>
        <v/>
      </c>
      <c r="Q58" s="9" t="str">
        <f ca="1">IF(PrélèvementsStock[[#This Row],[DATE DE RETOUR]]="","",IF(PrélèvementsStock[[#This Row],[DATE DE RETOUR]]+1&lt;=TODAY(),"ROUGE",IF(PrélèvementsStock[[#This Row],[DATE DE RETOUR]]-5&lt;=TODAY(),"ORANGE",IF(PrélèvementsStock[[#This Row],[DATE DE RETOUR]]-7&lt;=TODAY(),"VERT",""))))</f>
        <v/>
      </c>
      <c r="R58" s="9">
        <f>IF(ISNUMBER(SEARCH("VRAI",PrélèvementsStock[[#This Row],[DETEC RETOUR]])),0,PrélèvementsStock[[#This Row],[QTÉ SORTIE]])</f>
        <v>0</v>
      </c>
      <c r="S58" s="24" t="b">
        <f>ISTEXT(PrélèvementsStock[[#This Row],[RETOUR PAR]])</f>
        <v>0</v>
      </c>
      <c r="T58" s="24">
        <f>IF(ISNUMBER(SEARCH("VRAI",PrélèvementsStock[[#This Row],[DETEC RETOUR]])),0,1)</f>
        <v>1</v>
      </c>
      <c r="U58" s="98"/>
      <c r="V58" s="98"/>
    </row>
    <row r="59" spans="2:22" ht="30" customHeight="1" x14ac:dyDescent="0.3">
      <c r="B59" s="76"/>
      <c r="C59" s="9" t="str">
        <f>IFERROR(VLOOKUP(PrélèvementsStock[[#This Row],[ENDROIT SORTIE]],BASE_DE_DONNEE,2,0),"")</f>
        <v/>
      </c>
      <c r="D59" s="28" t="str">
        <f>IFERROR(VLOOKUP(PrélèvementsStock[[#This Row],[ENDROIT SORTIE]],BASE_DE_DONNEE,3,0),"")</f>
        <v/>
      </c>
      <c r="E59" s="76"/>
      <c r="F59" s="81"/>
      <c r="G59" s="30" t="str">
        <f>IFERROR(VLOOKUP(PrélèvementsStock[[#This Row],[ARTICLE]],QUANTITE_RESTANTE,8,0),"")</f>
        <v/>
      </c>
      <c r="H59" s="76"/>
      <c r="I59" s="82"/>
      <c r="J59" s="82"/>
      <c r="K59" s="87"/>
      <c r="L59" s="91"/>
      <c r="M59" s="87"/>
      <c r="N59" s="96"/>
      <c r="O59" s="9" t="str">
        <f>IFERROR(VLOOKUP(PrélèvementsStock[ARTICLE],Inventaire[],3,FALSE),"")</f>
        <v/>
      </c>
      <c r="P59" s="9" t="str">
        <f>IFERROR(VLOOKUP(PrélèvementsStock[ARTICLE],Inventaire[],4,FALSE),"")</f>
        <v/>
      </c>
      <c r="Q59" s="9" t="str">
        <f ca="1">IF(PrélèvementsStock[[#This Row],[DATE DE RETOUR]]="","",IF(PrélèvementsStock[[#This Row],[DATE DE RETOUR]]+1&lt;=TODAY(),"ROUGE",IF(PrélèvementsStock[[#This Row],[DATE DE RETOUR]]-5&lt;=TODAY(),"ORANGE",IF(PrélèvementsStock[[#This Row],[DATE DE RETOUR]]-7&lt;=TODAY(),"VERT",""))))</f>
        <v/>
      </c>
      <c r="R59" s="9">
        <f>IF(ISNUMBER(SEARCH("VRAI",PrélèvementsStock[[#This Row],[DETEC RETOUR]])),0,PrélèvementsStock[[#This Row],[QTÉ SORTIE]])</f>
        <v>0</v>
      </c>
      <c r="S59" s="24" t="b">
        <f>ISTEXT(PrélèvementsStock[[#This Row],[RETOUR PAR]])</f>
        <v>0</v>
      </c>
      <c r="T59" s="24">
        <f>IF(ISNUMBER(SEARCH("VRAI",PrélèvementsStock[[#This Row],[DETEC RETOUR]])),0,1)</f>
        <v>1</v>
      </c>
      <c r="U59" s="98"/>
      <c r="V59" s="98"/>
    </row>
    <row r="60" spans="2:22" ht="30" customHeight="1" x14ac:dyDescent="0.3">
      <c r="B60" s="76"/>
      <c r="C60" s="9" t="str">
        <f>IFERROR(VLOOKUP(PrélèvementsStock[[#This Row],[ENDROIT SORTIE]],BASE_DE_DONNEE,2,0),"")</f>
        <v/>
      </c>
      <c r="D60" s="28" t="str">
        <f>IFERROR(VLOOKUP(PrélèvementsStock[[#This Row],[ENDROIT SORTIE]],BASE_DE_DONNEE,3,0),"")</f>
        <v/>
      </c>
      <c r="E60" s="76"/>
      <c r="F60" s="81"/>
      <c r="G60" s="30" t="str">
        <f>IFERROR(VLOOKUP(PrélèvementsStock[[#This Row],[ARTICLE]],QUANTITE_RESTANTE,8,0),"")</f>
        <v/>
      </c>
      <c r="H60" s="76"/>
      <c r="I60" s="82"/>
      <c r="J60" s="82"/>
      <c r="K60" s="87"/>
      <c r="L60" s="91"/>
      <c r="M60" s="87"/>
      <c r="N60" s="96"/>
      <c r="O60" s="9" t="str">
        <f>IFERROR(VLOOKUP(PrélèvementsStock[ARTICLE],Inventaire[],3,FALSE),"")</f>
        <v/>
      </c>
      <c r="P60" s="9" t="str">
        <f>IFERROR(VLOOKUP(PrélèvementsStock[ARTICLE],Inventaire[],4,FALSE),"")</f>
        <v/>
      </c>
      <c r="Q60" s="9" t="str">
        <f ca="1">IF(PrélèvementsStock[[#This Row],[DATE DE RETOUR]]="","",IF(PrélèvementsStock[[#This Row],[DATE DE RETOUR]]+1&lt;=TODAY(),"ROUGE",IF(PrélèvementsStock[[#This Row],[DATE DE RETOUR]]-5&lt;=TODAY(),"ORANGE",IF(PrélèvementsStock[[#This Row],[DATE DE RETOUR]]-7&lt;=TODAY(),"VERT",""))))</f>
        <v/>
      </c>
      <c r="R60" s="9">
        <f>IF(ISNUMBER(SEARCH("VRAI",PrélèvementsStock[[#This Row],[DETEC RETOUR]])),0,PrélèvementsStock[[#This Row],[QTÉ SORTIE]])</f>
        <v>0</v>
      </c>
      <c r="S60" s="24" t="b">
        <f>ISTEXT(PrélèvementsStock[[#This Row],[RETOUR PAR]])</f>
        <v>0</v>
      </c>
      <c r="T60" s="24">
        <f>IF(ISNUMBER(SEARCH("VRAI",PrélèvementsStock[[#This Row],[DETEC RETOUR]])),0,1)</f>
        <v>1</v>
      </c>
      <c r="U60" s="98"/>
      <c r="V60" s="98"/>
    </row>
    <row r="61" spans="2:22" ht="30" customHeight="1" x14ac:dyDescent="0.3">
      <c r="B61" s="76"/>
      <c r="C61" s="9" t="str">
        <f>IFERROR(VLOOKUP(PrélèvementsStock[[#This Row],[ENDROIT SORTIE]],BASE_DE_DONNEE,2,0),"")</f>
        <v/>
      </c>
      <c r="D61" s="28" t="str">
        <f>IFERROR(VLOOKUP(PrélèvementsStock[[#This Row],[ENDROIT SORTIE]],BASE_DE_DONNEE,3,0),"")</f>
        <v/>
      </c>
      <c r="E61" s="76"/>
      <c r="F61" s="81"/>
      <c r="G61" s="30" t="str">
        <f>IFERROR(VLOOKUP(PrélèvementsStock[[#This Row],[ARTICLE]],QUANTITE_RESTANTE,8,0),"")</f>
        <v/>
      </c>
      <c r="H61" s="76"/>
      <c r="I61" s="82"/>
      <c r="J61" s="82"/>
      <c r="K61" s="87"/>
      <c r="L61" s="91"/>
      <c r="M61" s="87"/>
      <c r="N61" s="96"/>
      <c r="O61" s="9" t="str">
        <f>IFERROR(VLOOKUP(PrélèvementsStock[ARTICLE],Inventaire[],3,FALSE),"")</f>
        <v/>
      </c>
      <c r="P61" s="9" t="str">
        <f>IFERROR(VLOOKUP(PrélèvementsStock[ARTICLE],Inventaire[],4,FALSE),"")</f>
        <v/>
      </c>
      <c r="Q61" s="9" t="str">
        <f ca="1">IF(PrélèvementsStock[[#This Row],[DATE DE RETOUR]]="","",IF(PrélèvementsStock[[#This Row],[DATE DE RETOUR]]+1&lt;=TODAY(),"ROUGE",IF(PrélèvementsStock[[#This Row],[DATE DE RETOUR]]-5&lt;=TODAY(),"ORANGE",IF(PrélèvementsStock[[#This Row],[DATE DE RETOUR]]-7&lt;=TODAY(),"VERT",""))))</f>
        <v/>
      </c>
      <c r="R61" s="9">
        <f>IF(ISNUMBER(SEARCH("VRAI",PrélèvementsStock[[#This Row],[DETEC RETOUR]])),0,PrélèvementsStock[[#This Row],[QTÉ SORTIE]])</f>
        <v>0</v>
      </c>
      <c r="S61" s="24" t="b">
        <f>ISTEXT(PrélèvementsStock[[#This Row],[RETOUR PAR]])</f>
        <v>0</v>
      </c>
      <c r="T61" s="24">
        <f>IF(ISNUMBER(SEARCH("VRAI",PrélèvementsStock[[#This Row],[DETEC RETOUR]])),0,1)</f>
        <v>1</v>
      </c>
      <c r="U61" s="98"/>
      <c r="V61" s="98"/>
    </row>
    <row r="62" spans="2:22" ht="30" customHeight="1" x14ac:dyDescent="0.3">
      <c r="B62" s="76"/>
      <c r="C62" s="9" t="str">
        <f>IFERROR(VLOOKUP(PrélèvementsStock[[#This Row],[ENDROIT SORTIE]],BASE_DE_DONNEE,2,0),"")</f>
        <v/>
      </c>
      <c r="D62" s="28" t="str">
        <f>IFERROR(VLOOKUP(PrélèvementsStock[[#This Row],[ENDROIT SORTIE]],BASE_DE_DONNEE,3,0),"")</f>
        <v/>
      </c>
      <c r="E62" s="76"/>
      <c r="F62" s="81"/>
      <c r="G62" s="30" t="str">
        <f>IFERROR(VLOOKUP(PrélèvementsStock[[#This Row],[ARTICLE]],QUANTITE_RESTANTE,8,0),"")</f>
        <v/>
      </c>
      <c r="H62" s="76"/>
      <c r="I62" s="82"/>
      <c r="J62" s="82"/>
      <c r="K62" s="87"/>
      <c r="L62" s="91"/>
      <c r="M62" s="87"/>
      <c r="N62" s="96"/>
      <c r="O62" s="9" t="str">
        <f>IFERROR(VLOOKUP(PrélèvementsStock[ARTICLE],Inventaire[],3,FALSE),"")</f>
        <v/>
      </c>
      <c r="P62" s="9" t="str">
        <f>IFERROR(VLOOKUP(PrélèvementsStock[ARTICLE],Inventaire[],4,FALSE),"")</f>
        <v/>
      </c>
      <c r="Q62" s="9" t="str">
        <f ca="1">IF(PrélèvementsStock[[#This Row],[DATE DE RETOUR]]="","",IF(PrélèvementsStock[[#This Row],[DATE DE RETOUR]]+1&lt;=TODAY(),"ROUGE",IF(PrélèvementsStock[[#This Row],[DATE DE RETOUR]]-5&lt;=TODAY(),"ORANGE",IF(PrélèvementsStock[[#This Row],[DATE DE RETOUR]]-7&lt;=TODAY(),"VERT",""))))</f>
        <v/>
      </c>
      <c r="R62" s="9">
        <f>IF(ISNUMBER(SEARCH("VRAI",PrélèvementsStock[[#This Row],[DETEC RETOUR]])),0,PrélèvementsStock[[#This Row],[QTÉ SORTIE]])</f>
        <v>0</v>
      </c>
      <c r="S62" s="24" t="b">
        <f>ISTEXT(PrélèvementsStock[[#This Row],[RETOUR PAR]])</f>
        <v>0</v>
      </c>
      <c r="T62" s="24">
        <f>IF(ISNUMBER(SEARCH("VRAI",PrélèvementsStock[[#This Row],[DETEC RETOUR]])),0,1)</f>
        <v>1</v>
      </c>
      <c r="U62" s="98"/>
      <c r="V62" s="98"/>
    </row>
    <row r="63" spans="2:22" ht="30" customHeight="1" x14ac:dyDescent="0.3">
      <c r="B63" s="76"/>
      <c r="C63" s="9" t="str">
        <f>IFERROR(VLOOKUP(PrélèvementsStock[[#This Row],[ENDROIT SORTIE]],BASE_DE_DONNEE,2,0),"")</f>
        <v/>
      </c>
      <c r="D63" s="28" t="str">
        <f>IFERROR(VLOOKUP(PrélèvementsStock[[#This Row],[ENDROIT SORTIE]],BASE_DE_DONNEE,3,0),"")</f>
        <v/>
      </c>
      <c r="E63" s="76"/>
      <c r="F63" s="81"/>
      <c r="G63" s="30" t="str">
        <f>IFERROR(VLOOKUP(PrélèvementsStock[[#This Row],[ARTICLE]],QUANTITE_RESTANTE,8,0),"")</f>
        <v/>
      </c>
      <c r="H63" s="76"/>
      <c r="I63" s="82"/>
      <c r="J63" s="82"/>
      <c r="K63" s="87"/>
      <c r="L63" s="91"/>
      <c r="M63" s="87"/>
      <c r="N63" s="96"/>
      <c r="O63" s="9" t="str">
        <f>IFERROR(VLOOKUP(PrélèvementsStock[ARTICLE],Inventaire[],3,FALSE),"")</f>
        <v/>
      </c>
      <c r="P63" s="9" t="str">
        <f>IFERROR(VLOOKUP(PrélèvementsStock[ARTICLE],Inventaire[],4,FALSE),"")</f>
        <v/>
      </c>
      <c r="Q63" s="9" t="str">
        <f ca="1">IF(PrélèvementsStock[[#This Row],[DATE DE RETOUR]]="","",IF(PrélèvementsStock[[#This Row],[DATE DE RETOUR]]+1&lt;=TODAY(),"ROUGE",IF(PrélèvementsStock[[#This Row],[DATE DE RETOUR]]-5&lt;=TODAY(),"ORANGE",IF(PrélèvementsStock[[#This Row],[DATE DE RETOUR]]-7&lt;=TODAY(),"VERT",""))))</f>
        <v/>
      </c>
      <c r="R63" s="9">
        <f>IF(ISNUMBER(SEARCH("VRAI",PrélèvementsStock[[#This Row],[DETEC RETOUR]])),0,PrélèvementsStock[[#This Row],[QTÉ SORTIE]])</f>
        <v>0</v>
      </c>
      <c r="S63" s="24" t="b">
        <f>ISTEXT(PrélèvementsStock[[#This Row],[RETOUR PAR]])</f>
        <v>0</v>
      </c>
      <c r="T63" s="24">
        <f>IF(ISNUMBER(SEARCH("VRAI",PrélèvementsStock[[#This Row],[DETEC RETOUR]])),0,1)</f>
        <v>1</v>
      </c>
      <c r="U63" s="98"/>
      <c r="V63" s="98"/>
    </row>
    <row r="64" spans="2:22" ht="30" customHeight="1" x14ac:dyDescent="0.3">
      <c r="B64" s="76"/>
      <c r="C64" s="9" t="str">
        <f>IFERROR(VLOOKUP(PrélèvementsStock[[#This Row],[ENDROIT SORTIE]],BASE_DE_DONNEE,2,0),"")</f>
        <v/>
      </c>
      <c r="D64" s="28" t="str">
        <f>IFERROR(VLOOKUP(PrélèvementsStock[[#This Row],[ENDROIT SORTIE]],BASE_DE_DONNEE,3,0),"")</f>
        <v/>
      </c>
      <c r="E64" s="76"/>
      <c r="F64" s="81"/>
      <c r="G64" s="30" t="str">
        <f>IFERROR(VLOOKUP(PrélèvementsStock[[#This Row],[ARTICLE]],QUANTITE_RESTANTE,8,0),"")</f>
        <v/>
      </c>
      <c r="H64" s="76"/>
      <c r="I64" s="82"/>
      <c r="J64" s="82"/>
      <c r="K64" s="87"/>
      <c r="L64" s="91"/>
      <c r="M64" s="87"/>
      <c r="N64" s="96"/>
      <c r="O64" s="9" t="str">
        <f>IFERROR(VLOOKUP(PrélèvementsStock[ARTICLE],Inventaire[],3,FALSE),"")</f>
        <v/>
      </c>
      <c r="P64" s="9" t="str">
        <f>IFERROR(VLOOKUP(PrélèvementsStock[ARTICLE],Inventaire[],4,FALSE),"")</f>
        <v/>
      </c>
      <c r="Q64" s="9" t="str">
        <f ca="1">IF(PrélèvementsStock[[#This Row],[DATE DE RETOUR]]="","",IF(PrélèvementsStock[[#This Row],[DATE DE RETOUR]]+1&lt;=TODAY(),"ROUGE",IF(PrélèvementsStock[[#This Row],[DATE DE RETOUR]]-5&lt;=TODAY(),"ORANGE",IF(PrélèvementsStock[[#This Row],[DATE DE RETOUR]]-7&lt;=TODAY(),"VERT",""))))</f>
        <v/>
      </c>
      <c r="R64" s="9">
        <f>IF(ISNUMBER(SEARCH("VRAI",PrélèvementsStock[[#This Row],[DETEC RETOUR]])),0,PrélèvementsStock[[#This Row],[QTÉ SORTIE]])</f>
        <v>0</v>
      </c>
      <c r="S64" s="24" t="b">
        <f>ISTEXT(PrélèvementsStock[[#This Row],[RETOUR PAR]])</f>
        <v>0</v>
      </c>
      <c r="T64" s="24">
        <f>IF(ISNUMBER(SEARCH("VRAI",PrélèvementsStock[[#This Row],[DETEC RETOUR]])),0,1)</f>
        <v>1</v>
      </c>
      <c r="U64" s="98"/>
      <c r="V64" s="98"/>
    </row>
    <row r="65" spans="2:22" ht="30" customHeight="1" x14ac:dyDescent="0.3">
      <c r="B65" s="76"/>
      <c r="C65" s="9" t="str">
        <f>IFERROR(VLOOKUP(PrélèvementsStock[[#This Row],[ENDROIT SORTIE]],BASE_DE_DONNEE,2,0),"")</f>
        <v/>
      </c>
      <c r="D65" s="28" t="str">
        <f>IFERROR(VLOOKUP(PrélèvementsStock[[#This Row],[ENDROIT SORTIE]],BASE_DE_DONNEE,3,0),"")</f>
        <v/>
      </c>
      <c r="E65" s="76"/>
      <c r="F65" s="81"/>
      <c r="G65" s="30" t="str">
        <f>IFERROR(VLOOKUP(PrélèvementsStock[[#This Row],[ARTICLE]],QUANTITE_RESTANTE,8,0),"")</f>
        <v/>
      </c>
      <c r="H65" s="76"/>
      <c r="I65" s="82"/>
      <c r="J65" s="82"/>
      <c r="K65" s="87"/>
      <c r="L65" s="91"/>
      <c r="M65" s="87"/>
      <c r="N65" s="96"/>
      <c r="O65" s="9" t="str">
        <f>IFERROR(VLOOKUP(PrélèvementsStock[ARTICLE],Inventaire[],3,FALSE),"")</f>
        <v/>
      </c>
      <c r="P65" s="9" t="str">
        <f>IFERROR(VLOOKUP(PrélèvementsStock[ARTICLE],Inventaire[],4,FALSE),"")</f>
        <v/>
      </c>
      <c r="Q65" s="9" t="str">
        <f ca="1">IF(PrélèvementsStock[[#This Row],[DATE DE RETOUR]]="","",IF(PrélèvementsStock[[#This Row],[DATE DE RETOUR]]+1&lt;=TODAY(),"ROUGE",IF(PrélèvementsStock[[#This Row],[DATE DE RETOUR]]-5&lt;=TODAY(),"ORANGE",IF(PrélèvementsStock[[#This Row],[DATE DE RETOUR]]-7&lt;=TODAY(),"VERT",""))))</f>
        <v/>
      </c>
      <c r="R65" s="9">
        <f>IF(ISNUMBER(SEARCH("VRAI",PrélèvementsStock[[#This Row],[DETEC RETOUR]])),0,PrélèvementsStock[[#This Row],[QTÉ SORTIE]])</f>
        <v>0</v>
      </c>
      <c r="S65" s="24" t="b">
        <f>ISTEXT(PrélèvementsStock[[#This Row],[RETOUR PAR]])</f>
        <v>0</v>
      </c>
      <c r="T65" s="24">
        <f>IF(ISNUMBER(SEARCH("VRAI",PrélèvementsStock[[#This Row],[DETEC RETOUR]])),0,1)</f>
        <v>1</v>
      </c>
      <c r="U65" s="98"/>
      <c r="V65" s="98"/>
    </row>
    <row r="66" spans="2:22" ht="30" customHeight="1" x14ac:dyDescent="0.3">
      <c r="B66" s="76"/>
      <c r="C66" s="9" t="str">
        <f>IFERROR(VLOOKUP(PrélèvementsStock[[#This Row],[ENDROIT SORTIE]],BASE_DE_DONNEE,2,0),"")</f>
        <v/>
      </c>
      <c r="D66" s="28" t="str">
        <f>IFERROR(VLOOKUP(PrélèvementsStock[[#This Row],[ENDROIT SORTIE]],BASE_DE_DONNEE,3,0),"")</f>
        <v/>
      </c>
      <c r="E66" s="76"/>
      <c r="F66" s="81"/>
      <c r="G66" s="30" t="str">
        <f>IFERROR(VLOOKUP(PrélèvementsStock[[#This Row],[ARTICLE]],QUANTITE_RESTANTE,8,0),"")</f>
        <v/>
      </c>
      <c r="H66" s="76"/>
      <c r="I66" s="82"/>
      <c r="J66" s="82"/>
      <c r="K66" s="87"/>
      <c r="L66" s="91"/>
      <c r="M66" s="87"/>
      <c r="N66" s="96"/>
      <c r="O66" s="9" t="str">
        <f>IFERROR(VLOOKUP(PrélèvementsStock[ARTICLE],Inventaire[],3,FALSE),"")</f>
        <v/>
      </c>
      <c r="P66" s="9" t="str">
        <f>IFERROR(VLOOKUP(PrélèvementsStock[ARTICLE],Inventaire[],4,FALSE),"")</f>
        <v/>
      </c>
      <c r="Q66" s="9" t="str">
        <f ca="1">IF(PrélèvementsStock[[#This Row],[DATE DE RETOUR]]="","",IF(PrélèvementsStock[[#This Row],[DATE DE RETOUR]]+1&lt;=TODAY(),"ROUGE",IF(PrélèvementsStock[[#This Row],[DATE DE RETOUR]]-5&lt;=TODAY(),"ORANGE",IF(PrélèvementsStock[[#This Row],[DATE DE RETOUR]]-7&lt;=TODAY(),"VERT",""))))</f>
        <v/>
      </c>
      <c r="R66" s="9">
        <f>IF(ISNUMBER(SEARCH("VRAI",PrélèvementsStock[[#This Row],[DETEC RETOUR]])),0,PrélèvementsStock[[#This Row],[QTÉ SORTIE]])</f>
        <v>0</v>
      </c>
      <c r="S66" s="24" t="b">
        <f>ISTEXT(PrélèvementsStock[[#This Row],[RETOUR PAR]])</f>
        <v>0</v>
      </c>
      <c r="T66" s="24">
        <f>IF(ISNUMBER(SEARCH("VRAI",PrélèvementsStock[[#This Row],[DETEC RETOUR]])),0,1)</f>
        <v>1</v>
      </c>
      <c r="U66" s="98"/>
      <c r="V66" s="98"/>
    </row>
    <row r="67" spans="2:22" ht="30" customHeight="1" x14ac:dyDescent="0.3">
      <c r="B67" s="76"/>
      <c r="C67" s="9" t="str">
        <f>IFERROR(VLOOKUP(PrélèvementsStock[[#This Row],[ENDROIT SORTIE]],BASE_DE_DONNEE,2,0),"")</f>
        <v/>
      </c>
      <c r="D67" s="28" t="str">
        <f>IFERROR(VLOOKUP(PrélèvementsStock[[#This Row],[ENDROIT SORTIE]],BASE_DE_DONNEE,3,0),"")</f>
        <v/>
      </c>
      <c r="E67" s="76"/>
      <c r="F67" s="81"/>
      <c r="G67" s="30" t="str">
        <f>IFERROR(VLOOKUP(PrélèvementsStock[[#This Row],[ARTICLE]],QUANTITE_RESTANTE,8,0),"")</f>
        <v/>
      </c>
      <c r="H67" s="76"/>
      <c r="I67" s="82"/>
      <c r="J67" s="82"/>
      <c r="K67" s="87"/>
      <c r="L67" s="91"/>
      <c r="M67" s="87"/>
      <c r="N67" s="96"/>
      <c r="O67" s="9" t="str">
        <f>IFERROR(VLOOKUP(PrélèvementsStock[ARTICLE],Inventaire[],3,FALSE),"")</f>
        <v/>
      </c>
      <c r="P67" s="9" t="str">
        <f>IFERROR(VLOOKUP(PrélèvementsStock[ARTICLE],Inventaire[],4,FALSE),"")</f>
        <v/>
      </c>
      <c r="Q67" s="9" t="str">
        <f ca="1">IF(PrélèvementsStock[[#This Row],[DATE DE RETOUR]]="","",IF(PrélèvementsStock[[#This Row],[DATE DE RETOUR]]+1&lt;=TODAY(),"ROUGE",IF(PrélèvementsStock[[#This Row],[DATE DE RETOUR]]-5&lt;=TODAY(),"ORANGE",IF(PrélèvementsStock[[#This Row],[DATE DE RETOUR]]-7&lt;=TODAY(),"VERT",""))))</f>
        <v/>
      </c>
      <c r="R67" s="9">
        <f>IF(ISNUMBER(SEARCH("VRAI",PrélèvementsStock[[#This Row],[DETEC RETOUR]])),0,PrélèvementsStock[[#This Row],[QTÉ SORTIE]])</f>
        <v>0</v>
      </c>
      <c r="S67" s="24" t="b">
        <f>ISTEXT(PrélèvementsStock[[#This Row],[RETOUR PAR]])</f>
        <v>0</v>
      </c>
      <c r="T67" s="24">
        <f>IF(ISNUMBER(SEARCH("VRAI",PrélèvementsStock[[#This Row],[DETEC RETOUR]])),0,1)</f>
        <v>1</v>
      </c>
      <c r="U67" s="98"/>
      <c r="V67" s="98"/>
    </row>
    <row r="68" spans="2:22" ht="30" customHeight="1" x14ac:dyDescent="0.3">
      <c r="B68" s="76"/>
      <c r="C68" s="9" t="str">
        <f>IFERROR(VLOOKUP(PrélèvementsStock[[#This Row],[ENDROIT SORTIE]],BASE_DE_DONNEE,2,0),"")</f>
        <v/>
      </c>
      <c r="D68" s="28" t="str">
        <f>IFERROR(VLOOKUP(PrélèvementsStock[[#This Row],[ENDROIT SORTIE]],BASE_DE_DONNEE,3,0),"")</f>
        <v/>
      </c>
      <c r="E68" s="76"/>
      <c r="F68" s="81"/>
      <c r="G68" s="30" t="str">
        <f>IFERROR(VLOOKUP(PrélèvementsStock[[#This Row],[ARTICLE]],QUANTITE_RESTANTE,8,0),"")</f>
        <v/>
      </c>
      <c r="H68" s="76"/>
      <c r="I68" s="82"/>
      <c r="J68" s="82"/>
      <c r="K68" s="87"/>
      <c r="L68" s="91"/>
      <c r="M68" s="87"/>
      <c r="N68" s="96"/>
      <c r="O68" s="9" t="str">
        <f>IFERROR(VLOOKUP(PrélèvementsStock[ARTICLE],Inventaire[],3,FALSE),"")</f>
        <v/>
      </c>
      <c r="P68" s="9" t="str">
        <f>IFERROR(VLOOKUP(PrélèvementsStock[ARTICLE],Inventaire[],4,FALSE),"")</f>
        <v/>
      </c>
      <c r="Q68" s="9" t="str">
        <f ca="1">IF(PrélèvementsStock[[#This Row],[DATE DE RETOUR]]="","",IF(PrélèvementsStock[[#This Row],[DATE DE RETOUR]]+1&lt;=TODAY(),"ROUGE",IF(PrélèvementsStock[[#This Row],[DATE DE RETOUR]]-5&lt;=TODAY(),"ORANGE",IF(PrélèvementsStock[[#This Row],[DATE DE RETOUR]]-7&lt;=TODAY(),"VERT",""))))</f>
        <v/>
      </c>
      <c r="R68" s="9">
        <f>IF(ISNUMBER(SEARCH("VRAI",PrélèvementsStock[[#This Row],[DETEC RETOUR]])),0,PrélèvementsStock[[#This Row],[QTÉ SORTIE]])</f>
        <v>0</v>
      </c>
      <c r="S68" s="24" t="b">
        <f>ISTEXT(PrélèvementsStock[[#This Row],[RETOUR PAR]])</f>
        <v>0</v>
      </c>
      <c r="T68" s="24">
        <f>IF(ISNUMBER(SEARCH("VRAI",PrélèvementsStock[[#This Row],[DETEC RETOUR]])),0,1)</f>
        <v>1</v>
      </c>
      <c r="U68" s="98"/>
      <c r="V68" s="98"/>
    </row>
    <row r="69" spans="2:22" ht="30" customHeight="1" x14ac:dyDescent="0.3">
      <c r="B69" s="76"/>
      <c r="C69" s="9" t="str">
        <f>IFERROR(VLOOKUP(PrélèvementsStock[[#This Row],[ENDROIT SORTIE]],BASE_DE_DONNEE,2,0),"")</f>
        <v/>
      </c>
      <c r="D69" s="28" t="str">
        <f>IFERROR(VLOOKUP(PrélèvementsStock[[#This Row],[ENDROIT SORTIE]],BASE_DE_DONNEE,3,0),"")</f>
        <v/>
      </c>
      <c r="E69" s="76"/>
      <c r="F69" s="81"/>
      <c r="G69" s="30" t="str">
        <f>IFERROR(VLOOKUP(PrélèvementsStock[[#This Row],[ARTICLE]],QUANTITE_RESTANTE,8,0),"")</f>
        <v/>
      </c>
      <c r="H69" s="76"/>
      <c r="I69" s="82"/>
      <c r="J69" s="82"/>
      <c r="K69" s="87"/>
      <c r="L69" s="91"/>
      <c r="M69" s="87"/>
      <c r="N69" s="96"/>
      <c r="O69" s="9" t="str">
        <f>IFERROR(VLOOKUP(PrélèvementsStock[ARTICLE],Inventaire[],3,FALSE),"")</f>
        <v/>
      </c>
      <c r="P69" s="9" t="str">
        <f>IFERROR(VLOOKUP(PrélèvementsStock[ARTICLE],Inventaire[],4,FALSE),"")</f>
        <v/>
      </c>
      <c r="Q69" s="9" t="str">
        <f ca="1">IF(PrélèvementsStock[[#This Row],[DATE DE RETOUR]]="","",IF(PrélèvementsStock[[#This Row],[DATE DE RETOUR]]+1&lt;=TODAY(),"ROUGE",IF(PrélèvementsStock[[#This Row],[DATE DE RETOUR]]-5&lt;=TODAY(),"ORANGE",IF(PrélèvementsStock[[#This Row],[DATE DE RETOUR]]-7&lt;=TODAY(),"VERT",""))))</f>
        <v/>
      </c>
      <c r="R69" s="9">
        <f>IF(ISNUMBER(SEARCH("VRAI",PrélèvementsStock[[#This Row],[DETEC RETOUR]])),0,PrélèvementsStock[[#This Row],[QTÉ SORTIE]])</f>
        <v>0</v>
      </c>
      <c r="S69" s="24" t="b">
        <f>ISTEXT(PrélèvementsStock[[#This Row],[RETOUR PAR]])</f>
        <v>0</v>
      </c>
      <c r="T69" s="24">
        <f>IF(ISNUMBER(SEARCH("VRAI",PrélèvementsStock[[#This Row],[DETEC RETOUR]])),0,1)</f>
        <v>1</v>
      </c>
      <c r="U69" s="98"/>
      <c r="V69" s="98"/>
    </row>
    <row r="70" spans="2:22" ht="30" customHeight="1" x14ac:dyDescent="0.3">
      <c r="B70" s="76"/>
      <c r="C70" s="9" t="str">
        <f>IFERROR(VLOOKUP(PrélèvementsStock[[#This Row],[ENDROIT SORTIE]],BASE_DE_DONNEE,2,0),"")</f>
        <v/>
      </c>
      <c r="D70" s="28" t="str">
        <f>IFERROR(VLOOKUP(PrélèvementsStock[[#This Row],[ENDROIT SORTIE]],BASE_DE_DONNEE,3,0),"")</f>
        <v/>
      </c>
      <c r="E70" s="76"/>
      <c r="F70" s="81"/>
      <c r="G70" s="30" t="str">
        <f>IFERROR(VLOOKUP(PrélèvementsStock[[#This Row],[ARTICLE]],QUANTITE_RESTANTE,8,0),"")</f>
        <v/>
      </c>
      <c r="H70" s="76"/>
      <c r="I70" s="82"/>
      <c r="J70" s="82"/>
      <c r="K70" s="87"/>
      <c r="L70" s="91"/>
      <c r="M70" s="87"/>
      <c r="N70" s="96"/>
      <c r="O70" s="9" t="str">
        <f>IFERROR(VLOOKUP(PrélèvementsStock[ARTICLE],Inventaire[],3,FALSE),"")</f>
        <v/>
      </c>
      <c r="P70" s="9" t="str">
        <f>IFERROR(VLOOKUP(PrélèvementsStock[ARTICLE],Inventaire[],4,FALSE),"")</f>
        <v/>
      </c>
      <c r="Q70" s="9" t="str">
        <f ca="1">IF(PrélèvementsStock[[#This Row],[DATE DE RETOUR]]="","",IF(PrélèvementsStock[[#This Row],[DATE DE RETOUR]]+1&lt;=TODAY(),"ROUGE",IF(PrélèvementsStock[[#This Row],[DATE DE RETOUR]]-5&lt;=TODAY(),"ORANGE",IF(PrélèvementsStock[[#This Row],[DATE DE RETOUR]]-7&lt;=TODAY(),"VERT",""))))</f>
        <v/>
      </c>
      <c r="R70" s="9">
        <f>IF(ISNUMBER(SEARCH("VRAI",PrélèvementsStock[[#This Row],[DETEC RETOUR]])),0,PrélèvementsStock[[#This Row],[QTÉ SORTIE]])</f>
        <v>0</v>
      </c>
      <c r="S70" s="24" t="b">
        <f>ISTEXT(PrélèvementsStock[[#This Row],[RETOUR PAR]])</f>
        <v>0</v>
      </c>
      <c r="T70" s="24">
        <f>IF(ISNUMBER(SEARCH("VRAI",PrélèvementsStock[[#This Row],[DETEC RETOUR]])),0,1)</f>
        <v>1</v>
      </c>
      <c r="U70" s="98"/>
      <c r="V70" s="98"/>
    </row>
    <row r="71" spans="2:22" ht="30" customHeight="1" x14ac:dyDescent="0.3">
      <c r="B71" s="76"/>
      <c r="C71" s="9" t="str">
        <f>IFERROR(VLOOKUP(PrélèvementsStock[[#This Row],[ENDROIT SORTIE]],BASE_DE_DONNEE,2,0),"")</f>
        <v/>
      </c>
      <c r="D71" s="28" t="str">
        <f>IFERROR(VLOOKUP(PrélèvementsStock[[#This Row],[ENDROIT SORTIE]],BASE_DE_DONNEE,3,0),"")</f>
        <v/>
      </c>
      <c r="E71" s="76"/>
      <c r="F71" s="81"/>
      <c r="G71" s="30" t="str">
        <f>IFERROR(VLOOKUP(PrélèvementsStock[[#This Row],[ARTICLE]],QUANTITE_RESTANTE,8,0),"")</f>
        <v/>
      </c>
      <c r="H71" s="76"/>
      <c r="I71" s="82"/>
      <c r="J71" s="82"/>
      <c r="K71" s="87"/>
      <c r="L71" s="91"/>
      <c r="M71" s="87"/>
      <c r="N71" s="96"/>
      <c r="O71" s="9" t="str">
        <f>IFERROR(VLOOKUP(PrélèvementsStock[ARTICLE],Inventaire[],3,FALSE),"")</f>
        <v/>
      </c>
      <c r="P71" s="9" t="str">
        <f>IFERROR(VLOOKUP(PrélèvementsStock[ARTICLE],Inventaire[],4,FALSE),"")</f>
        <v/>
      </c>
      <c r="Q71" s="9" t="str">
        <f ca="1">IF(PrélèvementsStock[[#This Row],[DATE DE RETOUR]]="","",IF(PrélèvementsStock[[#This Row],[DATE DE RETOUR]]+1&lt;=TODAY(),"ROUGE",IF(PrélèvementsStock[[#This Row],[DATE DE RETOUR]]-5&lt;=TODAY(),"ORANGE",IF(PrélèvementsStock[[#This Row],[DATE DE RETOUR]]-7&lt;=TODAY(),"VERT",""))))</f>
        <v/>
      </c>
      <c r="R71" s="9">
        <f>IF(ISNUMBER(SEARCH("VRAI",PrélèvementsStock[[#This Row],[DETEC RETOUR]])),0,PrélèvementsStock[[#This Row],[QTÉ SORTIE]])</f>
        <v>0</v>
      </c>
      <c r="S71" s="24" t="b">
        <f>ISTEXT(PrélèvementsStock[[#This Row],[RETOUR PAR]])</f>
        <v>0</v>
      </c>
      <c r="T71" s="24">
        <f>IF(ISNUMBER(SEARCH("VRAI",PrélèvementsStock[[#This Row],[DETEC RETOUR]])),0,1)</f>
        <v>1</v>
      </c>
      <c r="U71" s="98"/>
      <c r="V71" s="98"/>
    </row>
    <row r="72" spans="2:22" ht="30" customHeight="1" x14ac:dyDescent="0.3">
      <c r="B72" s="76"/>
      <c r="C72" s="9" t="str">
        <f>IFERROR(VLOOKUP(PrélèvementsStock[[#This Row],[ENDROIT SORTIE]],BASE_DE_DONNEE,2,0),"")</f>
        <v/>
      </c>
      <c r="D72" s="28" t="str">
        <f>IFERROR(VLOOKUP(PrélèvementsStock[[#This Row],[ENDROIT SORTIE]],BASE_DE_DONNEE,3,0),"")</f>
        <v/>
      </c>
      <c r="E72" s="76"/>
      <c r="F72" s="81"/>
      <c r="G72" s="30" t="str">
        <f>IFERROR(VLOOKUP(PrélèvementsStock[[#This Row],[ARTICLE]],QUANTITE_RESTANTE,8,0),"")</f>
        <v/>
      </c>
      <c r="H72" s="76"/>
      <c r="I72" s="82"/>
      <c r="J72" s="82"/>
      <c r="K72" s="87"/>
      <c r="L72" s="91"/>
      <c r="M72" s="87"/>
      <c r="N72" s="96"/>
      <c r="O72" s="9" t="str">
        <f>IFERROR(VLOOKUP(PrélèvementsStock[ARTICLE],Inventaire[],3,FALSE),"")</f>
        <v/>
      </c>
      <c r="P72" s="9" t="str">
        <f>IFERROR(VLOOKUP(PrélèvementsStock[ARTICLE],Inventaire[],4,FALSE),"")</f>
        <v/>
      </c>
      <c r="Q72" s="9" t="str">
        <f ca="1">IF(PrélèvementsStock[[#This Row],[DATE DE RETOUR]]="","",IF(PrélèvementsStock[[#This Row],[DATE DE RETOUR]]+1&lt;=TODAY(),"ROUGE",IF(PrélèvementsStock[[#This Row],[DATE DE RETOUR]]-5&lt;=TODAY(),"ORANGE",IF(PrélèvementsStock[[#This Row],[DATE DE RETOUR]]-7&lt;=TODAY(),"VERT",""))))</f>
        <v/>
      </c>
      <c r="R72" s="9">
        <f>IF(ISNUMBER(SEARCH("VRAI",PrélèvementsStock[[#This Row],[DETEC RETOUR]])),0,PrélèvementsStock[[#This Row],[QTÉ SORTIE]])</f>
        <v>0</v>
      </c>
      <c r="S72" s="24" t="b">
        <f>ISTEXT(PrélèvementsStock[[#This Row],[RETOUR PAR]])</f>
        <v>0</v>
      </c>
      <c r="T72" s="24">
        <f>IF(ISNUMBER(SEARCH("VRAI",PrélèvementsStock[[#This Row],[DETEC RETOUR]])),0,1)</f>
        <v>1</v>
      </c>
      <c r="U72" s="98"/>
      <c r="V72" s="98"/>
    </row>
    <row r="73" spans="2:22" ht="30" customHeight="1" x14ac:dyDescent="0.3">
      <c r="B73" s="76"/>
      <c r="C73" s="9" t="str">
        <f>IFERROR(VLOOKUP(PrélèvementsStock[[#This Row],[ENDROIT SORTIE]],BASE_DE_DONNEE,2,0),"")</f>
        <v/>
      </c>
      <c r="D73" s="28" t="str">
        <f>IFERROR(VLOOKUP(PrélèvementsStock[[#This Row],[ENDROIT SORTIE]],BASE_DE_DONNEE,3,0),"")</f>
        <v/>
      </c>
      <c r="E73" s="76"/>
      <c r="F73" s="81"/>
      <c r="G73" s="30" t="str">
        <f>IFERROR(VLOOKUP(PrélèvementsStock[[#This Row],[ARTICLE]],QUANTITE_RESTANTE,8,0),"")</f>
        <v/>
      </c>
      <c r="H73" s="76"/>
      <c r="I73" s="82"/>
      <c r="J73" s="82"/>
      <c r="K73" s="87"/>
      <c r="L73" s="91"/>
      <c r="M73" s="87"/>
      <c r="N73" s="96"/>
      <c r="O73" s="9" t="str">
        <f>IFERROR(VLOOKUP(PrélèvementsStock[ARTICLE],Inventaire[],3,FALSE),"")</f>
        <v/>
      </c>
      <c r="P73" s="9" t="str">
        <f>IFERROR(VLOOKUP(PrélèvementsStock[ARTICLE],Inventaire[],4,FALSE),"")</f>
        <v/>
      </c>
      <c r="Q73" s="9" t="str">
        <f ca="1">IF(PrélèvementsStock[[#This Row],[DATE DE RETOUR]]="","",IF(PrélèvementsStock[[#This Row],[DATE DE RETOUR]]+1&lt;=TODAY(),"ROUGE",IF(PrélèvementsStock[[#This Row],[DATE DE RETOUR]]-5&lt;=TODAY(),"ORANGE",IF(PrélèvementsStock[[#This Row],[DATE DE RETOUR]]-7&lt;=TODAY(),"VERT",""))))</f>
        <v/>
      </c>
      <c r="R73" s="9">
        <f>IF(ISNUMBER(SEARCH("VRAI",PrélèvementsStock[[#This Row],[DETEC RETOUR]])),0,PrélèvementsStock[[#This Row],[QTÉ SORTIE]])</f>
        <v>0</v>
      </c>
      <c r="S73" s="24" t="b">
        <f>ISTEXT(PrélèvementsStock[[#This Row],[RETOUR PAR]])</f>
        <v>0</v>
      </c>
      <c r="T73" s="24">
        <f>IF(ISNUMBER(SEARCH("VRAI",PrélèvementsStock[[#This Row],[DETEC RETOUR]])),0,1)</f>
        <v>1</v>
      </c>
      <c r="U73" s="98"/>
      <c r="V73" s="98"/>
    </row>
    <row r="74" spans="2:22" ht="30" customHeight="1" x14ac:dyDescent="0.3">
      <c r="B74" s="76"/>
      <c r="C74" s="9" t="str">
        <f>IFERROR(VLOOKUP(PrélèvementsStock[[#This Row],[ENDROIT SORTIE]],BASE_DE_DONNEE,2,0),"")</f>
        <v/>
      </c>
      <c r="D74" s="28" t="str">
        <f>IFERROR(VLOOKUP(PrélèvementsStock[[#This Row],[ENDROIT SORTIE]],BASE_DE_DONNEE,3,0),"")</f>
        <v/>
      </c>
      <c r="E74" s="76"/>
      <c r="F74" s="81"/>
      <c r="G74" s="30" t="str">
        <f>IFERROR(VLOOKUP(PrélèvementsStock[[#This Row],[ARTICLE]],QUANTITE_RESTANTE,8,0),"")</f>
        <v/>
      </c>
      <c r="H74" s="76"/>
      <c r="I74" s="82"/>
      <c r="J74" s="82"/>
      <c r="K74" s="87"/>
      <c r="L74" s="91"/>
      <c r="M74" s="87"/>
      <c r="N74" s="96"/>
      <c r="O74" s="9" t="str">
        <f>IFERROR(VLOOKUP(PrélèvementsStock[ARTICLE],Inventaire[],3,FALSE),"")</f>
        <v/>
      </c>
      <c r="P74" s="9" t="str">
        <f>IFERROR(VLOOKUP(PrélèvementsStock[ARTICLE],Inventaire[],4,FALSE),"")</f>
        <v/>
      </c>
      <c r="Q74" s="9" t="str">
        <f ca="1">IF(PrélèvementsStock[[#This Row],[DATE DE RETOUR]]="","",IF(PrélèvementsStock[[#This Row],[DATE DE RETOUR]]+1&lt;=TODAY(),"ROUGE",IF(PrélèvementsStock[[#This Row],[DATE DE RETOUR]]-5&lt;=TODAY(),"ORANGE",IF(PrélèvementsStock[[#This Row],[DATE DE RETOUR]]-7&lt;=TODAY(),"VERT",""))))</f>
        <v/>
      </c>
      <c r="R74" s="9">
        <f>IF(ISNUMBER(SEARCH("VRAI",PrélèvementsStock[[#This Row],[DETEC RETOUR]])),0,PrélèvementsStock[[#This Row],[QTÉ SORTIE]])</f>
        <v>0</v>
      </c>
      <c r="S74" s="24" t="b">
        <f>ISTEXT(PrélèvementsStock[[#This Row],[RETOUR PAR]])</f>
        <v>0</v>
      </c>
      <c r="T74" s="24">
        <f>IF(ISNUMBER(SEARCH("VRAI",PrélèvementsStock[[#This Row],[DETEC RETOUR]])),0,1)</f>
        <v>1</v>
      </c>
      <c r="U74" s="98"/>
      <c r="V74" s="98"/>
    </row>
    <row r="75" spans="2:22" ht="30" customHeight="1" x14ac:dyDescent="0.3">
      <c r="B75" s="76"/>
      <c r="C75" s="9" t="str">
        <f>IFERROR(VLOOKUP(PrélèvementsStock[[#This Row],[ENDROIT SORTIE]],BASE_DE_DONNEE,2,0),"")</f>
        <v/>
      </c>
      <c r="D75" s="28" t="str">
        <f>IFERROR(VLOOKUP(PrélèvementsStock[[#This Row],[ENDROIT SORTIE]],BASE_DE_DONNEE,3,0),"")</f>
        <v/>
      </c>
      <c r="E75" s="76"/>
      <c r="F75" s="81"/>
      <c r="G75" s="30" t="str">
        <f>IFERROR(VLOOKUP(PrélèvementsStock[[#This Row],[ARTICLE]],QUANTITE_RESTANTE,8,0),"")</f>
        <v/>
      </c>
      <c r="H75" s="76"/>
      <c r="I75" s="82"/>
      <c r="J75" s="82"/>
      <c r="K75" s="87"/>
      <c r="L75" s="91"/>
      <c r="M75" s="87"/>
      <c r="N75" s="96"/>
      <c r="O75" s="9" t="str">
        <f>IFERROR(VLOOKUP(PrélèvementsStock[ARTICLE],Inventaire[],3,FALSE),"")</f>
        <v/>
      </c>
      <c r="P75" s="9" t="str">
        <f>IFERROR(VLOOKUP(PrélèvementsStock[ARTICLE],Inventaire[],4,FALSE),"")</f>
        <v/>
      </c>
      <c r="Q75" s="9" t="str">
        <f ca="1">IF(PrélèvementsStock[[#This Row],[DATE DE RETOUR]]="","",IF(PrélèvementsStock[[#This Row],[DATE DE RETOUR]]+1&lt;=TODAY(),"ROUGE",IF(PrélèvementsStock[[#This Row],[DATE DE RETOUR]]-5&lt;=TODAY(),"ORANGE",IF(PrélèvementsStock[[#This Row],[DATE DE RETOUR]]-7&lt;=TODAY(),"VERT",""))))</f>
        <v/>
      </c>
      <c r="R75" s="9">
        <f>IF(ISNUMBER(SEARCH("VRAI",PrélèvementsStock[[#This Row],[DETEC RETOUR]])),0,PrélèvementsStock[[#This Row],[QTÉ SORTIE]])</f>
        <v>0</v>
      </c>
      <c r="S75" s="24" t="b">
        <f>ISTEXT(PrélèvementsStock[[#This Row],[RETOUR PAR]])</f>
        <v>0</v>
      </c>
      <c r="T75" s="24">
        <f>IF(ISNUMBER(SEARCH("VRAI",PrélèvementsStock[[#This Row],[DETEC RETOUR]])),0,1)</f>
        <v>1</v>
      </c>
      <c r="U75" s="98"/>
      <c r="V75" s="98"/>
    </row>
    <row r="76" spans="2:22" ht="30" customHeight="1" x14ac:dyDescent="0.3">
      <c r="B76" s="76"/>
      <c r="C76" s="9" t="str">
        <f>IFERROR(VLOOKUP(PrélèvementsStock[[#This Row],[ENDROIT SORTIE]],BASE_DE_DONNEE,2,0),"")</f>
        <v/>
      </c>
      <c r="D76" s="28" t="str">
        <f>IFERROR(VLOOKUP(PrélèvementsStock[[#This Row],[ENDROIT SORTIE]],BASE_DE_DONNEE,3,0),"")</f>
        <v/>
      </c>
      <c r="E76" s="76"/>
      <c r="F76" s="81"/>
      <c r="G76" s="30" t="str">
        <f>IFERROR(VLOOKUP(PrélèvementsStock[[#This Row],[ARTICLE]],QUANTITE_RESTANTE,8,0),"")</f>
        <v/>
      </c>
      <c r="H76" s="76" t="str">
        <f>IFERROR(VLOOKUP(PrélèvementsStock[ARTICLE],Inventaire[],2,FALSE),"")</f>
        <v/>
      </c>
      <c r="I76" s="82"/>
      <c r="J76" s="82"/>
      <c r="K76" s="87"/>
      <c r="L76" s="91"/>
      <c r="M76" s="87"/>
      <c r="N76" s="96"/>
      <c r="O76" s="9" t="str">
        <f>IFERROR(VLOOKUP(PrélèvementsStock[ARTICLE],Inventaire[],3,FALSE),"")</f>
        <v/>
      </c>
      <c r="P76" s="9" t="str">
        <f>IFERROR(VLOOKUP(PrélèvementsStock[ARTICLE],Inventaire[],4,FALSE),"")</f>
        <v/>
      </c>
      <c r="Q76" s="9" t="str">
        <f ca="1">IF(PrélèvementsStock[[#This Row],[DATE DE RETOUR]]="","",IF(PrélèvementsStock[[#This Row],[DATE DE RETOUR]]+1&lt;=TODAY(),"ROUGE",IF(PrélèvementsStock[[#This Row],[DATE DE RETOUR]]-5&lt;=TODAY(),"ORANGE",IF(PrélèvementsStock[[#This Row],[DATE DE RETOUR]]-7&lt;=TODAY(),"VERT",""))))</f>
        <v/>
      </c>
      <c r="R76" s="9">
        <f>IF(ISNUMBER(SEARCH("VRAI",PrélèvementsStock[[#This Row],[DETEC RETOUR]])),0,PrélèvementsStock[[#This Row],[QTÉ SORTIE]])</f>
        <v>0</v>
      </c>
      <c r="S76" s="24" t="b">
        <f>ISTEXT(PrélèvementsStock[[#This Row],[RETOUR PAR]])</f>
        <v>0</v>
      </c>
      <c r="T76" s="24">
        <f>IF(ISNUMBER(SEARCH("VRAI",PrélèvementsStock[[#This Row],[DETEC RETOUR]])),0,1)</f>
        <v>1</v>
      </c>
      <c r="U76" s="98"/>
      <c r="V76" s="98"/>
    </row>
    <row r="77" spans="2:22" ht="30" customHeight="1" x14ac:dyDescent="0.3">
      <c r="B77" s="76"/>
      <c r="C77" s="9" t="str">
        <f>IFERROR(VLOOKUP(PrélèvementsStock[[#This Row],[ENDROIT SORTIE]],BASE_DE_DONNEE,2,0),"")</f>
        <v/>
      </c>
      <c r="D77" s="28" t="str">
        <f>IFERROR(VLOOKUP(PrélèvementsStock[[#This Row],[ENDROIT SORTIE]],BASE_DE_DONNEE,3,0),"")</f>
        <v/>
      </c>
      <c r="E77" s="76"/>
      <c r="F77" s="81"/>
      <c r="G77" s="30" t="str">
        <f>IFERROR(VLOOKUP(PrélèvementsStock[[#This Row],[ARTICLE]],QUANTITE_RESTANTE,8,0),"")</f>
        <v/>
      </c>
      <c r="H77" s="76" t="str">
        <f>IFERROR(VLOOKUP(PrélèvementsStock[ARTICLE],Inventaire[],2,FALSE),"")</f>
        <v/>
      </c>
      <c r="I77" s="82"/>
      <c r="J77" s="82"/>
      <c r="K77" s="87"/>
      <c r="L77" s="91"/>
      <c r="M77" s="87"/>
      <c r="N77" s="96"/>
      <c r="O77" s="9" t="str">
        <f>IFERROR(VLOOKUP(PrélèvementsStock[ARTICLE],Inventaire[],3,FALSE),"")</f>
        <v/>
      </c>
      <c r="P77" s="9" t="str">
        <f>IFERROR(VLOOKUP(PrélèvementsStock[ARTICLE],Inventaire[],4,FALSE),"")</f>
        <v/>
      </c>
      <c r="Q77" s="9" t="str">
        <f ca="1">IF(PrélèvementsStock[[#This Row],[DATE DE RETOUR]]="","",IF(PrélèvementsStock[[#This Row],[DATE DE RETOUR]]+1&lt;=TODAY(),"ROUGE",IF(PrélèvementsStock[[#This Row],[DATE DE RETOUR]]-5&lt;=TODAY(),"ORANGE",IF(PrélèvementsStock[[#This Row],[DATE DE RETOUR]]-7&lt;=TODAY(),"VERT",""))))</f>
        <v/>
      </c>
      <c r="R77" s="9">
        <f>IF(ISNUMBER(SEARCH("VRAI",PrélèvementsStock[[#This Row],[DETEC RETOUR]])),0,PrélèvementsStock[[#This Row],[QTÉ SORTIE]])</f>
        <v>0</v>
      </c>
      <c r="S77" s="24" t="b">
        <f>ISTEXT(PrélèvementsStock[[#This Row],[RETOUR PAR]])</f>
        <v>0</v>
      </c>
      <c r="T77" s="24">
        <f>IF(ISNUMBER(SEARCH("VRAI",PrélèvementsStock[[#This Row],[DETEC RETOUR]])),0,1)</f>
        <v>1</v>
      </c>
      <c r="U77" s="98"/>
      <c r="V77" s="98"/>
    </row>
    <row r="78" spans="2:22" ht="30" customHeight="1" x14ac:dyDescent="0.3">
      <c r="B78" s="76"/>
      <c r="C78" s="9" t="str">
        <f>IFERROR(VLOOKUP(PrélèvementsStock[[#This Row],[ENDROIT SORTIE]],BASE_DE_DONNEE,2,0),"")</f>
        <v/>
      </c>
      <c r="D78" s="28" t="str">
        <f>IFERROR(VLOOKUP(PrélèvementsStock[[#This Row],[ENDROIT SORTIE]],BASE_DE_DONNEE,3,0),"")</f>
        <v/>
      </c>
      <c r="E78" s="76"/>
      <c r="F78" s="81"/>
      <c r="G78" s="30" t="str">
        <f>IFERROR(VLOOKUP(PrélèvementsStock[[#This Row],[ARTICLE]],QUANTITE_RESTANTE,8,0),"")</f>
        <v/>
      </c>
      <c r="H78" s="76" t="str">
        <f>IFERROR(VLOOKUP(PrélèvementsStock[ARTICLE],Inventaire[],2,FALSE),"")</f>
        <v/>
      </c>
      <c r="I78" s="82"/>
      <c r="J78" s="82"/>
      <c r="K78" s="87"/>
      <c r="L78" s="91"/>
      <c r="M78" s="87"/>
      <c r="N78" s="96"/>
      <c r="O78" s="9" t="str">
        <f>IFERROR(VLOOKUP(PrélèvementsStock[ARTICLE],Inventaire[],3,FALSE),"")</f>
        <v/>
      </c>
      <c r="P78" s="9" t="str">
        <f>IFERROR(VLOOKUP(PrélèvementsStock[ARTICLE],Inventaire[],4,FALSE),"")</f>
        <v/>
      </c>
      <c r="Q78" s="9" t="str">
        <f ca="1">IF(PrélèvementsStock[[#This Row],[DATE DE RETOUR]]="","",IF(PrélèvementsStock[[#This Row],[DATE DE RETOUR]]+1&lt;=TODAY(),"ROUGE",IF(PrélèvementsStock[[#This Row],[DATE DE RETOUR]]-5&lt;=TODAY(),"ORANGE",IF(PrélèvementsStock[[#This Row],[DATE DE RETOUR]]-7&lt;=TODAY(),"VERT",""))))</f>
        <v/>
      </c>
      <c r="R78" s="9">
        <f>IF(ISNUMBER(SEARCH("VRAI",PrélèvementsStock[[#This Row],[DETEC RETOUR]])),0,PrélèvementsStock[[#This Row],[QTÉ SORTIE]])</f>
        <v>0</v>
      </c>
      <c r="S78" s="24" t="b">
        <f>ISTEXT(PrélèvementsStock[[#This Row],[RETOUR PAR]])</f>
        <v>0</v>
      </c>
      <c r="T78" s="24">
        <f>IF(ISNUMBER(SEARCH("VRAI",PrélèvementsStock[[#This Row],[DETEC RETOUR]])),0,1)</f>
        <v>1</v>
      </c>
      <c r="U78" s="98"/>
      <c r="V78" s="98"/>
    </row>
    <row r="79" spans="2:22" ht="30" customHeight="1" x14ac:dyDescent="0.3">
      <c r="B79" s="76"/>
      <c r="C79" s="9" t="str">
        <f>IFERROR(VLOOKUP(PrélèvementsStock[[#This Row],[ENDROIT SORTIE]],BASE_DE_DONNEE,2,0),"")</f>
        <v/>
      </c>
      <c r="D79" s="28" t="str">
        <f>IFERROR(VLOOKUP(PrélèvementsStock[[#This Row],[ENDROIT SORTIE]],BASE_DE_DONNEE,3,0),"")</f>
        <v/>
      </c>
      <c r="E79" s="76"/>
      <c r="F79" s="81"/>
      <c r="G79" s="30" t="str">
        <f>IFERROR(VLOOKUP(PrélèvementsStock[[#This Row],[ARTICLE]],QUANTITE_RESTANTE,8,0),"")</f>
        <v/>
      </c>
      <c r="H79" s="76" t="str">
        <f>IFERROR(VLOOKUP(PrélèvementsStock[ARTICLE],Inventaire[],2,FALSE),"")</f>
        <v/>
      </c>
      <c r="I79" s="82"/>
      <c r="J79" s="82"/>
      <c r="K79" s="87"/>
      <c r="L79" s="91"/>
      <c r="M79" s="87"/>
      <c r="N79" s="96"/>
      <c r="O79" s="9" t="str">
        <f>IFERROR(VLOOKUP(PrélèvementsStock[ARTICLE],Inventaire[],3,FALSE),"")</f>
        <v/>
      </c>
      <c r="P79" s="9" t="str">
        <f>IFERROR(VLOOKUP(PrélèvementsStock[ARTICLE],Inventaire[],4,FALSE),"")</f>
        <v/>
      </c>
      <c r="Q79" s="9" t="str">
        <f ca="1">IF(PrélèvementsStock[[#This Row],[DATE DE RETOUR]]="","",IF(PrélèvementsStock[[#This Row],[DATE DE RETOUR]]+1&lt;=TODAY(),"ROUGE",IF(PrélèvementsStock[[#This Row],[DATE DE RETOUR]]-5&lt;=TODAY(),"ORANGE",IF(PrélèvementsStock[[#This Row],[DATE DE RETOUR]]-7&lt;=TODAY(),"VERT",""))))</f>
        <v/>
      </c>
      <c r="R79" s="9">
        <f>IF(ISNUMBER(SEARCH("VRAI",PrélèvementsStock[[#This Row],[DETEC RETOUR]])),0,PrélèvementsStock[[#This Row],[QTÉ SORTIE]])</f>
        <v>0</v>
      </c>
      <c r="S79" s="24" t="b">
        <f>ISTEXT(PrélèvementsStock[[#This Row],[RETOUR PAR]])</f>
        <v>0</v>
      </c>
      <c r="T79" s="24">
        <f>IF(ISNUMBER(SEARCH("VRAI",PrélèvementsStock[[#This Row],[DETEC RETOUR]])),0,1)</f>
        <v>1</v>
      </c>
      <c r="U79" s="98"/>
      <c r="V79" s="98"/>
    </row>
    <row r="80" spans="2:22" ht="30" customHeight="1" x14ac:dyDescent="0.3">
      <c r="B80" s="76"/>
      <c r="C80" s="9" t="str">
        <f>IFERROR(VLOOKUP(PrélèvementsStock[[#This Row],[ENDROIT SORTIE]],BASE_DE_DONNEE,2,0),"")</f>
        <v/>
      </c>
      <c r="D80" s="28" t="str">
        <f>IFERROR(VLOOKUP(PrélèvementsStock[[#This Row],[ENDROIT SORTIE]],BASE_DE_DONNEE,3,0),"")</f>
        <v/>
      </c>
      <c r="E80" s="76"/>
      <c r="F80" s="81"/>
      <c r="G80" s="30" t="str">
        <f>IFERROR(VLOOKUP(PrélèvementsStock[[#This Row],[ARTICLE]],QUANTITE_RESTANTE,8,0),"")</f>
        <v/>
      </c>
      <c r="H80" s="76" t="str">
        <f>IFERROR(VLOOKUP(PrélèvementsStock[ARTICLE],Inventaire[],2,FALSE),"")</f>
        <v/>
      </c>
      <c r="I80" s="82"/>
      <c r="J80" s="82"/>
      <c r="K80" s="87"/>
      <c r="L80" s="91"/>
      <c r="M80" s="87"/>
      <c r="N80" s="96"/>
      <c r="O80" s="9" t="str">
        <f>IFERROR(VLOOKUP(PrélèvementsStock[ARTICLE],Inventaire[],3,FALSE),"")</f>
        <v/>
      </c>
      <c r="P80" s="9" t="str">
        <f>IFERROR(VLOOKUP(PrélèvementsStock[ARTICLE],Inventaire[],4,FALSE),"")</f>
        <v/>
      </c>
      <c r="Q80" s="9" t="str">
        <f ca="1">IF(PrélèvementsStock[[#This Row],[DATE DE RETOUR]]="","",IF(PrélèvementsStock[[#This Row],[DATE DE RETOUR]]+1&lt;=TODAY(),"ROUGE",IF(PrélèvementsStock[[#This Row],[DATE DE RETOUR]]-5&lt;=TODAY(),"ORANGE",IF(PrélèvementsStock[[#This Row],[DATE DE RETOUR]]-7&lt;=TODAY(),"VERT",""))))</f>
        <v/>
      </c>
      <c r="R80" s="9">
        <f>IF(ISNUMBER(SEARCH("VRAI",PrélèvementsStock[[#This Row],[DETEC RETOUR]])),0,PrélèvementsStock[[#This Row],[QTÉ SORTIE]])</f>
        <v>0</v>
      </c>
      <c r="S80" s="24" t="b">
        <f>ISTEXT(PrélèvementsStock[[#This Row],[RETOUR PAR]])</f>
        <v>0</v>
      </c>
      <c r="T80" s="24">
        <f>IF(ISNUMBER(SEARCH("VRAI",PrélèvementsStock[[#This Row],[DETEC RETOUR]])),0,1)</f>
        <v>1</v>
      </c>
      <c r="U80" s="98"/>
      <c r="V80" s="98"/>
    </row>
    <row r="81" spans="2:22" ht="30" customHeight="1" x14ac:dyDescent="0.3">
      <c r="B81" s="76"/>
      <c r="C81" s="9" t="str">
        <f>IFERROR(VLOOKUP(PrélèvementsStock[[#This Row],[ENDROIT SORTIE]],BASE_DE_DONNEE,2,0),"")</f>
        <v/>
      </c>
      <c r="D81" s="28" t="str">
        <f>IFERROR(VLOOKUP(PrélèvementsStock[[#This Row],[ENDROIT SORTIE]],BASE_DE_DONNEE,3,0),"")</f>
        <v/>
      </c>
      <c r="E81" s="76"/>
      <c r="F81" s="81"/>
      <c r="G81" s="30" t="str">
        <f>IFERROR(VLOOKUP(PrélèvementsStock[[#This Row],[ARTICLE]],QUANTITE_RESTANTE,8,0),"")</f>
        <v/>
      </c>
      <c r="H81" s="76" t="str">
        <f>IFERROR(VLOOKUP(PrélèvementsStock[ARTICLE],Inventaire[],2,FALSE),"")</f>
        <v/>
      </c>
      <c r="I81" s="82"/>
      <c r="J81" s="82"/>
      <c r="K81" s="87"/>
      <c r="L81" s="91"/>
      <c r="M81" s="87"/>
      <c r="N81" s="96"/>
      <c r="O81" s="9" t="str">
        <f>IFERROR(VLOOKUP(PrélèvementsStock[ARTICLE],Inventaire[],3,FALSE),"")</f>
        <v/>
      </c>
      <c r="P81" s="9" t="str">
        <f>IFERROR(VLOOKUP(PrélèvementsStock[ARTICLE],Inventaire[],4,FALSE),"")</f>
        <v/>
      </c>
      <c r="Q81" s="9" t="str">
        <f ca="1">IF(PrélèvementsStock[[#This Row],[DATE DE RETOUR]]="","",IF(PrélèvementsStock[[#This Row],[DATE DE RETOUR]]+1&lt;=TODAY(),"ROUGE",IF(PrélèvementsStock[[#This Row],[DATE DE RETOUR]]-5&lt;=TODAY(),"ORANGE",IF(PrélèvementsStock[[#This Row],[DATE DE RETOUR]]-7&lt;=TODAY(),"VERT",""))))</f>
        <v/>
      </c>
      <c r="R81" s="9">
        <f>IF(ISNUMBER(SEARCH("VRAI",PrélèvementsStock[[#This Row],[DETEC RETOUR]])),0,PrélèvementsStock[[#This Row],[QTÉ SORTIE]])</f>
        <v>0</v>
      </c>
      <c r="S81" s="24" t="b">
        <f>ISTEXT(PrélèvementsStock[[#This Row],[RETOUR PAR]])</f>
        <v>0</v>
      </c>
      <c r="T81" s="24">
        <f>IF(ISNUMBER(SEARCH("VRAI",PrélèvementsStock[[#This Row],[DETEC RETOUR]])),0,1)</f>
        <v>1</v>
      </c>
      <c r="U81" s="98"/>
      <c r="V81" s="98"/>
    </row>
    <row r="82" spans="2:22" ht="30" customHeight="1" x14ac:dyDescent="0.3">
      <c r="B82" s="76"/>
      <c r="C82" s="9" t="str">
        <f>IFERROR(VLOOKUP(PrélèvementsStock[[#This Row],[ENDROIT SORTIE]],BASE_DE_DONNEE,2,0),"")</f>
        <v/>
      </c>
      <c r="D82" s="28" t="str">
        <f>IFERROR(VLOOKUP(PrélèvementsStock[[#This Row],[ENDROIT SORTIE]],BASE_DE_DONNEE,3,0),"")</f>
        <v/>
      </c>
      <c r="E82" s="76"/>
      <c r="F82" s="81"/>
      <c r="G82" s="30" t="str">
        <f>IFERROR(VLOOKUP(PrélèvementsStock[[#This Row],[ARTICLE]],QUANTITE_RESTANTE,8,0),"")</f>
        <v/>
      </c>
      <c r="H82" s="76" t="str">
        <f>IFERROR(VLOOKUP(PrélèvementsStock[ARTICLE],Inventaire[],2,FALSE),"")</f>
        <v/>
      </c>
      <c r="I82" s="82"/>
      <c r="J82" s="82"/>
      <c r="K82" s="87"/>
      <c r="L82" s="91"/>
      <c r="M82" s="87"/>
      <c r="N82" s="96"/>
      <c r="O82" s="9" t="str">
        <f>IFERROR(VLOOKUP(PrélèvementsStock[ARTICLE],Inventaire[],3,FALSE),"")</f>
        <v/>
      </c>
      <c r="P82" s="9" t="str">
        <f>IFERROR(VLOOKUP(PrélèvementsStock[ARTICLE],Inventaire[],4,FALSE),"")</f>
        <v/>
      </c>
      <c r="Q82" s="9" t="str">
        <f ca="1">IF(PrélèvementsStock[[#This Row],[DATE DE RETOUR]]="","",IF(PrélèvementsStock[[#This Row],[DATE DE RETOUR]]+1&lt;=TODAY(),"ROUGE",IF(PrélèvementsStock[[#This Row],[DATE DE RETOUR]]-5&lt;=TODAY(),"ORANGE",IF(PrélèvementsStock[[#This Row],[DATE DE RETOUR]]-7&lt;=TODAY(),"VERT",""))))</f>
        <v/>
      </c>
      <c r="R82" s="9">
        <f>IF(ISNUMBER(SEARCH("VRAI",PrélèvementsStock[[#This Row],[DETEC RETOUR]])),0,PrélèvementsStock[[#This Row],[QTÉ SORTIE]])</f>
        <v>0</v>
      </c>
      <c r="S82" s="24" t="b">
        <f>ISTEXT(PrélèvementsStock[[#This Row],[RETOUR PAR]])</f>
        <v>0</v>
      </c>
      <c r="T82" s="24">
        <f>IF(ISNUMBER(SEARCH("VRAI",PrélèvementsStock[[#This Row],[DETEC RETOUR]])),0,1)</f>
        <v>1</v>
      </c>
      <c r="U82" s="98"/>
      <c r="V82" s="98"/>
    </row>
    <row r="83" spans="2:22" ht="30" customHeight="1" x14ac:dyDescent="0.3">
      <c r="B83" s="76"/>
      <c r="C83" s="9" t="str">
        <f>IFERROR(VLOOKUP(PrélèvementsStock[[#This Row],[ENDROIT SORTIE]],BASE_DE_DONNEE,2,0),"")</f>
        <v/>
      </c>
      <c r="D83" s="28" t="str">
        <f>IFERROR(VLOOKUP(PrélèvementsStock[[#This Row],[ENDROIT SORTIE]],BASE_DE_DONNEE,3,0),"")</f>
        <v/>
      </c>
      <c r="E83" s="76"/>
      <c r="F83" s="81"/>
      <c r="G83" s="30" t="str">
        <f>IFERROR(VLOOKUP(PrélèvementsStock[[#This Row],[ARTICLE]],QUANTITE_RESTANTE,8,0),"")</f>
        <v/>
      </c>
      <c r="H83" s="76" t="str">
        <f>IFERROR(VLOOKUP(PrélèvementsStock[ARTICLE],Inventaire[],2,FALSE),"")</f>
        <v/>
      </c>
      <c r="I83" s="82"/>
      <c r="J83" s="82"/>
      <c r="K83" s="87"/>
      <c r="L83" s="91"/>
      <c r="M83" s="87"/>
      <c r="N83" s="96"/>
      <c r="O83" s="9" t="str">
        <f>IFERROR(VLOOKUP(PrélèvementsStock[ARTICLE],Inventaire[],3,FALSE),"")</f>
        <v/>
      </c>
      <c r="P83" s="9" t="str">
        <f>IFERROR(VLOOKUP(PrélèvementsStock[ARTICLE],Inventaire[],4,FALSE),"")</f>
        <v/>
      </c>
      <c r="Q83" s="9" t="str">
        <f ca="1">IF(PrélèvementsStock[[#This Row],[DATE DE RETOUR]]="","",IF(PrélèvementsStock[[#This Row],[DATE DE RETOUR]]+1&lt;=TODAY(),"ROUGE",IF(PrélèvementsStock[[#This Row],[DATE DE RETOUR]]-5&lt;=TODAY(),"ORANGE",IF(PrélèvementsStock[[#This Row],[DATE DE RETOUR]]-7&lt;=TODAY(),"VERT",""))))</f>
        <v/>
      </c>
      <c r="R83" s="9">
        <f>IF(ISNUMBER(SEARCH("VRAI",PrélèvementsStock[[#This Row],[DETEC RETOUR]])),0,PrélèvementsStock[[#This Row],[QTÉ SORTIE]])</f>
        <v>0</v>
      </c>
      <c r="S83" s="24" t="b">
        <f>ISTEXT(PrélèvementsStock[[#This Row],[RETOUR PAR]])</f>
        <v>0</v>
      </c>
      <c r="T83" s="24">
        <f>IF(ISNUMBER(SEARCH("VRAI",PrélèvementsStock[[#This Row],[DETEC RETOUR]])),0,1)</f>
        <v>1</v>
      </c>
      <c r="U83" s="98"/>
      <c r="V83" s="98"/>
    </row>
    <row r="84" spans="2:22" ht="30" customHeight="1" x14ac:dyDescent="0.3">
      <c r="B84" s="76"/>
      <c r="C84" s="9" t="str">
        <f>IFERROR(VLOOKUP(PrélèvementsStock[[#This Row],[ENDROIT SORTIE]],BASE_DE_DONNEE,2,0),"")</f>
        <v/>
      </c>
      <c r="D84" s="28" t="str">
        <f>IFERROR(VLOOKUP(PrélèvementsStock[[#This Row],[ENDROIT SORTIE]],BASE_DE_DONNEE,3,0),"")</f>
        <v/>
      </c>
      <c r="E84" s="76"/>
      <c r="F84" s="81"/>
      <c r="G84" s="30" t="str">
        <f>IFERROR(VLOOKUP(PrélèvementsStock[[#This Row],[ARTICLE]],QUANTITE_RESTANTE,8,0),"")</f>
        <v/>
      </c>
      <c r="H84" s="76" t="str">
        <f>IFERROR(VLOOKUP(PrélèvementsStock[ARTICLE],Inventaire[],2,FALSE),"")</f>
        <v/>
      </c>
      <c r="I84" s="82"/>
      <c r="J84" s="82"/>
      <c r="K84" s="87"/>
      <c r="L84" s="91"/>
      <c r="M84" s="87"/>
      <c r="N84" s="96"/>
      <c r="O84" s="9" t="str">
        <f>IFERROR(VLOOKUP(PrélèvementsStock[ARTICLE],Inventaire[],3,FALSE),"")</f>
        <v/>
      </c>
      <c r="P84" s="9" t="str">
        <f>IFERROR(VLOOKUP(PrélèvementsStock[ARTICLE],Inventaire[],4,FALSE),"")</f>
        <v/>
      </c>
      <c r="Q84" s="9" t="str">
        <f ca="1">IF(PrélèvementsStock[[#This Row],[DATE DE RETOUR]]="","",IF(PrélèvementsStock[[#This Row],[DATE DE RETOUR]]+1&lt;=TODAY(),"ROUGE",IF(PrélèvementsStock[[#This Row],[DATE DE RETOUR]]-5&lt;=TODAY(),"ORANGE",IF(PrélèvementsStock[[#This Row],[DATE DE RETOUR]]-7&lt;=TODAY(),"VERT",""))))</f>
        <v/>
      </c>
      <c r="R84" s="9">
        <f>IF(ISNUMBER(SEARCH("VRAI",PrélèvementsStock[[#This Row],[DETEC RETOUR]])),0,PrélèvementsStock[[#This Row],[QTÉ SORTIE]])</f>
        <v>0</v>
      </c>
      <c r="S84" s="24" t="b">
        <f>ISTEXT(PrélèvementsStock[[#This Row],[RETOUR PAR]])</f>
        <v>0</v>
      </c>
      <c r="T84" s="24">
        <f>IF(ISNUMBER(SEARCH("VRAI",PrélèvementsStock[[#This Row],[DETEC RETOUR]])),0,1)</f>
        <v>1</v>
      </c>
      <c r="U84" s="98"/>
      <c r="V84" s="98"/>
    </row>
    <row r="85" spans="2:22" ht="30" customHeight="1" x14ac:dyDescent="0.3">
      <c r="B85" s="76"/>
      <c r="C85" s="9" t="str">
        <f>IFERROR(VLOOKUP(PrélèvementsStock[[#This Row],[ENDROIT SORTIE]],BASE_DE_DONNEE,2,0),"")</f>
        <v/>
      </c>
      <c r="D85" s="28" t="str">
        <f>IFERROR(VLOOKUP(PrélèvementsStock[[#This Row],[ENDROIT SORTIE]],BASE_DE_DONNEE,3,0),"")</f>
        <v/>
      </c>
      <c r="E85" s="76"/>
      <c r="F85" s="81"/>
      <c r="G85" s="30" t="str">
        <f>IFERROR(VLOOKUP(PrélèvementsStock[[#This Row],[ARTICLE]],QUANTITE_RESTANTE,8,0),"")</f>
        <v/>
      </c>
      <c r="H85" s="76" t="str">
        <f>IFERROR(VLOOKUP(PrélèvementsStock[ARTICLE],Inventaire[],2,FALSE),"")</f>
        <v/>
      </c>
      <c r="I85" s="82"/>
      <c r="J85" s="82"/>
      <c r="K85" s="87"/>
      <c r="L85" s="91"/>
      <c r="M85" s="87"/>
      <c r="N85" s="96"/>
      <c r="O85" s="9" t="str">
        <f>IFERROR(VLOOKUP(PrélèvementsStock[ARTICLE],Inventaire[],3,FALSE),"")</f>
        <v/>
      </c>
      <c r="P85" s="9" t="str">
        <f>IFERROR(VLOOKUP(PrélèvementsStock[ARTICLE],Inventaire[],4,FALSE),"")</f>
        <v/>
      </c>
      <c r="Q85" s="9" t="str">
        <f ca="1">IF(PrélèvementsStock[[#This Row],[DATE DE RETOUR]]="","",IF(PrélèvementsStock[[#This Row],[DATE DE RETOUR]]+1&lt;=TODAY(),"ROUGE",IF(PrélèvementsStock[[#This Row],[DATE DE RETOUR]]-5&lt;=TODAY(),"ORANGE",IF(PrélèvementsStock[[#This Row],[DATE DE RETOUR]]-7&lt;=TODAY(),"VERT",""))))</f>
        <v/>
      </c>
      <c r="R85" s="9">
        <f>IF(ISNUMBER(SEARCH("VRAI",PrélèvementsStock[[#This Row],[DETEC RETOUR]])),0,PrélèvementsStock[[#This Row],[QTÉ SORTIE]])</f>
        <v>0</v>
      </c>
      <c r="S85" s="24" t="b">
        <f>ISTEXT(PrélèvementsStock[[#This Row],[RETOUR PAR]])</f>
        <v>0</v>
      </c>
      <c r="T85" s="24">
        <f>IF(ISNUMBER(SEARCH("VRAI",PrélèvementsStock[[#This Row],[DETEC RETOUR]])),0,1)</f>
        <v>1</v>
      </c>
      <c r="U85" s="98"/>
      <c r="V85" s="98"/>
    </row>
    <row r="86" spans="2:22" ht="30" customHeight="1" x14ac:dyDescent="0.3">
      <c r="B86" s="76"/>
      <c r="C86" s="9" t="str">
        <f>IFERROR(VLOOKUP(PrélèvementsStock[[#This Row],[ENDROIT SORTIE]],BASE_DE_DONNEE,2,0),"")</f>
        <v/>
      </c>
      <c r="D86" s="28" t="str">
        <f>IFERROR(VLOOKUP(PrélèvementsStock[[#This Row],[ENDROIT SORTIE]],BASE_DE_DONNEE,3,0),"")</f>
        <v/>
      </c>
      <c r="E86" s="76"/>
      <c r="F86" s="81"/>
      <c r="G86" s="30" t="str">
        <f>IFERROR(VLOOKUP(PrélèvementsStock[[#This Row],[ARTICLE]],QUANTITE_RESTANTE,8,0),"")</f>
        <v/>
      </c>
      <c r="H86" s="76" t="str">
        <f>IFERROR(VLOOKUP(PrélèvementsStock[ARTICLE],Inventaire[],2,FALSE),"")</f>
        <v/>
      </c>
      <c r="I86" s="82"/>
      <c r="J86" s="82"/>
      <c r="K86" s="87"/>
      <c r="L86" s="91"/>
      <c r="M86" s="87"/>
      <c r="N86" s="96"/>
      <c r="O86" s="9" t="str">
        <f>IFERROR(VLOOKUP(PrélèvementsStock[ARTICLE],Inventaire[],3,FALSE),"")</f>
        <v/>
      </c>
      <c r="P86" s="9" t="str">
        <f>IFERROR(VLOOKUP(PrélèvementsStock[ARTICLE],Inventaire[],4,FALSE),"")</f>
        <v/>
      </c>
      <c r="Q86" s="9" t="str">
        <f ca="1">IF(PrélèvementsStock[[#This Row],[DATE DE RETOUR]]="","",IF(PrélèvementsStock[[#This Row],[DATE DE RETOUR]]+1&lt;=TODAY(),"ROUGE",IF(PrélèvementsStock[[#This Row],[DATE DE RETOUR]]-5&lt;=TODAY(),"ORANGE",IF(PrélèvementsStock[[#This Row],[DATE DE RETOUR]]-7&lt;=TODAY(),"VERT",""))))</f>
        <v/>
      </c>
      <c r="R86" s="9">
        <f>IF(ISNUMBER(SEARCH("VRAI",PrélèvementsStock[[#This Row],[DETEC RETOUR]])),0,PrélèvementsStock[[#This Row],[QTÉ SORTIE]])</f>
        <v>0</v>
      </c>
      <c r="S86" s="24" t="b">
        <f>ISTEXT(PrélèvementsStock[[#This Row],[RETOUR PAR]])</f>
        <v>0</v>
      </c>
      <c r="T86" s="24">
        <f>IF(ISNUMBER(SEARCH("VRAI",PrélèvementsStock[[#This Row],[DETEC RETOUR]])),0,1)</f>
        <v>1</v>
      </c>
      <c r="U86" s="98"/>
      <c r="V86" s="98"/>
    </row>
    <row r="87" spans="2:22" ht="30" customHeight="1" x14ac:dyDescent="0.3">
      <c r="B87" s="76"/>
      <c r="C87" s="9" t="str">
        <f>IFERROR(VLOOKUP(PrélèvementsStock[[#This Row],[ENDROIT SORTIE]],BASE_DE_DONNEE,2,0),"")</f>
        <v/>
      </c>
      <c r="D87" s="28" t="str">
        <f>IFERROR(VLOOKUP(PrélèvementsStock[[#This Row],[ENDROIT SORTIE]],BASE_DE_DONNEE,3,0),"")</f>
        <v/>
      </c>
      <c r="E87" s="76"/>
      <c r="F87" s="81"/>
      <c r="G87" s="30" t="str">
        <f>IFERROR(VLOOKUP(PrélèvementsStock[[#This Row],[ARTICLE]],QUANTITE_RESTANTE,8,0),"")</f>
        <v/>
      </c>
      <c r="H87" s="76" t="str">
        <f>IFERROR(VLOOKUP(PrélèvementsStock[ARTICLE],Inventaire[],2,FALSE),"")</f>
        <v/>
      </c>
      <c r="I87" s="82"/>
      <c r="J87" s="82"/>
      <c r="K87" s="87"/>
      <c r="L87" s="91"/>
      <c r="M87" s="87"/>
      <c r="N87" s="96"/>
      <c r="O87" s="9" t="str">
        <f>IFERROR(VLOOKUP(PrélèvementsStock[ARTICLE],Inventaire[],3,FALSE),"")</f>
        <v/>
      </c>
      <c r="P87" s="9" t="str">
        <f>IFERROR(VLOOKUP(PrélèvementsStock[ARTICLE],Inventaire[],4,FALSE),"")</f>
        <v/>
      </c>
      <c r="Q87" s="9" t="str">
        <f ca="1">IF(PrélèvementsStock[[#This Row],[DATE DE RETOUR]]="","",IF(PrélèvementsStock[[#This Row],[DATE DE RETOUR]]+1&lt;=TODAY(),"ROUGE",IF(PrélèvementsStock[[#This Row],[DATE DE RETOUR]]-5&lt;=TODAY(),"ORANGE",IF(PrélèvementsStock[[#This Row],[DATE DE RETOUR]]-7&lt;=TODAY(),"VERT",""))))</f>
        <v/>
      </c>
      <c r="R87" s="9">
        <f>IF(ISNUMBER(SEARCH("VRAI",PrélèvementsStock[[#This Row],[DETEC RETOUR]])),0,PrélèvementsStock[[#This Row],[QTÉ SORTIE]])</f>
        <v>0</v>
      </c>
      <c r="S87" s="24" t="b">
        <f>ISTEXT(PrélèvementsStock[[#This Row],[RETOUR PAR]])</f>
        <v>0</v>
      </c>
      <c r="T87" s="24">
        <f>IF(ISNUMBER(SEARCH("VRAI",PrélèvementsStock[[#This Row],[DETEC RETOUR]])),0,1)</f>
        <v>1</v>
      </c>
      <c r="U87" s="98"/>
      <c r="V87" s="98"/>
    </row>
    <row r="88" spans="2:22" ht="30" customHeight="1" x14ac:dyDescent="0.3">
      <c r="B88" s="76"/>
      <c r="C88" s="9" t="str">
        <f>IFERROR(VLOOKUP(PrélèvementsStock[[#This Row],[ENDROIT SORTIE]],BASE_DE_DONNEE,2,0),"")</f>
        <v/>
      </c>
      <c r="D88" s="28" t="str">
        <f>IFERROR(VLOOKUP(PrélèvementsStock[[#This Row],[ENDROIT SORTIE]],BASE_DE_DONNEE,3,0),"")</f>
        <v/>
      </c>
      <c r="E88" s="76"/>
      <c r="F88" s="81"/>
      <c r="G88" s="30" t="str">
        <f>IFERROR(VLOOKUP(PrélèvementsStock[[#This Row],[ARTICLE]],QUANTITE_RESTANTE,8,0),"")</f>
        <v/>
      </c>
      <c r="H88" s="76" t="str">
        <f>IFERROR(VLOOKUP(PrélèvementsStock[ARTICLE],Inventaire[],2,FALSE),"")</f>
        <v/>
      </c>
      <c r="I88" s="82"/>
      <c r="J88" s="82"/>
      <c r="K88" s="87"/>
      <c r="L88" s="91"/>
      <c r="M88" s="87"/>
      <c r="N88" s="96"/>
      <c r="O88" s="9" t="str">
        <f>IFERROR(VLOOKUP(PrélèvementsStock[ARTICLE],Inventaire[],3,FALSE),"")</f>
        <v/>
      </c>
      <c r="P88" s="9" t="str">
        <f>IFERROR(VLOOKUP(PrélèvementsStock[ARTICLE],Inventaire[],4,FALSE),"")</f>
        <v/>
      </c>
      <c r="Q88" s="9" t="str">
        <f ca="1">IF(PrélèvementsStock[[#This Row],[DATE DE RETOUR]]="","",IF(PrélèvementsStock[[#This Row],[DATE DE RETOUR]]+1&lt;=TODAY(),"ROUGE",IF(PrélèvementsStock[[#This Row],[DATE DE RETOUR]]-5&lt;=TODAY(),"ORANGE",IF(PrélèvementsStock[[#This Row],[DATE DE RETOUR]]-7&lt;=TODAY(),"VERT",""))))</f>
        <v/>
      </c>
      <c r="R88" s="9">
        <f>IF(ISNUMBER(SEARCH("VRAI",PrélèvementsStock[[#This Row],[DETEC RETOUR]])),0,PrélèvementsStock[[#This Row],[QTÉ SORTIE]])</f>
        <v>0</v>
      </c>
      <c r="S88" s="24" t="b">
        <f>ISTEXT(PrélèvementsStock[[#This Row],[RETOUR PAR]])</f>
        <v>0</v>
      </c>
      <c r="T88" s="24">
        <f>IF(ISNUMBER(SEARCH("VRAI",PrélèvementsStock[[#This Row],[DETEC RETOUR]])),0,1)</f>
        <v>1</v>
      </c>
      <c r="U88" s="98"/>
      <c r="V88" s="98"/>
    </row>
    <row r="89" spans="2:22" ht="30" customHeight="1" x14ac:dyDescent="0.3">
      <c r="B89" s="76"/>
      <c r="C89" s="9" t="str">
        <f>IFERROR(VLOOKUP(PrélèvementsStock[[#This Row],[ENDROIT SORTIE]],BASE_DE_DONNEE,2,0),"")</f>
        <v/>
      </c>
      <c r="D89" s="28" t="str">
        <f>IFERROR(VLOOKUP(PrélèvementsStock[[#This Row],[ENDROIT SORTIE]],BASE_DE_DONNEE,3,0),"")</f>
        <v/>
      </c>
      <c r="E89" s="76"/>
      <c r="F89" s="81"/>
      <c r="G89" s="30" t="str">
        <f>IFERROR(VLOOKUP(PrélèvementsStock[[#This Row],[ARTICLE]],QUANTITE_RESTANTE,8,0),"")</f>
        <v/>
      </c>
      <c r="H89" s="76" t="str">
        <f>IFERROR(VLOOKUP(PrélèvementsStock[ARTICLE],Inventaire[],2,FALSE),"")</f>
        <v/>
      </c>
      <c r="I89" s="82"/>
      <c r="J89" s="82"/>
      <c r="K89" s="87"/>
      <c r="L89" s="91"/>
      <c r="M89" s="87"/>
      <c r="N89" s="96"/>
      <c r="O89" s="9" t="str">
        <f>IFERROR(VLOOKUP(PrélèvementsStock[ARTICLE],Inventaire[],3,FALSE),"")</f>
        <v/>
      </c>
      <c r="P89" s="9" t="str">
        <f>IFERROR(VLOOKUP(PrélèvementsStock[ARTICLE],Inventaire[],4,FALSE),"")</f>
        <v/>
      </c>
      <c r="Q89" s="9" t="str">
        <f ca="1">IF(PrélèvementsStock[[#This Row],[DATE DE RETOUR]]="","",IF(PrélèvementsStock[[#This Row],[DATE DE RETOUR]]+1&lt;=TODAY(),"ROUGE",IF(PrélèvementsStock[[#This Row],[DATE DE RETOUR]]-5&lt;=TODAY(),"ORANGE",IF(PrélèvementsStock[[#This Row],[DATE DE RETOUR]]-7&lt;=TODAY(),"VERT",""))))</f>
        <v/>
      </c>
      <c r="R89" s="9">
        <f>IF(ISNUMBER(SEARCH("VRAI",PrélèvementsStock[[#This Row],[DETEC RETOUR]])),0,PrélèvementsStock[[#This Row],[QTÉ SORTIE]])</f>
        <v>0</v>
      </c>
      <c r="S89" s="24" t="b">
        <f>ISTEXT(PrélèvementsStock[[#This Row],[RETOUR PAR]])</f>
        <v>0</v>
      </c>
      <c r="T89" s="24">
        <f>IF(ISNUMBER(SEARCH("VRAI",PrélèvementsStock[[#This Row],[DETEC RETOUR]])),0,1)</f>
        <v>1</v>
      </c>
      <c r="U89" s="98"/>
      <c r="V89" s="98"/>
    </row>
    <row r="90" spans="2:22" ht="30" customHeight="1" x14ac:dyDescent="0.3">
      <c r="B90" s="76"/>
      <c r="C90" s="9" t="str">
        <f>IFERROR(VLOOKUP(PrélèvementsStock[[#This Row],[ENDROIT SORTIE]],BASE_DE_DONNEE,2,0),"")</f>
        <v/>
      </c>
      <c r="D90" s="28" t="str">
        <f>IFERROR(VLOOKUP(PrélèvementsStock[[#This Row],[ENDROIT SORTIE]],BASE_DE_DONNEE,3,0),"")</f>
        <v/>
      </c>
      <c r="E90" s="76"/>
      <c r="F90" s="81"/>
      <c r="G90" s="30" t="str">
        <f>IFERROR(VLOOKUP(PrélèvementsStock[[#This Row],[ARTICLE]],QUANTITE_RESTANTE,8,0),"")</f>
        <v/>
      </c>
      <c r="H90" s="76" t="str">
        <f>IFERROR(VLOOKUP(PrélèvementsStock[ARTICLE],Inventaire[],2,FALSE),"")</f>
        <v/>
      </c>
      <c r="I90" s="82"/>
      <c r="J90" s="82"/>
      <c r="K90" s="87"/>
      <c r="L90" s="91"/>
      <c r="M90" s="87"/>
      <c r="N90" s="96"/>
      <c r="O90" s="9" t="str">
        <f>IFERROR(VLOOKUP(PrélèvementsStock[ARTICLE],Inventaire[],3,FALSE),"")</f>
        <v/>
      </c>
      <c r="P90" s="9" t="str">
        <f>IFERROR(VLOOKUP(PrélèvementsStock[ARTICLE],Inventaire[],4,FALSE),"")</f>
        <v/>
      </c>
      <c r="Q90" s="9" t="str">
        <f ca="1">IF(PrélèvementsStock[[#This Row],[DATE DE RETOUR]]="","",IF(PrélèvementsStock[[#This Row],[DATE DE RETOUR]]+1&lt;=TODAY(),"ROUGE",IF(PrélèvementsStock[[#This Row],[DATE DE RETOUR]]-5&lt;=TODAY(),"ORANGE",IF(PrélèvementsStock[[#This Row],[DATE DE RETOUR]]-7&lt;=TODAY(),"VERT",""))))</f>
        <v/>
      </c>
      <c r="R90" s="9">
        <f>IF(ISNUMBER(SEARCH("VRAI",PrélèvementsStock[[#This Row],[DETEC RETOUR]])),0,PrélèvementsStock[[#This Row],[QTÉ SORTIE]])</f>
        <v>0</v>
      </c>
      <c r="S90" s="24" t="b">
        <f>ISTEXT(PrélèvementsStock[[#This Row],[RETOUR PAR]])</f>
        <v>0</v>
      </c>
      <c r="T90" s="24">
        <f>IF(ISNUMBER(SEARCH("VRAI",PrélèvementsStock[[#This Row],[DETEC RETOUR]])),0,1)</f>
        <v>1</v>
      </c>
      <c r="U90" s="98"/>
      <c r="V90" s="98"/>
    </row>
    <row r="91" spans="2:22" ht="30" customHeight="1" x14ac:dyDescent="0.3">
      <c r="B91" s="76"/>
      <c r="C91" s="9" t="str">
        <f>IFERROR(VLOOKUP(PrélèvementsStock[[#This Row],[ENDROIT SORTIE]],BASE_DE_DONNEE,2,0),"")</f>
        <v/>
      </c>
      <c r="D91" s="28" t="str">
        <f>IFERROR(VLOOKUP(PrélèvementsStock[[#This Row],[ENDROIT SORTIE]],BASE_DE_DONNEE,3,0),"")</f>
        <v/>
      </c>
      <c r="E91" s="76"/>
      <c r="F91" s="81"/>
      <c r="G91" s="30" t="str">
        <f>IFERROR(VLOOKUP(PrélèvementsStock[[#This Row],[ARTICLE]],QUANTITE_RESTANTE,8,0),"")</f>
        <v/>
      </c>
      <c r="H91" s="76" t="str">
        <f>IFERROR(VLOOKUP(PrélèvementsStock[ARTICLE],Inventaire[],2,FALSE),"")</f>
        <v/>
      </c>
      <c r="I91" s="82"/>
      <c r="J91" s="82"/>
      <c r="K91" s="87"/>
      <c r="L91" s="91"/>
      <c r="M91" s="87"/>
      <c r="N91" s="96"/>
      <c r="O91" s="9" t="str">
        <f>IFERROR(VLOOKUP(PrélèvementsStock[ARTICLE],Inventaire[],3,FALSE),"")</f>
        <v/>
      </c>
      <c r="P91" s="9" t="str">
        <f>IFERROR(VLOOKUP(PrélèvementsStock[ARTICLE],Inventaire[],4,FALSE),"")</f>
        <v/>
      </c>
      <c r="Q91" s="9" t="str">
        <f ca="1">IF(PrélèvementsStock[[#This Row],[DATE DE RETOUR]]="","",IF(PrélèvementsStock[[#This Row],[DATE DE RETOUR]]+1&lt;=TODAY(),"ROUGE",IF(PrélèvementsStock[[#This Row],[DATE DE RETOUR]]-5&lt;=TODAY(),"ORANGE",IF(PrélèvementsStock[[#This Row],[DATE DE RETOUR]]-7&lt;=TODAY(),"VERT",""))))</f>
        <v/>
      </c>
      <c r="R91" s="9">
        <f>IF(ISNUMBER(SEARCH("VRAI",PrélèvementsStock[[#This Row],[DETEC RETOUR]])),0,PrélèvementsStock[[#This Row],[QTÉ SORTIE]])</f>
        <v>0</v>
      </c>
      <c r="S91" s="24" t="b">
        <f>ISTEXT(PrélèvementsStock[[#This Row],[RETOUR PAR]])</f>
        <v>0</v>
      </c>
      <c r="T91" s="24">
        <f>IF(ISNUMBER(SEARCH("VRAI",PrélèvementsStock[[#This Row],[DETEC RETOUR]])),0,1)</f>
        <v>1</v>
      </c>
      <c r="U91" s="98"/>
      <c r="V91" s="98"/>
    </row>
    <row r="92" spans="2:22" ht="30" customHeight="1" x14ac:dyDescent="0.3">
      <c r="B92" s="76"/>
      <c r="C92" s="9" t="str">
        <f>IFERROR(VLOOKUP(PrélèvementsStock[[#This Row],[ENDROIT SORTIE]],BASE_DE_DONNEE,2,0),"")</f>
        <v/>
      </c>
      <c r="D92" s="28" t="str">
        <f>IFERROR(VLOOKUP(PrélèvementsStock[[#This Row],[ENDROIT SORTIE]],BASE_DE_DONNEE,3,0),"")</f>
        <v/>
      </c>
      <c r="E92" s="76"/>
      <c r="F92" s="81"/>
      <c r="G92" s="30" t="str">
        <f>IFERROR(VLOOKUP(PrélèvementsStock[[#This Row],[ARTICLE]],QUANTITE_RESTANTE,8,0),"")</f>
        <v/>
      </c>
      <c r="H92" s="76" t="str">
        <f>IFERROR(VLOOKUP(PrélèvementsStock[ARTICLE],Inventaire[],2,FALSE),"")</f>
        <v/>
      </c>
      <c r="I92" s="82"/>
      <c r="J92" s="82"/>
      <c r="K92" s="87"/>
      <c r="L92" s="91"/>
      <c r="M92" s="87"/>
      <c r="N92" s="97"/>
      <c r="O92" s="9" t="str">
        <f>IFERROR(VLOOKUP(PrélèvementsStock[ARTICLE],Inventaire[],3,FALSE),"")</f>
        <v/>
      </c>
      <c r="P92" s="9" t="str">
        <f>IFERROR(VLOOKUP(PrélèvementsStock[ARTICLE],Inventaire[],4,FALSE),"")</f>
        <v/>
      </c>
      <c r="Q92" s="9" t="str">
        <f ca="1">IF(PrélèvementsStock[[#This Row],[DATE DE RETOUR]]="","",IF(PrélèvementsStock[[#This Row],[DATE DE RETOUR]]+1&lt;=TODAY(),"ROUGE",IF(PrélèvementsStock[[#This Row],[DATE DE RETOUR]]-5&lt;=TODAY(),"ORANGE",IF(PrélèvementsStock[[#This Row],[DATE DE RETOUR]]-7&lt;=TODAY(),"VERT",""))))</f>
        <v/>
      </c>
      <c r="R92" s="9">
        <f>IF(ISNUMBER(SEARCH("VRAI",PrélèvementsStock[[#This Row],[DETEC RETOUR]])),0,PrélèvementsStock[[#This Row],[QTÉ SORTIE]])</f>
        <v>0</v>
      </c>
      <c r="S92" s="24" t="b">
        <f>ISTEXT(PrélèvementsStock[[#This Row],[RETOUR PAR]])</f>
        <v>0</v>
      </c>
      <c r="T92" s="24">
        <f>IF(ISNUMBER(SEARCH("VRAI",PrélèvementsStock[[#This Row],[DETEC RETOUR]])),0,1)</f>
        <v>1</v>
      </c>
      <c r="U92" s="98"/>
      <c r="V92" s="98"/>
    </row>
    <row r="93" spans="2:22" ht="30" customHeight="1" x14ac:dyDescent="0.3">
      <c r="B93" s="76"/>
      <c r="C93" s="9" t="str">
        <f>IFERROR(VLOOKUP(PrélèvementsStock[[#This Row],[ENDROIT SORTIE]],BASE_DE_DONNEE,2,0),"")</f>
        <v/>
      </c>
      <c r="D93" s="28" t="str">
        <f>IFERROR(VLOOKUP(PrélèvementsStock[[#This Row],[ENDROIT SORTIE]],BASE_DE_DONNEE,3,0),"")</f>
        <v/>
      </c>
      <c r="E93" s="76"/>
      <c r="F93" s="81"/>
      <c r="G93" s="30" t="str">
        <f>IFERROR(VLOOKUP(PrélèvementsStock[[#This Row],[ARTICLE]],QUANTITE_RESTANTE,8,0),"")</f>
        <v/>
      </c>
      <c r="H93" s="98" t="str">
        <f>IFERROR(VLOOKUP(PrélèvementsStock[ARTICLE],Inventaire[],2,FALSE),"")</f>
        <v/>
      </c>
      <c r="I93" s="82"/>
      <c r="J93" s="82"/>
      <c r="K93" s="87"/>
      <c r="L93" s="91"/>
      <c r="M93" s="87"/>
      <c r="N93" s="139"/>
      <c r="O93" s="9" t="str">
        <f>IFERROR(VLOOKUP(PrélèvementsStock[ARTICLE],Inventaire[],3,FALSE),"")</f>
        <v/>
      </c>
      <c r="P93" s="9" t="str">
        <f>IFERROR(VLOOKUP(PrélèvementsStock[ARTICLE],Inventaire[],4,FALSE),"")</f>
        <v/>
      </c>
      <c r="Q93" s="11" t="str">
        <f ca="1">IF(PrélèvementsStock[[#This Row],[DATE DE RETOUR]]="","",IF(PrélèvementsStock[[#This Row],[DATE DE RETOUR]]+1&lt;=TODAY(),"ROUGE",IF(PrélèvementsStock[[#This Row],[DATE DE RETOUR]]-5&lt;=TODAY(),"ORANGE",IF(PrélèvementsStock[[#This Row],[DATE DE RETOUR]]-7&lt;=TODAY(),"VERT",""))))</f>
        <v/>
      </c>
      <c r="R93" s="11">
        <f>IF(ISNUMBER(SEARCH("VRAI",PrélèvementsStock[[#This Row],[DETEC RETOUR]])),0,PrélèvementsStock[[#This Row],[QTÉ SORTIE]])</f>
        <v>0</v>
      </c>
      <c r="S93" s="140" t="b">
        <f>ISTEXT(PrélèvementsStock[[#This Row],[RETOUR PAR]])</f>
        <v>0</v>
      </c>
      <c r="T93" s="140">
        <f>IF(ISNUMBER(SEARCH("VRAI",PrélèvementsStock[[#This Row],[DETEC RETOUR]])),0,1)</f>
        <v>1</v>
      </c>
      <c r="U93" s="98"/>
      <c r="V93" s="98"/>
    </row>
    <row r="94" spans="2:22" ht="30" customHeight="1" x14ac:dyDescent="0.3">
      <c r="B94" s="76"/>
      <c r="C94" s="9" t="str">
        <f>IFERROR(VLOOKUP(PrélèvementsStock[[#This Row],[ENDROIT SORTIE]],BASE_DE_DONNEE,2,0),"")</f>
        <v/>
      </c>
      <c r="D94" s="28" t="str">
        <f>IFERROR(VLOOKUP(PrélèvementsStock[[#This Row],[ENDROIT SORTIE]],BASE_DE_DONNEE,3,0),"")</f>
        <v/>
      </c>
      <c r="E94" s="76"/>
      <c r="F94" s="81"/>
      <c r="G94" s="30" t="str">
        <f>IFERROR(VLOOKUP(PrélèvementsStock[[#This Row],[ARTICLE]],QUANTITE_RESTANTE,8,0),"")</f>
        <v/>
      </c>
      <c r="H94" s="98" t="str">
        <f>IFERROR(VLOOKUP(PrélèvementsStock[ARTICLE],Inventaire[],2,FALSE),"")</f>
        <v/>
      </c>
      <c r="I94" s="82"/>
      <c r="J94" s="82"/>
      <c r="K94" s="87"/>
      <c r="L94" s="91"/>
      <c r="M94" s="87"/>
      <c r="N94" s="139"/>
      <c r="O94" s="9" t="str">
        <f>IFERROR(VLOOKUP(PrélèvementsStock[ARTICLE],Inventaire[],3,FALSE),"")</f>
        <v/>
      </c>
      <c r="P94" s="9" t="str">
        <f>IFERROR(VLOOKUP(PrélèvementsStock[ARTICLE],Inventaire[],4,FALSE),"")</f>
        <v/>
      </c>
      <c r="Q94" s="11" t="str">
        <f ca="1">IF(PrélèvementsStock[[#This Row],[DATE DE RETOUR]]="","",IF(PrélèvementsStock[[#This Row],[DATE DE RETOUR]]+1&lt;=TODAY(),"ROUGE",IF(PrélèvementsStock[[#This Row],[DATE DE RETOUR]]-5&lt;=TODAY(),"ORANGE",IF(PrélèvementsStock[[#This Row],[DATE DE RETOUR]]-7&lt;=TODAY(),"VERT",""))))</f>
        <v/>
      </c>
      <c r="R94" s="11">
        <f>IF(ISNUMBER(SEARCH("VRAI",PrélèvementsStock[[#This Row],[DETEC RETOUR]])),0,PrélèvementsStock[[#This Row],[QTÉ SORTIE]])</f>
        <v>0</v>
      </c>
      <c r="S94" s="140" t="b">
        <f>ISTEXT(PrélèvementsStock[[#This Row],[RETOUR PAR]])</f>
        <v>0</v>
      </c>
      <c r="T94" s="140">
        <f>IF(ISNUMBER(SEARCH("VRAI",PrélèvementsStock[[#This Row],[DETEC RETOUR]])),0,1)</f>
        <v>1</v>
      </c>
      <c r="U94" s="98"/>
      <c r="V94" s="98"/>
    </row>
    <row r="95" spans="2:22" ht="30" customHeight="1" x14ac:dyDescent="0.3">
      <c r="B95" s="76"/>
      <c r="C95" s="9" t="str">
        <f>IFERROR(VLOOKUP(PrélèvementsStock[[#This Row],[ENDROIT SORTIE]],BASE_DE_DONNEE,2,0),"")</f>
        <v/>
      </c>
      <c r="D95" s="28" t="str">
        <f>IFERROR(VLOOKUP(PrélèvementsStock[[#This Row],[ENDROIT SORTIE]],BASE_DE_DONNEE,3,0),"")</f>
        <v/>
      </c>
      <c r="E95" s="76"/>
      <c r="F95" s="81"/>
      <c r="G95" s="30" t="str">
        <f>IFERROR(VLOOKUP(PrélèvementsStock[[#This Row],[ARTICLE]],QUANTITE_RESTANTE,8,0),"")</f>
        <v/>
      </c>
      <c r="H95" s="98" t="str">
        <f>IFERROR(VLOOKUP(PrélèvementsStock[ARTICLE],Inventaire[],2,FALSE),"")</f>
        <v/>
      </c>
      <c r="I95" s="82"/>
      <c r="J95" s="82"/>
      <c r="K95" s="87"/>
      <c r="L95" s="91"/>
      <c r="M95" s="87"/>
      <c r="N95" s="139"/>
      <c r="O95" s="9" t="str">
        <f>IFERROR(VLOOKUP(PrélèvementsStock[ARTICLE],Inventaire[],3,FALSE),"")</f>
        <v/>
      </c>
      <c r="P95" s="9" t="str">
        <f>IFERROR(VLOOKUP(PrélèvementsStock[ARTICLE],Inventaire[],4,FALSE),"")</f>
        <v/>
      </c>
      <c r="Q95" s="11" t="str">
        <f ca="1">IF(PrélèvementsStock[[#This Row],[DATE DE RETOUR]]="","",IF(PrélèvementsStock[[#This Row],[DATE DE RETOUR]]+1&lt;=TODAY(),"ROUGE",IF(PrélèvementsStock[[#This Row],[DATE DE RETOUR]]-5&lt;=TODAY(),"ORANGE",IF(PrélèvementsStock[[#This Row],[DATE DE RETOUR]]-7&lt;=TODAY(),"VERT",""))))</f>
        <v/>
      </c>
      <c r="R95" s="11">
        <f>IF(ISNUMBER(SEARCH("VRAI",PrélèvementsStock[[#This Row],[DETEC RETOUR]])),0,PrélèvementsStock[[#This Row],[QTÉ SORTIE]])</f>
        <v>0</v>
      </c>
      <c r="S95" s="140" t="b">
        <f>ISTEXT(PrélèvementsStock[[#This Row],[RETOUR PAR]])</f>
        <v>0</v>
      </c>
      <c r="T95" s="140">
        <f>IF(ISNUMBER(SEARCH("VRAI",PrélèvementsStock[[#This Row],[DETEC RETOUR]])),0,1)</f>
        <v>1</v>
      </c>
      <c r="U95" s="98"/>
      <c r="V95" s="98"/>
    </row>
    <row r="96" spans="2:22" ht="30" customHeight="1" x14ac:dyDescent="0.3">
      <c r="B96" s="76"/>
      <c r="C96" s="9" t="str">
        <f>IFERROR(VLOOKUP(PrélèvementsStock[[#This Row],[ENDROIT SORTIE]],BASE_DE_DONNEE,2,0),"")</f>
        <v/>
      </c>
      <c r="D96" s="28" t="str">
        <f>IFERROR(VLOOKUP(PrélèvementsStock[[#This Row],[ENDROIT SORTIE]],BASE_DE_DONNEE,3,0),"")</f>
        <v/>
      </c>
      <c r="E96" s="76"/>
      <c r="F96" s="81"/>
      <c r="G96" s="30" t="str">
        <f>IFERROR(VLOOKUP(PrélèvementsStock[[#This Row],[ARTICLE]],QUANTITE_RESTANTE,8,0),"")</f>
        <v/>
      </c>
      <c r="H96" s="98" t="str">
        <f>IFERROR(VLOOKUP(PrélèvementsStock[ARTICLE],Inventaire[],2,FALSE),"")</f>
        <v/>
      </c>
      <c r="I96" s="82"/>
      <c r="J96" s="82"/>
      <c r="K96" s="87"/>
      <c r="L96" s="91"/>
      <c r="M96" s="87"/>
      <c r="N96" s="139"/>
      <c r="O96" s="9" t="str">
        <f>IFERROR(VLOOKUP(PrélèvementsStock[ARTICLE],Inventaire[],3,FALSE),"")</f>
        <v/>
      </c>
      <c r="P96" s="9" t="str">
        <f>IFERROR(VLOOKUP(PrélèvementsStock[ARTICLE],Inventaire[],4,FALSE),"")</f>
        <v/>
      </c>
      <c r="Q96" s="11" t="str">
        <f ca="1">IF(PrélèvementsStock[[#This Row],[DATE DE RETOUR]]="","",IF(PrélèvementsStock[[#This Row],[DATE DE RETOUR]]+1&lt;=TODAY(),"ROUGE",IF(PrélèvementsStock[[#This Row],[DATE DE RETOUR]]-5&lt;=TODAY(),"ORANGE",IF(PrélèvementsStock[[#This Row],[DATE DE RETOUR]]-7&lt;=TODAY(),"VERT",""))))</f>
        <v/>
      </c>
      <c r="R96" s="11">
        <f>IF(ISNUMBER(SEARCH("VRAI",PrélèvementsStock[[#This Row],[DETEC RETOUR]])),0,PrélèvementsStock[[#This Row],[QTÉ SORTIE]])</f>
        <v>0</v>
      </c>
      <c r="S96" s="140" t="b">
        <f>ISTEXT(PrélèvementsStock[[#This Row],[RETOUR PAR]])</f>
        <v>0</v>
      </c>
      <c r="T96" s="140">
        <f>IF(ISNUMBER(SEARCH("VRAI",PrélèvementsStock[[#This Row],[DETEC RETOUR]])),0,1)</f>
        <v>1</v>
      </c>
      <c r="U96" s="98"/>
      <c r="V96" s="98"/>
    </row>
    <row r="97" spans="2:22" ht="30" customHeight="1" x14ac:dyDescent="0.3">
      <c r="B97" s="76"/>
      <c r="C97" s="9" t="str">
        <f>IFERROR(VLOOKUP(PrélèvementsStock[[#This Row],[ENDROIT SORTIE]],BASE_DE_DONNEE,2,0),"")</f>
        <v/>
      </c>
      <c r="D97" s="28" t="str">
        <f>IFERROR(VLOOKUP(PrélèvementsStock[[#This Row],[ENDROIT SORTIE]],BASE_DE_DONNEE,3,0),"")</f>
        <v/>
      </c>
      <c r="E97" s="76"/>
      <c r="F97" s="81"/>
      <c r="G97" s="30" t="str">
        <f>IFERROR(VLOOKUP(PrélèvementsStock[[#This Row],[ARTICLE]],QUANTITE_RESTANTE,8,0),"")</f>
        <v/>
      </c>
      <c r="H97" s="98" t="str">
        <f>IFERROR(VLOOKUP(PrélèvementsStock[ARTICLE],Inventaire[],2,FALSE),"")</f>
        <v/>
      </c>
      <c r="I97" s="82"/>
      <c r="J97" s="82"/>
      <c r="K97" s="87"/>
      <c r="L97" s="91"/>
      <c r="M97" s="87"/>
      <c r="N97" s="139"/>
      <c r="O97" s="9" t="str">
        <f>IFERROR(VLOOKUP(PrélèvementsStock[ARTICLE],Inventaire[],3,FALSE),"")</f>
        <v/>
      </c>
      <c r="P97" s="9" t="str">
        <f>IFERROR(VLOOKUP(PrélèvementsStock[ARTICLE],Inventaire[],4,FALSE),"")</f>
        <v/>
      </c>
      <c r="Q97" s="11" t="str">
        <f ca="1">IF(PrélèvementsStock[[#This Row],[DATE DE RETOUR]]="","",IF(PrélèvementsStock[[#This Row],[DATE DE RETOUR]]+1&lt;=TODAY(),"ROUGE",IF(PrélèvementsStock[[#This Row],[DATE DE RETOUR]]-5&lt;=TODAY(),"ORANGE",IF(PrélèvementsStock[[#This Row],[DATE DE RETOUR]]-7&lt;=TODAY(),"VERT",""))))</f>
        <v/>
      </c>
      <c r="R97" s="11">
        <f>IF(ISNUMBER(SEARCH("VRAI",PrélèvementsStock[[#This Row],[DETEC RETOUR]])),0,PrélèvementsStock[[#This Row],[QTÉ SORTIE]])</f>
        <v>0</v>
      </c>
      <c r="S97" s="140" t="b">
        <f>ISTEXT(PrélèvementsStock[[#This Row],[RETOUR PAR]])</f>
        <v>0</v>
      </c>
      <c r="T97" s="140">
        <f>IF(ISNUMBER(SEARCH("VRAI",PrélèvementsStock[[#This Row],[DETEC RETOUR]])),0,1)</f>
        <v>1</v>
      </c>
      <c r="U97" s="98"/>
      <c r="V97" s="98"/>
    </row>
    <row r="98" spans="2:22" ht="30" customHeight="1" x14ac:dyDescent="0.3">
      <c r="B98" s="76"/>
      <c r="C98" s="9" t="str">
        <f>IFERROR(VLOOKUP(PrélèvementsStock[[#This Row],[ENDROIT SORTIE]],BASE_DE_DONNEE,2,0),"")</f>
        <v/>
      </c>
      <c r="D98" s="28" t="str">
        <f>IFERROR(VLOOKUP(PrélèvementsStock[[#This Row],[ENDROIT SORTIE]],BASE_DE_DONNEE,3,0),"")</f>
        <v/>
      </c>
      <c r="E98" s="76"/>
      <c r="F98" s="81"/>
      <c r="G98" s="30" t="str">
        <f>IFERROR(VLOOKUP(PrélèvementsStock[[#This Row],[ARTICLE]],QUANTITE_RESTANTE,8,0),"")</f>
        <v/>
      </c>
      <c r="H98" s="98" t="str">
        <f>IFERROR(VLOOKUP(PrélèvementsStock[ARTICLE],Inventaire[],2,FALSE),"")</f>
        <v/>
      </c>
      <c r="I98" s="82"/>
      <c r="J98" s="82"/>
      <c r="K98" s="87"/>
      <c r="L98" s="91"/>
      <c r="M98" s="87"/>
      <c r="N98" s="139"/>
      <c r="O98" s="9" t="str">
        <f>IFERROR(VLOOKUP(PrélèvementsStock[ARTICLE],Inventaire[],3,FALSE),"")</f>
        <v/>
      </c>
      <c r="P98" s="9" t="str">
        <f>IFERROR(VLOOKUP(PrélèvementsStock[ARTICLE],Inventaire[],4,FALSE),"")</f>
        <v/>
      </c>
      <c r="Q98" s="11" t="str">
        <f ca="1">IF(PrélèvementsStock[[#This Row],[DATE DE RETOUR]]="","",IF(PrélèvementsStock[[#This Row],[DATE DE RETOUR]]+1&lt;=TODAY(),"ROUGE",IF(PrélèvementsStock[[#This Row],[DATE DE RETOUR]]-5&lt;=TODAY(),"ORANGE",IF(PrélèvementsStock[[#This Row],[DATE DE RETOUR]]-7&lt;=TODAY(),"VERT",""))))</f>
        <v/>
      </c>
      <c r="R98" s="11">
        <f>IF(ISNUMBER(SEARCH("VRAI",PrélèvementsStock[[#This Row],[DETEC RETOUR]])),0,PrélèvementsStock[[#This Row],[QTÉ SORTIE]])</f>
        <v>0</v>
      </c>
      <c r="S98" s="140" t="b">
        <f>ISTEXT(PrélèvementsStock[[#This Row],[RETOUR PAR]])</f>
        <v>0</v>
      </c>
      <c r="T98" s="140">
        <f>IF(ISNUMBER(SEARCH("VRAI",PrélèvementsStock[[#This Row],[DETEC RETOUR]])),0,1)</f>
        <v>1</v>
      </c>
      <c r="U98" s="98"/>
      <c r="V98" s="98"/>
    </row>
    <row r="99" spans="2:22" ht="30" customHeight="1" x14ac:dyDescent="0.3">
      <c r="B99" s="76"/>
      <c r="C99" s="9" t="str">
        <f>IFERROR(VLOOKUP(PrélèvementsStock[[#This Row],[ENDROIT SORTIE]],BASE_DE_DONNEE,2,0),"")</f>
        <v/>
      </c>
      <c r="D99" s="28" t="str">
        <f>IFERROR(VLOOKUP(PrélèvementsStock[[#This Row],[ENDROIT SORTIE]],BASE_DE_DONNEE,3,0),"")</f>
        <v/>
      </c>
      <c r="E99" s="76"/>
      <c r="F99" s="81"/>
      <c r="G99" s="30" t="str">
        <f>IFERROR(VLOOKUP(PrélèvementsStock[[#This Row],[ARTICLE]],QUANTITE_RESTANTE,8,0),"")</f>
        <v/>
      </c>
      <c r="H99" s="98" t="str">
        <f>IFERROR(VLOOKUP(PrélèvementsStock[ARTICLE],Inventaire[],2,FALSE),"")</f>
        <v/>
      </c>
      <c r="I99" s="82"/>
      <c r="J99" s="82"/>
      <c r="K99" s="87"/>
      <c r="L99" s="91"/>
      <c r="M99" s="87"/>
      <c r="N99" s="139"/>
      <c r="O99" s="9" t="str">
        <f>IFERROR(VLOOKUP(PrélèvementsStock[ARTICLE],Inventaire[],3,FALSE),"")</f>
        <v/>
      </c>
      <c r="P99" s="9" t="str">
        <f>IFERROR(VLOOKUP(PrélèvementsStock[ARTICLE],Inventaire[],4,FALSE),"")</f>
        <v/>
      </c>
      <c r="Q99" s="11" t="str">
        <f ca="1">IF(PrélèvementsStock[[#This Row],[DATE DE RETOUR]]="","",IF(PrélèvementsStock[[#This Row],[DATE DE RETOUR]]+1&lt;=TODAY(),"ROUGE",IF(PrélèvementsStock[[#This Row],[DATE DE RETOUR]]-5&lt;=TODAY(),"ORANGE",IF(PrélèvementsStock[[#This Row],[DATE DE RETOUR]]-7&lt;=TODAY(),"VERT",""))))</f>
        <v/>
      </c>
      <c r="R99" s="11">
        <f>IF(ISNUMBER(SEARCH("VRAI",PrélèvementsStock[[#This Row],[DETEC RETOUR]])),0,PrélèvementsStock[[#This Row],[QTÉ SORTIE]])</f>
        <v>0</v>
      </c>
      <c r="S99" s="140" t="b">
        <f>ISTEXT(PrélèvementsStock[[#This Row],[RETOUR PAR]])</f>
        <v>0</v>
      </c>
      <c r="T99" s="140">
        <f>IF(ISNUMBER(SEARCH("VRAI",PrélèvementsStock[[#This Row],[DETEC RETOUR]])),0,1)</f>
        <v>1</v>
      </c>
      <c r="U99" s="98"/>
      <c r="V99" s="98"/>
    </row>
    <row r="100" spans="2:22" ht="30" customHeight="1" x14ac:dyDescent="0.3">
      <c r="B100" s="76"/>
      <c r="C100" s="9" t="str">
        <f>IFERROR(VLOOKUP(PrélèvementsStock[[#This Row],[ENDROIT SORTIE]],BASE_DE_DONNEE,2,0),"")</f>
        <v/>
      </c>
      <c r="D100" s="28" t="str">
        <f>IFERROR(VLOOKUP(PrélèvementsStock[[#This Row],[ENDROIT SORTIE]],BASE_DE_DONNEE,3,0),"")</f>
        <v/>
      </c>
      <c r="E100" s="76"/>
      <c r="F100" s="81"/>
      <c r="G100" s="30" t="str">
        <f>IFERROR(VLOOKUP(PrélèvementsStock[[#This Row],[ARTICLE]],QUANTITE_RESTANTE,8,0),"")</f>
        <v/>
      </c>
      <c r="H100" s="98" t="str">
        <f>IFERROR(VLOOKUP(PrélèvementsStock[ARTICLE],Inventaire[],2,FALSE),"")</f>
        <v/>
      </c>
      <c r="I100" s="82"/>
      <c r="J100" s="82"/>
      <c r="K100" s="87"/>
      <c r="L100" s="91"/>
      <c r="M100" s="87"/>
      <c r="N100" s="139"/>
      <c r="O100" s="9" t="str">
        <f>IFERROR(VLOOKUP(PrélèvementsStock[ARTICLE],Inventaire[],3,FALSE),"")</f>
        <v/>
      </c>
      <c r="P100" s="9" t="str">
        <f>IFERROR(VLOOKUP(PrélèvementsStock[ARTICLE],Inventaire[],4,FALSE),"")</f>
        <v/>
      </c>
      <c r="Q100" s="11" t="str">
        <f ca="1">IF(PrélèvementsStock[[#This Row],[DATE DE RETOUR]]="","",IF(PrélèvementsStock[[#This Row],[DATE DE RETOUR]]+1&lt;=TODAY(),"ROUGE",IF(PrélèvementsStock[[#This Row],[DATE DE RETOUR]]-5&lt;=TODAY(),"ORANGE",IF(PrélèvementsStock[[#This Row],[DATE DE RETOUR]]-7&lt;=TODAY(),"VERT",""))))</f>
        <v/>
      </c>
      <c r="R100" s="11">
        <f>IF(ISNUMBER(SEARCH("VRAI",PrélèvementsStock[[#This Row],[DETEC RETOUR]])),0,PrélèvementsStock[[#This Row],[QTÉ SORTIE]])</f>
        <v>0</v>
      </c>
      <c r="S100" s="140" t="b">
        <f>ISTEXT(PrélèvementsStock[[#This Row],[RETOUR PAR]])</f>
        <v>0</v>
      </c>
      <c r="T100" s="140">
        <f>IF(ISNUMBER(SEARCH("VRAI",PrélèvementsStock[[#This Row],[DETEC RETOUR]])),0,1)</f>
        <v>1</v>
      </c>
      <c r="U100" s="98"/>
      <c r="V100" s="98"/>
    </row>
    <row r="101" spans="2:22" ht="30" customHeight="1" x14ac:dyDescent="0.3">
      <c r="B101" s="76"/>
      <c r="C101" s="9" t="str">
        <f>IFERROR(VLOOKUP(PrélèvementsStock[[#This Row],[ENDROIT SORTIE]],BASE_DE_DONNEE,2,0),"")</f>
        <v/>
      </c>
      <c r="D101" s="28" t="str">
        <f>IFERROR(VLOOKUP(PrélèvementsStock[[#This Row],[ENDROIT SORTIE]],BASE_DE_DONNEE,3,0),"")</f>
        <v/>
      </c>
      <c r="E101" s="76"/>
      <c r="F101" s="81"/>
      <c r="G101" s="30" t="str">
        <f>IFERROR(VLOOKUP(PrélèvementsStock[[#This Row],[ARTICLE]],QUANTITE_RESTANTE,8,0),"")</f>
        <v/>
      </c>
      <c r="H101" s="98" t="str">
        <f>IFERROR(VLOOKUP(PrélèvementsStock[ARTICLE],Inventaire[],2,FALSE),"")</f>
        <v/>
      </c>
      <c r="I101" s="82"/>
      <c r="J101" s="82"/>
      <c r="K101" s="87"/>
      <c r="L101" s="91"/>
      <c r="M101" s="87"/>
      <c r="N101" s="139"/>
      <c r="O101" s="9" t="str">
        <f>IFERROR(VLOOKUP(PrélèvementsStock[ARTICLE],Inventaire[],3,FALSE),"")</f>
        <v/>
      </c>
      <c r="P101" s="9" t="str">
        <f>IFERROR(VLOOKUP(PrélèvementsStock[ARTICLE],Inventaire[],4,FALSE),"")</f>
        <v/>
      </c>
      <c r="Q101" s="11" t="str">
        <f ca="1">IF(PrélèvementsStock[[#This Row],[DATE DE RETOUR]]="","",IF(PrélèvementsStock[[#This Row],[DATE DE RETOUR]]+1&lt;=TODAY(),"ROUGE",IF(PrélèvementsStock[[#This Row],[DATE DE RETOUR]]-5&lt;=TODAY(),"ORANGE",IF(PrélèvementsStock[[#This Row],[DATE DE RETOUR]]-7&lt;=TODAY(),"VERT",""))))</f>
        <v/>
      </c>
      <c r="R101" s="11">
        <f>IF(ISNUMBER(SEARCH("VRAI",PrélèvementsStock[[#This Row],[DETEC RETOUR]])),0,PrélèvementsStock[[#This Row],[QTÉ SORTIE]])</f>
        <v>0</v>
      </c>
      <c r="S101" s="140" t="b">
        <f>ISTEXT(PrélèvementsStock[[#This Row],[RETOUR PAR]])</f>
        <v>0</v>
      </c>
      <c r="T101" s="140">
        <f>IF(ISNUMBER(SEARCH("VRAI",PrélèvementsStock[[#This Row],[DETEC RETOUR]])),0,1)</f>
        <v>1</v>
      </c>
      <c r="U101" s="98"/>
      <c r="V101" s="98"/>
    </row>
    <row r="102" spans="2:22" ht="30" customHeight="1" x14ac:dyDescent="0.3">
      <c r="B102" s="76"/>
      <c r="C102" s="9" t="str">
        <f>IFERROR(VLOOKUP(PrélèvementsStock[[#This Row],[ENDROIT SORTIE]],BASE_DE_DONNEE,2,0),"")</f>
        <v/>
      </c>
      <c r="D102" s="28" t="str">
        <f>IFERROR(VLOOKUP(PrélèvementsStock[[#This Row],[ENDROIT SORTIE]],BASE_DE_DONNEE,3,0),"")</f>
        <v/>
      </c>
      <c r="E102" s="76"/>
      <c r="F102" s="81"/>
      <c r="G102" s="30" t="str">
        <f>IFERROR(VLOOKUP(PrélèvementsStock[[#This Row],[ARTICLE]],QUANTITE_RESTANTE,8,0),"")</f>
        <v/>
      </c>
      <c r="H102" s="98" t="str">
        <f>IFERROR(VLOOKUP(PrélèvementsStock[ARTICLE],Inventaire[],2,FALSE),"")</f>
        <v/>
      </c>
      <c r="I102" s="82"/>
      <c r="J102" s="82"/>
      <c r="K102" s="87"/>
      <c r="L102" s="91"/>
      <c r="M102" s="87"/>
      <c r="N102" s="139"/>
      <c r="O102" s="9" t="str">
        <f>IFERROR(VLOOKUP(PrélèvementsStock[ARTICLE],Inventaire[],3,FALSE),"")</f>
        <v/>
      </c>
      <c r="P102" s="9" t="str">
        <f>IFERROR(VLOOKUP(PrélèvementsStock[ARTICLE],Inventaire[],4,FALSE),"")</f>
        <v/>
      </c>
      <c r="Q102" s="11" t="str">
        <f ca="1">IF(PrélèvementsStock[[#This Row],[DATE DE RETOUR]]="","",IF(PrélèvementsStock[[#This Row],[DATE DE RETOUR]]+1&lt;=TODAY(),"ROUGE",IF(PrélèvementsStock[[#This Row],[DATE DE RETOUR]]-5&lt;=TODAY(),"ORANGE",IF(PrélèvementsStock[[#This Row],[DATE DE RETOUR]]-7&lt;=TODAY(),"VERT",""))))</f>
        <v/>
      </c>
      <c r="R102" s="11">
        <f>IF(ISNUMBER(SEARCH("VRAI",PrélèvementsStock[[#This Row],[DETEC RETOUR]])),0,PrélèvementsStock[[#This Row],[QTÉ SORTIE]])</f>
        <v>0</v>
      </c>
      <c r="S102" s="140" t="b">
        <f>ISTEXT(PrélèvementsStock[[#This Row],[RETOUR PAR]])</f>
        <v>0</v>
      </c>
      <c r="T102" s="140">
        <f>IF(ISNUMBER(SEARCH("VRAI",PrélèvementsStock[[#This Row],[DETEC RETOUR]])),0,1)</f>
        <v>1</v>
      </c>
      <c r="U102" s="98"/>
      <c r="V102" s="98"/>
    </row>
    <row r="103" spans="2:22" ht="30" customHeight="1" x14ac:dyDescent="0.3">
      <c r="B103" s="76"/>
      <c r="C103" s="9" t="str">
        <f>IFERROR(VLOOKUP(PrélèvementsStock[[#This Row],[ENDROIT SORTIE]],BASE_DE_DONNEE,2,0),"")</f>
        <v/>
      </c>
      <c r="D103" s="28" t="str">
        <f>IFERROR(VLOOKUP(PrélèvementsStock[[#This Row],[ENDROIT SORTIE]],BASE_DE_DONNEE,3,0),"")</f>
        <v/>
      </c>
      <c r="E103" s="76"/>
      <c r="F103" s="81"/>
      <c r="G103" s="30" t="str">
        <f>IFERROR(VLOOKUP(PrélèvementsStock[[#This Row],[ARTICLE]],QUANTITE_RESTANTE,8,0),"")</f>
        <v/>
      </c>
      <c r="H103" s="98" t="str">
        <f>IFERROR(VLOOKUP(PrélèvementsStock[ARTICLE],Inventaire[],2,FALSE),"")</f>
        <v/>
      </c>
      <c r="I103" s="82"/>
      <c r="J103" s="82"/>
      <c r="K103" s="87"/>
      <c r="L103" s="91"/>
      <c r="M103" s="87"/>
      <c r="N103" s="139"/>
      <c r="O103" s="9" t="str">
        <f>IFERROR(VLOOKUP(PrélèvementsStock[ARTICLE],Inventaire[],3,FALSE),"")</f>
        <v/>
      </c>
      <c r="P103" s="9" t="str">
        <f>IFERROR(VLOOKUP(PrélèvementsStock[ARTICLE],Inventaire[],4,FALSE),"")</f>
        <v/>
      </c>
      <c r="Q103" s="11" t="str">
        <f ca="1">IF(PrélèvementsStock[[#This Row],[DATE DE RETOUR]]="","",IF(PrélèvementsStock[[#This Row],[DATE DE RETOUR]]+1&lt;=TODAY(),"ROUGE",IF(PrélèvementsStock[[#This Row],[DATE DE RETOUR]]-5&lt;=TODAY(),"ORANGE",IF(PrélèvementsStock[[#This Row],[DATE DE RETOUR]]-7&lt;=TODAY(),"VERT",""))))</f>
        <v/>
      </c>
      <c r="R103" s="11">
        <f>IF(ISNUMBER(SEARCH("VRAI",PrélèvementsStock[[#This Row],[DETEC RETOUR]])),0,PrélèvementsStock[[#This Row],[QTÉ SORTIE]])</f>
        <v>0</v>
      </c>
      <c r="S103" s="140" t="b">
        <f>ISTEXT(PrélèvementsStock[[#This Row],[RETOUR PAR]])</f>
        <v>0</v>
      </c>
      <c r="T103" s="140">
        <f>IF(ISNUMBER(SEARCH("VRAI",PrélèvementsStock[[#This Row],[DETEC RETOUR]])),0,1)</f>
        <v>1</v>
      </c>
      <c r="U103" s="98"/>
      <c r="V103" s="98"/>
    </row>
    <row r="104" spans="2:22" ht="30" customHeight="1" x14ac:dyDescent="0.3">
      <c r="B104" s="76"/>
      <c r="C104" s="9" t="str">
        <f>IFERROR(VLOOKUP(PrélèvementsStock[[#This Row],[ENDROIT SORTIE]],BASE_DE_DONNEE,2,0),"")</f>
        <v/>
      </c>
      <c r="D104" s="28" t="str">
        <f>IFERROR(VLOOKUP(PrélèvementsStock[[#This Row],[ENDROIT SORTIE]],BASE_DE_DONNEE,3,0),"")</f>
        <v/>
      </c>
      <c r="E104" s="76"/>
      <c r="F104" s="81"/>
      <c r="G104" s="30" t="str">
        <f>IFERROR(VLOOKUP(PrélèvementsStock[[#This Row],[ARTICLE]],QUANTITE_RESTANTE,8,0),"")</f>
        <v/>
      </c>
      <c r="H104" s="98" t="str">
        <f>IFERROR(VLOOKUP(PrélèvementsStock[ARTICLE],Inventaire[],2,FALSE),"")</f>
        <v/>
      </c>
      <c r="I104" s="82"/>
      <c r="J104" s="82"/>
      <c r="K104" s="87"/>
      <c r="L104" s="91"/>
      <c r="M104" s="87"/>
      <c r="N104" s="139"/>
      <c r="O104" s="9" t="str">
        <f>IFERROR(VLOOKUP(PrélèvementsStock[ARTICLE],Inventaire[],3,FALSE),"")</f>
        <v/>
      </c>
      <c r="P104" s="9" t="str">
        <f>IFERROR(VLOOKUP(PrélèvementsStock[ARTICLE],Inventaire[],4,FALSE),"")</f>
        <v/>
      </c>
      <c r="Q104" s="11" t="str">
        <f ca="1">IF(PrélèvementsStock[[#This Row],[DATE DE RETOUR]]="","",IF(PrélèvementsStock[[#This Row],[DATE DE RETOUR]]+1&lt;=TODAY(),"ROUGE",IF(PrélèvementsStock[[#This Row],[DATE DE RETOUR]]-5&lt;=TODAY(),"ORANGE",IF(PrélèvementsStock[[#This Row],[DATE DE RETOUR]]-7&lt;=TODAY(),"VERT",""))))</f>
        <v/>
      </c>
      <c r="R104" s="11">
        <f>IF(ISNUMBER(SEARCH("VRAI",PrélèvementsStock[[#This Row],[DETEC RETOUR]])),0,PrélèvementsStock[[#This Row],[QTÉ SORTIE]])</f>
        <v>0</v>
      </c>
      <c r="S104" s="140" t="b">
        <f>ISTEXT(PrélèvementsStock[[#This Row],[RETOUR PAR]])</f>
        <v>0</v>
      </c>
      <c r="T104" s="140">
        <f>IF(ISNUMBER(SEARCH("VRAI",PrélèvementsStock[[#This Row],[DETEC RETOUR]])),0,1)</f>
        <v>1</v>
      </c>
      <c r="U104" s="98"/>
      <c r="V104" s="98"/>
    </row>
    <row r="105" spans="2:22" ht="30" customHeight="1" x14ac:dyDescent="0.3">
      <c r="B105" s="76"/>
      <c r="C105" s="9" t="str">
        <f>IFERROR(VLOOKUP(PrélèvementsStock[[#This Row],[ENDROIT SORTIE]],BASE_DE_DONNEE,2,0),"")</f>
        <v/>
      </c>
      <c r="D105" s="28" t="str">
        <f>IFERROR(VLOOKUP(PrélèvementsStock[[#This Row],[ENDROIT SORTIE]],BASE_DE_DONNEE,3,0),"")</f>
        <v/>
      </c>
      <c r="E105" s="76"/>
      <c r="F105" s="81"/>
      <c r="G105" s="30" t="str">
        <f>IFERROR(VLOOKUP(PrélèvementsStock[[#This Row],[ARTICLE]],QUANTITE_RESTANTE,8,0),"")</f>
        <v/>
      </c>
      <c r="H105" s="98" t="str">
        <f>IFERROR(VLOOKUP(PrélèvementsStock[ARTICLE],Inventaire[],2,FALSE),"")</f>
        <v/>
      </c>
      <c r="I105" s="82"/>
      <c r="J105" s="82"/>
      <c r="K105" s="87"/>
      <c r="L105" s="91"/>
      <c r="M105" s="87"/>
      <c r="N105" s="139"/>
      <c r="O105" s="9" t="str">
        <f>IFERROR(VLOOKUP(PrélèvementsStock[ARTICLE],Inventaire[],3,FALSE),"")</f>
        <v/>
      </c>
      <c r="P105" s="9" t="str">
        <f>IFERROR(VLOOKUP(PrélèvementsStock[ARTICLE],Inventaire[],4,FALSE),"")</f>
        <v/>
      </c>
      <c r="Q105" s="11" t="str">
        <f ca="1">IF(PrélèvementsStock[[#This Row],[DATE DE RETOUR]]="","",IF(PrélèvementsStock[[#This Row],[DATE DE RETOUR]]+1&lt;=TODAY(),"ROUGE",IF(PrélèvementsStock[[#This Row],[DATE DE RETOUR]]-5&lt;=TODAY(),"ORANGE",IF(PrélèvementsStock[[#This Row],[DATE DE RETOUR]]-7&lt;=TODAY(),"VERT",""))))</f>
        <v/>
      </c>
      <c r="R105" s="11">
        <f>IF(ISNUMBER(SEARCH("VRAI",PrélèvementsStock[[#This Row],[DETEC RETOUR]])),0,PrélèvementsStock[[#This Row],[QTÉ SORTIE]])</f>
        <v>0</v>
      </c>
      <c r="S105" s="140" t="b">
        <f>ISTEXT(PrélèvementsStock[[#This Row],[RETOUR PAR]])</f>
        <v>0</v>
      </c>
      <c r="T105" s="140">
        <f>IF(ISNUMBER(SEARCH("VRAI",PrélèvementsStock[[#This Row],[DETEC RETOUR]])),0,1)</f>
        <v>1</v>
      </c>
      <c r="U105" s="98"/>
      <c r="V105" s="98"/>
    </row>
    <row r="106" spans="2:22" ht="30" customHeight="1" x14ac:dyDescent="0.3">
      <c r="B106" s="76"/>
      <c r="C106" s="9" t="str">
        <f>IFERROR(VLOOKUP(PrélèvementsStock[[#This Row],[ENDROIT SORTIE]],BASE_DE_DONNEE,2,0),"")</f>
        <v/>
      </c>
      <c r="D106" s="28" t="str">
        <f>IFERROR(VLOOKUP(PrélèvementsStock[[#This Row],[ENDROIT SORTIE]],BASE_DE_DONNEE,3,0),"")</f>
        <v/>
      </c>
      <c r="E106" s="76"/>
      <c r="F106" s="81"/>
      <c r="G106" s="30" t="str">
        <f>IFERROR(VLOOKUP(PrélèvementsStock[[#This Row],[ARTICLE]],QUANTITE_RESTANTE,8,0),"")</f>
        <v/>
      </c>
      <c r="H106" s="98" t="str">
        <f>IFERROR(VLOOKUP(PrélèvementsStock[ARTICLE],Inventaire[],2,FALSE),"")</f>
        <v/>
      </c>
      <c r="I106" s="82"/>
      <c r="J106" s="82"/>
      <c r="K106" s="87"/>
      <c r="L106" s="91"/>
      <c r="M106" s="87"/>
      <c r="N106" s="139"/>
      <c r="O106" s="9" t="str">
        <f>IFERROR(VLOOKUP(PrélèvementsStock[ARTICLE],Inventaire[],3,FALSE),"")</f>
        <v/>
      </c>
      <c r="P106" s="9" t="str">
        <f>IFERROR(VLOOKUP(PrélèvementsStock[ARTICLE],Inventaire[],4,FALSE),"")</f>
        <v/>
      </c>
      <c r="Q106" s="11" t="str">
        <f ca="1">IF(PrélèvementsStock[[#This Row],[DATE DE RETOUR]]="","",IF(PrélèvementsStock[[#This Row],[DATE DE RETOUR]]+1&lt;=TODAY(),"ROUGE",IF(PrélèvementsStock[[#This Row],[DATE DE RETOUR]]-5&lt;=TODAY(),"ORANGE",IF(PrélèvementsStock[[#This Row],[DATE DE RETOUR]]-7&lt;=TODAY(),"VERT",""))))</f>
        <v/>
      </c>
      <c r="R106" s="11">
        <f>IF(ISNUMBER(SEARCH("VRAI",PrélèvementsStock[[#This Row],[DETEC RETOUR]])),0,PrélèvementsStock[[#This Row],[QTÉ SORTIE]])</f>
        <v>0</v>
      </c>
      <c r="S106" s="140" t="b">
        <f>ISTEXT(PrélèvementsStock[[#This Row],[RETOUR PAR]])</f>
        <v>0</v>
      </c>
      <c r="T106" s="140">
        <f>IF(ISNUMBER(SEARCH("VRAI",PrélèvementsStock[[#This Row],[DETEC RETOUR]])),0,1)</f>
        <v>1</v>
      </c>
      <c r="U106" s="98"/>
      <c r="V106" s="98"/>
    </row>
    <row r="107" spans="2:22" ht="30" customHeight="1" x14ac:dyDescent="0.3">
      <c r="B107" s="76"/>
      <c r="C107" s="9" t="str">
        <f>IFERROR(VLOOKUP(PrélèvementsStock[[#This Row],[ENDROIT SORTIE]],BASE_DE_DONNEE,2,0),"")</f>
        <v/>
      </c>
      <c r="D107" s="28" t="str">
        <f>IFERROR(VLOOKUP(PrélèvementsStock[[#This Row],[ENDROIT SORTIE]],BASE_DE_DONNEE,3,0),"")</f>
        <v/>
      </c>
      <c r="E107" s="76"/>
      <c r="F107" s="81"/>
      <c r="G107" s="30" t="str">
        <f>IFERROR(VLOOKUP(PrélèvementsStock[[#This Row],[ARTICLE]],QUANTITE_RESTANTE,8,0),"")</f>
        <v/>
      </c>
      <c r="H107" s="98" t="str">
        <f>IFERROR(VLOOKUP(PrélèvementsStock[ARTICLE],Inventaire[],2,FALSE),"")</f>
        <v/>
      </c>
      <c r="I107" s="82"/>
      <c r="J107" s="82"/>
      <c r="K107" s="87"/>
      <c r="L107" s="91"/>
      <c r="M107" s="87"/>
      <c r="N107" s="139"/>
      <c r="O107" s="9" t="str">
        <f>IFERROR(VLOOKUP(PrélèvementsStock[ARTICLE],Inventaire[],3,FALSE),"")</f>
        <v/>
      </c>
      <c r="P107" s="9" t="str">
        <f>IFERROR(VLOOKUP(PrélèvementsStock[ARTICLE],Inventaire[],4,FALSE),"")</f>
        <v/>
      </c>
      <c r="Q107" s="11" t="str">
        <f ca="1">IF(PrélèvementsStock[[#This Row],[DATE DE RETOUR]]="","",IF(PrélèvementsStock[[#This Row],[DATE DE RETOUR]]+1&lt;=TODAY(),"ROUGE",IF(PrélèvementsStock[[#This Row],[DATE DE RETOUR]]-5&lt;=TODAY(),"ORANGE",IF(PrélèvementsStock[[#This Row],[DATE DE RETOUR]]-7&lt;=TODAY(),"VERT",""))))</f>
        <v/>
      </c>
      <c r="R107" s="11">
        <f>IF(ISNUMBER(SEARCH("VRAI",PrélèvementsStock[[#This Row],[DETEC RETOUR]])),0,PrélèvementsStock[[#This Row],[QTÉ SORTIE]])</f>
        <v>0</v>
      </c>
      <c r="S107" s="140" t="b">
        <f>ISTEXT(PrélèvementsStock[[#This Row],[RETOUR PAR]])</f>
        <v>0</v>
      </c>
      <c r="T107" s="140">
        <f>IF(ISNUMBER(SEARCH("VRAI",PrélèvementsStock[[#This Row],[DETEC RETOUR]])),0,1)</f>
        <v>1</v>
      </c>
      <c r="U107" s="98"/>
      <c r="V107" s="98"/>
    </row>
    <row r="108" spans="2:22" ht="30" customHeight="1" x14ac:dyDescent="0.3">
      <c r="B108" s="76"/>
      <c r="C108" s="9" t="str">
        <f>IFERROR(VLOOKUP(PrélèvementsStock[[#This Row],[ENDROIT SORTIE]],BASE_DE_DONNEE,2,0),"")</f>
        <v/>
      </c>
      <c r="D108" s="28" t="str">
        <f>IFERROR(VLOOKUP(PrélèvementsStock[[#This Row],[ENDROIT SORTIE]],BASE_DE_DONNEE,3,0),"")</f>
        <v/>
      </c>
      <c r="E108" s="76"/>
      <c r="F108" s="81"/>
      <c r="G108" s="30" t="str">
        <f>IFERROR(VLOOKUP(PrélèvementsStock[[#This Row],[ARTICLE]],QUANTITE_RESTANTE,8,0),"")</f>
        <v/>
      </c>
      <c r="H108" s="98" t="str">
        <f>IFERROR(VLOOKUP(PrélèvementsStock[ARTICLE],Inventaire[],2,FALSE),"")</f>
        <v/>
      </c>
      <c r="I108" s="82"/>
      <c r="J108" s="82"/>
      <c r="K108" s="87"/>
      <c r="L108" s="91"/>
      <c r="M108" s="87"/>
      <c r="N108" s="139"/>
      <c r="O108" s="9" t="str">
        <f>IFERROR(VLOOKUP(PrélèvementsStock[ARTICLE],Inventaire[],3,FALSE),"")</f>
        <v/>
      </c>
      <c r="P108" s="9" t="str">
        <f>IFERROR(VLOOKUP(PrélèvementsStock[ARTICLE],Inventaire[],4,FALSE),"")</f>
        <v/>
      </c>
      <c r="Q108" s="11" t="str">
        <f ca="1">IF(PrélèvementsStock[[#This Row],[DATE DE RETOUR]]="","",IF(PrélèvementsStock[[#This Row],[DATE DE RETOUR]]+1&lt;=TODAY(),"ROUGE",IF(PrélèvementsStock[[#This Row],[DATE DE RETOUR]]-5&lt;=TODAY(),"ORANGE",IF(PrélèvementsStock[[#This Row],[DATE DE RETOUR]]-7&lt;=TODAY(),"VERT",""))))</f>
        <v/>
      </c>
      <c r="R108" s="11">
        <f>IF(ISNUMBER(SEARCH("VRAI",PrélèvementsStock[[#This Row],[DETEC RETOUR]])),0,PrélèvementsStock[[#This Row],[QTÉ SORTIE]])</f>
        <v>0</v>
      </c>
      <c r="S108" s="140" t="b">
        <f>ISTEXT(PrélèvementsStock[[#This Row],[RETOUR PAR]])</f>
        <v>0</v>
      </c>
      <c r="T108" s="140">
        <f>IF(ISNUMBER(SEARCH("VRAI",PrélèvementsStock[[#This Row],[DETEC RETOUR]])),0,1)</f>
        <v>1</v>
      </c>
      <c r="U108" s="98"/>
      <c r="V108" s="98"/>
    </row>
    <row r="109" spans="2:22" ht="30" customHeight="1" x14ac:dyDescent="0.3">
      <c r="B109" s="76"/>
      <c r="C109" s="9" t="str">
        <f>IFERROR(VLOOKUP(PrélèvementsStock[[#This Row],[ENDROIT SORTIE]],BASE_DE_DONNEE,2,0),"")</f>
        <v/>
      </c>
      <c r="D109" s="28" t="str">
        <f>IFERROR(VLOOKUP(PrélèvementsStock[[#This Row],[ENDROIT SORTIE]],BASE_DE_DONNEE,3,0),"")</f>
        <v/>
      </c>
      <c r="E109" s="76"/>
      <c r="F109" s="81"/>
      <c r="G109" s="30" t="str">
        <f>IFERROR(VLOOKUP(PrélèvementsStock[[#This Row],[ARTICLE]],QUANTITE_RESTANTE,8,0),"")</f>
        <v/>
      </c>
      <c r="H109" s="98" t="str">
        <f>IFERROR(VLOOKUP(PrélèvementsStock[ARTICLE],Inventaire[],2,FALSE),"")</f>
        <v/>
      </c>
      <c r="I109" s="82"/>
      <c r="J109" s="82"/>
      <c r="K109" s="87"/>
      <c r="L109" s="91"/>
      <c r="M109" s="87"/>
      <c r="N109" s="139"/>
      <c r="O109" s="9" t="str">
        <f>IFERROR(VLOOKUP(PrélèvementsStock[ARTICLE],Inventaire[],3,FALSE),"")</f>
        <v/>
      </c>
      <c r="P109" s="9" t="str">
        <f>IFERROR(VLOOKUP(PrélèvementsStock[ARTICLE],Inventaire[],4,FALSE),"")</f>
        <v/>
      </c>
      <c r="Q109" s="11" t="str">
        <f ca="1">IF(PrélèvementsStock[[#This Row],[DATE DE RETOUR]]="","",IF(PrélèvementsStock[[#This Row],[DATE DE RETOUR]]+1&lt;=TODAY(),"ROUGE",IF(PrélèvementsStock[[#This Row],[DATE DE RETOUR]]-5&lt;=TODAY(),"ORANGE",IF(PrélèvementsStock[[#This Row],[DATE DE RETOUR]]-7&lt;=TODAY(),"VERT",""))))</f>
        <v/>
      </c>
      <c r="R109" s="11">
        <f>IF(ISNUMBER(SEARCH("VRAI",PrélèvementsStock[[#This Row],[DETEC RETOUR]])),0,PrélèvementsStock[[#This Row],[QTÉ SORTIE]])</f>
        <v>0</v>
      </c>
      <c r="S109" s="140" t="b">
        <f>ISTEXT(PrélèvementsStock[[#This Row],[RETOUR PAR]])</f>
        <v>0</v>
      </c>
      <c r="T109" s="140">
        <f>IF(ISNUMBER(SEARCH("VRAI",PrélèvementsStock[[#This Row],[DETEC RETOUR]])),0,1)</f>
        <v>1</v>
      </c>
      <c r="U109" s="98"/>
      <c r="V109" s="98"/>
    </row>
    <row r="110" spans="2:22" ht="30" customHeight="1" x14ac:dyDescent="0.3">
      <c r="B110" s="76"/>
      <c r="C110" s="9" t="str">
        <f>IFERROR(VLOOKUP(PrélèvementsStock[[#This Row],[ENDROIT SORTIE]],BASE_DE_DONNEE,2,0),"")</f>
        <v/>
      </c>
      <c r="D110" s="28" t="str">
        <f>IFERROR(VLOOKUP(PrélèvementsStock[[#This Row],[ENDROIT SORTIE]],BASE_DE_DONNEE,3,0),"")</f>
        <v/>
      </c>
      <c r="E110" s="76"/>
      <c r="F110" s="81"/>
      <c r="G110" s="30" t="str">
        <f>IFERROR(VLOOKUP(PrélèvementsStock[[#This Row],[ARTICLE]],QUANTITE_RESTANTE,8,0),"")</f>
        <v/>
      </c>
      <c r="H110" s="98" t="str">
        <f>IFERROR(VLOOKUP(PrélèvementsStock[ARTICLE],Inventaire[],2,FALSE),"")</f>
        <v/>
      </c>
      <c r="I110" s="82"/>
      <c r="J110" s="82"/>
      <c r="K110" s="87"/>
      <c r="L110" s="91"/>
      <c r="M110" s="87"/>
      <c r="N110" s="139"/>
      <c r="O110" s="9" t="str">
        <f>IFERROR(VLOOKUP(PrélèvementsStock[ARTICLE],Inventaire[],3,FALSE),"")</f>
        <v/>
      </c>
      <c r="P110" s="9" t="str">
        <f>IFERROR(VLOOKUP(PrélèvementsStock[ARTICLE],Inventaire[],4,FALSE),"")</f>
        <v/>
      </c>
      <c r="Q110" s="11" t="str">
        <f ca="1">IF(PrélèvementsStock[[#This Row],[DATE DE RETOUR]]="","",IF(PrélèvementsStock[[#This Row],[DATE DE RETOUR]]+1&lt;=TODAY(),"ROUGE",IF(PrélèvementsStock[[#This Row],[DATE DE RETOUR]]-5&lt;=TODAY(),"ORANGE",IF(PrélèvementsStock[[#This Row],[DATE DE RETOUR]]-7&lt;=TODAY(),"VERT",""))))</f>
        <v/>
      </c>
      <c r="R110" s="11">
        <f>IF(ISNUMBER(SEARCH("VRAI",PrélèvementsStock[[#This Row],[DETEC RETOUR]])),0,PrélèvementsStock[[#This Row],[QTÉ SORTIE]])</f>
        <v>0</v>
      </c>
      <c r="S110" s="140" t="b">
        <f>ISTEXT(PrélèvementsStock[[#This Row],[RETOUR PAR]])</f>
        <v>0</v>
      </c>
      <c r="T110" s="140">
        <f>IF(ISNUMBER(SEARCH("VRAI",PrélèvementsStock[[#This Row],[DETEC RETOUR]])),0,1)</f>
        <v>1</v>
      </c>
      <c r="U110" s="98"/>
      <c r="V110" s="98"/>
    </row>
    <row r="111" spans="2:22" ht="30" customHeight="1" x14ac:dyDescent="0.3">
      <c r="B111" s="76"/>
      <c r="C111" s="9" t="str">
        <f>IFERROR(VLOOKUP(PrélèvementsStock[[#This Row],[ENDROIT SORTIE]],BASE_DE_DONNEE,2,0),"")</f>
        <v/>
      </c>
      <c r="D111" s="28" t="str">
        <f>IFERROR(VLOOKUP(PrélèvementsStock[[#This Row],[ENDROIT SORTIE]],BASE_DE_DONNEE,3,0),"")</f>
        <v/>
      </c>
      <c r="E111" s="76"/>
      <c r="F111" s="81"/>
      <c r="G111" s="30" t="str">
        <f>IFERROR(VLOOKUP(PrélèvementsStock[[#This Row],[ARTICLE]],QUANTITE_RESTANTE,8,0),"")</f>
        <v/>
      </c>
      <c r="H111" s="98" t="str">
        <f>IFERROR(VLOOKUP(PrélèvementsStock[ARTICLE],Inventaire[],2,FALSE),"")</f>
        <v/>
      </c>
      <c r="I111" s="82"/>
      <c r="J111" s="82"/>
      <c r="K111" s="87"/>
      <c r="L111" s="91"/>
      <c r="M111" s="87"/>
      <c r="N111" s="139"/>
      <c r="O111" s="9" t="str">
        <f>IFERROR(VLOOKUP(PrélèvementsStock[ARTICLE],Inventaire[],3,FALSE),"")</f>
        <v/>
      </c>
      <c r="P111" s="9" t="str">
        <f>IFERROR(VLOOKUP(PrélèvementsStock[ARTICLE],Inventaire[],4,FALSE),"")</f>
        <v/>
      </c>
      <c r="Q111" s="11" t="str">
        <f ca="1">IF(PrélèvementsStock[[#This Row],[DATE DE RETOUR]]="","",IF(PrélèvementsStock[[#This Row],[DATE DE RETOUR]]+1&lt;=TODAY(),"ROUGE",IF(PrélèvementsStock[[#This Row],[DATE DE RETOUR]]-5&lt;=TODAY(),"ORANGE",IF(PrélèvementsStock[[#This Row],[DATE DE RETOUR]]-7&lt;=TODAY(),"VERT",""))))</f>
        <v/>
      </c>
      <c r="R111" s="11">
        <f>IF(ISNUMBER(SEARCH("VRAI",PrélèvementsStock[[#This Row],[DETEC RETOUR]])),0,PrélèvementsStock[[#This Row],[QTÉ SORTIE]])</f>
        <v>0</v>
      </c>
      <c r="S111" s="140" t="b">
        <f>ISTEXT(PrélèvementsStock[[#This Row],[RETOUR PAR]])</f>
        <v>0</v>
      </c>
      <c r="T111" s="140">
        <f>IF(ISNUMBER(SEARCH("VRAI",PrélèvementsStock[[#This Row],[DETEC RETOUR]])),0,1)</f>
        <v>1</v>
      </c>
      <c r="U111" s="98"/>
      <c r="V111" s="98"/>
    </row>
    <row r="112" spans="2:22" ht="30" customHeight="1" x14ac:dyDescent="0.3">
      <c r="B112" s="76"/>
      <c r="C112" s="9" t="str">
        <f>IFERROR(VLOOKUP(PrélèvementsStock[[#This Row],[ENDROIT SORTIE]],BASE_DE_DONNEE,2,0),"")</f>
        <v/>
      </c>
      <c r="D112" s="28" t="str">
        <f>IFERROR(VLOOKUP(PrélèvementsStock[[#This Row],[ENDROIT SORTIE]],BASE_DE_DONNEE,3,0),"")</f>
        <v/>
      </c>
      <c r="E112" s="76"/>
      <c r="F112" s="81"/>
      <c r="G112" s="30" t="str">
        <f>IFERROR(VLOOKUP(PrélèvementsStock[[#This Row],[ARTICLE]],QUANTITE_RESTANTE,8,0),"")</f>
        <v/>
      </c>
      <c r="H112" s="98" t="str">
        <f>IFERROR(VLOOKUP(PrélèvementsStock[ARTICLE],Inventaire[],2,FALSE),"")</f>
        <v/>
      </c>
      <c r="I112" s="82"/>
      <c r="J112" s="82"/>
      <c r="K112" s="87"/>
      <c r="L112" s="91"/>
      <c r="M112" s="87"/>
      <c r="N112" s="139"/>
      <c r="O112" s="9" t="str">
        <f>IFERROR(VLOOKUP(PrélèvementsStock[ARTICLE],Inventaire[],3,FALSE),"")</f>
        <v/>
      </c>
      <c r="P112" s="9" t="str">
        <f>IFERROR(VLOOKUP(PrélèvementsStock[ARTICLE],Inventaire[],4,FALSE),"")</f>
        <v/>
      </c>
      <c r="Q112" s="11" t="str">
        <f ca="1">IF(PrélèvementsStock[[#This Row],[DATE DE RETOUR]]="","",IF(PrélèvementsStock[[#This Row],[DATE DE RETOUR]]+1&lt;=TODAY(),"ROUGE",IF(PrélèvementsStock[[#This Row],[DATE DE RETOUR]]-5&lt;=TODAY(),"ORANGE",IF(PrélèvementsStock[[#This Row],[DATE DE RETOUR]]-7&lt;=TODAY(),"VERT",""))))</f>
        <v/>
      </c>
      <c r="R112" s="11">
        <f>IF(ISNUMBER(SEARCH("VRAI",PrélèvementsStock[[#This Row],[DETEC RETOUR]])),0,PrélèvementsStock[[#This Row],[QTÉ SORTIE]])</f>
        <v>0</v>
      </c>
      <c r="S112" s="140" t="b">
        <f>ISTEXT(PrélèvementsStock[[#This Row],[RETOUR PAR]])</f>
        <v>0</v>
      </c>
      <c r="T112" s="140">
        <f>IF(ISNUMBER(SEARCH("VRAI",PrélèvementsStock[[#This Row],[DETEC RETOUR]])),0,1)</f>
        <v>1</v>
      </c>
      <c r="U112" s="98"/>
      <c r="V112" s="98"/>
    </row>
    <row r="113" spans="2:22" ht="30" customHeight="1" x14ac:dyDescent="0.3">
      <c r="B113" s="76"/>
      <c r="C113" s="9" t="str">
        <f>IFERROR(VLOOKUP(PrélèvementsStock[[#This Row],[ENDROIT SORTIE]],BASE_DE_DONNEE,2,0),"")</f>
        <v/>
      </c>
      <c r="D113" s="28" t="str">
        <f>IFERROR(VLOOKUP(PrélèvementsStock[[#This Row],[ENDROIT SORTIE]],BASE_DE_DONNEE,3,0),"")</f>
        <v/>
      </c>
      <c r="E113" s="76"/>
      <c r="F113" s="81"/>
      <c r="G113" s="30" t="str">
        <f>IFERROR(VLOOKUP(PrélèvementsStock[[#This Row],[ARTICLE]],QUANTITE_RESTANTE,8,0),"")</f>
        <v/>
      </c>
      <c r="H113" s="98" t="str">
        <f>IFERROR(VLOOKUP(PrélèvementsStock[ARTICLE],Inventaire[],2,FALSE),"")</f>
        <v/>
      </c>
      <c r="I113" s="82"/>
      <c r="J113" s="82"/>
      <c r="K113" s="87"/>
      <c r="L113" s="91"/>
      <c r="M113" s="87"/>
      <c r="N113" s="139"/>
      <c r="O113" s="9" t="str">
        <f>IFERROR(VLOOKUP(PrélèvementsStock[ARTICLE],Inventaire[],3,FALSE),"")</f>
        <v/>
      </c>
      <c r="P113" s="9" t="str">
        <f>IFERROR(VLOOKUP(PrélèvementsStock[ARTICLE],Inventaire[],4,FALSE),"")</f>
        <v/>
      </c>
      <c r="Q113" s="11" t="str">
        <f ca="1">IF(PrélèvementsStock[[#This Row],[DATE DE RETOUR]]="","",IF(PrélèvementsStock[[#This Row],[DATE DE RETOUR]]+1&lt;=TODAY(),"ROUGE",IF(PrélèvementsStock[[#This Row],[DATE DE RETOUR]]-5&lt;=TODAY(),"ORANGE",IF(PrélèvementsStock[[#This Row],[DATE DE RETOUR]]-7&lt;=TODAY(),"VERT",""))))</f>
        <v/>
      </c>
      <c r="R113" s="11">
        <f>IF(ISNUMBER(SEARCH("VRAI",PrélèvementsStock[[#This Row],[DETEC RETOUR]])),0,PrélèvementsStock[[#This Row],[QTÉ SORTIE]])</f>
        <v>0</v>
      </c>
      <c r="S113" s="140" t="b">
        <f>ISTEXT(PrélèvementsStock[[#This Row],[RETOUR PAR]])</f>
        <v>0</v>
      </c>
      <c r="T113" s="140">
        <f>IF(ISNUMBER(SEARCH("VRAI",PrélèvementsStock[[#This Row],[DETEC RETOUR]])),0,1)</f>
        <v>1</v>
      </c>
      <c r="U113" s="98"/>
      <c r="V113" s="98"/>
    </row>
    <row r="114" spans="2:22" ht="30" customHeight="1" x14ac:dyDescent="0.3">
      <c r="B114" s="76"/>
      <c r="C114" s="9" t="str">
        <f>IFERROR(VLOOKUP(PrélèvementsStock[[#This Row],[ENDROIT SORTIE]],BASE_DE_DONNEE,2,0),"")</f>
        <v/>
      </c>
      <c r="D114" s="28" t="str">
        <f>IFERROR(VLOOKUP(PrélèvementsStock[[#This Row],[ENDROIT SORTIE]],BASE_DE_DONNEE,3,0),"")</f>
        <v/>
      </c>
      <c r="E114" s="76"/>
      <c r="F114" s="81"/>
      <c r="G114" s="30" t="str">
        <f>IFERROR(VLOOKUP(PrélèvementsStock[[#This Row],[ARTICLE]],QUANTITE_RESTANTE,8,0),"")</f>
        <v/>
      </c>
      <c r="H114" s="98" t="str">
        <f>IFERROR(VLOOKUP(PrélèvementsStock[ARTICLE],Inventaire[],2,FALSE),"")</f>
        <v/>
      </c>
      <c r="I114" s="82"/>
      <c r="J114" s="82"/>
      <c r="K114" s="87"/>
      <c r="L114" s="91"/>
      <c r="M114" s="87"/>
      <c r="N114" s="139"/>
      <c r="O114" s="9" t="str">
        <f>IFERROR(VLOOKUP(PrélèvementsStock[ARTICLE],Inventaire[],3,FALSE),"")</f>
        <v/>
      </c>
      <c r="P114" s="9" t="str">
        <f>IFERROR(VLOOKUP(PrélèvementsStock[ARTICLE],Inventaire[],4,FALSE),"")</f>
        <v/>
      </c>
      <c r="Q114" s="11" t="str">
        <f ca="1">IF(PrélèvementsStock[[#This Row],[DATE DE RETOUR]]="","",IF(PrélèvementsStock[[#This Row],[DATE DE RETOUR]]+1&lt;=TODAY(),"ROUGE",IF(PrélèvementsStock[[#This Row],[DATE DE RETOUR]]-5&lt;=TODAY(),"ORANGE",IF(PrélèvementsStock[[#This Row],[DATE DE RETOUR]]-7&lt;=TODAY(),"VERT",""))))</f>
        <v/>
      </c>
      <c r="R114" s="11">
        <f>IF(ISNUMBER(SEARCH("VRAI",PrélèvementsStock[[#This Row],[DETEC RETOUR]])),0,PrélèvementsStock[[#This Row],[QTÉ SORTIE]])</f>
        <v>0</v>
      </c>
      <c r="S114" s="140" t="b">
        <f>ISTEXT(PrélèvementsStock[[#This Row],[RETOUR PAR]])</f>
        <v>0</v>
      </c>
      <c r="T114" s="140">
        <f>IF(ISNUMBER(SEARCH("VRAI",PrélèvementsStock[[#This Row],[DETEC RETOUR]])),0,1)</f>
        <v>1</v>
      </c>
      <c r="U114" s="98"/>
      <c r="V114" s="98"/>
    </row>
    <row r="115" spans="2:22" ht="30" customHeight="1" x14ac:dyDescent="0.3">
      <c r="B115" s="76"/>
      <c r="C115" s="9" t="str">
        <f>IFERROR(VLOOKUP(PrélèvementsStock[[#This Row],[ENDROIT SORTIE]],BASE_DE_DONNEE,2,0),"")</f>
        <v/>
      </c>
      <c r="D115" s="28" t="str">
        <f>IFERROR(VLOOKUP(PrélèvementsStock[[#This Row],[ENDROIT SORTIE]],BASE_DE_DONNEE,3,0),"")</f>
        <v/>
      </c>
      <c r="E115" s="76"/>
      <c r="F115" s="81"/>
      <c r="G115" s="30" t="str">
        <f>IFERROR(VLOOKUP(PrélèvementsStock[[#This Row],[ARTICLE]],QUANTITE_RESTANTE,8,0),"")</f>
        <v/>
      </c>
      <c r="H115" s="98" t="str">
        <f>IFERROR(VLOOKUP(PrélèvementsStock[ARTICLE],Inventaire[],2,FALSE),"")</f>
        <v/>
      </c>
      <c r="I115" s="82"/>
      <c r="J115" s="82"/>
      <c r="K115" s="87"/>
      <c r="L115" s="91"/>
      <c r="M115" s="87"/>
      <c r="N115" s="139"/>
      <c r="O115" s="9" t="str">
        <f>IFERROR(VLOOKUP(PrélèvementsStock[ARTICLE],Inventaire[],3,FALSE),"")</f>
        <v/>
      </c>
      <c r="P115" s="9" t="str">
        <f>IFERROR(VLOOKUP(PrélèvementsStock[ARTICLE],Inventaire[],4,FALSE),"")</f>
        <v/>
      </c>
      <c r="Q115" s="11" t="str">
        <f ca="1">IF(PrélèvementsStock[[#This Row],[DATE DE RETOUR]]="","",IF(PrélèvementsStock[[#This Row],[DATE DE RETOUR]]+1&lt;=TODAY(),"ROUGE",IF(PrélèvementsStock[[#This Row],[DATE DE RETOUR]]-5&lt;=TODAY(),"ORANGE",IF(PrélèvementsStock[[#This Row],[DATE DE RETOUR]]-7&lt;=TODAY(),"VERT",""))))</f>
        <v/>
      </c>
      <c r="R115" s="11">
        <f>IF(ISNUMBER(SEARCH("VRAI",PrélèvementsStock[[#This Row],[DETEC RETOUR]])),0,PrélèvementsStock[[#This Row],[QTÉ SORTIE]])</f>
        <v>0</v>
      </c>
      <c r="S115" s="140" t="b">
        <f>ISTEXT(PrélèvementsStock[[#This Row],[RETOUR PAR]])</f>
        <v>0</v>
      </c>
      <c r="T115" s="140">
        <f>IF(ISNUMBER(SEARCH("VRAI",PrélèvementsStock[[#This Row],[DETEC RETOUR]])),0,1)</f>
        <v>1</v>
      </c>
      <c r="U115" s="98"/>
      <c r="V115" s="98"/>
    </row>
  </sheetData>
  <sheetProtection selectLockedCells="1" autoFilter="0"/>
  <conditionalFormatting sqref="E12:H15 J12:K15 M12:M15 B5:N6 B7:M9 E16:M16 N7:N16 B18:B115 D115:N115 B10 E10:M10 C10:C115 E17:N114 D10:D114 Q12:V115 O11:P115 O5:V10">
    <cfRule type="expression" dxfId="82" priority="45">
      <formula>$T5=0</formula>
    </cfRule>
    <cfRule type="expression" priority="46">
      <formula>$T5=1</formula>
    </cfRule>
    <cfRule type="expression" dxfId="81" priority="47">
      <formula>$Q5="orange"</formula>
    </cfRule>
    <cfRule type="expression" dxfId="80" priority="48">
      <formula>$Q5="rouge"</formula>
    </cfRule>
  </conditionalFormatting>
  <conditionalFormatting sqref="B11:B17 I12:I15 L12:L15 Q11:V11 E11:M11">
    <cfRule type="expression" dxfId="79" priority="1">
      <formula>$T11=0</formula>
    </cfRule>
    <cfRule type="expression" priority="2">
      <formula>$T11=1</formula>
    </cfRule>
    <cfRule type="expression" dxfId="78" priority="3">
      <formula>$Q11="orange"</formula>
    </cfRule>
    <cfRule type="expression" dxfId="77" priority="4">
      <formula>$Q11="rouge"</formula>
    </cfRule>
  </conditionalFormatting>
  <dataValidations xWindow="801" yWindow="484" count="11">
    <dataValidation allowBlank="1" showInputMessage="1" showErrorMessage="1" prompt="Prélèvements stock permet de connaître les quantités nécessaires pour satisfaire les commandes. Pour effacer le contenu, procédez comme décrit dans B2. Pour voir la feuille de calcul Inventaire d’entrepôt, utilisez le lien de navigation dans C2." sqref="A1" xr:uid="{00000000-0002-0000-0300-000000000000}"/>
    <dataValidation allowBlank="1" showInputMessage="1" showErrorMessage="1" prompt="Entrez le numéro de commande dans cette colonne" sqref="C4:D4" xr:uid="{00000000-0002-0000-0300-000001000000}"/>
    <dataValidation allowBlank="1" showInputMessage="1" showErrorMessage="1" prompt="Sélectionnez la référence dans la liste déroulante. Appuyez sur Alt+Bas pour ouvrir la liste déroulante, puis sur Entrée pour sélectionner l’un des éléments" sqref="E4" xr:uid="{00000000-0002-0000-0300-000002000000}"/>
    <dataValidation allowBlank="1" showInputMessage="1" showErrorMessage="1" prompt="Le numéro de bac est automatiquement mis à jour dans cette colonne" sqref="O4" xr:uid="{00000000-0002-0000-0300-000003000000}"/>
    <dataValidation allowBlank="1" showInputMessage="1" showErrorMessage="1" prompt="L’emplacement est automatiquement mis à jour dans cette colonne" sqref="P4:R4" xr:uid="{00000000-0002-0000-0300-000004000000}"/>
    <dataValidation allowBlank="1" showInputMessage="1" showErrorMessage="1" prompt="La description de l’article est automatiquement mise à jour dans cette colonne" sqref="H4:M4" xr:uid="{00000000-0002-0000-0300-000005000000}"/>
    <dataValidation allowBlank="1" showInputMessage="1" showErrorMessage="1" prompt="L’unité est automatiquement mise à jour dans cette colonne" sqref="N4 S4:T4" xr:uid="{00000000-0002-0000-0300-000006000000}"/>
    <dataValidation type="list" allowBlank="1" showInputMessage="1" showErrorMessage="1" sqref="B5:B115" xr:uid="{00000000-0002-0000-0300-000007000000}">
      <formula1>ASSOCIATION</formula1>
    </dataValidation>
    <dataValidation allowBlank="1" showInputMessage="1" showErrorMessage="1" prompt="Selectionnez l'endroit de sortie a l'aide du menu déroulant." sqref="B4" xr:uid="{00000000-0002-0000-0300-000008000000}"/>
    <dataValidation allowBlank="1" showInputMessage="1" sqref="F1:G1048576" xr:uid="{00000000-0002-0000-0300-000009000000}"/>
    <dataValidation type="list" allowBlank="1" showInputMessage="1" showErrorMessage="1" sqref="E5:E426" xr:uid="{00000000-0002-0000-0300-00000A000000}">
      <formula1>SuiviRéférences</formula1>
    </dataValidation>
  </dataValidations>
  <printOptions horizontalCentered="1"/>
  <pageMargins left="0.23622047244094491" right="0.23622047244094491" top="0.74803149606299213" bottom="0.74803149606299213" header="0.31496062992125984" footer="0.31496062992125984"/>
  <pageSetup paperSize="9" scale="38" fitToHeight="0" orientation="landscape" r:id="rId1"/>
  <headerFooter differentFirst="1">
    <oddFooter>Page &amp;P of &amp;N</oddFooter>
  </headerFooter>
  <drawing r:id="rId2"/>
  <tableParts count="1">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2">
    <tabColor rgb="FFCC0000"/>
  </sheetPr>
  <dimension ref="A3:Q50"/>
  <sheetViews>
    <sheetView zoomScale="85" zoomScaleNormal="85" workbookViewId="0">
      <selection activeCell="F3" sqref="F3"/>
    </sheetView>
  </sheetViews>
  <sheetFormatPr baseColWidth="10" defaultRowHeight="15.75" x14ac:dyDescent="0.3"/>
  <cols>
    <col min="1" max="1" width="18.6640625" customWidth="1"/>
    <col min="2" max="2" width="8.5546875" customWidth="1"/>
    <col min="3" max="3" width="13.44140625" customWidth="1"/>
    <col min="4" max="4" width="12.77734375" customWidth="1"/>
    <col min="5" max="5" width="13.44140625" customWidth="1"/>
    <col min="6" max="6" width="17.5546875" customWidth="1"/>
    <col min="7" max="7" width="4.5546875" customWidth="1"/>
    <col min="8" max="8" width="2.77734375" customWidth="1"/>
    <col min="9" max="26" width="11.5546875" customWidth="1"/>
  </cols>
  <sheetData>
    <row r="3" spans="1:17" x14ac:dyDescent="0.3">
      <c r="E3" s="44" t="s">
        <v>121</v>
      </c>
      <c r="F3" s="100"/>
    </row>
    <row r="4" spans="1:17" x14ac:dyDescent="0.3">
      <c r="E4" s="45" t="s">
        <v>128</v>
      </c>
      <c r="F4" s="22" t="str">
        <f>IFERROR(INDEX('SORTIE DE MATERIEL'!C:C,$H16),"PAS INDIQUEZ")</f>
        <v>PAS INDIQUEZ</v>
      </c>
    </row>
    <row r="5" spans="1:17" x14ac:dyDescent="0.3">
      <c r="C5" s="18"/>
      <c r="D5" s="18"/>
      <c r="E5" s="46" t="s">
        <v>119</v>
      </c>
      <c r="F5" s="31" t="str">
        <f>IFERROR(INDEX('SORTIE DE MATERIEL'!D:D,$H16),"PAS INDIQUEZ")</f>
        <v>PAS INDIQUEZ</v>
      </c>
    </row>
    <row r="6" spans="1:17" x14ac:dyDescent="0.3">
      <c r="C6" s="18"/>
      <c r="D6" s="18"/>
      <c r="E6" s="20"/>
      <c r="F6" s="21"/>
    </row>
    <row r="7" spans="1:17" x14ac:dyDescent="0.3">
      <c r="B7" s="36"/>
      <c r="C7" s="18"/>
      <c r="D7" s="18"/>
      <c r="E7" s="18"/>
      <c r="F7" s="18"/>
    </row>
    <row r="8" spans="1:17" x14ac:dyDescent="0.3">
      <c r="B8" s="36"/>
    </row>
    <row r="9" spans="1:17" x14ac:dyDescent="0.3">
      <c r="A9" s="42" t="s">
        <v>123</v>
      </c>
      <c r="B9" s="37"/>
      <c r="C9" s="43" t="s">
        <v>124</v>
      </c>
      <c r="E9" s="42" t="s">
        <v>122</v>
      </c>
      <c r="F9" s="43" t="s">
        <v>10</v>
      </c>
    </row>
    <row r="10" spans="1:17" x14ac:dyDescent="0.3">
      <c r="A10" s="40" t="str">
        <f>IFERROR(INDEX('SORTIE DE MATERIEL'!K:K,$H16),"PAS INDIQUEZ")</f>
        <v>PAS INDIQUEZ</v>
      </c>
      <c r="B10" s="38"/>
      <c r="C10" s="99">
        <v>43970</v>
      </c>
      <c r="E10" s="40" t="str">
        <f>IFERROR(INDEX('SORTIE DE MATERIEL'!M:M,$H16),"PAS INDIQUEZ")</f>
        <v>PAS INDIQUEZ</v>
      </c>
      <c r="F10" s="41" t="str">
        <f>IFERROR(INDEX('SORTIE DE MATERIEL'!N:N,$H16),"PAS INDIQUEZ")</f>
        <v>PAS INDIQUEZ</v>
      </c>
    </row>
    <row r="11" spans="1:17" x14ac:dyDescent="0.3">
      <c r="B11" s="21"/>
    </row>
    <row r="15" spans="1:17" ht="19.5" x14ac:dyDescent="0.3">
      <c r="A15" s="47" t="s">
        <v>129</v>
      </c>
      <c r="B15" s="47" t="s">
        <v>118</v>
      </c>
      <c r="C15" s="47" t="s">
        <v>22</v>
      </c>
      <c r="D15" s="47" t="s">
        <v>120</v>
      </c>
      <c r="E15" s="47" t="s">
        <v>17</v>
      </c>
      <c r="F15" s="47" t="s">
        <v>330</v>
      </c>
      <c r="I15" s="34" t="s">
        <v>331</v>
      </c>
    </row>
    <row r="16" spans="1:17" ht="31.5" x14ac:dyDescent="0.3">
      <c r="A16" s="12" t="str">
        <f t="shared" ref="A16:A38" si="0">IFERROR(INDEX(SORTIE_ARTICLES,$H16),"")</f>
        <v/>
      </c>
      <c r="B16" s="18" t="str">
        <f>IFERROR(INDEX('SORTIE DE MATERIEL'!F:F,$H16),"")</f>
        <v/>
      </c>
      <c r="C16" s="18" t="str">
        <f>IFERROR(INDEX('SORTIE DE MATERIEL'!H:H,$H16),"")</f>
        <v/>
      </c>
      <c r="D16" s="18" t="str">
        <f>IFERROR(INDEX('SORTIE DE MATERIEL'!I:I,$H16),"")</f>
        <v/>
      </c>
      <c r="E16" s="9" t="str">
        <f>IFERROR(INDEX('SORTIE DE MATERIEL'!O:O,$H16),"")</f>
        <v/>
      </c>
      <c r="F16" s="18"/>
      <c r="H16" s="32" t="str">
        <f t="array" ref="H16">IFERROR(SMALL(IF(('SORTIE DE MATERIEL'!$B$5:$B$100029=$F$3)*('SORTIE DE MATERIEL'!$L$5:$L$100029=$C$10),ROW($5:$100006),""),ROW(A1)),"")</f>
        <v/>
      </c>
      <c r="J16" s="35"/>
      <c r="K16" s="35"/>
      <c r="L16" s="35"/>
      <c r="M16" s="35"/>
      <c r="N16" s="35"/>
      <c r="O16" s="33"/>
      <c r="P16" s="33"/>
      <c r="Q16" s="33"/>
    </row>
    <row r="17" spans="1:12" x14ac:dyDescent="0.3">
      <c r="A17" s="12" t="str">
        <f t="shared" si="0"/>
        <v/>
      </c>
      <c r="B17" s="18" t="str">
        <f>IFERROR(INDEX('SORTIE DE MATERIEL'!F:F,$H17),"")</f>
        <v/>
      </c>
      <c r="C17" s="18" t="str">
        <f>IFERROR(INDEX('SORTIE DE MATERIEL'!H:H,$H17),"")</f>
        <v/>
      </c>
      <c r="D17" s="18" t="str">
        <f>IFERROR(INDEX('SORTIE DE MATERIEL'!I:I,$H17),"")</f>
        <v/>
      </c>
      <c r="E17" s="9" t="str">
        <f>IFERROR(INDEX('SORTIE DE MATERIEL'!O:O,$H17),"")</f>
        <v/>
      </c>
      <c r="F17" s="18"/>
      <c r="H17" s="32" t="str">
        <f t="array" ref="H17">IFERROR(SMALL(IF(('SORTIE DE MATERIEL'!$B$5:$B$100029=$F$3)*('SORTIE DE MATERIEL'!$L$5:$L$100029=$C$10),ROW($5:$100006),""),ROW(A2)),"")</f>
        <v/>
      </c>
    </row>
    <row r="18" spans="1:12" x14ac:dyDescent="0.3">
      <c r="A18" s="12" t="str">
        <f t="shared" si="0"/>
        <v/>
      </c>
      <c r="B18" s="18" t="str">
        <f>IFERROR(INDEX('SORTIE DE MATERIEL'!F:F,$H18),"")</f>
        <v/>
      </c>
      <c r="C18" s="18" t="str">
        <f>IFERROR(INDEX('SORTIE DE MATERIEL'!H:H,$H18),"")</f>
        <v/>
      </c>
      <c r="D18" s="18" t="str">
        <f>IFERROR(INDEX('SORTIE DE MATERIEL'!I:I,$H18),"")</f>
        <v/>
      </c>
      <c r="E18" s="9" t="str">
        <f>IFERROR(INDEX('SORTIE DE MATERIEL'!O:O,$H18),"")</f>
        <v/>
      </c>
      <c r="F18" s="18"/>
      <c r="H18" s="32" t="str">
        <f t="array" ref="H18">IFERROR(SMALL(IF(('SORTIE DE MATERIEL'!$B$5:$B$100029=$F$3)*('SORTIE DE MATERIEL'!$L$5:$L$100029=$C$10),ROW($5:$100006),""),ROW(A3)),"")</f>
        <v/>
      </c>
    </row>
    <row r="19" spans="1:12" x14ac:dyDescent="0.3">
      <c r="A19" s="12" t="str">
        <f t="shared" si="0"/>
        <v/>
      </c>
      <c r="B19" s="18" t="str">
        <f>IFERROR(INDEX('SORTIE DE MATERIEL'!F:F,$H19),"")</f>
        <v/>
      </c>
      <c r="C19" s="18" t="str">
        <f>IFERROR(INDEX('SORTIE DE MATERIEL'!H:H,$H19),"")</f>
        <v/>
      </c>
      <c r="D19" s="18" t="str">
        <f>IFERROR(INDEX('SORTIE DE MATERIEL'!I:I,$H19),"")</f>
        <v/>
      </c>
      <c r="E19" s="9" t="str">
        <f>IFERROR(INDEX('SORTIE DE MATERIEL'!O:O,$H19),"")</f>
        <v/>
      </c>
      <c r="F19" s="18"/>
      <c r="H19" s="32" t="str">
        <f t="array" ref="H19">IFERROR(SMALL(IF(('SORTIE DE MATERIEL'!$B$5:$B$100029=$F$3)*('SORTIE DE MATERIEL'!$L$5:$L$100029=$C$10),ROW($5:$100006),""),ROW(A4)),"")</f>
        <v/>
      </c>
    </row>
    <row r="20" spans="1:12" x14ac:dyDescent="0.3">
      <c r="A20" s="12" t="str">
        <f t="shared" si="0"/>
        <v/>
      </c>
      <c r="B20" s="18" t="str">
        <f>IFERROR(INDEX('SORTIE DE MATERIEL'!F:F,$H20),"")</f>
        <v/>
      </c>
      <c r="C20" s="18" t="str">
        <f>IFERROR(INDEX('SORTIE DE MATERIEL'!H:H,$H20),"")</f>
        <v/>
      </c>
      <c r="D20" s="18" t="str">
        <f>IFERROR(INDEX('SORTIE DE MATERIEL'!I:I,$H20),"")</f>
        <v/>
      </c>
      <c r="E20" s="9" t="str">
        <f>IFERROR(INDEX('SORTIE DE MATERIEL'!O:O,$H20),"")</f>
        <v/>
      </c>
      <c r="F20" s="18"/>
      <c r="H20" s="32" t="str">
        <f t="array" ref="H20">IFERROR(SMALL(IF(('SORTIE DE MATERIEL'!$B$5:$B$100029=$F$3)*('SORTIE DE MATERIEL'!$L$5:$L$100029=$C$10),ROW($5:$100006),""),ROW(A5)),"")</f>
        <v/>
      </c>
    </row>
    <row r="21" spans="1:12" x14ac:dyDescent="0.3">
      <c r="A21" s="12" t="str">
        <f t="shared" si="0"/>
        <v/>
      </c>
      <c r="B21" s="18" t="str">
        <f>IFERROR(INDEX('SORTIE DE MATERIEL'!F:F,$H21),"")</f>
        <v/>
      </c>
      <c r="C21" s="18" t="str">
        <f>IFERROR(INDEX('SORTIE DE MATERIEL'!H:H,$H21),"")</f>
        <v/>
      </c>
      <c r="D21" s="18" t="str">
        <f>IFERROR(INDEX('SORTIE DE MATERIEL'!I:I,$H21),"")</f>
        <v/>
      </c>
      <c r="E21" s="9" t="str">
        <f>IFERROR(INDEX('SORTIE DE MATERIEL'!O:O,$H21),"")</f>
        <v/>
      </c>
      <c r="F21" s="18"/>
      <c r="H21" s="32" t="str">
        <f t="array" ref="H21">IFERROR(SMALL(IF(('SORTIE DE MATERIEL'!$B$5:$B$100029=$F$3)*('SORTIE DE MATERIEL'!$L$5:$L$100029=$C$10),ROW($5:$100006),""),ROW(A6)),"")</f>
        <v/>
      </c>
    </row>
    <row r="22" spans="1:12" x14ac:dyDescent="0.3">
      <c r="A22" s="12" t="str">
        <f t="shared" si="0"/>
        <v/>
      </c>
      <c r="B22" s="18" t="str">
        <f>IFERROR(INDEX('SORTIE DE MATERIEL'!F:F,$H22),"")</f>
        <v/>
      </c>
      <c r="C22" s="18" t="str">
        <f>IFERROR(INDEX('SORTIE DE MATERIEL'!H:H,$H22),"")</f>
        <v/>
      </c>
      <c r="D22" s="18" t="str">
        <f>IFERROR(INDEX('SORTIE DE MATERIEL'!I:I,$H22),"")</f>
        <v/>
      </c>
      <c r="E22" s="9" t="str">
        <f>IFERROR(INDEX('SORTIE DE MATERIEL'!O:O,$H22),"")</f>
        <v/>
      </c>
      <c r="F22" s="18"/>
      <c r="H22" s="32" t="str">
        <f t="array" ref="H22">IFERROR(SMALL(IF(('SORTIE DE MATERIEL'!$B$5:$B$100029=$F$3)*('SORTIE DE MATERIEL'!$L$5:$L$100029=$C$10),ROW($5:$100006),""),ROW(A7)),"")</f>
        <v/>
      </c>
    </row>
    <row r="23" spans="1:12" x14ac:dyDescent="0.3">
      <c r="A23" s="12" t="str">
        <f t="shared" si="0"/>
        <v/>
      </c>
      <c r="B23" s="18" t="str">
        <f>IFERROR(INDEX('SORTIE DE MATERIEL'!F:F,$H23),"")</f>
        <v/>
      </c>
      <c r="C23" s="18" t="str">
        <f>IFERROR(INDEX('SORTIE DE MATERIEL'!H:H,$H23),"")</f>
        <v/>
      </c>
      <c r="D23" s="18" t="str">
        <f>IFERROR(INDEX('SORTIE DE MATERIEL'!I:I,$H23),"")</f>
        <v/>
      </c>
      <c r="E23" s="9" t="str">
        <f>IFERROR(INDEX('SORTIE DE MATERIEL'!O:O,$H23),"")</f>
        <v/>
      </c>
      <c r="F23" s="18"/>
      <c r="H23" s="32" t="str">
        <f t="array" ref="H23">IFERROR(SMALL(IF(('SORTIE DE MATERIEL'!$B$5:$B$100029=$F$3)*('SORTIE DE MATERIEL'!$L$5:$L$100029=$C$10),ROW($5:$100006),""),ROW(A8)),"")</f>
        <v/>
      </c>
    </row>
    <row r="24" spans="1:12" x14ac:dyDescent="0.3">
      <c r="A24" s="12" t="str">
        <f t="shared" si="0"/>
        <v/>
      </c>
      <c r="B24" s="18" t="str">
        <f>IFERROR(INDEX('SORTIE DE MATERIEL'!F:F,$H24),"")</f>
        <v/>
      </c>
      <c r="C24" s="18" t="str">
        <f>IFERROR(INDEX('SORTIE DE MATERIEL'!H:H,$H24),"")</f>
        <v/>
      </c>
      <c r="D24" s="18" t="str">
        <f>IFERROR(INDEX('SORTIE DE MATERIEL'!I:I,$H24),"")</f>
        <v/>
      </c>
      <c r="E24" s="9" t="str">
        <f>IFERROR(INDEX('SORTIE DE MATERIEL'!O:O,$H24),"")</f>
        <v/>
      </c>
      <c r="F24" s="18"/>
      <c r="H24" s="32" t="str">
        <f t="array" ref="H24">IFERROR(SMALL(IF(('SORTIE DE MATERIEL'!$B$5:$B$100029=$F$3)*('SORTIE DE MATERIEL'!$L$5:$L$100029=$C$10),ROW($5:$100006),""),ROW(A9)),"")</f>
        <v/>
      </c>
    </row>
    <row r="25" spans="1:12" x14ac:dyDescent="0.3">
      <c r="A25" s="12" t="str">
        <f t="shared" si="0"/>
        <v/>
      </c>
      <c r="B25" s="18" t="str">
        <f>IFERROR(INDEX('SORTIE DE MATERIEL'!F:F,$H25),"")</f>
        <v/>
      </c>
      <c r="C25" s="18" t="str">
        <f>IFERROR(INDEX('SORTIE DE MATERIEL'!H:H,$H25),"")</f>
        <v/>
      </c>
      <c r="D25" s="18" t="str">
        <f>IFERROR(INDEX('SORTIE DE MATERIEL'!I:I,$H25),"")</f>
        <v/>
      </c>
      <c r="E25" s="9" t="str">
        <f>IFERROR(INDEX('SORTIE DE MATERIEL'!O:O,$H25),"")</f>
        <v/>
      </c>
      <c r="F25" s="18"/>
      <c r="H25" s="32" t="str">
        <f t="array" ref="H25">IFERROR(SMALL(IF(('SORTIE DE MATERIEL'!$B$5:$B$100029=$F$3)*('SORTIE DE MATERIEL'!$L$5:$L$100029=$C$10),ROW($5:$100006),""),ROW(A10)),"")</f>
        <v/>
      </c>
    </row>
    <row r="26" spans="1:12" x14ac:dyDescent="0.3">
      <c r="A26" s="12" t="str">
        <f t="shared" si="0"/>
        <v/>
      </c>
      <c r="B26" s="18" t="str">
        <f>IFERROR(INDEX('SORTIE DE MATERIEL'!F:F,$H26),"")</f>
        <v/>
      </c>
      <c r="C26" s="18" t="str">
        <f>IFERROR(INDEX('SORTIE DE MATERIEL'!H:H,$H26),"")</f>
        <v/>
      </c>
      <c r="D26" s="18" t="str">
        <f>IFERROR(INDEX('SORTIE DE MATERIEL'!I:I,$H26),"")</f>
        <v/>
      </c>
      <c r="E26" s="9" t="str">
        <f>IFERROR(INDEX('SORTIE DE MATERIEL'!O:O,$H26),"")</f>
        <v/>
      </c>
      <c r="F26" s="18"/>
      <c r="H26" s="32" t="str">
        <f t="array" ref="H26">IFERROR(SMALL(IF(('SORTIE DE MATERIEL'!$B$5:$B$100029=$F$3)*('SORTIE DE MATERIEL'!$L$5:$L$100029=$C$10),ROW($5:$100006),""),ROW(A11)),"")</f>
        <v/>
      </c>
    </row>
    <row r="27" spans="1:12" x14ac:dyDescent="0.3">
      <c r="A27" s="12" t="str">
        <f t="shared" si="0"/>
        <v/>
      </c>
      <c r="B27" s="18" t="str">
        <f>IFERROR(INDEX('SORTIE DE MATERIEL'!F:F,$H27),"")</f>
        <v/>
      </c>
      <c r="C27" s="18" t="str">
        <f>IFERROR(INDEX('SORTIE DE MATERIEL'!H:H,$H27),"")</f>
        <v/>
      </c>
      <c r="D27" s="18" t="str">
        <f>IFERROR(INDEX('SORTIE DE MATERIEL'!I:I,$H27),"")</f>
        <v/>
      </c>
      <c r="E27" s="9" t="str">
        <f>IFERROR(INDEX('SORTIE DE MATERIEL'!O:O,$H27),"")</f>
        <v/>
      </c>
      <c r="F27" s="18"/>
      <c r="H27" s="32" t="str">
        <f t="array" ref="H27">IFERROR(SMALL(IF(('SORTIE DE MATERIEL'!$B$5:$B$100029=$F$3)*('SORTIE DE MATERIEL'!$L$5:$L$100029=$C$10),ROW($5:$100006),""),ROW(A12)),"")</f>
        <v/>
      </c>
    </row>
    <row r="28" spans="1:12" x14ac:dyDescent="0.3">
      <c r="A28" s="12" t="str">
        <f t="shared" si="0"/>
        <v/>
      </c>
      <c r="B28" s="18" t="str">
        <f>IFERROR(INDEX('SORTIE DE MATERIEL'!F:F,$H28),"")</f>
        <v/>
      </c>
      <c r="C28" s="18" t="str">
        <f>IFERROR(INDEX('SORTIE DE MATERIEL'!H:H,$H28),"")</f>
        <v/>
      </c>
      <c r="D28" s="18" t="str">
        <f>IFERROR(INDEX('SORTIE DE MATERIEL'!I:I,$H28),"")</f>
        <v/>
      </c>
      <c r="E28" s="9" t="str">
        <f>IFERROR(INDEX('SORTIE DE MATERIEL'!O:O,$H28),"")</f>
        <v/>
      </c>
      <c r="F28" s="18"/>
      <c r="H28" s="32" t="str">
        <f t="array" ref="H28">IFERROR(SMALL(IF(('SORTIE DE MATERIEL'!$B$5:$B$100029=$F$3)*('SORTIE DE MATERIEL'!$L$5:$L$100029=$C$10),ROW($5:$100006),""),ROW(A13)),"")</f>
        <v/>
      </c>
    </row>
    <row r="29" spans="1:12" x14ac:dyDescent="0.3">
      <c r="A29" s="12" t="str">
        <f t="shared" si="0"/>
        <v/>
      </c>
      <c r="B29" s="18" t="str">
        <f>IFERROR(INDEX('SORTIE DE MATERIEL'!F:F,$H29),"")</f>
        <v/>
      </c>
      <c r="C29" s="18" t="str">
        <f>IFERROR(INDEX('SORTIE DE MATERIEL'!H:H,$H29),"")</f>
        <v/>
      </c>
      <c r="D29" s="18" t="str">
        <f>IFERROR(INDEX('SORTIE DE MATERIEL'!I:I,$H29),"")</f>
        <v/>
      </c>
      <c r="E29" s="9" t="str">
        <f>IFERROR(INDEX('SORTIE DE MATERIEL'!O:O,$H29),"")</f>
        <v/>
      </c>
      <c r="F29" s="18"/>
      <c r="H29" s="32" t="str">
        <f t="array" ref="H29">IFERROR(SMALL(IF(('SORTIE DE MATERIEL'!$B$5:$B$100029=$F$3)*('SORTIE DE MATERIEL'!$L$5:$L$100029=$C$10),ROW($5:$100006),""),ROW(A14)),"")</f>
        <v/>
      </c>
    </row>
    <row r="30" spans="1:12" x14ac:dyDescent="0.3">
      <c r="A30" s="12" t="str">
        <f t="shared" si="0"/>
        <v/>
      </c>
      <c r="B30" s="18" t="str">
        <f>IFERROR(INDEX('SORTIE DE MATERIEL'!F:F,$H30),"")</f>
        <v/>
      </c>
      <c r="C30" s="18" t="str">
        <f>IFERROR(INDEX('SORTIE DE MATERIEL'!H:H,$H30),"")</f>
        <v/>
      </c>
      <c r="D30" s="18" t="str">
        <f>IFERROR(INDEX('SORTIE DE MATERIEL'!I:I,$H30),"")</f>
        <v/>
      </c>
      <c r="E30" s="9" t="str">
        <f>IFERROR(INDEX('SORTIE DE MATERIEL'!O:O,$H30),"")</f>
        <v/>
      </c>
      <c r="F30" s="18"/>
      <c r="H30" s="32" t="str">
        <f t="array" ref="H30">IFERROR(SMALL(IF(('SORTIE DE MATERIEL'!$B$5:$B$100029=$F$3)*('SORTIE DE MATERIEL'!$L$5:$L$100029=$C$10),ROW($5:$100006),""),ROW(A15)),"")</f>
        <v/>
      </c>
    </row>
    <row r="31" spans="1:12" x14ac:dyDescent="0.3">
      <c r="A31" s="12" t="str">
        <f t="shared" si="0"/>
        <v/>
      </c>
      <c r="B31" s="18" t="str">
        <f>IFERROR(INDEX('SORTIE DE MATERIEL'!F:F,$H31),"")</f>
        <v/>
      </c>
      <c r="C31" s="18" t="str">
        <f>IFERROR(INDEX('SORTIE DE MATERIEL'!H:H,$H31),"")</f>
        <v/>
      </c>
      <c r="D31" s="18" t="str">
        <f>IFERROR(INDEX('SORTIE DE MATERIEL'!I:I,$H31),"")</f>
        <v/>
      </c>
      <c r="E31" s="9" t="str">
        <f>IFERROR(INDEX('SORTIE DE MATERIEL'!O:O,$H31),"")</f>
        <v/>
      </c>
      <c r="F31" s="18"/>
      <c r="H31" s="32" t="str">
        <f t="array" ref="H31">IFERROR(SMALL(IF(('SORTIE DE MATERIEL'!$B$5:$B$100029=$F$3)*('SORTIE DE MATERIEL'!$L$5:$L$100029=$C$10),ROW($5:$100006),""),ROW(A16)),"")</f>
        <v/>
      </c>
    </row>
    <row r="32" spans="1:12" x14ac:dyDescent="0.3">
      <c r="A32" s="12" t="str">
        <f t="shared" si="0"/>
        <v/>
      </c>
      <c r="B32" s="18" t="str">
        <f>IFERROR(INDEX('SORTIE DE MATERIEL'!F:F,$H32),"")</f>
        <v/>
      </c>
      <c r="C32" s="18" t="str">
        <f>IFERROR(INDEX('SORTIE DE MATERIEL'!H:H,$H32),"")</f>
        <v/>
      </c>
      <c r="D32" s="18" t="str">
        <f>IFERROR(INDEX('SORTIE DE MATERIEL'!I:I,$H32),"")</f>
        <v/>
      </c>
      <c r="E32" s="9" t="str">
        <f>IFERROR(INDEX('SORTIE DE MATERIEL'!O:O,$H32),"")</f>
        <v/>
      </c>
      <c r="F32" s="18"/>
      <c r="H32" s="32" t="str">
        <f t="array" ref="H32">IFERROR(SMALL(IF(('SORTIE DE MATERIEL'!$B$5:$B$100029=$F$3)*('SORTIE DE MATERIEL'!$L$5:$L$100029=$C$10),ROW($5:$100006),""),ROW(A17)),"")</f>
        <v/>
      </c>
      <c r="L32" t="s">
        <v>332</v>
      </c>
    </row>
    <row r="33" spans="1:8" x14ac:dyDescent="0.3">
      <c r="A33" s="12" t="str">
        <f t="shared" si="0"/>
        <v/>
      </c>
      <c r="B33" s="18" t="str">
        <f>IFERROR(INDEX('SORTIE DE MATERIEL'!F:F,$H33),"")</f>
        <v/>
      </c>
      <c r="C33" s="18" t="str">
        <f>IFERROR(INDEX('SORTIE DE MATERIEL'!H:H,$H33),"")</f>
        <v/>
      </c>
      <c r="D33" s="18" t="str">
        <f>IFERROR(INDEX('SORTIE DE MATERIEL'!I:I,$H33),"")</f>
        <v/>
      </c>
      <c r="E33" s="9" t="str">
        <f>IFERROR(INDEX('SORTIE DE MATERIEL'!O:O,$H33),"")</f>
        <v/>
      </c>
      <c r="F33" s="18"/>
      <c r="H33" s="32" t="str">
        <f t="array" ref="H33">IFERROR(SMALL(IF(('SORTIE DE MATERIEL'!$B$5:$B$100029=$F$3)*('SORTIE DE MATERIEL'!$L$5:$L$100029=$C$10),ROW($5:$100006),""),ROW(A18)),"")</f>
        <v/>
      </c>
    </row>
    <row r="34" spans="1:8" x14ac:dyDescent="0.3">
      <c r="A34" s="12" t="str">
        <f t="shared" si="0"/>
        <v/>
      </c>
      <c r="B34" s="18" t="str">
        <f>IFERROR(INDEX('SORTIE DE MATERIEL'!F:F,$H34),"")</f>
        <v/>
      </c>
      <c r="C34" s="18" t="str">
        <f>IFERROR(INDEX('SORTIE DE MATERIEL'!H:H,$H34),"")</f>
        <v/>
      </c>
      <c r="D34" s="18" t="str">
        <f>IFERROR(INDEX('SORTIE DE MATERIEL'!I:I,$H34),"")</f>
        <v/>
      </c>
      <c r="E34" s="9" t="str">
        <f>IFERROR(INDEX('SORTIE DE MATERIEL'!O:O,$H34),"")</f>
        <v/>
      </c>
      <c r="F34" s="18"/>
      <c r="H34" s="32" t="str">
        <f t="array" ref="H34">IFERROR(SMALL(IF(('SORTIE DE MATERIEL'!$B$5:$B$100029=$F$3)*('SORTIE DE MATERIEL'!$L$5:$L$100029=$C$10),ROW($5:$100006),""),ROW(A19)),"")</f>
        <v/>
      </c>
    </row>
    <row r="35" spans="1:8" x14ac:dyDescent="0.3">
      <c r="A35" s="12" t="str">
        <f t="shared" si="0"/>
        <v/>
      </c>
      <c r="B35" s="18" t="str">
        <f>IFERROR(INDEX('SORTIE DE MATERIEL'!F:F,$H35),"")</f>
        <v/>
      </c>
      <c r="C35" s="18" t="str">
        <f>IFERROR(INDEX('SORTIE DE MATERIEL'!H:H,$H35),"")</f>
        <v/>
      </c>
      <c r="D35" s="18" t="str">
        <f>IFERROR(INDEX('SORTIE DE MATERIEL'!I:I,$H35),"")</f>
        <v/>
      </c>
      <c r="E35" s="9" t="str">
        <f>IFERROR(INDEX('SORTIE DE MATERIEL'!O:O,$H35),"")</f>
        <v/>
      </c>
      <c r="F35" s="18"/>
      <c r="H35" s="32" t="str">
        <f t="array" ref="H35">IFERROR(SMALL(IF(('SORTIE DE MATERIEL'!$B$5:$B$100029=$F$3)*('SORTIE DE MATERIEL'!$L$5:$L$100029=$C$10),ROW($5:$100006),""),ROW(A20)),"")</f>
        <v/>
      </c>
    </row>
    <row r="36" spans="1:8" x14ac:dyDescent="0.3">
      <c r="A36" s="12" t="str">
        <f t="shared" si="0"/>
        <v/>
      </c>
      <c r="B36" s="18" t="str">
        <f>IFERROR(INDEX('SORTIE DE MATERIEL'!F:F,$H36),"")</f>
        <v/>
      </c>
      <c r="C36" s="18" t="str">
        <f>IFERROR(INDEX('SORTIE DE MATERIEL'!H:H,$H36),"")</f>
        <v/>
      </c>
      <c r="D36" s="18" t="str">
        <f>IFERROR(INDEX('SORTIE DE MATERIEL'!I:I,$H36),"")</f>
        <v/>
      </c>
      <c r="E36" s="9" t="str">
        <f>IFERROR(INDEX('SORTIE DE MATERIEL'!O:O,$H36),"")</f>
        <v/>
      </c>
      <c r="F36" s="18"/>
      <c r="H36" s="32" t="str">
        <f t="array" ref="H36">IFERROR(SMALL(IF(('SORTIE DE MATERIEL'!$B$5:$B$100029=$F$3)*('SORTIE DE MATERIEL'!$L$5:$L$100029=$C$10),ROW($5:$100006),""),ROW(A21)),"")</f>
        <v/>
      </c>
    </row>
    <row r="37" spans="1:8" x14ac:dyDescent="0.3">
      <c r="A37" s="12" t="str">
        <f t="shared" si="0"/>
        <v/>
      </c>
      <c r="B37" s="18" t="str">
        <f>IFERROR(INDEX('SORTIE DE MATERIEL'!F:F,$H37),"")</f>
        <v/>
      </c>
      <c r="C37" s="18" t="str">
        <f>IFERROR(INDEX('SORTIE DE MATERIEL'!H:H,$H37),"")</f>
        <v/>
      </c>
      <c r="D37" s="18" t="str">
        <f>IFERROR(INDEX('SORTIE DE MATERIEL'!I:I,$H37),"")</f>
        <v/>
      </c>
      <c r="E37" s="9" t="str">
        <f>IFERROR(INDEX('SORTIE DE MATERIEL'!O:O,$H37),"")</f>
        <v/>
      </c>
      <c r="F37" s="18"/>
      <c r="H37" s="32" t="str">
        <f t="array" ref="H37">IFERROR(SMALL(IF(('SORTIE DE MATERIEL'!$B$5:$B$100029=$F$3)*('SORTIE DE MATERIEL'!$L$5:$L$100029=$C$10),ROW($5:$100006),""),ROW(A22)),"")</f>
        <v/>
      </c>
    </row>
    <row r="38" spans="1:8" x14ac:dyDescent="0.3">
      <c r="A38" s="12" t="str">
        <f t="shared" si="0"/>
        <v/>
      </c>
      <c r="B38" s="18" t="str">
        <f>IFERROR(INDEX('SORTIE DE MATERIEL'!F:F,$H38),"")</f>
        <v/>
      </c>
      <c r="C38" s="18" t="str">
        <f>IFERROR(INDEX('SORTIE DE MATERIEL'!H:H,$H38),"")</f>
        <v/>
      </c>
      <c r="D38" s="18" t="str">
        <f>IFERROR(INDEX('SORTIE DE MATERIEL'!I:I,$H38),"")</f>
        <v/>
      </c>
      <c r="E38" s="9" t="str">
        <f>IFERROR(INDEX('SORTIE DE MATERIEL'!O:O,$H38),"")</f>
        <v/>
      </c>
      <c r="F38" s="39" t="str">
        <f>IFERROR(INDEX('SORTIE DE MATERIEL'!P:P,$H38),"")</f>
        <v/>
      </c>
      <c r="H38" s="32" t="str">
        <f t="array" ref="H38">IFERROR(SMALL(IF(('SORTIE DE MATERIEL'!$B$5:$B$100029=$F$3)*('SORTIE DE MATERIEL'!$L$5:$L$100029=$C$10),ROW($5:$100006),""),ROW(A23)),"")</f>
        <v/>
      </c>
    </row>
    <row r="39" spans="1:8" x14ac:dyDescent="0.3">
      <c r="A39" s="18"/>
      <c r="B39" s="18"/>
      <c r="C39" s="18"/>
      <c r="D39" s="18"/>
      <c r="E39" s="18"/>
      <c r="F39" s="18"/>
      <c r="H39" s="32" t="str">
        <f t="array" ref="H39">IFERROR(SMALL(IF(('SORTIE DE MATERIEL'!$B$5:$B$100029=$F$3)*('SORTIE DE MATERIEL'!$L$5:$L$100029=$C$10),ROW($5:$100006),""),ROW(A24)),"")</f>
        <v/>
      </c>
    </row>
    <row r="40" spans="1:8" x14ac:dyDescent="0.3">
      <c r="A40" s="18"/>
      <c r="B40" s="18"/>
      <c r="C40" s="18"/>
      <c r="D40" s="18"/>
      <c r="E40" s="18"/>
      <c r="F40" s="18"/>
      <c r="H40" s="32" t="str">
        <f t="array" ref="H40">IFERROR(SMALL(IF(('SORTIE DE MATERIEL'!$B$5:$B$100029=$F$3)*('SORTIE DE MATERIEL'!$L$5:$L$100029=$C$10),ROW($5:$100006),""),ROW(A25)),"")</f>
        <v/>
      </c>
    </row>
    <row r="41" spans="1:8" x14ac:dyDescent="0.3">
      <c r="A41" s="18"/>
      <c r="B41" s="18"/>
      <c r="C41" s="18"/>
      <c r="D41" s="18"/>
      <c r="E41" s="18"/>
      <c r="F41" s="18"/>
      <c r="H41" s="32" t="str">
        <f t="array" ref="H41">IFERROR(SMALL(IF(('SORTIE DE MATERIEL'!$B$5:$B$100029=$F$3)*('SORTIE DE MATERIEL'!$L$5:$L$100029=$C$10),ROW($5:$100006),""),ROW(A26)),"")</f>
        <v/>
      </c>
    </row>
    <row r="42" spans="1:8" x14ac:dyDescent="0.3">
      <c r="A42" s="18"/>
      <c r="B42" s="18"/>
      <c r="C42" s="18"/>
      <c r="D42" s="18"/>
      <c r="E42" s="18"/>
      <c r="F42" s="18"/>
      <c r="H42" s="32" t="str">
        <f t="array" ref="H42">IFERROR(SMALL(IF(('SORTIE DE MATERIEL'!$B$5:$B$100029=$F$3)*('SORTIE DE MATERIEL'!$L$5:$L$100029=$C$10),ROW($5:$100006),""),ROW(A27)),"")</f>
        <v/>
      </c>
    </row>
    <row r="43" spans="1:8" x14ac:dyDescent="0.3">
      <c r="A43" s="18"/>
      <c r="B43" s="18"/>
      <c r="C43" s="18"/>
      <c r="D43" s="18"/>
      <c r="E43" s="18"/>
      <c r="F43" s="18"/>
      <c r="H43" s="32" t="str">
        <f t="array" ref="H43">IFERROR(SMALL(IF(('SORTIE DE MATERIEL'!$B$5:$B$100029=$F$3)*('SORTIE DE MATERIEL'!$L$5:$L$100029=$C$10),ROW($5:$100006),""),ROW(A28)),"")</f>
        <v/>
      </c>
    </row>
    <row r="44" spans="1:8" x14ac:dyDescent="0.3">
      <c r="A44" s="18"/>
      <c r="B44" s="18"/>
      <c r="C44" s="18"/>
      <c r="D44" s="18"/>
      <c r="H44" s="32" t="str">
        <f t="array" ref="H44">IFERROR(SMALL(IF(('SORTIE DE MATERIEL'!$B$5:$B$100029=$F$3)*('SORTIE DE MATERIEL'!$L$5:$L$100029=$C$10),ROW($5:$100006),""),ROW(A29)),"")</f>
        <v/>
      </c>
    </row>
    <row r="45" spans="1:8" x14ac:dyDescent="0.3">
      <c r="A45" s="18"/>
      <c r="B45" s="18"/>
      <c r="C45" s="18"/>
      <c r="D45" s="18"/>
      <c r="E45" s="18"/>
      <c r="F45" s="18"/>
      <c r="H45" s="32" t="str">
        <f t="array" ref="H45">IFERROR(SMALL(IF(('SORTIE DE MATERIEL'!$B$5:$B$100029=$F$3)*('SORTIE DE MATERIEL'!$L$5:$L$100029=$C$10),ROW($5:$100006),""),ROW(A30)),"")</f>
        <v/>
      </c>
    </row>
    <row r="46" spans="1:8" x14ac:dyDescent="0.3">
      <c r="A46" s="18"/>
      <c r="B46" s="18"/>
      <c r="C46" s="18"/>
      <c r="D46" s="18"/>
      <c r="E46" s="48" t="s">
        <v>125</v>
      </c>
      <c r="F46" s="19" t="str">
        <f>IFERROR(INDEX('SORTIE DE MATERIEL'!J:J,$H16),"PAS DE NOM INDIQUEZ")</f>
        <v>PAS DE NOM INDIQUEZ</v>
      </c>
      <c r="H46" s="32" t="str">
        <f t="array" ref="H46">IFERROR(SMALL(IF(('SORTIE DE MATERIEL'!$B$5:$B$100029=$F$3)*('SORTIE DE MATERIEL'!$L$5:$L$100029=$C$10),ROW($5:$100006),""),ROW(A31)),"")</f>
        <v/>
      </c>
    </row>
    <row r="47" spans="1:8" x14ac:dyDescent="0.3">
      <c r="A47" s="18"/>
      <c r="B47" s="18"/>
      <c r="C47" s="18"/>
      <c r="H47" s="32" t="str">
        <f t="array" ref="H47">IFERROR(SMALL(IF(('SORTIE DE MATERIEL'!$B$5:$B$100029=$F$3)*('SORTIE DE MATERIEL'!$L$5:$L$100029=$C$10),ROW($5:$100006),""),ROW(A32)),"")</f>
        <v/>
      </c>
    </row>
    <row r="48" spans="1:8" x14ac:dyDescent="0.3">
      <c r="A48" s="18"/>
      <c r="B48" s="18"/>
      <c r="C48" s="18"/>
      <c r="D48" s="18"/>
      <c r="H48" s="32" t="str">
        <f t="array" ref="H48">IFERROR(SMALL(IF(('SORTIE DE MATERIEL'!$B$5:$B$100029=$F$3)*('SORTIE DE MATERIEL'!$L$5:$L$100029=$C$10),ROW($5:$100006),""),ROW(A33)),"")</f>
        <v/>
      </c>
    </row>
    <row r="49" spans="1:8" x14ac:dyDescent="0.3">
      <c r="A49" s="18"/>
      <c r="B49" s="18"/>
      <c r="C49" s="18"/>
      <c r="H49" s="32" t="str">
        <f t="array" ref="H49">IFERROR(SMALL(IF(('SORTIE DE MATERIEL'!$B$5:$B$100029=$F$3)*('SORTIE DE MATERIEL'!$L$5:$L$100029=$C$10),ROW($5:$100006),""),ROW(A34)),"")</f>
        <v/>
      </c>
    </row>
    <row r="50" spans="1:8" x14ac:dyDescent="0.3">
      <c r="A50" s="18"/>
      <c r="B50" s="18"/>
      <c r="C50" s="18"/>
    </row>
  </sheetData>
  <sheetProtection selectLockedCells="1" autoFilter="0"/>
  <dataValidations count="1">
    <dataValidation type="list" allowBlank="1" showInputMessage="1" showErrorMessage="1" sqref="A16:A38" xr:uid="{00000000-0002-0000-0400-000000000000}">
      <formula1>ARTICLES</formula1>
    </dataValidation>
  </dataValidations>
  <pageMargins left="0.23622047244094491" right="0.23622047244094491" top="0.39370078740157483" bottom="0.39370078740157483" header="0.31496062992125984" footer="0.31496062992125984"/>
  <pageSetup paperSize="9" orientation="portrait" r:id="rId1"/>
  <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400-000001000000}">
          <x14:formula1>
            <xm:f>OFFSET('SORTIE DE MATERIEL'!$B$5,,,COUNTIF('SORTIE DE MATERIEL'!$B:$B,"&gt;*&lt;")-3)</xm:f>
          </x14:formula1>
          <xm:sqref>F3</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3">
    <tabColor theme="6" tint="-0.249977111117893"/>
  </sheetPr>
  <dimension ref="A1:C5"/>
  <sheetViews>
    <sheetView showGridLines="0" workbookViewId="0">
      <selection activeCell="B28" sqref="B28"/>
    </sheetView>
  </sheetViews>
  <sheetFormatPr baseColWidth="10" defaultRowHeight="15.75" x14ac:dyDescent="0.3"/>
  <cols>
    <col min="1" max="1" width="17" style="127" customWidth="1"/>
    <col min="2" max="2" width="26.109375" style="127" customWidth="1"/>
    <col min="3" max="3" width="17.88671875" style="128" customWidth="1"/>
    <col min="4" max="26" width="11.5546875" customWidth="1"/>
  </cols>
  <sheetData>
    <row r="1" spans="1:3" x14ac:dyDescent="0.3">
      <c r="A1" s="127" t="s">
        <v>135</v>
      </c>
      <c r="B1" s="127" t="s">
        <v>139</v>
      </c>
      <c r="C1" s="128" t="s">
        <v>136</v>
      </c>
    </row>
    <row r="2" spans="1:3" x14ac:dyDescent="0.3">
      <c r="A2" s="127" t="s">
        <v>137</v>
      </c>
      <c r="B2" s="127" t="s">
        <v>132</v>
      </c>
      <c r="C2" s="128">
        <v>602557496</v>
      </c>
    </row>
    <row r="3" spans="1:3" x14ac:dyDescent="0.3">
      <c r="A3" s="127" t="s">
        <v>133</v>
      </c>
      <c r="B3" s="127" t="s">
        <v>138</v>
      </c>
      <c r="C3" s="128">
        <v>623114498</v>
      </c>
    </row>
    <row r="4" spans="1:3" x14ac:dyDescent="0.3">
      <c r="A4" s="127" t="s">
        <v>143</v>
      </c>
      <c r="B4" s="127" t="s">
        <v>144</v>
      </c>
      <c r="C4" s="128">
        <v>734558823</v>
      </c>
    </row>
    <row r="5" spans="1:3" x14ac:dyDescent="0.3">
      <c r="A5" s="127" t="s">
        <v>352</v>
      </c>
      <c r="B5" s="127" t="s">
        <v>167</v>
      </c>
      <c r="C5" s="128">
        <v>676767676</v>
      </c>
    </row>
  </sheetData>
  <sheetProtection selectLockedCells="1" autoFilter="0"/>
  <pageMargins left="0.7" right="0.7" top="0.75" bottom="0.75" header="0.3" footer="0.3"/>
  <tableParts count="1">
    <tablePart r:id="rId1"/>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5">
    <tabColor rgb="FF7030A0"/>
    <pageSetUpPr fitToPage="1"/>
  </sheetPr>
  <dimension ref="B1:H85"/>
  <sheetViews>
    <sheetView zoomScaleNormal="100" workbookViewId="0">
      <selection activeCell="B1" sqref="B1"/>
    </sheetView>
  </sheetViews>
  <sheetFormatPr baseColWidth="10" defaultColWidth="8.88671875" defaultRowHeight="30" customHeight="1" x14ac:dyDescent="0.3"/>
  <cols>
    <col min="1" max="1" width="1.88671875" customWidth="1"/>
    <col min="2" max="2" width="10.5546875" style="55" customWidth="1"/>
    <col min="3" max="3" width="7.77734375" style="55" customWidth="1"/>
    <col min="4" max="4" width="10.5546875" style="88" customWidth="1"/>
    <col min="5" max="5" width="55.88671875" style="55" customWidth="1"/>
    <col min="6" max="6" width="74.109375" style="55" customWidth="1"/>
    <col min="7" max="7" width="15.44140625" style="55" customWidth="1"/>
    <col min="8" max="8" width="15.33203125" style="88" customWidth="1"/>
    <col min="9" max="26" width="8.88671875" customWidth="1"/>
  </cols>
  <sheetData>
    <row r="1" spans="2:8" ht="54" customHeight="1" thickBot="1" x14ac:dyDescent="0.5">
      <c r="B1" s="49" t="s">
        <v>322</v>
      </c>
      <c r="C1" s="49"/>
      <c r="D1" s="108"/>
      <c r="E1" s="49"/>
      <c r="F1" s="49"/>
      <c r="G1" s="49"/>
      <c r="H1" s="108"/>
    </row>
    <row r="2" spans="2:8" ht="24.95" customHeight="1" x14ac:dyDescent="0.3">
      <c r="B2" s="60"/>
      <c r="C2" s="60"/>
      <c r="D2" s="109"/>
      <c r="F2" s="60"/>
      <c r="G2" s="60"/>
      <c r="H2" s="109"/>
    </row>
    <row r="3" spans="2:8" ht="30" customHeight="1" x14ac:dyDescent="0.3">
      <c r="B3" s="75"/>
      <c r="C3" s="75"/>
      <c r="E3" s="75"/>
      <c r="F3" s="75"/>
      <c r="G3" s="75"/>
    </row>
    <row r="4" spans="2:8" ht="17.100000000000001" customHeight="1" x14ac:dyDescent="0.3">
      <c r="B4" s="68" t="s">
        <v>158</v>
      </c>
      <c r="C4" s="68" t="s">
        <v>159</v>
      </c>
      <c r="D4" s="90" t="s">
        <v>160</v>
      </c>
      <c r="E4" s="68" t="s">
        <v>22</v>
      </c>
      <c r="F4" s="68" t="s">
        <v>161</v>
      </c>
      <c r="G4" s="68" t="s">
        <v>323</v>
      </c>
      <c r="H4" s="90" t="s">
        <v>324</v>
      </c>
    </row>
    <row r="5" spans="2:8" ht="30" customHeight="1" x14ac:dyDescent="0.3">
      <c r="B5" s="102" t="s">
        <v>162</v>
      </c>
      <c r="C5" s="102" t="s">
        <v>175</v>
      </c>
      <c r="D5" s="110">
        <v>43402</v>
      </c>
      <c r="E5" s="102" t="s">
        <v>185</v>
      </c>
      <c r="F5" s="119" t="s">
        <v>266</v>
      </c>
      <c r="G5" s="124" t="s">
        <v>328</v>
      </c>
      <c r="H5" s="110">
        <v>43431</v>
      </c>
    </row>
    <row r="6" spans="2:8" ht="30" customHeight="1" x14ac:dyDescent="0.3">
      <c r="B6" s="102" t="s">
        <v>127</v>
      </c>
      <c r="C6" s="102" t="s">
        <v>34</v>
      </c>
      <c r="D6" s="110">
        <v>43432</v>
      </c>
      <c r="E6" s="102" t="s">
        <v>199</v>
      </c>
      <c r="F6" s="119" t="s">
        <v>280</v>
      </c>
      <c r="G6" s="124" t="s">
        <v>328</v>
      </c>
      <c r="H6" s="110">
        <v>43433</v>
      </c>
    </row>
    <row r="7" spans="2:8" ht="30" customHeight="1" x14ac:dyDescent="0.3">
      <c r="B7" s="103" t="s">
        <v>127</v>
      </c>
      <c r="C7" s="103" t="s">
        <v>175</v>
      </c>
      <c r="D7" s="111">
        <v>43432</v>
      </c>
      <c r="E7" s="103" t="s">
        <v>192</v>
      </c>
      <c r="F7" s="120" t="s">
        <v>273</v>
      </c>
      <c r="G7" s="125"/>
      <c r="H7" s="111"/>
    </row>
    <row r="8" spans="2:8" ht="30" customHeight="1" x14ac:dyDescent="0.3">
      <c r="B8" s="103" t="s">
        <v>127</v>
      </c>
      <c r="C8" s="103" t="s">
        <v>175</v>
      </c>
      <c r="D8" s="111">
        <v>43432</v>
      </c>
      <c r="E8" s="103" t="s">
        <v>193</v>
      </c>
      <c r="F8" s="120" t="s">
        <v>274</v>
      </c>
      <c r="G8" s="125"/>
      <c r="H8" s="111"/>
    </row>
    <row r="9" spans="2:8" ht="30" customHeight="1" x14ac:dyDescent="0.3">
      <c r="B9" s="103" t="s">
        <v>127</v>
      </c>
      <c r="C9" s="103" t="s">
        <v>175</v>
      </c>
      <c r="D9" s="111">
        <v>43432</v>
      </c>
      <c r="E9" s="103" t="s">
        <v>202</v>
      </c>
      <c r="F9" s="120" t="s">
        <v>283</v>
      </c>
      <c r="G9" s="125" t="s">
        <v>325</v>
      </c>
      <c r="H9" s="111">
        <v>43433</v>
      </c>
    </row>
    <row r="10" spans="2:8" ht="30" customHeight="1" x14ac:dyDescent="0.3">
      <c r="B10" s="103" t="s">
        <v>127</v>
      </c>
      <c r="C10" s="103" t="s">
        <v>175</v>
      </c>
      <c r="D10" s="111">
        <v>43432</v>
      </c>
      <c r="E10" s="103" t="s">
        <v>203</v>
      </c>
      <c r="F10" s="120" t="s">
        <v>284</v>
      </c>
      <c r="G10" s="125" t="s">
        <v>325</v>
      </c>
      <c r="H10" s="111">
        <v>43433</v>
      </c>
    </row>
    <row r="11" spans="2:8" ht="30" customHeight="1" x14ac:dyDescent="0.3">
      <c r="B11" s="103" t="s">
        <v>127</v>
      </c>
      <c r="C11" s="103" t="s">
        <v>175</v>
      </c>
      <c r="D11" s="111">
        <v>43432</v>
      </c>
      <c r="E11" s="103" t="s">
        <v>205</v>
      </c>
      <c r="F11" s="120" t="s">
        <v>286</v>
      </c>
      <c r="G11" s="125" t="s">
        <v>325</v>
      </c>
      <c r="H11" s="111">
        <v>43433</v>
      </c>
    </row>
    <row r="12" spans="2:8" ht="30" customHeight="1" x14ac:dyDescent="0.3">
      <c r="B12" s="103" t="s">
        <v>127</v>
      </c>
      <c r="C12" s="103" t="s">
        <v>175</v>
      </c>
      <c r="D12" s="111">
        <v>43432</v>
      </c>
      <c r="E12" s="103" t="s">
        <v>187</v>
      </c>
      <c r="F12" s="120" t="s">
        <v>268</v>
      </c>
      <c r="G12" s="125" t="s">
        <v>44</v>
      </c>
      <c r="H12" s="111">
        <v>43763</v>
      </c>
    </row>
    <row r="13" spans="2:8" ht="30" customHeight="1" x14ac:dyDescent="0.3">
      <c r="B13" s="103" t="s">
        <v>127</v>
      </c>
      <c r="C13" s="103" t="s">
        <v>175</v>
      </c>
      <c r="D13" s="111">
        <v>43432</v>
      </c>
      <c r="E13" s="103" t="s">
        <v>190</v>
      </c>
      <c r="F13" s="120" t="s">
        <v>271</v>
      </c>
      <c r="G13" s="125" t="s">
        <v>44</v>
      </c>
      <c r="H13" s="111">
        <v>43433</v>
      </c>
    </row>
    <row r="14" spans="2:8" ht="30" customHeight="1" x14ac:dyDescent="0.3">
      <c r="B14" s="103" t="s">
        <v>127</v>
      </c>
      <c r="C14" s="103" t="s">
        <v>175</v>
      </c>
      <c r="D14" s="111">
        <v>43432</v>
      </c>
      <c r="E14" s="103" t="s">
        <v>197</v>
      </c>
      <c r="F14" s="120" t="s">
        <v>278</v>
      </c>
      <c r="G14" s="125" t="s">
        <v>44</v>
      </c>
      <c r="H14" s="111">
        <v>43763</v>
      </c>
    </row>
    <row r="15" spans="2:8" ht="30" customHeight="1" x14ac:dyDescent="0.3">
      <c r="B15" s="103" t="s">
        <v>127</v>
      </c>
      <c r="C15" s="103" t="s">
        <v>175</v>
      </c>
      <c r="D15" s="111">
        <v>43432</v>
      </c>
      <c r="E15" s="103" t="s">
        <v>200</v>
      </c>
      <c r="F15" s="120" t="s">
        <v>281</v>
      </c>
      <c r="G15" s="125" t="s">
        <v>44</v>
      </c>
      <c r="H15" s="111">
        <v>43433</v>
      </c>
    </row>
    <row r="16" spans="2:8" ht="30" customHeight="1" x14ac:dyDescent="0.3">
      <c r="B16" s="103" t="s">
        <v>127</v>
      </c>
      <c r="C16" s="103" t="s">
        <v>175</v>
      </c>
      <c r="D16" s="111">
        <v>43432</v>
      </c>
      <c r="E16" s="103" t="s">
        <v>204</v>
      </c>
      <c r="F16" s="120" t="s">
        <v>285</v>
      </c>
      <c r="G16" s="125" t="s">
        <v>44</v>
      </c>
      <c r="H16" s="111">
        <v>43433</v>
      </c>
    </row>
    <row r="17" spans="2:8" ht="30" customHeight="1" x14ac:dyDescent="0.3">
      <c r="B17" s="104" t="s">
        <v>127</v>
      </c>
      <c r="C17" s="104" t="s">
        <v>175</v>
      </c>
      <c r="D17" s="112">
        <v>43432</v>
      </c>
      <c r="E17" s="104" t="s">
        <v>198</v>
      </c>
      <c r="F17" s="121" t="s">
        <v>279</v>
      </c>
      <c r="G17" s="126" t="s">
        <v>326</v>
      </c>
      <c r="H17" s="112">
        <v>43433</v>
      </c>
    </row>
    <row r="18" spans="2:8" ht="30" customHeight="1" x14ac:dyDescent="0.3">
      <c r="B18" s="104" t="s">
        <v>127</v>
      </c>
      <c r="C18" s="104" t="s">
        <v>175</v>
      </c>
      <c r="D18" s="112">
        <v>43432</v>
      </c>
      <c r="E18" s="104" t="s">
        <v>201</v>
      </c>
      <c r="F18" s="121" t="s">
        <v>282</v>
      </c>
      <c r="G18" s="126" t="s">
        <v>326</v>
      </c>
      <c r="H18" s="112">
        <v>43433</v>
      </c>
    </row>
    <row r="19" spans="2:8" ht="30" customHeight="1" x14ac:dyDescent="0.3">
      <c r="B19" s="102" t="s">
        <v>127</v>
      </c>
      <c r="C19" s="102" t="s">
        <v>175</v>
      </c>
      <c r="D19" s="110">
        <v>43432</v>
      </c>
      <c r="E19" s="102" t="s">
        <v>186</v>
      </c>
      <c r="F19" s="119" t="s">
        <v>267</v>
      </c>
      <c r="G19" s="124" t="s">
        <v>328</v>
      </c>
      <c r="H19" s="110">
        <v>43431</v>
      </c>
    </row>
    <row r="20" spans="2:8" ht="30" customHeight="1" x14ac:dyDescent="0.3">
      <c r="B20" s="102" t="s">
        <v>127</v>
      </c>
      <c r="C20" s="102" t="s">
        <v>175</v>
      </c>
      <c r="D20" s="110">
        <v>43432</v>
      </c>
      <c r="E20" s="102" t="s">
        <v>188</v>
      </c>
      <c r="F20" s="119" t="s">
        <v>269</v>
      </c>
      <c r="G20" s="124" t="s">
        <v>328</v>
      </c>
      <c r="H20" s="110">
        <v>43433</v>
      </c>
    </row>
    <row r="21" spans="2:8" ht="30" customHeight="1" x14ac:dyDescent="0.3">
      <c r="B21" s="102" t="s">
        <v>127</v>
      </c>
      <c r="C21" s="102" t="s">
        <v>175</v>
      </c>
      <c r="D21" s="110">
        <v>43432</v>
      </c>
      <c r="E21" s="102" t="s">
        <v>189</v>
      </c>
      <c r="F21" s="119" t="s">
        <v>270</v>
      </c>
      <c r="G21" s="124" t="s">
        <v>328</v>
      </c>
      <c r="H21" s="110">
        <v>43433</v>
      </c>
    </row>
    <row r="22" spans="2:8" ht="30" customHeight="1" x14ac:dyDescent="0.3">
      <c r="B22" s="102" t="s">
        <v>127</v>
      </c>
      <c r="C22" s="102" t="s">
        <v>175</v>
      </c>
      <c r="D22" s="110">
        <v>43432</v>
      </c>
      <c r="E22" s="102" t="s">
        <v>191</v>
      </c>
      <c r="F22" s="119" t="s">
        <v>272</v>
      </c>
      <c r="G22" s="124" t="s">
        <v>328</v>
      </c>
      <c r="H22" s="110">
        <v>43433</v>
      </c>
    </row>
    <row r="23" spans="2:8" ht="30" customHeight="1" x14ac:dyDescent="0.3">
      <c r="B23" s="102" t="s">
        <v>127</v>
      </c>
      <c r="C23" s="102" t="s">
        <v>175</v>
      </c>
      <c r="D23" s="110">
        <v>43432</v>
      </c>
      <c r="E23" s="102" t="s">
        <v>194</v>
      </c>
      <c r="F23" s="119" t="s">
        <v>275</v>
      </c>
      <c r="G23" s="124" t="s">
        <v>328</v>
      </c>
      <c r="H23" s="110">
        <v>43433</v>
      </c>
    </row>
    <row r="24" spans="2:8" ht="30" customHeight="1" x14ac:dyDescent="0.3">
      <c r="B24" s="102" t="s">
        <v>127</v>
      </c>
      <c r="C24" s="102" t="s">
        <v>175</v>
      </c>
      <c r="D24" s="110">
        <v>43432</v>
      </c>
      <c r="E24" s="102" t="s">
        <v>195</v>
      </c>
      <c r="F24" s="119" t="s">
        <v>276</v>
      </c>
      <c r="G24" s="124" t="s">
        <v>328</v>
      </c>
      <c r="H24" s="110">
        <v>43433</v>
      </c>
    </row>
    <row r="25" spans="2:8" ht="30" customHeight="1" x14ac:dyDescent="0.3">
      <c r="B25" s="102" t="s">
        <v>127</v>
      </c>
      <c r="C25" s="102" t="s">
        <v>175</v>
      </c>
      <c r="D25" s="110">
        <v>43432</v>
      </c>
      <c r="E25" s="102" t="s">
        <v>196</v>
      </c>
      <c r="F25" s="119" t="s">
        <v>277</v>
      </c>
      <c r="G25" s="124" t="s">
        <v>328</v>
      </c>
      <c r="H25" s="110">
        <v>43433</v>
      </c>
    </row>
    <row r="26" spans="2:8" ht="30" customHeight="1" x14ac:dyDescent="0.3">
      <c r="B26" s="103" t="s">
        <v>164</v>
      </c>
      <c r="C26" s="103" t="s">
        <v>34</v>
      </c>
      <c r="D26" s="111">
        <v>43433</v>
      </c>
      <c r="E26" s="103" t="s">
        <v>207</v>
      </c>
      <c r="F26" s="120" t="s">
        <v>288</v>
      </c>
      <c r="G26" s="125" t="s">
        <v>44</v>
      </c>
      <c r="H26" s="111">
        <v>43433</v>
      </c>
    </row>
    <row r="27" spans="2:8" ht="30" customHeight="1" x14ac:dyDescent="0.3">
      <c r="B27" s="103" t="s">
        <v>164</v>
      </c>
      <c r="C27" s="103" t="s">
        <v>34</v>
      </c>
      <c r="D27" s="111">
        <v>43433</v>
      </c>
      <c r="E27" s="103" t="s">
        <v>210</v>
      </c>
      <c r="F27" s="120" t="s">
        <v>291</v>
      </c>
      <c r="G27" s="125" t="s">
        <v>44</v>
      </c>
      <c r="H27" s="111">
        <v>43763</v>
      </c>
    </row>
    <row r="28" spans="2:8" ht="30" customHeight="1" x14ac:dyDescent="0.3">
      <c r="B28" s="104" t="s">
        <v>164</v>
      </c>
      <c r="C28" s="104" t="s">
        <v>34</v>
      </c>
      <c r="D28" s="112">
        <v>43433</v>
      </c>
      <c r="E28" s="104" t="s">
        <v>206</v>
      </c>
      <c r="F28" s="121" t="s">
        <v>287</v>
      </c>
      <c r="G28" s="126" t="s">
        <v>326</v>
      </c>
      <c r="H28" s="112">
        <v>43433</v>
      </c>
    </row>
    <row r="29" spans="2:8" ht="30" customHeight="1" x14ac:dyDescent="0.3">
      <c r="B29" s="104" t="s">
        <v>164</v>
      </c>
      <c r="C29" s="104" t="s">
        <v>176</v>
      </c>
      <c r="D29" s="112">
        <v>43433</v>
      </c>
      <c r="E29" s="104" t="s">
        <v>211</v>
      </c>
      <c r="F29" s="121" t="s">
        <v>292</v>
      </c>
      <c r="G29" s="126" t="s">
        <v>326</v>
      </c>
      <c r="H29" s="112">
        <v>43433</v>
      </c>
    </row>
    <row r="30" spans="2:8" ht="30" customHeight="1" x14ac:dyDescent="0.3">
      <c r="B30" s="104" t="s">
        <v>165</v>
      </c>
      <c r="C30" s="104" t="s">
        <v>176</v>
      </c>
      <c r="D30" s="112">
        <v>43433</v>
      </c>
      <c r="E30" s="104" t="s">
        <v>212</v>
      </c>
      <c r="F30" s="121" t="s">
        <v>293</v>
      </c>
      <c r="G30" s="126" t="s">
        <v>326</v>
      </c>
      <c r="H30" s="112">
        <v>43433</v>
      </c>
    </row>
    <row r="31" spans="2:8" ht="30" customHeight="1" x14ac:dyDescent="0.3">
      <c r="B31" s="103" t="s">
        <v>127</v>
      </c>
      <c r="C31" s="103" t="s">
        <v>175</v>
      </c>
      <c r="D31" s="111">
        <v>43433</v>
      </c>
      <c r="E31" s="103" t="s">
        <v>215</v>
      </c>
      <c r="F31" s="120" t="s">
        <v>296</v>
      </c>
      <c r="G31" s="125" t="s">
        <v>325</v>
      </c>
      <c r="H31" s="111">
        <v>43433</v>
      </c>
    </row>
    <row r="32" spans="2:8" ht="30" customHeight="1" x14ac:dyDescent="0.3">
      <c r="B32" s="103" t="s">
        <v>127</v>
      </c>
      <c r="C32" s="103" t="s">
        <v>175</v>
      </c>
      <c r="D32" s="111">
        <v>43433</v>
      </c>
      <c r="E32" s="103" t="s">
        <v>214</v>
      </c>
      <c r="F32" s="120" t="s">
        <v>295</v>
      </c>
      <c r="G32" s="125" t="s">
        <v>329</v>
      </c>
      <c r="H32" s="111">
        <v>43433</v>
      </c>
    </row>
    <row r="33" spans="2:8" ht="30" customHeight="1" x14ac:dyDescent="0.3">
      <c r="B33" s="103" t="s">
        <v>127</v>
      </c>
      <c r="C33" s="103" t="s">
        <v>175</v>
      </c>
      <c r="D33" s="111">
        <v>43433</v>
      </c>
      <c r="E33" s="103" t="s">
        <v>217</v>
      </c>
      <c r="F33" s="120" t="s">
        <v>298</v>
      </c>
      <c r="G33" s="125" t="s">
        <v>329</v>
      </c>
      <c r="H33" s="111">
        <v>43433</v>
      </c>
    </row>
    <row r="34" spans="2:8" ht="30" customHeight="1" x14ac:dyDescent="0.3">
      <c r="B34" s="103" t="s">
        <v>164</v>
      </c>
      <c r="C34" s="103" t="s">
        <v>175</v>
      </c>
      <c r="D34" s="111">
        <v>43433</v>
      </c>
      <c r="E34" s="103" t="s">
        <v>209</v>
      </c>
      <c r="F34" s="120" t="s">
        <v>290</v>
      </c>
      <c r="G34" s="125" t="s">
        <v>44</v>
      </c>
      <c r="H34" s="111">
        <v>43761</v>
      </c>
    </row>
    <row r="35" spans="2:8" ht="30" customHeight="1" x14ac:dyDescent="0.3">
      <c r="B35" s="103" t="s">
        <v>127</v>
      </c>
      <c r="C35" s="103" t="s">
        <v>175</v>
      </c>
      <c r="D35" s="111">
        <v>43433</v>
      </c>
      <c r="E35" s="103" t="s">
        <v>213</v>
      </c>
      <c r="F35" s="120" t="s">
        <v>294</v>
      </c>
      <c r="G35" s="125" t="s">
        <v>44</v>
      </c>
      <c r="H35" s="111">
        <v>43433</v>
      </c>
    </row>
    <row r="36" spans="2:8" ht="30" customHeight="1" x14ac:dyDescent="0.3">
      <c r="B36" s="102" t="s">
        <v>127</v>
      </c>
      <c r="C36" s="102" t="s">
        <v>175</v>
      </c>
      <c r="D36" s="110">
        <v>43433</v>
      </c>
      <c r="E36" s="102" t="s">
        <v>208</v>
      </c>
      <c r="F36" s="119" t="s">
        <v>289</v>
      </c>
      <c r="G36" s="124" t="s">
        <v>328</v>
      </c>
      <c r="H36" s="110">
        <v>43433</v>
      </c>
    </row>
    <row r="37" spans="2:8" ht="30" customHeight="1" x14ac:dyDescent="0.3">
      <c r="B37" s="102" t="s">
        <v>127</v>
      </c>
      <c r="C37" s="102" t="s">
        <v>175</v>
      </c>
      <c r="D37" s="110">
        <v>43433</v>
      </c>
      <c r="E37" s="102" t="s">
        <v>216</v>
      </c>
      <c r="F37" s="119" t="s">
        <v>297</v>
      </c>
      <c r="G37" s="124" t="s">
        <v>328</v>
      </c>
      <c r="H37" s="110">
        <v>43433</v>
      </c>
    </row>
    <row r="38" spans="2:8" ht="30" customHeight="1" x14ac:dyDescent="0.3">
      <c r="B38" s="102" t="s">
        <v>166</v>
      </c>
      <c r="C38" s="102" t="s">
        <v>175</v>
      </c>
      <c r="D38" s="110">
        <v>43433</v>
      </c>
      <c r="E38" s="102" t="s">
        <v>218</v>
      </c>
      <c r="F38" s="119" t="s">
        <v>299</v>
      </c>
      <c r="G38" s="124" t="s">
        <v>328</v>
      </c>
      <c r="H38" s="110">
        <v>43433</v>
      </c>
    </row>
    <row r="39" spans="2:8" ht="30" customHeight="1" x14ac:dyDescent="0.3">
      <c r="B39" s="103" t="s">
        <v>167</v>
      </c>
      <c r="C39" s="103" t="s">
        <v>34</v>
      </c>
      <c r="D39" s="111">
        <v>43528</v>
      </c>
      <c r="E39" s="103" t="s">
        <v>222</v>
      </c>
      <c r="F39" s="120" t="s">
        <v>303</v>
      </c>
      <c r="G39" s="125" t="s">
        <v>329</v>
      </c>
      <c r="H39" s="111"/>
    </row>
    <row r="40" spans="2:8" ht="30" customHeight="1" x14ac:dyDescent="0.3">
      <c r="B40" s="103" t="s">
        <v>167</v>
      </c>
      <c r="C40" s="103" t="s">
        <v>34</v>
      </c>
      <c r="D40" s="111">
        <v>43528</v>
      </c>
      <c r="E40" s="103" t="s">
        <v>223</v>
      </c>
      <c r="F40" s="120" t="s">
        <v>303</v>
      </c>
      <c r="G40" s="125" t="s">
        <v>329</v>
      </c>
      <c r="H40" s="111"/>
    </row>
    <row r="41" spans="2:8" ht="30" customHeight="1" x14ac:dyDescent="0.3">
      <c r="B41" s="103" t="s">
        <v>167</v>
      </c>
      <c r="C41" s="103" t="s">
        <v>34</v>
      </c>
      <c r="D41" s="111">
        <v>43528</v>
      </c>
      <c r="E41" s="103" t="s">
        <v>221</v>
      </c>
      <c r="F41" s="120" t="s">
        <v>302</v>
      </c>
      <c r="G41" s="125" t="s">
        <v>44</v>
      </c>
      <c r="H41" s="111">
        <v>43761</v>
      </c>
    </row>
    <row r="42" spans="2:8" ht="30" customHeight="1" x14ac:dyDescent="0.3">
      <c r="B42" s="103" t="s">
        <v>167</v>
      </c>
      <c r="C42" s="103" t="s">
        <v>175</v>
      </c>
      <c r="D42" s="111">
        <v>43528</v>
      </c>
      <c r="E42" s="103" t="s">
        <v>219</v>
      </c>
      <c r="F42" s="120" t="s">
        <v>300</v>
      </c>
      <c r="G42" s="125" t="s">
        <v>44</v>
      </c>
      <c r="H42" s="111">
        <v>43761</v>
      </c>
    </row>
    <row r="43" spans="2:8" ht="30" customHeight="1" x14ac:dyDescent="0.3">
      <c r="B43" s="102" t="s">
        <v>167</v>
      </c>
      <c r="C43" s="102" t="s">
        <v>175</v>
      </c>
      <c r="D43" s="110">
        <v>43528</v>
      </c>
      <c r="E43" s="102" t="s">
        <v>220</v>
      </c>
      <c r="F43" s="119" t="s">
        <v>301</v>
      </c>
      <c r="G43" s="124" t="s">
        <v>328</v>
      </c>
      <c r="H43" s="110">
        <v>43774</v>
      </c>
    </row>
    <row r="44" spans="2:8" ht="30" customHeight="1" x14ac:dyDescent="0.3">
      <c r="B44" s="102" t="s">
        <v>168</v>
      </c>
      <c r="C44" s="102" t="s">
        <v>175</v>
      </c>
      <c r="D44" s="110">
        <v>43585</v>
      </c>
      <c r="E44" s="102" t="s">
        <v>224</v>
      </c>
      <c r="F44" s="119" t="s">
        <v>304</v>
      </c>
      <c r="G44" s="124" t="s">
        <v>328</v>
      </c>
      <c r="H44" s="110">
        <v>43594</v>
      </c>
    </row>
    <row r="45" spans="2:8" ht="30" customHeight="1" x14ac:dyDescent="0.3">
      <c r="B45" s="102" t="s">
        <v>168</v>
      </c>
      <c r="C45" s="102" t="s">
        <v>175</v>
      </c>
      <c r="D45" s="110">
        <v>43585</v>
      </c>
      <c r="E45" s="102" t="s">
        <v>225</v>
      </c>
      <c r="F45" s="119" t="s">
        <v>304</v>
      </c>
      <c r="G45" s="124" t="s">
        <v>328</v>
      </c>
      <c r="H45" s="110">
        <v>43594</v>
      </c>
    </row>
    <row r="46" spans="2:8" ht="30" customHeight="1" x14ac:dyDescent="0.3">
      <c r="B46" s="102" t="s">
        <v>168</v>
      </c>
      <c r="C46" s="102" t="s">
        <v>175</v>
      </c>
      <c r="D46" s="110">
        <v>43585</v>
      </c>
      <c r="E46" s="102" t="s">
        <v>226</v>
      </c>
      <c r="F46" s="119" t="s">
        <v>304</v>
      </c>
      <c r="G46" s="124" t="s">
        <v>328</v>
      </c>
      <c r="H46" s="110">
        <v>43594</v>
      </c>
    </row>
    <row r="47" spans="2:8" ht="30" customHeight="1" x14ac:dyDescent="0.3">
      <c r="B47" s="102" t="s">
        <v>168</v>
      </c>
      <c r="C47" s="102" t="s">
        <v>175</v>
      </c>
      <c r="D47" s="110">
        <v>43585</v>
      </c>
      <c r="E47" s="102" t="s">
        <v>227</v>
      </c>
      <c r="F47" s="119" t="s">
        <v>304</v>
      </c>
      <c r="G47" s="124" t="s">
        <v>328</v>
      </c>
      <c r="H47" s="110">
        <v>43594</v>
      </c>
    </row>
    <row r="48" spans="2:8" ht="30" customHeight="1" x14ac:dyDescent="0.3">
      <c r="B48" s="103" t="s">
        <v>171</v>
      </c>
      <c r="C48" s="103" t="s">
        <v>177</v>
      </c>
      <c r="D48" s="113">
        <v>43690</v>
      </c>
      <c r="E48" s="103" t="s">
        <v>231</v>
      </c>
      <c r="F48" s="120" t="s">
        <v>306</v>
      </c>
      <c r="G48" s="125" t="s">
        <v>329</v>
      </c>
      <c r="H48" s="111"/>
    </row>
    <row r="49" spans="2:8" ht="30" customHeight="1" x14ac:dyDescent="0.3">
      <c r="B49" s="102" t="s">
        <v>171</v>
      </c>
      <c r="C49" s="102" t="s">
        <v>177</v>
      </c>
      <c r="D49" s="114">
        <v>43690</v>
      </c>
      <c r="E49" s="102" t="s">
        <v>232</v>
      </c>
      <c r="F49" s="119" t="s">
        <v>307</v>
      </c>
      <c r="G49" s="124" t="s">
        <v>328</v>
      </c>
      <c r="H49" s="110">
        <v>43774</v>
      </c>
    </row>
    <row r="50" spans="2:8" ht="30" customHeight="1" x14ac:dyDescent="0.3">
      <c r="B50" s="104" t="s">
        <v>171</v>
      </c>
      <c r="C50" s="104" t="s">
        <v>177</v>
      </c>
      <c r="D50" s="115">
        <v>43693</v>
      </c>
      <c r="E50" s="104" t="s">
        <v>233</v>
      </c>
      <c r="F50" s="121" t="s">
        <v>308</v>
      </c>
      <c r="G50" s="126" t="s">
        <v>326</v>
      </c>
      <c r="H50" s="112"/>
    </row>
    <row r="51" spans="2:8" ht="30" customHeight="1" x14ac:dyDescent="0.3">
      <c r="B51" s="103" t="s">
        <v>169</v>
      </c>
      <c r="C51" s="103" t="s">
        <v>34</v>
      </c>
      <c r="D51" s="111">
        <v>43761</v>
      </c>
      <c r="E51" s="103" t="s">
        <v>228</v>
      </c>
      <c r="F51" s="120" t="s">
        <v>305</v>
      </c>
      <c r="G51" s="125" t="s">
        <v>329</v>
      </c>
      <c r="H51" s="111"/>
    </row>
    <row r="52" spans="2:8" ht="30" customHeight="1" x14ac:dyDescent="0.3">
      <c r="B52" s="103" t="s">
        <v>169</v>
      </c>
      <c r="C52" s="103" t="s">
        <v>177</v>
      </c>
      <c r="D52" s="111">
        <v>43761</v>
      </c>
      <c r="E52" s="103" t="s">
        <v>229</v>
      </c>
      <c r="F52" s="120" t="s">
        <v>304</v>
      </c>
      <c r="G52" s="125" t="s">
        <v>329</v>
      </c>
      <c r="H52" s="111"/>
    </row>
    <row r="53" spans="2:8" ht="30" customHeight="1" x14ac:dyDescent="0.3">
      <c r="B53" s="102" t="s">
        <v>170</v>
      </c>
      <c r="C53" s="102" t="s">
        <v>178</v>
      </c>
      <c r="D53" s="110">
        <v>43761</v>
      </c>
      <c r="E53" s="102" t="s">
        <v>230</v>
      </c>
      <c r="F53" s="119" t="s">
        <v>304</v>
      </c>
      <c r="G53" s="124" t="s">
        <v>328</v>
      </c>
      <c r="H53" s="110">
        <v>43774</v>
      </c>
    </row>
    <row r="54" spans="2:8" ht="30" customHeight="1" x14ac:dyDescent="0.3">
      <c r="B54" s="105" t="s">
        <v>170</v>
      </c>
      <c r="C54" s="105" t="s">
        <v>34</v>
      </c>
      <c r="D54" s="116">
        <v>43762</v>
      </c>
      <c r="E54" s="105" t="s">
        <v>235</v>
      </c>
      <c r="F54" s="122" t="s">
        <v>34</v>
      </c>
      <c r="G54" s="125" t="s">
        <v>329</v>
      </c>
      <c r="H54" s="111"/>
    </row>
    <row r="55" spans="2:8" ht="30" customHeight="1" x14ac:dyDescent="0.3">
      <c r="B55" s="103" t="s">
        <v>169</v>
      </c>
      <c r="C55" s="103" t="s">
        <v>179</v>
      </c>
      <c r="D55" s="113">
        <v>43762</v>
      </c>
      <c r="E55" s="103" t="s">
        <v>234</v>
      </c>
      <c r="F55" s="120" t="s">
        <v>309</v>
      </c>
      <c r="G55" s="125" t="s">
        <v>329</v>
      </c>
      <c r="H55" s="111"/>
    </row>
    <row r="56" spans="2:8" ht="30" customHeight="1" x14ac:dyDescent="0.3">
      <c r="B56" s="103" t="s">
        <v>169</v>
      </c>
      <c r="C56" s="103" t="s">
        <v>179</v>
      </c>
      <c r="D56" s="111">
        <v>43762</v>
      </c>
      <c r="E56" s="103" t="s">
        <v>236</v>
      </c>
      <c r="F56" s="120" t="s">
        <v>179</v>
      </c>
      <c r="G56" s="125" t="s">
        <v>329</v>
      </c>
      <c r="H56" s="111"/>
    </row>
    <row r="57" spans="2:8" ht="30" customHeight="1" x14ac:dyDescent="0.3">
      <c r="B57" s="103" t="s">
        <v>169</v>
      </c>
      <c r="C57" s="103" t="s">
        <v>179</v>
      </c>
      <c r="D57" s="111">
        <v>43762</v>
      </c>
      <c r="E57" s="103" t="s">
        <v>237</v>
      </c>
      <c r="F57" s="120" t="s">
        <v>179</v>
      </c>
      <c r="G57" s="125" t="s">
        <v>329</v>
      </c>
      <c r="H57" s="111"/>
    </row>
    <row r="58" spans="2:8" ht="30" customHeight="1" x14ac:dyDescent="0.3">
      <c r="B58" s="103" t="s">
        <v>172</v>
      </c>
      <c r="C58" s="103" t="s">
        <v>34</v>
      </c>
      <c r="D58" s="111">
        <v>43766</v>
      </c>
      <c r="E58" s="103" t="s">
        <v>238</v>
      </c>
      <c r="F58" s="120" t="s">
        <v>181</v>
      </c>
      <c r="G58" s="125" t="s">
        <v>329</v>
      </c>
      <c r="H58" s="111"/>
    </row>
    <row r="59" spans="2:8" ht="30" customHeight="1" x14ac:dyDescent="0.3">
      <c r="B59" s="106" t="s">
        <v>173</v>
      </c>
      <c r="C59" s="106" t="s">
        <v>180</v>
      </c>
      <c r="D59" s="117">
        <v>43774</v>
      </c>
      <c r="E59" s="106" t="s">
        <v>239</v>
      </c>
      <c r="F59" s="123" t="s">
        <v>310</v>
      </c>
      <c r="G59" s="125" t="s">
        <v>329</v>
      </c>
      <c r="H59" s="117"/>
    </row>
    <row r="60" spans="2:8" ht="30" customHeight="1" x14ac:dyDescent="0.3">
      <c r="B60" s="102" t="s">
        <v>172</v>
      </c>
      <c r="C60" s="102" t="s">
        <v>34</v>
      </c>
      <c r="D60" s="110">
        <v>43775</v>
      </c>
      <c r="E60" s="102" t="s">
        <v>240</v>
      </c>
      <c r="F60" s="119" t="s">
        <v>34</v>
      </c>
      <c r="G60" s="124" t="s">
        <v>328</v>
      </c>
      <c r="H60" s="110">
        <v>43847</v>
      </c>
    </row>
    <row r="61" spans="2:8" ht="30" customHeight="1" x14ac:dyDescent="0.3">
      <c r="B61" s="102" t="s">
        <v>172</v>
      </c>
      <c r="C61" s="102" t="s">
        <v>34</v>
      </c>
      <c r="D61" s="110">
        <v>43775</v>
      </c>
      <c r="E61" s="102" t="s">
        <v>241</v>
      </c>
      <c r="F61" s="119" t="s">
        <v>34</v>
      </c>
      <c r="G61" s="124" t="s">
        <v>328</v>
      </c>
      <c r="H61" s="110">
        <v>43847</v>
      </c>
    </row>
    <row r="62" spans="2:8" ht="30" customHeight="1" x14ac:dyDescent="0.3">
      <c r="B62" s="103" t="s">
        <v>173</v>
      </c>
      <c r="C62" s="103" t="s">
        <v>184</v>
      </c>
      <c r="D62" s="111">
        <v>43776</v>
      </c>
      <c r="E62" s="103" t="s">
        <v>254</v>
      </c>
      <c r="F62" s="120" t="s">
        <v>317</v>
      </c>
      <c r="G62" s="125" t="s">
        <v>327</v>
      </c>
      <c r="H62" s="111"/>
    </row>
    <row r="63" spans="2:8" ht="30" customHeight="1" x14ac:dyDescent="0.3">
      <c r="B63" s="102" t="s">
        <v>172</v>
      </c>
      <c r="C63" s="102" t="s">
        <v>181</v>
      </c>
      <c r="D63" s="110">
        <v>43776</v>
      </c>
      <c r="E63" s="102" t="s">
        <v>245</v>
      </c>
      <c r="F63" s="119" t="s">
        <v>34</v>
      </c>
      <c r="G63" s="124" t="s">
        <v>328</v>
      </c>
      <c r="H63" s="110">
        <v>43847</v>
      </c>
    </row>
    <row r="64" spans="2:8" ht="30" customHeight="1" x14ac:dyDescent="0.3">
      <c r="B64" s="104" t="s">
        <v>173</v>
      </c>
      <c r="C64" s="104" t="s">
        <v>34</v>
      </c>
      <c r="D64" s="112">
        <v>43776</v>
      </c>
      <c r="E64" s="104" t="s">
        <v>248</v>
      </c>
      <c r="F64" s="121" t="s">
        <v>312</v>
      </c>
      <c r="G64" s="126" t="s">
        <v>326</v>
      </c>
      <c r="H64" s="112"/>
    </row>
    <row r="65" spans="2:8" ht="30" customHeight="1" x14ac:dyDescent="0.3">
      <c r="B65" s="104" t="s">
        <v>173</v>
      </c>
      <c r="C65" s="104" t="s">
        <v>34</v>
      </c>
      <c r="D65" s="112">
        <v>43776</v>
      </c>
      <c r="E65" s="107" t="s">
        <v>253</v>
      </c>
      <c r="F65" s="121" t="s">
        <v>316</v>
      </c>
      <c r="G65" s="126" t="s">
        <v>326</v>
      </c>
      <c r="H65" s="112"/>
    </row>
    <row r="66" spans="2:8" ht="30" customHeight="1" x14ac:dyDescent="0.3">
      <c r="B66" s="102" t="s">
        <v>173</v>
      </c>
      <c r="C66" s="102" t="s">
        <v>34</v>
      </c>
      <c r="D66" s="110">
        <v>43776</v>
      </c>
      <c r="E66" s="102" t="s">
        <v>242</v>
      </c>
      <c r="F66" s="119" t="s">
        <v>34</v>
      </c>
      <c r="G66" s="124" t="s">
        <v>328</v>
      </c>
      <c r="H66" s="110">
        <v>43847</v>
      </c>
    </row>
    <row r="67" spans="2:8" ht="30" customHeight="1" x14ac:dyDescent="0.3">
      <c r="B67" s="102" t="s">
        <v>172</v>
      </c>
      <c r="C67" s="102" t="s">
        <v>34</v>
      </c>
      <c r="D67" s="110">
        <v>43776</v>
      </c>
      <c r="E67" s="102" t="s">
        <v>243</v>
      </c>
      <c r="F67" s="119" t="s">
        <v>34</v>
      </c>
      <c r="G67" s="124" t="s">
        <v>328</v>
      </c>
      <c r="H67" s="110">
        <v>43847</v>
      </c>
    </row>
    <row r="68" spans="2:8" ht="30" customHeight="1" x14ac:dyDescent="0.3">
      <c r="B68" s="102" t="s">
        <v>173</v>
      </c>
      <c r="C68" s="102" t="s">
        <v>34</v>
      </c>
      <c r="D68" s="110">
        <v>43776</v>
      </c>
      <c r="E68" s="102" t="s">
        <v>244</v>
      </c>
      <c r="F68" s="119" t="s">
        <v>34</v>
      </c>
      <c r="G68" s="124" t="s">
        <v>328</v>
      </c>
      <c r="H68" s="110">
        <v>43847</v>
      </c>
    </row>
    <row r="69" spans="2:8" ht="30" customHeight="1" x14ac:dyDescent="0.3">
      <c r="B69" s="102" t="s">
        <v>173</v>
      </c>
      <c r="C69" s="102" t="s">
        <v>34</v>
      </c>
      <c r="D69" s="110">
        <v>43776</v>
      </c>
      <c r="E69" s="102" t="s">
        <v>246</v>
      </c>
      <c r="F69" s="119" t="s">
        <v>34</v>
      </c>
      <c r="G69" s="124" t="s">
        <v>328</v>
      </c>
      <c r="H69" s="110">
        <v>43847</v>
      </c>
    </row>
    <row r="70" spans="2:8" ht="30" customHeight="1" x14ac:dyDescent="0.3">
      <c r="B70" s="102" t="s">
        <v>173</v>
      </c>
      <c r="C70" s="102" t="s">
        <v>34</v>
      </c>
      <c r="D70" s="110">
        <v>43776</v>
      </c>
      <c r="E70" s="102" t="s">
        <v>247</v>
      </c>
      <c r="F70" s="119" t="s">
        <v>311</v>
      </c>
      <c r="G70" s="124" t="s">
        <v>328</v>
      </c>
      <c r="H70" s="110">
        <v>43847</v>
      </c>
    </row>
    <row r="71" spans="2:8" ht="30" customHeight="1" x14ac:dyDescent="0.3">
      <c r="B71" s="103" t="s">
        <v>174</v>
      </c>
      <c r="C71" s="103" t="s">
        <v>182</v>
      </c>
      <c r="D71" s="111">
        <v>43776</v>
      </c>
      <c r="E71" s="118" t="s">
        <v>250</v>
      </c>
      <c r="F71" s="120" t="s">
        <v>314</v>
      </c>
      <c r="G71" s="125" t="s">
        <v>329</v>
      </c>
      <c r="H71" s="111"/>
    </row>
    <row r="72" spans="2:8" ht="30" customHeight="1" x14ac:dyDescent="0.3">
      <c r="B72" s="103" t="s">
        <v>172</v>
      </c>
      <c r="C72" s="103" t="s">
        <v>183</v>
      </c>
      <c r="D72" s="111">
        <v>43776</v>
      </c>
      <c r="E72" s="103" t="s">
        <v>251</v>
      </c>
      <c r="F72" s="120" t="s">
        <v>315</v>
      </c>
      <c r="G72" s="125" t="s">
        <v>329</v>
      </c>
      <c r="H72" s="111"/>
    </row>
    <row r="73" spans="2:8" ht="30" customHeight="1" x14ac:dyDescent="0.3">
      <c r="B73" s="104" t="s">
        <v>173</v>
      </c>
      <c r="C73" s="104" t="s">
        <v>183</v>
      </c>
      <c r="D73" s="112">
        <v>43776</v>
      </c>
      <c r="E73" s="104" t="s">
        <v>252</v>
      </c>
      <c r="F73" s="121"/>
      <c r="G73" s="126" t="s">
        <v>326</v>
      </c>
      <c r="H73" s="112"/>
    </row>
    <row r="74" spans="2:8" ht="30" customHeight="1" x14ac:dyDescent="0.3">
      <c r="B74" s="103" t="s">
        <v>163</v>
      </c>
      <c r="C74" s="103" t="s">
        <v>179</v>
      </c>
      <c r="D74" s="111">
        <v>43776</v>
      </c>
      <c r="E74" s="103" t="s">
        <v>249</v>
      </c>
      <c r="F74" s="120" t="s">
        <v>313</v>
      </c>
      <c r="G74" s="125"/>
      <c r="H74" s="111"/>
    </row>
    <row r="75" spans="2:8" ht="30" customHeight="1" x14ac:dyDescent="0.3">
      <c r="B75" s="102" t="s">
        <v>169</v>
      </c>
      <c r="C75" s="102" t="s">
        <v>176</v>
      </c>
      <c r="D75" s="110">
        <v>43782</v>
      </c>
      <c r="E75" s="102" t="s">
        <v>255</v>
      </c>
      <c r="F75" s="119" t="s">
        <v>183</v>
      </c>
      <c r="G75" s="124" t="s">
        <v>328</v>
      </c>
      <c r="H75" s="110">
        <v>43847</v>
      </c>
    </row>
    <row r="76" spans="2:8" ht="30" customHeight="1" x14ac:dyDescent="0.3">
      <c r="B76" s="103" t="s">
        <v>172</v>
      </c>
      <c r="C76" s="103" t="s">
        <v>183</v>
      </c>
      <c r="D76" s="111">
        <v>43845</v>
      </c>
      <c r="E76" s="103" t="s">
        <v>256</v>
      </c>
      <c r="F76" s="120" t="s">
        <v>183</v>
      </c>
      <c r="G76" s="125" t="s">
        <v>44</v>
      </c>
      <c r="H76" s="111"/>
    </row>
    <row r="77" spans="2:8" ht="30" customHeight="1" x14ac:dyDescent="0.3">
      <c r="B77" s="103" t="s">
        <v>173</v>
      </c>
      <c r="C77" s="103" t="s">
        <v>183</v>
      </c>
      <c r="D77" s="111">
        <v>43845</v>
      </c>
      <c r="E77" s="103" t="s">
        <v>257</v>
      </c>
      <c r="F77" s="120" t="s">
        <v>183</v>
      </c>
      <c r="G77" s="125" t="s">
        <v>44</v>
      </c>
      <c r="H77" s="111"/>
    </row>
    <row r="78" spans="2:8" ht="30" customHeight="1" x14ac:dyDescent="0.3">
      <c r="B78" s="103" t="s">
        <v>127</v>
      </c>
      <c r="C78" s="103" t="s">
        <v>175</v>
      </c>
      <c r="D78" s="111">
        <v>43928</v>
      </c>
      <c r="E78" s="103" t="s">
        <v>258</v>
      </c>
      <c r="F78" s="120" t="s">
        <v>318</v>
      </c>
      <c r="G78" s="125"/>
      <c r="H78" s="111"/>
    </row>
    <row r="79" spans="2:8" ht="30" customHeight="1" x14ac:dyDescent="0.3">
      <c r="B79" s="103" t="s">
        <v>127</v>
      </c>
      <c r="C79" s="103" t="s">
        <v>175</v>
      </c>
      <c r="D79" s="111">
        <v>43928</v>
      </c>
      <c r="E79" s="103" t="s">
        <v>259</v>
      </c>
      <c r="F79" s="120" t="s">
        <v>319</v>
      </c>
      <c r="G79" s="125"/>
      <c r="H79" s="111"/>
    </row>
    <row r="80" spans="2:8" ht="30" customHeight="1" x14ac:dyDescent="0.3">
      <c r="B80" s="103" t="s">
        <v>127</v>
      </c>
      <c r="C80" s="103" t="s">
        <v>175</v>
      </c>
      <c r="D80" s="111">
        <v>43928</v>
      </c>
      <c r="E80" s="103" t="s">
        <v>260</v>
      </c>
      <c r="F80" s="120" t="s">
        <v>320</v>
      </c>
      <c r="G80" s="125"/>
      <c r="H80" s="111"/>
    </row>
    <row r="81" spans="2:8" ht="30" customHeight="1" x14ac:dyDescent="0.3">
      <c r="B81" s="103" t="s">
        <v>127</v>
      </c>
      <c r="C81" s="103" t="s">
        <v>175</v>
      </c>
      <c r="D81" s="111">
        <v>43928</v>
      </c>
      <c r="E81" s="103" t="s">
        <v>261</v>
      </c>
      <c r="F81" s="120" t="s">
        <v>321</v>
      </c>
      <c r="G81" s="125"/>
      <c r="H81" s="111"/>
    </row>
    <row r="82" spans="2:8" ht="30" customHeight="1" x14ac:dyDescent="0.3">
      <c r="B82" s="103" t="s">
        <v>127</v>
      </c>
      <c r="C82" s="103" t="s">
        <v>175</v>
      </c>
      <c r="D82" s="111">
        <v>43928</v>
      </c>
      <c r="E82" s="103" t="s">
        <v>262</v>
      </c>
      <c r="F82" s="120" t="s">
        <v>321</v>
      </c>
      <c r="G82" s="125"/>
      <c r="H82" s="111"/>
    </row>
    <row r="83" spans="2:8" ht="30" customHeight="1" x14ac:dyDescent="0.3">
      <c r="B83" s="103" t="s">
        <v>127</v>
      </c>
      <c r="C83" s="103" t="s">
        <v>175</v>
      </c>
      <c r="D83" s="111">
        <v>43928</v>
      </c>
      <c r="E83" s="103" t="s">
        <v>263</v>
      </c>
      <c r="F83" s="120" t="s">
        <v>321</v>
      </c>
      <c r="G83" s="125"/>
      <c r="H83" s="111"/>
    </row>
    <row r="84" spans="2:8" ht="30" customHeight="1" x14ac:dyDescent="0.3">
      <c r="B84" s="103" t="s">
        <v>127</v>
      </c>
      <c r="C84" s="103" t="s">
        <v>175</v>
      </c>
      <c r="D84" s="111">
        <v>43928</v>
      </c>
      <c r="E84" s="103" t="s">
        <v>264</v>
      </c>
      <c r="F84" s="120" t="s">
        <v>321</v>
      </c>
      <c r="G84" s="125"/>
      <c r="H84" s="111"/>
    </row>
    <row r="85" spans="2:8" ht="30" customHeight="1" x14ac:dyDescent="0.3">
      <c r="B85" s="103" t="s">
        <v>127</v>
      </c>
      <c r="C85" s="103" t="s">
        <v>175</v>
      </c>
      <c r="D85" s="111">
        <v>43928</v>
      </c>
      <c r="E85" s="103" t="s">
        <v>265</v>
      </c>
      <c r="F85" s="120" t="s">
        <v>321</v>
      </c>
      <c r="G85" s="125"/>
      <c r="H85" s="111"/>
    </row>
  </sheetData>
  <sheetProtection autoFilter="0"/>
  <conditionalFormatting sqref="B5:H186">
    <cfRule type="expression" dxfId="43" priority="1">
      <formula>$G5="A FAIRE"</formula>
    </cfRule>
    <cfRule type="expression" dxfId="42" priority="2">
      <formula>$G5="a voir"</formula>
    </cfRule>
    <cfRule type="expression" dxfId="41" priority="83">
      <formula>$G5="FAIT"</formula>
    </cfRule>
    <cfRule type="expression" dxfId="40" priority="84">
      <formula>$G5="EN COURS"</formula>
    </cfRule>
    <cfRule type="expression" dxfId="39" priority="85">
      <formula>$G5="NON"</formula>
    </cfRule>
    <cfRule type="expression" priority="86">
      <formula>$G5=""</formula>
    </cfRule>
  </conditionalFormatting>
  <dataValidations count="2">
    <dataValidation allowBlank="1" showInputMessage="1" showErrorMessage="1" prompt="Prélèvements stock permet de connaître les quantités nécessaires pour satisfaire les commandes. Pour effacer le contenu, procédez comme décrit dans B2. Pour voir la feuille de calcul Inventaire d’entrepôt, utilisez le lien de navigation dans C2." sqref="A1" xr:uid="{00000000-0002-0000-0600-000000000000}"/>
    <dataValidation allowBlank="1" showInputMessage="1" showErrorMessage="1" prompt="Entrez le numéro indiquez sur l'article_x000a_" sqref="B4:H4" xr:uid="{00000000-0002-0000-0600-000001000000}"/>
  </dataValidations>
  <pageMargins left="0.25" right="0.25" top="0.75" bottom="0.75" header="0.3" footer="0.3"/>
  <pageSetup paperSize="9" scale="65" fitToHeight="0" orientation="landscape" horizontalDpi="300" verticalDpi="300" r:id="rId1"/>
  <tableParts count="1">
    <tablePart r:id="rId2"/>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euil4">
    <tabColor theme="9" tint="0.39997558519241921"/>
  </sheetPr>
  <dimension ref="A1:I218"/>
  <sheetViews>
    <sheetView workbookViewId="0">
      <selection activeCell="B1" sqref="B1"/>
    </sheetView>
  </sheetViews>
  <sheetFormatPr baseColWidth="10" defaultColWidth="8.88671875" defaultRowHeight="15.75" x14ac:dyDescent="0.3"/>
  <cols>
    <col min="1" max="1" width="1.88671875" customWidth="1"/>
    <col min="2" max="2" width="34.44140625" style="55" customWidth="1"/>
    <col min="3" max="3" width="19.33203125" style="162" customWidth="1"/>
    <col min="4" max="4" width="10.5546875" style="156" customWidth="1"/>
    <col min="5" max="5" width="55.88671875" style="127" customWidth="1"/>
    <col min="6" max="6" width="16.21875" style="55" customWidth="1"/>
    <col min="7" max="7" width="16.21875" style="137" customWidth="1"/>
    <col min="8" max="8" width="19.109375" style="137" customWidth="1"/>
    <col min="9" max="26" width="8.88671875" customWidth="1"/>
  </cols>
  <sheetData>
    <row r="1" spans="1:9" ht="30" customHeight="1" thickBot="1" x14ac:dyDescent="0.5">
      <c r="A1" s="137"/>
      <c r="B1" s="167" t="s">
        <v>376</v>
      </c>
      <c r="C1" s="168"/>
      <c r="D1" s="169"/>
      <c r="E1" s="170"/>
      <c r="F1" s="149"/>
      <c r="G1" s="149"/>
      <c r="H1" s="149"/>
      <c r="I1" s="137"/>
    </row>
    <row r="2" spans="1:9" ht="30" customHeight="1" x14ac:dyDescent="0.3">
      <c r="A2" s="137"/>
      <c r="B2" s="171"/>
      <c r="C2" s="172"/>
      <c r="D2" s="173"/>
      <c r="E2" s="174"/>
      <c r="F2" s="137"/>
      <c r="I2" s="137"/>
    </row>
    <row r="3" spans="1:9" ht="30" customHeight="1" x14ac:dyDescent="0.3">
      <c r="A3" s="137"/>
      <c r="B3" s="175"/>
      <c r="C3" s="176"/>
      <c r="D3" s="177"/>
      <c r="E3" s="178"/>
      <c r="F3" s="137"/>
      <c r="I3" s="137"/>
    </row>
    <row r="4" spans="1:9" ht="30" customHeight="1" x14ac:dyDescent="0.3">
      <c r="A4" s="137"/>
      <c r="B4" s="179" t="s">
        <v>21</v>
      </c>
      <c r="C4" s="180" t="s">
        <v>377</v>
      </c>
      <c r="D4" s="180" t="s">
        <v>375</v>
      </c>
      <c r="E4" s="179" t="s">
        <v>159</v>
      </c>
      <c r="F4" s="135" t="s">
        <v>374</v>
      </c>
      <c r="G4" s="135" t="s">
        <v>373</v>
      </c>
      <c r="H4" s="135" t="s">
        <v>39</v>
      </c>
      <c r="I4" s="137"/>
    </row>
    <row r="5" spans="1:9" ht="30" customHeight="1" x14ac:dyDescent="0.3">
      <c r="B5" s="166" t="s">
        <v>355</v>
      </c>
      <c r="C5" s="165" t="s">
        <v>356</v>
      </c>
      <c r="D5" s="165">
        <v>40</v>
      </c>
      <c r="E5" s="164" t="s">
        <v>179</v>
      </c>
      <c r="F5" s="65">
        <v>418.82</v>
      </c>
      <c r="G5" s="150">
        <f t="shared" ref="G5:G36" si="0">F5*D5</f>
        <v>16752.8</v>
      </c>
      <c r="H5" s="150">
        <f>PrélèvementsStock2108[[#This Row],[PRIX HT]]*1.2</f>
        <v>20103.359999999997</v>
      </c>
    </row>
    <row r="6" spans="1:9" ht="30" customHeight="1" x14ac:dyDescent="0.3">
      <c r="B6" s="166" t="s">
        <v>357</v>
      </c>
      <c r="C6" s="165" t="s">
        <v>358</v>
      </c>
      <c r="D6" s="165">
        <v>3</v>
      </c>
      <c r="E6" s="164" t="s">
        <v>179</v>
      </c>
      <c r="F6" s="65">
        <v>594.46</v>
      </c>
      <c r="G6" s="150">
        <f t="shared" si="0"/>
        <v>1783.38</v>
      </c>
      <c r="H6" s="150">
        <f>PrélèvementsStock2108[[#This Row],[PRIX HT]]*1.2</f>
        <v>2140.056</v>
      </c>
    </row>
    <row r="7" spans="1:9" ht="30" customHeight="1" x14ac:dyDescent="0.3">
      <c r="B7" s="166" t="s">
        <v>359</v>
      </c>
      <c r="C7" s="165" t="s">
        <v>360</v>
      </c>
      <c r="D7" s="165">
        <v>8</v>
      </c>
      <c r="E7" s="164" t="s">
        <v>179</v>
      </c>
      <c r="F7" s="65">
        <v>765.59</v>
      </c>
      <c r="G7" s="150">
        <f t="shared" si="0"/>
        <v>6124.72</v>
      </c>
      <c r="H7" s="150">
        <f>PrélèvementsStock2108[[#This Row],[PRIX HT]]*1.2</f>
        <v>7349.6639999999998</v>
      </c>
    </row>
    <row r="8" spans="1:9" ht="30" customHeight="1" x14ac:dyDescent="0.3">
      <c r="B8" s="166" t="s">
        <v>359</v>
      </c>
      <c r="C8" s="165" t="s">
        <v>361</v>
      </c>
      <c r="D8" s="165">
        <v>4</v>
      </c>
      <c r="E8" s="164" t="s">
        <v>179</v>
      </c>
      <c r="F8" s="65">
        <v>756.58</v>
      </c>
      <c r="G8" s="150">
        <f t="shared" si="0"/>
        <v>3026.32</v>
      </c>
      <c r="H8" s="150">
        <f>PrélèvementsStock2108[[#This Row],[PRIX HT]]*1.2</f>
        <v>3631.5840000000003</v>
      </c>
    </row>
    <row r="9" spans="1:9" ht="30" customHeight="1" x14ac:dyDescent="0.3">
      <c r="B9" s="166" t="s">
        <v>362</v>
      </c>
      <c r="C9" s="165" t="s">
        <v>363</v>
      </c>
      <c r="D9" s="165">
        <v>6</v>
      </c>
      <c r="E9" s="164" t="s">
        <v>179</v>
      </c>
      <c r="F9" s="65">
        <v>1260.97</v>
      </c>
      <c r="G9" s="150">
        <f t="shared" si="0"/>
        <v>7565.82</v>
      </c>
      <c r="H9" s="150">
        <f>PrélèvementsStock2108[[#This Row],[PRIX HT]]*1.2</f>
        <v>9078.9839999999986</v>
      </c>
    </row>
    <row r="10" spans="1:9" ht="30" customHeight="1" x14ac:dyDescent="0.3">
      <c r="B10" s="166" t="s">
        <v>362</v>
      </c>
      <c r="C10" s="165" t="s">
        <v>364</v>
      </c>
      <c r="D10" s="165">
        <v>4</v>
      </c>
      <c r="E10" s="164" t="s">
        <v>179</v>
      </c>
      <c r="F10" s="65">
        <v>1278.98</v>
      </c>
      <c r="G10" s="150">
        <f t="shared" si="0"/>
        <v>5115.92</v>
      </c>
      <c r="H10" s="150">
        <f>PrélèvementsStock2108[[#This Row],[PRIX HT]]*1.2</f>
        <v>6139.1040000000003</v>
      </c>
    </row>
    <row r="11" spans="1:9" ht="30" customHeight="1" x14ac:dyDescent="0.3">
      <c r="B11" s="166" t="s">
        <v>365</v>
      </c>
      <c r="C11" s="165" t="s">
        <v>366</v>
      </c>
      <c r="D11" s="165">
        <v>6</v>
      </c>
      <c r="E11" s="164" t="s">
        <v>179</v>
      </c>
      <c r="F11" s="65">
        <v>187</v>
      </c>
      <c r="G11" s="150">
        <f t="shared" si="0"/>
        <v>1122</v>
      </c>
      <c r="H11" s="150">
        <f>PrélèvementsStock2108[[#This Row],[PRIX HT]]*1.2</f>
        <v>1346.3999999999999</v>
      </c>
    </row>
    <row r="12" spans="1:9" ht="30" customHeight="1" x14ac:dyDescent="0.3">
      <c r="B12" s="166" t="s">
        <v>367</v>
      </c>
      <c r="C12" s="165" t="s">
        <v>368</v>
      </c>
      <c r="D12" s="165">
        <v>6</v>
      </c>
      <c r="E12" s="164" t="s">
        <v>179</v>
      </c>
      <c r="F12" s="65">
        <v>672.38</v>
      </c>
      <c r="G12" s="150">
        <f t="shared" si="0"/>
        <v>4034.2799999999997</v>
      </c>
      <c r="H12" s="150">
        <f>PrélèvementsStock2108[[#This Row],[PRIX HT]]*1.2</f>
        <v>4841.1359999999995</v>
      </c>
    </row>
    <row r="13" spans="1:9" ht="30" customHeight="1" x14ac:dyDescent="0.3">
      <c r="B13" s="166" t="s">
        <v>369</v>
      </c>
      <c r="C13" s="165" t="s">
        <v>370</v>
      </c>
      <c r="D13" s="165">
        <v>10</v>
      </c>
      <c r="E13" s="164" t="s">
        <v>179</v>
      </c>
      <c r="F13" s="65">
        <v>262.75</v>
      </c>
      <c r="G13" s="150">
        <f t="shared" si="0"/>
        <v>2627.5</v>
      </c>
      <c r="H13" s="150">
        <f>PrélèvementsStock2108[[#This Row],[PRIX HT]]*1.2</f>
        <v>3153</v>
      </c>
    </row>
    <row r="14" spans="1:9" ht="30" customHeight="1" x14ac:dyDescent="0.3">
      <c r="B14" s="166" t="s">
        <v>371</v>
      </c>
      <c r="C14" s="165" t="s">
        <v>372</v>
      </c>
      <c r="D14" s="165">
        <v>1</v>
      </c>
      <c r="E14" s="164" t="s">
        <v>179</v>
      </c>
      <c r="F14" s="65">
        <v>5674.35</v>
      </c>
      <c r="G14" s="150">
        <f t="shared" si="0"/>
        <v>5674.35</v>
      </c>
      <c r="H14" s="150">
        <f>PrélèvementsStock2108[[#This Row],[PRIX HT]]*1.2</f>
        <v>6809.22</v>
      </c>
    </row>
    <row r="15" spans="1:9" ht="30" customHeight="1" x14ac:dyDescent="0.3">
      <c r="B15" s="166"/>
      <c r="C15" s="165"/>
      <c r="D15" s="165"/>
      <c r="E15" s="164"/>
      <c r="F15" s="65">
        <v>0</v>
      </c>
      <c r="G15" s="150">
        <f t="shared" si="0"/>
        <v>0</v>
      </c>
      <c r="H15" s="150">
        <f>PrélèvementsStock2108[[#This Row],[PRIX HT]]*1.2</f>
        <v>0</v>
      </c>
    </row>
    <row r="16" spans="1:9" ht="30" customHeight="1" x14ac:dyDescent="0.3">
      <c r="B16" s="103"/>
      <c r="C16" s="120"/>
      <c r="D16" s="157"/>
      <c r="E16" s="125"/>
      <c r="F16" s="65">
        <v>0</v>
      </c>
      <c r="G16" s="150">
        <f t="shared" si="0"/>
        <v>0</v>
      </c>
      <c r="H16" s="150">
        <f>PrélèvementsStock2108[[#This Row],[PRIX HT]]*1.2</f>
        <v>0</v>
      </c>
    </row>
    <row r="17" spans="2:8" ht="30" customHeight="1" x14ac:dyDescent="0.3">
      <c r="B17" s="104"/>
      <c r="C17" s="121"/>
      <c r="D17" s="158"/>
      <c r="E17" s="126"/>
      <c r="F17" s="65">
        <v>0</v>
      </c>
      <c r="G17" s="150">
        <f t="shared" si="0"/>
        <v>0</v>
      </c>
      <c r="H17" s="150">
        <f>PrélèvementsStock2108[[#This Row],[PRIX HT]]*1.2</f>
        <v>0</v>
      </c>
    </row>
    <row r="18" spans="2:8" ht="30" customHeight="1" x14ac:dyDescent="0.3">
      <c r="B18" s="104"/>
      <c r="C18" s="121"/>
      <c r="D18" s="158"/>
      <c r="E18" s="126"/>
      <c r="F18" s="65">
        <v>0</v>
      </c>
      <c r="G18" s="150">
        <f t="shared" si="0"/>
        <v>0</v>
      </c>
      <c r="H18" s="150">
        <f>PrélèvementsStock2108[[#This Row],[PRIX HT]]*1.2</f>
        <v>0</v>
      </c>
    </row>
    <row r="19" spans="2:8" ht="30" customHeight="1" x14ac:dyDescent="0.3">
      <c r="B19" s="102"/>
      <c r="C19" s="119"/>
      <c r="D19" s="159"/>
      <c r="E19" s="124"/>
      <c r="F19" s="65">
        <v>0</v>
      </c>
      <c r="G19" s="150">
        <f t="shared" si="0"/>
        <v>0</v>
      </c>
      <c r="H19" s="150">
        <f>PrélèvementsStock2108[[#This Row],[PRIX HT]]*1.2</f>
        <v>0</v>
      </c>
    </row>
    <row r="20" spans="2:8" ht="30" customHeight="1" x14ac:dyDescent="0.3">
      <c r="B20" s="102"/>
      <c r="C20" s="119"/>
      <c r="D20" s="159"/>
      <c r="E20" s="124"/>
      <c r="F20" s="65">
        <v>0</v>
      </c>
      <c r="G20" s="150">
        <f t="shared" si="0"/>
        <v>0</v>
      </c>
      <c r="H20" s="150">
        <f>PrélèvementsStock2108[[#This Row],[PRIX HT]]*1.2</f>
        <v>0</v>
      </c>
    </row>
    <row r="21" spans="2:8" ht="30" customHeight="1" x14ac:dyDescent="0.3">
      <c r="B21" s="102"/>
      <c r="C21" s="119"/>
      <c r="D21" s="159"/>
      <c r="E21" s="124"/>
      <c r="F21" s="65">
        <v>0</v>
      </c>
      <c r="G21" s="150">
        <f t="shared" si="0"/>
        <v>0</v>
      </c>
      <c r="H21" s="150">
        <f>PrélèvementsStock2108[[#This Row],[PRIX HT]]*1.2</f>
        <v>0</v>
      </c>
    </row>
    <row r="22" spans="2:8" ht="30" customHeight="1" x14ac:dyDescent="0.3">
      <c r="B22" s="102"/>
      <c r="C22" s="119"/>
      <c r="D22" s="159"/>
      <c r="E22" s="124"/>
      <c r="F22" s="65">
        <v>0</v>
      </c>
      <c r="G22" s="150">
        <f t="shared" si="0"/>
        <v>0</v>
      </c>
      <c r="H22" s="150">
        <f>PrélèvementsStock2108[[#This Row],[PRIX HT]]*1.2</f>
        <v>0</v>
      </c>
    </row>
    <row r="23" spans="2:8" ht="30" customHeight="1" x14ac:dyDescent="0.3">
      <c r="B23" s="102"/>
      <c r="C23" s="119"/>
      <c r="D23" s="159"/>
      <c r="E23" s="124"/>
      <c r="F23" s="65">
        <v>0</v>
      </c>
      <c r="G23" s="150">
        <f t="shared" si="0"/>
        <v>0</v>
      </c>
      <c r="H23" s="150">
        <f>PrélèvementsStock2108[[#This Row],[PRIX HT]]*1.2</f>
        <v>0</v>
      </c>
    </row>
    <row r="24" spans="2:8" ht="30" customHeight="1" x14ac:dyDescent="0.3">
      <c r="B24" s="102"/>
      <c r="C24" s="119"/>
      <c r="D24" s="159"/>
      <c r="E24" s="124"/>
      <c r="F24" s="65">
        <v>0</v>
      </c>
      <c r="G24" s="150">
        <f t="shared" si="0"/>
        <v>0</v>
      </c>
      <c r="H24" s="150">
        <f>PrélèvementsStock2108[[#This Row],[PRIX HT]]*1.2</f>
        <v>0</v>
      </c>
    </row>
    <row r="25" spans="2:8" ht="30" customHeight="1" x14ac:dyDescent="0.3">
      <c r="B25" s="102"/>
      <c r="C25" s="119"/>
      <c r="D25" s="159"/>
      <c r="E25" s="124"/>
      <c r="F25" s="65">
        <v>0</v>
      </c>
      <c r="G25" s="150">
        <f t="shared" si="0"/>
        <v>0</v>
      </c>
      <c r="H25" s="150">
        <f>PrélèvementsStock2108[[#This Row],[PRIX HT]]*1.2</f>
        <v>0</v>
      </c>
    </row>
    <row r="26" spans="2:8" ht="30" customHeight="1" x14ac:dyDescent="0.3">
      <c r="B26" s="103"/>
      <c r="C26" s="120"/>
      <c r="D26" s="157"/>
      <c r="E26" s="125"/>
      <c r="F26" s="65">
        <v>0</v>
      </c>
      <c r="G26" s="150">
        <f t="shared" si="0"/>
        <v>0</v>
      </c>
      <c r="H26" s="150">
        <f>PrélèvementsStock2108[[#This Row],[PRIX HT]]*1.2</f>
        <v>0</v>
      </c>
    </row>
    <row r="27" spans="2:8" ht="30" customHeight="1" x14ac:dyDescent="0.3">
      <c r="B27" s="103"/>
      <c r="C27" s="120"/>
      <c r="D27" s="157"/>
      <c r="E27" s="125"/>
      <c r="F27" s="65">
        <v>0</v>
      </c>
      <c r="G27" s="150">
        <f t="shared" si="0"/>
        <v>0</v>
      </c>
      <c r="H27" s="150">
        <f>PrélèvementsStock2108[[#This Row],[PRIX HT]]*1.2</f>
        <v>0</v>
      </c>
    </row>
    <row r="28" spans="2:8" ht="30" customHeight="1" x14ac:dyDescent="0.3">
      <c r="B28" s="104"/>
      <c r="C28" s="121"/>
      <c r="D28" s="158"/>
      <c r="E28" s="126"/>
      <c r="F28" s="65">
        <v>0</v>
      </c>
      <c r="G28" s="150">
        <f t="shared" si="0"/>
        <v>0</v>
      </c>
      <c r="H28" s="150">
        <f>PrélèvementsStock2108[[#This Row],[PRIX HT]]*1.2</f>
        <v>0</v>
      </c>
    </row>
    <row r="29" spans="2:8" ht="30" customHeight="1" x14ac:dyDescent="0.3">
      <c r="B29" s="104"/>
      <c r="C29" s="121"/>
      <c r="D29" s="158"/>
      <c r="E29" s="126"/>
      <c r="F29" s="65">
        <v>0</v>
      </c>
      <c r="G29" s="150">
        <f t="shared" si="0"/>
        <v>0</v>
      </c>
      <c r="H29" s="150">
        <f>PrélèvementsStock2108[[#This Row],[PRIX HT]]*1.2</f>
        <v>0</v>
      </c>
    </row>
    <row r="30" spans="2:8" ht="30" customHeight="1" x14ac:dyDescent="0.3">
      <c r="B30" s="104"/>
      <c r="C30" s="121"/>
      <c r="D30" s="158"/>
      <c r="E30" s="126"/>
      <c r="F30" s="65">
        <v>0</v>
      </c>
      <c r="G30" s="150">
        <f t="shared" si="0"/>
        <v>0</v>
      </c>
      <c r="H30" s="150">
        <f>PrélèvementsStock2108[[#This Row],[PRIX HT]]*1.2</f>
        <v>0</v>
      </c>
    </row>
    <row r="31" spans="2:8" ht="30" customHeight="1" x14ac:dyDescent="0.3">
      <c r="B31" s="103"/>
      <c r="C31" s="120"/>
      <c r="D31" s="157"/>
      <c r="E31" s="125"/>
      <c r="F31" s="65">
        <v>0</v>
      </c>
      <c r="G31" s="150">
        <f t="shared" si="0"/>
        <v>0</v>
      </c>
      <c r="H31" s="150">
        <f>PrélèvementsStock2108[[#This Row],[PRIX HT]]*1.2</f>
        <v>0</v>
      </c>
    </row>
    <row r="32" spans="2:8" ht="30" customHeight="1" x14ac:dyDescent="0.3">
      <c r="B32" s="103"/>
      <c r="C32" s="120"/>
      <c r="D32" s="157"/>
      <c r="E32" s="125"/>
      <c r="F32" s="65">
        <v>0</v>
      </c>
      <c r="G32" s="150">
        <f t="shared" si="0"/>
        <v>0</v>
      </c>
      <c r="H32" s="150">
        <f>PrélèvementsStock2108[[#This Row],[PRIX HT]]*1.2</f>
        <v>0</v>
      </c>
    </row>
    <row r="33" spans="2:8" ht="30" customHeight="1" x14ac:dyDescent="0.3">
      <c r="B33" s="103"/>
      <c r="C33" s="120"/>
      <c r="D33" s="157"/>
      <c r="E33" s="125"/>
      <c r="F33" s="65">
        <v>0</v>
      </c>
      <c r="G33" s="150">
        <f t="shared" si="0"/>
        <v>0</v>
      </c>
      <c r="H33" s="150">
        <f>PrélèvementsStock2108[[#This Row],[PRIX HT]]*1.2</f>
        <v>0</v>
      </c>
    </row>
    <row r="34" spans="2:8" ht="30" customHeight="1" x14ac:dyDescent="0.3">
      <c r="B34" s="103"/>
      <c r="C34" s="120"/>
      <c r="D34" s="157"/>
      <c r="E34" s="125"/>
      <c r="F34" s="65">
        <v>0</v>
      </c>
      <c r="G34" s="150">
        <f t="shared" si="0"/>
        <v>0</v>
      </c>
      <c r="H34" s="150">
        <f>PrélèvementsStock2108[[#This Row],[PRIX HT]]*1.2</f>
        <v>0</v>
      </c>
    </row>
    <row r="35" spans="2:8" ht="30" customHeight="1" x14ac:dyDescent="0.3">
      <c r="B35" s="103"/>
      <c r="C35" s="120"/>
      <c r="D35" s="157"/>
      <c r="E35" s="125"/>
      <c r="F35" s="65">
        <v>0</v>
      </c>
      <c r="G35" s="150">
        <f t="shared" si="0"/>
        <v>0</v>
      </c>
      <c r="H35" s="150">
        <f>PrélèvementsStock2108[[#This Row],[PRIX HT]]*1.2</f>
        <v>0</v>
      </c>
    </row>
    <row r="36" spans="2:8" ht="30" customHeight="1" x14ac:dyDescent="0.3">
      <c r="B36" s="102"/>
      <c r="C36" s="119"/>
      <c r="D36" s="159"/>
      <c r="E36" s="124"/>
      <c r="F36" s="65">
        <v>0</v>
      </c>
      <c r="G36" s="150">
        <f t="shared" si="0"/>
        <v>0</v>
      </c>
      <c r="H36" s="150">
        <f>PrélèvementsStock2108[[#This Row],[PRIX HT]]*1.2</f>
        <v>0</v>
      </c>
    </row>
    <row r="37" spans="2:8" ht="30" customHeight="1" x14ac:dyDescent="0.3">
      <c r="B37" s="102"/>
      <c r="C37" s="119"/>
      <c r="D37" s="159"/>
      <c r="E37" s="124"/>
      <c r="F37" s="65">
        <v>0</v>
      </c>
      <c r="G37" s="150">
        <f t="shared" ref="G37:G68" si="1">F37*D37</f>
        <v>0</v>
      </c>
      <c r="H37" s="150">
        <f>PrélèvementsStock2108[[#This Row],[PRIX HT]]*1.2</f>
        <v>0</v>
      </c>
    </row>
    <row r="38" spans="2:8" ht="30" customHeight="1" x14ac:dyDescent="0.3">
      <c r="B38" s="102"/>
      <c r="C38" s="119"/>
      <c r="D38" s="159"/>
      <c r="E38" s="124"/>
      <c r="F38" s="65">
        <v>0</v>
      </c>
      <c r="G38" s="150">
        <f t="shared" si="1"/>
        <v>0</v>
      </c>
      <c r="H38" s="150">
        <f>PrélèvementsStock2108[[#This Row],[PRIX HT]]*1.2</f>
        <v>0</v>
      </c>
    </row>
    <row r="39" spans="2:8" ht="30" customHeight="1" x14ac:dyDescent="0.3">
      <c r="B39" s="103"/>
      <c r="C39" s="120"/>
      <c r="D39" s="157"/>
      <c r="E39" s="125"/>
      <c r="F39" s="65">
        <v>0</v>
      </c>
      <c r="G39" s="150">
        <f t="shared" si="1"/>
        <v>0</v>
      </c>
      <c r="H39" s="150">
        <f>PrélèvementsStock2108[[#This Row],[PRIX HT]]*1.2</f>
        <v>0</v>
      </c>
    </row>
    <row r="40" spans="2:8" ht="30" customHeight="1" x14ac:dyDescent="0.3">
      <c r="B40" s="103"/>
      <c r="C40" s="120"/>
      <c r="D40" s="157"/>
      <c r="E40" s="125"/>
      <c r="F40" s="65">
        <v>0</v>
      </c>
      <c r="G40" s="150">
        <f t="shared" si="1"/>
        <v>0</v>
      </c>
      <c r="H40" s="150">
        <f>PrélèvementsStock2108[[#This Row],[PRIX HT]]*1.2</f>
        <v>0</v>
      </c>
    </row>
    <row r="41" spans="2:8" ht="30" customHeight="1" x14ac:dyDescent="0.3">
      <c r="B41" s="103"/>
      <c r="C41" s="120"/>
      <c r="D41" s="157"/>
      <c r="E41" s="125"/>
      <c r="F41" s="65">
        <v>0</v>
      </c>
      <c r="G41" s="150">
        <f t="shared" si="1"/>
        <v>0</v>
      </c>
      <c r="H41" s="150">
        <f>PrélèvementsStock2108[[#This Row],[PRIX HT]]*1.2</f>
        <v>0</v>
      </c>
    </row>
    <row r="42" spans="2:8" ht="30" customHeight="1" x14ac:dyDescent="0.3">
      <c r="B42" s="103"/>
      <c r="C42" s="120"/>
      <c r="D42" s="157"/>
      <c r="E42" s="125"/>
      <c r="F42" s="65">
        <v>0</v>
      </c>
      <c r="G42" s="150">
        <f t="shared" si="1"/>
        <v>0</v>
      </c>
      <c r="H42" s="150">
        <f>PrélèvementsStock2108[[#This Row],[PRIX HT]]*1.2</f>
        <v>0</v>
      </c>
    </row>
    <row r="43" spans="2:8" ht="30" customHeight="1" x14ac:dyDescent="0.3">
      <c r="B43" s="102"/>
      <c r="C43" s="119"/>
      <c r="D43" s="159"/>
      <c r="E43" s="124"/>
      <c r="F43" s="65">
        <v>0</v>
      </c>
      <c r="G43" s="150">
        <f t="shared" si="1"/>
        <v>0</v>
      </c>
      <c r="H43" s="150">
        <f>PrélèvementsStock2108[[#This Row],[PRIX HT]]*1.2</f>
        <v>0</v>
      </c>
    </row>
    <row r="44" spans="2:8" ht="30" customHeight="1" x14ac:dyDescent="0.3">
      <c r="B44" s="102"/>
      <c r="C44" s="119"/>
      <c r="D44" s="159"/>
      <c r="E44" s="124"/>
      <c r="F44" s="65">
        <v>0</v>
      </c>
      <c r="G44" s="150">
        <f t="shared" si="1"/>
        <v>0</v>
      </c>
      <c r="H44" s="150">
        <f>PrélèvementsStock2108[[#This Row],[PRIX HT]]*1.2</f>
        <v>0</v>
      </c>
    </row>
    <row r="45" spans="2:8" ht="30" customHeight="1" x14ac:dyDescent="0.3">
      <c r="B45" s="102"/>
      <c r="C45" s="119"/>
      <c r="D45" s="159"/>
      <c r="E45" s="124"/>
      <c r="F45" s="65">
        <v>0</v>
      </c>
      <c r="G45" s="150">
        <f t="shared" si="1"/>
        <v>0</v>
      </c>
      <c r="H45" s="150">
        <f>PrélèvementsStock2108[[#This Row],[PRIX HT]]*1.2</f>
        <v>0</v>
      </c>
    </row>
    <row r="46" spans="2:8" ht="30" customHeight="1" x14ac:dyDescent="0.3">
      <c r="B46" s="102"/>
      <c r="C46" s="119"/>
      <c r="D46" s="159"/>
      <c r="E46" s="124"/>
      <c r="F46" s="65">
        <v>0</v>
      </c>
      <c r="G46" s="150">
        <f t="shared" si="1"/>
        <v>0</v>
      </c>
      <c r="H46" s="150">
        <f>PrélèvementsStock2108[[#This Row],[PRIX HT]]*1.2</f>
        <v>0</v>
      </c>
    </row>
    <row r="47" spans="2:8" ht="30" customHeight="1" x14ac:dyDescent="0.3">
      <c r="B47" s="102"/>
      <c r="C47" s="119"/>
      <c r="D47" s="159"/>
      <c r="E47" s="124"/>
      <c r="F47" s="65">
        <v>0</v>
      </c>
      <c r="G47" s="150">
        <f t="shared" si="1"/>
        <v>0</v>
      </c>
      <c r="H47" s="150">
        <f>PrélèvementsStock2108[[#This Row],[PRIX HT]]*1.2</f>
        <v>0</v>
      </c>
    </row>
    <row r="48" spans="2:8" ht="30" customHeight="1" x14ac:dyDescent="0.3">
      <c r="B48" s="103"/>
      <c r="C48" s="120"/>
      <c r="D48" s="157"/>
      <c r="E48" s="125"/>
      <c r="F48" s="65">
        <v>0</v>
      </c>
      <c r="G48" s="150">
        <f t="shared" si="1"/>
        <v>0</v>
      </c>
      <c r="H48" s="150">
        <f>PrélèvementsStock2108[[#This Row],[PRIX HT]]*1.2</f>
        <v>0</v>
      </c>
    </row>
    <row r="49" spans="2:8" ht="30" customHeight="1" x14ac:dyDescent="0.3">
      <c r="B49" s="102"/>
      <c r="C49" s="119"/>
      <c r="D49" s="159"/>
      <c r="E49" s="124"/>
      <c r="F49" s="65">
        <v>0</v>
      </c>
      <c r="G49" s="150">
        <f t="shared" si="1"/>
        <v>0</v>
      </c>
      <c r="H49" s="150">
        <f>PrélèvementsStock2108[[#This Row],[PRIX HT]]*1.2</f>
        <v>0</v>
      </c>
    </row>
    <row r="50" spans="2:8" ht="30" customHeight="1" x14ac:dyDescent="0.3">
      <c r="B50" s="104"/>
      <c r="C50" s="121"/>
      <c r="D50" s="158"/>
      <c r="E50" s="126"/>
      <c r="F50" s="65">
        <v>0</v>
      </c>
      <c r="G50" s="150">
        <f t="shared" si="1"/>
        <v>0</v>
      </c>
      <c r="H50" s="150">
        <f>PrélèvementsStock2108[[#This Row],[PRIX HT]]*1.2</f>
        <v>0</v>
      </c>
    </row>
    <row r="51" spans="2:8" ht="30" customHeight="1" x14ac:dyDescent="0.3">
      <c r="B51" s="103"/>
      <c r="C51" s="120"/>
      <c r="D51" s="157"/>
      <c r="E51" s="125"/>
      <c r="F51" s="65">
        <v>0</v>
      </c>
      <c r="G51" s="150">
        <f t="shared" si="1"/>
        <v>0</v>
      </c>
      <c r="H51" s="150">
        <f>PrélèvementsStock2108[[#This Row],[PRIX HT]]*1.2</f>
        <v>0</v>
      </c>
    </row>
    <row r="52" spans="2:8" ht="30" customHeight="1" x14ac:dyDescent="0.3">
      <c r="B52" s="103"/>
      <c r="C52" s="120"/>
      <c r="D52" s="157"/>
      <c r="E52" s="125"/>
      <c r="F52" s="65">
        <v>0</v>
      </c>
      <c r="G52" s="150">
        <f t="shared" si="1"/>
        <v>0</v>
      </c>
      <c r="H52" s="150">
        <f>PrélèvementsStock2108[[#This Row],[PRIX HT]]*1.2</f>
        <v>0</v>
      </c>
    </row>
    <row r="53" spans="2:8" ht="30" customHeight="1" x14ac:dyDescent="0.3">
      <c r="B53" s="102"/>
      <c r="C53" s="119"/>
      <c r="D53" s="159"/>
      <c r="E53" s="124"/>
      <c r="F53" s="65">
        <v>0</v>
      </c>
      <c r="G53" s="150">
        <f t="shared" si="1"/>
        <v>0</v>
      </c>
      <c r="H53" s="150">
        <f>PrélèvementsStock2108[[#This Row],[PRIX HT]]*1.2</f>
        <v>0</v>
      </c>
    </row>
    <row r="54" spans="2:8" ht="30" customHeight="1" x14ac:dyDescent="0.3">
      <c r="B54" s="105"/>
      <c r="C54" s="122"/>
      <c r="D54" s="160"/>
      <c r="E54" s="152"/>
      <c r="F54" s="65">
        <v>0</v>
      </c>
      <c r="G54" s="150">
        <f t="shared" si="1"/>
        <v>0</v>
      </c>
      <c r="H54" s="150">
        <f>PrélèvementsStock2108[[#This Row],[PRIX HT]]*1.2</f>
        <v>0</v>
      </c>
    </row>
    <row r="55" spans="2:8" ht="30" customHeight="1" x14ac:dyDescent="0.3">
      <c r="B55" s="103"/>
      <c r="C55" s="120"/>
      <c r="D55" s="157"/>
      <c r="E55" s="125"/>
      <c r="F55" s="65">
        <v>0</v>
      </c>
      <c r="G55" s="150">
        <f t="shared" si="1"/>
        <v>0</v>
      </c>
      <c r="H55" s="150">
        <f>PrélèvementsStock2108[[#This Row],[PRIX HT]]*1.2</f>
        <v>0</v>
      </c>
    </row>
    <row r="56" spans="2:8" ht="30" customHeight="1" x14ac:dyDescent="0.3">
      <c r="B56" s="103"/>
      <c r="C56" s="120"/>
      <c r="D56" s="157"/>
      <c r="E56" s="125"/>
      <c r="F56" s="65">
        <v>0</v>
      </c>
      <c r="G56" s="150">
        <f t="shared" si="1"/>
        <v>0</v>
      </c>
      <c r="H56" s="150">
        <f>PrélèvementsStock2108[[#This Row],[PRIX HT]]*1.2</f>
        <v>0</v>
      </c>
    </row>
    <row r="57" spans="2:8" ht="30" customHeight="1" x14ac:dyDescent="0.3">
      <c r="B57" s="103"/>
      <c r="C57" s="120"/>
      <c r="D57" s="157"/>
      <c r="E57" s="125"/>
      <c r="F57" s="65">
        <v>0</v>
      </c>
      <c r="G57" s="150">
        <f t="shared" si="1"/>
        <v>0</v>
      </c>
      <c r="H57" s="150">
        <f>PrélèvementsStock2108[[#This Row],[PRIX HT]]*1.2</f>
        <v>0</v>
      </c>
    </row>
    <row r="58" spans="2:8" ht="30" customHeight="1" x14ac:dyDescent="0.3">
      <c r="B58" s="103"/>
      <c r="C58" s="120"/>
      <c r="D58" s="157"/>
      <c r="E58" s="125"/>
      <c r="F58" s="65">
        <v>0</v>
      </c>
      <c r="G58" s="150">
        <f t="shared" si="1"/>
        <v>0</v>
      </c>
      <c r="H58" s="150">
        <f>PrélèvementsStock2108[[#This Row],[PRIX HT]]*1.2</f>
        <v>0</v>
      </c>
    </row>
    <row r="59" spans="2:8" ht="30" customHeight="1" x14ac:dyDescent="0.3">
      <c r="B59" s="106"/>
      <c r="C59" s="123"/>
      <c r="D59" s="161"/>
      <c r="E59" s="153"/>
      <c r="F59" s="65">
        <v>0</v>
      </c>
      <c r="G59" s="150">
        <f t="shared" si="1"/>
        <v>0</v>
      </c>
      <c r="H59" s="150">
        <f>PrélèvementsStock2108[[#This Row],[PRIX HT]]*1.2</f>
        <v>0</v>
      </c>
    </row>
    <row r="60" spans="2:8" ht="30" customHeight="1" x14ac:dyDescent="0.3">
      <c r="B60" s="102"/>
      <c r="C60" s="119"/>
      <c r="D60" s="159"/>
      <c r="E60" s="124"/>
      <c r="F60" s="65">
        <v>0</v>
      </c>
      <c r="G60" s="150">
        <f t="shared" si="1"/>
        <v>0</v>
      </c>
      <c r="H60" s="150">
        <f>PrélèvementsStock2108[[#This Row],[PRIX HT]]*1.2</f>
        <v>0</v>
      </c>
    </row>
    <row r="61" spans="2:8" ht="30" customHeight="1" x14ac:dyDescent="0.3">
      <c r="B61" s="102"/>
      <c r="C61" s="119"/>
      <c r="D61" s="159"/>
      <c r="E61" s="124"/>
      <c r="F61" s="65">
        <v>0</v>
      </c>
      <c r="G61" s="150">
        <f t="shared" si="1"/>
        <v>0</v>
      </c>
      <c r="H61" s="150">
        <f>PrélèvementsStock2108[[#This Row],[PRIX HT]]*1.2</f>
        <v>0</v>
      </c>
    </row>
    <row r="62" spans="2:8" ht="30" customHeight="1" x14ac:dyDescent="0.3">
      <c r="B62" s="103"/>
      <c r="C62" s="120"/>
      <c r="D62" s="157"/>
      <c r="E62" s="125"/>
      <c r="F62" s="65">
        <v>0</v>
      </c>
      <c r="G62" s="150">
        <f t="shared" si="1"/>
        <v>0</v>
      </c>
      <c r="H62" s="150">
        <f>PrélèvementsStock2108[[#This Row],[PRIX HT]]*1.2</f>
        <v>0</v>
      </c>
    </row>
    <row r="63" spans="2:8" ht="30" customHeight="1" x14ac:dyDescent="0.3">
      <c r="B63" s="102"/>
      <c r="C63" s="119"/>
      <c r="D63" s="159"/>
      <c r="E63" s="124"/>
      <c r="F63" s="65">
        <v>0</v>
      </c>
      <c r="G63" s="150">
        <f t="shared" si="1"/>
        <v>0</v>
      </c>
      <c r="H63" s="150">
        <f>PrélèvementsStock2108[[#This Row],[PRIX HT]]*1.2</f>
        <v>0</v>
      </c>
    </row>
    <row r="64" spans="2:8" ht="30" customHeight="1" x14ac:dyDescent="0.3">
      <c r="B64" s="104"/>
      <c r="C64" s="121"/>
      <c r="D64" s="158"/>
      <c r="E64" s="126"/>
      <c r="F64" s="65">
        <v>0</v>
      </c>
      <c r="G64" s="150">
        <f t="shared" si="1"/>
        <v>0</v>
      </c>
      <c r="H64" s="150">
        <f>PrélèvementsStock2108[[#This Row],[PRIX HT]]*1.2</f>
        <v>0</v>
      </c>
    </row>
    <row r="65" spans="2:8" ht="30" customHeight="1" x14ac:dyDescent="0.3">
      <c r="B65" s="104"/>
      <c r="C65" s="121"/>
      <c r="D65" s="158"/>
      <c r="E65" s="154"/>
      <c r="F65" s="65">
        <v>0</v>
      </c>
      <c r="G65" s="150">
        <f t="shared" si="1"/>
        <v>0</v>
      </c>
      <c r="H65" s="150">
        <f>PrélèvementsStock2108[[#This Row],[PRIX HT]]*1.2</f>
        <v>0</v>
      </c>
    </row>
    <row r="66" spans="2:8" ht="30" customHeight="1" x14ac:dyDescent="0.3">
      <c r="B66" s="102"/>
      <c r="C66" s="119"/>
      <c r="D66" s="159"/>
      <c r="E66" s="124"/>
      <c r="F66" s="65">
        <v>0</v>
      </c>
      <c r="G66" s="150">
        <f t="shared" si="1"/>
        <v>0</v>
      </c>
      <c r="H66" s="150">
        <f>PrélèvementsStock2108[[#This Row],[PRIX HT]]*1.2</f>
        <v>0</v>
      </c>
    </row>
    <row r="67" spans="2:8" ht="30" customHeight="1" x14ac:dyDescent="0.3">
      <c r="B67" s="102"/>
      <c r="C67" s="119"/>
      <c r="D67" s="159"/>
      <c r="E67" s="124"/>
      <c r="F67" s="65">
        <v>0</v>
      </c>
      <c r="G67" s="150">
        <f t="shared" si="1"/>
        <v>0</v>
      </c>
      <c r="H67" s="150">
        <f>PrélèvementsStock2108[[#This Row],[PRIX HT]]*1.2</f>
        <v>0</v>
      </c>
    </row>
    <row r="68" spans="2:8" ht="30" customHeight="1" x14ac:dyDescent="0.3">
      <c r="B68" s="102"/>
      <c r="C68" s="119"/>
      <c r="D68" s="159"/>
      <c r="E68" s="124"/>
      <c r="F68" s="65">
        <v>0</v>
      </c>
      <c r="G68" s="150">
        <f t="shared" si="1"/>
        <v>0</v>
      </c>
      <c r="H68" s="150">
        <f>PrélèvementsStock2108[[#This Row],[PRIX HT]]*1.2</f>
        <v>0</v>
      </c>
    </row>
    <row r="69" spans="2:8" ht="30" customHeight="1" x14ac:dyDescent="0.3">
      <c r="B69" s="102"/>
      <c r="C69" s="119"/>
      <c r="D69" s="159"/>
      <c r="E69" s="124"/>
      <c r="F69" s="65">
        <v>0</v>
      </c>
      <c r="G69" s="150">
        <f t="shared" ref="G69:G100" si="2">F69*D69</f>
        <v>0</v>
      </c>
      <c r="H69" s="150">
        <f>PrélèvementsStock2108[[#This Row],[PRIX HT]]*1.2</f>
        <v>0</v>
      </c>
    </row>
    <row r="70" spans="2:8" ht="30" customHeight="1" x14ac:dyDescent="0.3">
      <c r="B70" s="102"/>
      <c r="C70" s="119"/>
      <c r="D70" s="159"/>
      <c r="E70" s="124"/>
      <c r="F70" s="65">
        <v>0</v>
      </c>
      <c r="G70" s="150">
        <f t="shared" si="2"/>
        <v>0</v>
      </c>
      <c r="H70" s="150">
        <f>PrélèvementsStock2108[[#This Row],[PRIX HT]]*1.2</f>
        <v>0</v>
      </c>
    </row>
    <row r="71" spans="2:8" ht="30" customHeight="1" x14ac:dyDescent="0.3">
      <c r="B71" s="103"/>
      <c r="C71" s="120"/>
      <c r="D71" s="157"/>
      <c r="E71" s="155"/>
      <c r="F71" s="65">
        <v>0</v>
      </c>
      <c r="G71" s="150">
        <f t="shared" si="2"/>
        <v>0</v>
      </c>
      <c r="H71" s="150">
        <f>PrélèvementsStock2108[[#This Row],[PRIX HT]]*1.2</f>
        <v>0</v>
      </c>
    </row>
    <row r="72" spans="2:8" ht="30" customHeight="1" x14ac:dyDescent="0.3">
      <c r="B72" s="103"/>
      <c r="C72" s="120"/>
      <c r="D72" s="157"/>
      <c r="E72" s="125"/>
      <c r="F72" s="65">
        <v>0</v>
      </c>
      <c r="G72" s="150">
        <f t="shared" si="2"/>
        <v>0</v>
      </c>
      <c r="H72" s="150">
        <f>PrélèvementsStock2108[[#This Row],[PRIX HT]]*1.2</f>
        <v>0</v>
      </c>
    </row>
    <row r="73" spans="2:8" ht="30" customHeight="1" x14ac:dyDescent="0.3">
      <c r="B73" s="104"/>
      <c r="C73" s="121"/>
      <c r="D73" s="158"/>
      <c r="E73" s="126"/>
      <c r="F73" s="65">
        <v>0</v>
      </c>
      <c r="G73" s="150">
        <f t="shared" si="2"/>
        <v>0</v>
      </c>
      <c r="H73" s="150">
        <f>PrélèvementsStock2108[[#This Row],[PRIX HT]]*1.2</f>
        <v>0</v>
      </c>
    </row>
    <row r="74" spans="2:8" ht="30" customHeight="1" x14ac:dyDescent="0.3">
      <c r="B74" s="103"/>
      <c r="C74" s="120"/>
      <c r="D74" s="157"/>
      <c r="E74" s="125"/>
      <c r="F74" s="65">
        <v>0</v>
      </c>
      <c r="G74" s="150">
        <f t="shared" si="2"/>
        <v>0</v>
      </c>
      <c r="H74" s="150">
        <f>PrélèvementsStock2108[[#This Row],[PRIX HT]]*1.2</f>
        <v>0</v>
      </c>
    </row>
    <row r="75" spans="2:8" ht="30" customHeight="1" x14ac:dyDescent="0.3">
      <c r="B75" s="102"/>
      <c r="C75" s="119"/>
      <c r="D75" s="159"/>
      <c r="E75" s="124"/>
      <c r="F75" s="65">
        <v>0</v>
      </c>
      <c r="G75" s="150">
        <f t="shared" si="2"/>
        <v>0</v>
      </c>
      <c r="H75" s="150">
        <f>PrélèvementsStock2108[[#This Row],[PRIX HT]]*1.2</f>
        <v>0</v>
      </c>
    </row>
    <row r="76" spans="2:8" ht="30" customHeight="1" x14ac:dyDescent="0.3">
      <c r="B76" s="103"/>
      <c r="C76" s="120"/>
      <c r="D76" s="157"/>
      <c r="E76" s="125"/>
      <c r="F76" s="65">
        <v>0</v>
      </c>
      <c r="G76" s="150">
        <f t="shared" si="2"/>
        <v>0</v>
      </c>
      <c r="H76" s="150">
        <f>PrélèvementsStock2108[[#This Row],[PRIX HT]]*1.2</f>
        <v>0</v>
      </c>
    </row>
    <row r="77" spans="2:8" ht="30" customHeight="1" x14ac:dyDescent="0.3">
      <c r="B77" s="103"/>
      <c r="C77" s="120"/>
      <c r="D77" s="157"/>
      <c r="E77" s="125"/>
      <c r="F77" s="65">
        <v>0</v>
      </c>
      <c r="G77" s="150">
        <f t="shared" si="2"/>
        <v>0</v>
      </c>
      <c r="H77" s="150">
        <f>PrélèvementsStock2108[[#This Row],[PRIX HT]]*1.2</f>
        <v>0</v>
      </c>
    </row>
    <row r="78" spans="2:8" ht="30" customHeight="1" x14ac:dyDescent="0.3">
      <c r="B78" s="103"/>
      <c r="C78" s="120"/>
      <c r="D78" s="157"/>
      <c r="E78" s="125"/>
      <c r="F78" s="65">
        <v>0</v>
      </c>
      <c r="G78" s="150">
        <f t="shared" si="2"/>
        <v>0</v>
      </c>
      <c r="H78" s="150">
        <f>PrélèvementsStock2108[[#This Row],[PRIX HT]]*1.2</f>
        <v>0</v>
      </c>
    </row>
    <row r="79" spans="2:8" ht="30" customHeight="1" x14ac:dyDescent="0.3">
      <c r="B79" s="103"/>
      <c r="C79" s="120"/>
      <c r="D79" s="157"/>
      <c r="E79" s="125"/>
      <c r="F79" s="65">
        <v>0</v>
      </c>
      <c r="G79" s="150">
        <f t="shared" si="2"/>
        <v>0</v>
      </c>
      <c r="H79" s="150">
        <f>PrélèvementsStock2108[[#This Row],[PRIX HT]]*1.2</f>
        <v>0</v>
      </c>
    </row>
    <row r="80" spans="2:8" ht="30" customHeight="1" x14ac:dyDescent="0.3">
      <c r="B80" s="103"/>
      <c r="C80" s="120"/>
      <c r="D80" s="157"/>
      <c r="E80" s="125"/>
      <c r="F80" s="65">
        <v>0</v>
      </c>
      <c r="G80" s="150">
        <f t="shared" si="2"/>
        <v>0</v>
      </c>
      <c r="H80" s="150">
        <f>PrélèvementsStock2108[[#This Row],[PRIX HT]]*1.2</f>
        <v>0</v>
      </c>
    </row>
    <row r="81" spans="2:8" ht="30" customHeight="1" x14ac:dyDescent="0.3">
      <c r="B81" s="103"/>
      <c r="C81" s="120"/>
      <c r="D81" s="157"/>
      <c r="E81" s="125"/>
      <c r="F81" s="65">
        <v>0</v>
      </c>
      <c r="G81" s="150">
        <f t="shared" si="2"/>
        <v>0</v>
      </c>
      <c r="H81" s="150">
        <f>PrélèvementsStock2108[[#This Row],[PRIX HT]]*1.2</f>
        <v>0</v>
      </c>
    </row>
    <row r="82" spans="2:8" ht="30" customHeight="1" x14ac:dyDescent="0.3">
      <c r="B82" s="103"/>
      <c r="C82" s="120"/>
      <c r="D82" s="157"/>
      <c r="E82" s="125"/>
      <c r="F82" s="65">
        <v>0</v>
      </c>
      <c r="G82" s="150">
        <f t="shared" si="2"/>
        <v>0</v>
      </c>
      <c r="H82" s="150">
        <f>PrélèvementsStock2108[[#This Row],[PRIX HT]]*1.2</f>
        <v>0</v>
      </c>
    </row>
    <row r="83" spans="2:8" ht="30" customHeight="1" x14ac:dyDescent="0.3">
      <c r="B83" s="103"/>
      <c r="C83" s="120"/>
      <c r="D83" s="157"/>
      <c r="E83" s="125"/>
      <c r="F83" s="65">
        <v>0</v>
      </c>
      <c r="G83" s="150">
        <f t="shared" si="2"/>
        <v>0</v>
      </c>
      <c r="H83" s="150">
        <f>PrélèvementsStock2108[[#This Row],[PRIX HT]]*1.2</f>
        <v>0</v>
      </c>
    </row>
    <row r="84" spans="2:8" ht="30" customHeight="1" x14ac:dyDescent="0.3">
      <c r="B84" s="103"/>
      <c r="C84" s="120"/>
      <c r="D84" s="157"/>
      <c r="E84" s="125"/>
      <c r="F84" s="65">
        <v>0</v>
      </c>
      <c r="G84" s="150">
        <f t="shared" si="2"/>
        <v>0</v>
      </c>
      <c r="H84" s="150">
        <f>PrélèvementsStock2108[[#This Row],[PRIX HT]]*1.2</f>
        <v>0</v>
      </c>
    </row>
    <row r="85" spans="2:8" ht="30" customHeight="1" x14ac:dyDescent="0.3">
      <c r="B85" s="103"/>
      <c r="C85" s="120"/>
      <c r="D85" s="157"/>
      <c r="E85" s="125"/>
      <c r="F85" s="65">
        <v>0</v>
      </c>
      <c r="G85" s="150">
        <f t="shared" si="2"/>
        <v>0</v>
      </c>
      <c r="H85" s="150">
        <f>PrélèvementsStock2108[[#This Row],[PRIX HT]]*1.2</f>
        <v>0</v>
      </c>
    </row>
    <row r="86" spans="2:8" ht="30" customHeight="1" x14ac:dyDescent="0.3">
      <c r="B86" s="103"/>
      <c r="C86" s="120"/>
      <c r="D86" s="157"/>
      <c r="E86" s="125"/>
      <c r="F86" s="151"/>
      <c r="G86" s="150">
        <f t="shared" si="2"/>
        <v>0</v>
      </c>
      <c r="H86" s="163">
        <f>PrélèvementsStock2108[[#This Row],[PRIX HT]]*1.2</f>
        <v>0</v>
      </c>
    </row>
    <row r="87" spans="2:8" ht="30" customHeight="1" x14ac:dyDescent="0.3">
      <c r="B87" s="103"/>
      <c r="C87" s="120"/>
      <c r="D87" s="157"/>
      <c r="E87" s="125"/>
      <c r="F87" s="151"/>
      <c r="G87" s="150">
        <f t="shared" si="2"/>
        <v>0</v>
      </c>
      <c r="H87" s="163">
        <f>PrélèvementsStock2108[[#This Row],[PRIX HT]]*1.2</f>
        <v>0</v>
      </c>
    </row>
    <row r="88" spans="2:8" ht="30" customHeight="1" x14ac:dyDescent="0.3">
      <c r="B88" s="103"/>
      <c r="C88" s="120"/>
      <c r="D88" s="157"/>
      <c r="E88" s="125"/>
      <c r="F88" s="151"/>
      <c r="G88" s="150">
        <f t="shared" si="2"/>
        <v>0</v>
      </c>
      <c r="H88" s="163">
        <f>PrélèvementsStock2108[[#This Row],[PRIX HT]]*1.2</f>
        <v>0</v>
      </c>
    </row>
    <row r="89" spans="2:8" ht="30" customHeight="1" x14ac:dyDescent="0.3">
      <c r="B89" s="103"/>
      <c r="C89" s="120"/>
      <c r="D89" s="157"/>
      <c r="E89" s="125"/>
      <c r="F89" s="151"/>
      <c r="G89" s="150">
        <f t="shared" si="2"/>
        <v>0</v>
      </c>
      <c r="H89" s="163">
        <f>PrélèvementsStock2108[[#This Row],[PRIX HT]]*1.2</f>
        <v>0</v>
      </c>
    </row>
    <row r="90" spans="2:8" ht="30" customHeight="1" x14ac:dyDescent="0.3">
      <c r="B90" s="103"/>
      <c r="C90" s="120"/>
      <c r="D90" s="157"/>
      <c r="E90" s="125"/>
      <c r="F90" s="151"/>
      <c r="G90" s="150">
        <f t="shared" si="2"/>
        <v>0</v>
      </c>
      <c r="H90" s="163">
        <f>PrélèvementsStock2108[[#This Row],[PRIX HT]]*1.2</f>
        <v>0</v>
      </c>
    </row>
    <row r="91" spans="2:8" ht="30" customHeight="1" x14ac:dyDescent="0.3">
      <c r="B91" s="103"/>
      <c r="C91" s="120"/>
      <c r="D91" s="157"/>
      <c r="E91" s="125"/>
      <c r="F91" s="151"/>
      <c r="G91" s="150">
        <f t="shared" si="2"/>
        <v>0</v>
      </c>
      <c r="H91" s="163">
        <f>PrélèvementsStock2108[[#This Row],[PRIX HT]]*1.2</f>
        <v>0</v>
      </c>
    </row>
    <row r="92" spans="2:8" ht="30" customHeight="1" x14ac:dyDescent="0.3">
      <c r="B92" s="103"/>
      <c r="C92" s="120"/>
      <c r="D92" s="157"/>
      <c r="E92" s="125"/>
      <c r="F92" s="151"/>
      <c r="G92" s="150">
        <f t="shared" si="2"/>
        <v>0</v>
      </c>
      <c r="H92" s="163">
        <f>PrélèvementsStock2108[[#This Row],[PRIX HT]]*1.2</f>
        <v>0</v>
      </c>
    </row>
    <row r="93" spans="2:8" ht="30" customHeight="1" x14ac:dyDescent="0.3">
      <c r="B93" s="103"/>
      <c r="C93" s="120"/>
      <c r="D93" s="157"/>
      <c r="E93" s="125"/>
      <c r="F93" s="151"/>
      <c r="G93" s="150">
        <f t="shared" si="2"/>
        <v>0</v>
      </c>
      <c r="H93" s="163">
        <f>PrélèvementsStock2108[[#This Row],[PRIX HT]]*1.2</f>
        <v>0</v>
      </c>
    </row>
    <row r="94" spans="2:8" ht="30" customHeight="1" x14ac:dyDescent="0.3">
      <c r="B94" s="103"/>
      <c r="C94" s="120"/>
      <c r="D94" s="157"/>
      <c r="E94" s="125"/>
      <c r="F94" s="151"/>
      <c r="G94" s="150">
        <f t="shared" si="2"/>
        <v>0</v>
      </c>
      <c r="H94" s="163">
        <f>PrélèvementsStock2108[[#This Row],[PRIX HT]]*1.2</f>
        <v>0</v>
      </c>
    </row>
    <row r="95" spans="2:8" ht="30" customHeight="1" x14ac:dyDescent="0.3">
      <c r="B95" s="103"/>
      <c r="C95" s="120"/>
      <c r="D95" s="157"/>
      <c r="E95" s="125"/>
      <c r="F95" s="151"/>
      <c r="G95" s="150">
        <f t="shared" si="2"/>
        <v>0</v>
      </c>
      <c r="H95" s="163">
        <f>PrélèvementsStock2108[[#This Row],[PRIX HT]]*1.2</f>
        <v>0</v>
      </c>
    </row>
    <row r="96" spans="2:8" ht="30" customHeight="1" x14ac:dyDescent="0.3">
      <c r="B96" s="103"/>
      <c r="C96" s="120"/>
      <c r="D96" s="157"/>
      <c r="E96" s="125"/>
      <c r="F96" s="151"/>
      <c r="G96" s="150">
        <f t="shared" si="2"/>
        <v>0</v>
      </c>
      <c r="H96" s="163">
        <f>PrélèvementsStock2108[[#This Row],[PRIX HT]]*1.2</f>
        <v>0</v>
      </c>
    </row>
    <row r="97" spans="2:8" ht="30" customHeight="1" x14ac:dyDescent="0.3">
      <c r="B97" s="103"/>
      <c r="C97" s="120"/>
      <c r="D97" s="157"/>
      <c r="E97" s="125"/>
      <c r="F97" s="151"/>
      <c r="G97" s="150">
        <f t="shared" si="2"/>
        <v>0</v>
      </c>
      <c r="H97" s="163">
        <f>PrélèvementsStock2108[[#This Row],[PRIX HT]]*1.2</f>
        <v>0</v>
      </c>
    </row>
    <row r="98" spans="2:8" ht="30" customHeight="1" x14ac:dyDescent="0.3">
      <c r="B98" s="103"/>
      <c r="C98" s="120"/>
      <c r="D98" s="157"/>
      <c r="E98" s="125"/>
      <c r="F98" s="151"/>
      <c r="G98" s="150">
        <f t="shared" si="2"/>
        <v>0</v>
      </c>
      <c r="H98" s="163">
        <f>PrélèvementsStock2108[[#This Row],[PRIX HT]]*1.2</f>
        <v>0</v>
      </c>
    </row>
    <row r="99" spans="2:8" ht="30" customHeight="1" x14ac:dyDescent="0.3">
      <c r="B99" s="103"/>
      <c r="C99" s="120"/>
      <c r="D99" s="157"/>
      <c r="E99" s="125"/>
      <c r="F99" s="151"/>
      <c r="G99" s="150">
        <f t="shared" si="2"/>
        <v>0</v>
      </c>
      <c r="H99" s="163">
        <f>PrélèvementsStock2108[[#This Row],[PRIX HT]]*1.2</f>
        <v>0</v>
      </c>
    </row>
    <row r="100" spans="2:8" ht="30" customHeight="1" x14ac:dyDescent="0.3">
      <c r="B100" s="103"/>
      <c r="C100" s="120"/>
      <c r="D100" s="157"/>
      <c r="E100" s="125"/>
      <c r="F100" s="151"/>
      <c r="G100" s="150">
        <f t="shared" si="2"/>
        <v>0</v>
      </c>
      <c r="H100" s="163">
        <f>PrélèvementsStock2108[[#This Row],[PRIX HT]]*1.2</f>
        <v>0</v>
      </c>
    </row>
    <row r="101" spans="2:8" x14ac:dyDescent="0.3">
      <c r="B101" s="103"/>
      <c r="C101" s="120"/>
      <c r="D101" s="157"/>
      <c r="E101" s="125"/>
      <c r="F101" s="151"/>
      <c r="G101" s="150">
        <f t="shared" ref="G101:G102" si="3">F101*D101</f>
        <v>0</v>
      </c>
      <c r="H101" s="163">
        <f>PrélèvementsStock2108[[#This Row],[PRIX HT]]*1.2</f>
        <v>0</v>
      </c>
    </row>
    <row r="102" spans="2:8" x14ac:dyDescent="0.3">
      <c r="B102" s="103"/>
      <c r="C102" s="120"/>
      <c r="D102" s="157"/>
      <c r="E102" s="125"/>
      <c r="F102" s="151"/>
      <c r="G102" s="150">
        <f t="shared" si="3"/>
        <v>0</v>
      </c>
      <c r="H102" s="163">
        <f>PrélèvementsStock2108[[#This Row],[PRIX HT]]*1.2</f>
        <v>0</v>
      </c>
    </row>
    <row r="103" spans="2:8" x14ac:dyDescent="0.3">
      <c r="F103" s="65">
        <v>0</v>
      </c>
      <c r="G103" s="150">
        <v>0</v>
      </c>
      <c r="H103" s="150">
        <f>Inventaire[[#This Row],[QTÉ]]*G103</f>
        <v>0</v>
      </c>
    </row>
    <row r="104" spans="2:8" x14ac:dyDescent="0.3">
      <c r="F104" s="65">
        <v>0</v>
      </c>
      <c r="G104" s="150">
        <v>0</v>
      </c>
      <c r="H104" s="150">
        <f>Inventaire[[#This Row],[QTÉ]]*G104</f>
        <v>0</v>
      </c>
    </row>
    <row r="105" spans="2:8" x14ac:dyDescent="0.3">
      <c r="F105" s="65">
        <v>0</v>
      </c>
      <c r="G105" s="150">
        <v>0</v>
      </c>
      <c r="H105" s="150">
        <f>Inventaire[[#This Row],[QTÉ]]*G105</f>
        <v>0</v>
      </c>
    </row>
    <row r="106" spans="2:8" x14ac:dyDescent="0.3">
      <c r="F106" s="65">
        <v>0</v>
      </c>
      <c r="G106" s="150">
        <v>0</v>
      </c>
      <c r="H106" s="150">
        <f>Inventaire[[#This Row],[QTÉ]]*G106</f>
        <v>0</v>
      </c>
    </row>
    <row r="107" spans="2:8" x14ac:dyDescent="0.3">
      <c r="F107" s="65">
        <v>0</v>
      </c>
      <c r="G107" s="150">
        <v>0</v>
      </c>
      <c r="H107" s="150">
        <f>Inventaire[[#This Row],[QTÉ]]*G107</f>
        <v>0</v>
      </c>
    </row>
    <row r="108" spans="2:8" x14ac:dyDescent="0.3">
      <c r="F108" s="65">
        <v>0</v>
      </c>
      <c r="G108" s="150">
        <v>0</v>
      </c>
      <c r="H108" s="150">
        <f>Inventaire[[#This Row],[QTÉ]]*G108</f>
        <v>0</v>
      </c>
    </row>
    <row r="109" spans="2:8" x14ac:dyDescent="0.3">
      <c r="F109" s="65">
        <v>0</v>
      </c>
      <c r="G109" s="150">
        <v>0</v>
      </c>
      <c r="H109" s="150">
        <f>Inventaire[[#This Row],[QTÉ]]*G109</f>
        <v>0</v>
      </c>
    </row>
    <row r="110" spans="2:8" x14ac:dyDescent="0.3">
      <c r="F110" s="65">
        <v>0</v>
      </c>
      <c r="G110" s="150">
        <v>0</v>
      </c>
      <c r="H110" s="150">
        <f>Inventaire[[#This Row],[QTÉ]]*G110</f>
        <v>0</v>
      </c>
    </row>
    <row r="111" spans="2:8" x14ac:dyDescent="0.3">
      <c r="F111" s="65">
        <v>0</v>
      </c>
      <c r="G111" s="150">
        <v>0</v>
      </c>
      <c r="H111" s="150">
        <f>Inventaire[[#This Row],[QTÉ]]*G111</f>
        <v>0</v>
      </c>
    </row>
    <row r="112" spans="2:8" x14ac:dyDescent="0.3">
      <c r="F112" s="65">
        <v>0</v>
      </c>
      <c r="G112" s="150">
        <v>0</v>
      </c>
      <c r="H112" s="150">
        <f>Inventaire[[#This Row],[QTÉ]]*G112</f>
        <v>0</v>
      </c>
    </row>
    <row r="113" spans="6:8" x14ac:dyDescent="0.3">
      <c r="F113" s="65">
        <v>0</v>
      </c>
      <c r="G113" s="150">
        <v>0</v>
      </c>
      <c r="H113" s="150">
        <f>Inventaire[[#This Row],[QTÉ]]*G113</f>
        <v>0</v>
      </c>
    </row>
    <row r="114" spans="6:8" x14ac:dyDescent="0.3">
      <c r="F114" s="65">
        <v>0</v>
      </c>
      <c r="G114" s="150">
        <v>0</v>
      </c>
      <c r="H114" s="150">
        <f>Inventaire[[#This Row],[QTÉ]]*G114</f>
        <v>0</v>
      </c>
    </row>
    <row r="115" spans="6:8" x14ac:dyDescent="0.3">
      <c r="F115" s="65">
        <v>0</v>
      </c>
      <c r="G115" s="150">
        <v>0</v>
      </c>
      <c r="H115" s="150">
        <f>Inventaire[[#This Row],[QTÉ]]*G115</f>
        <v>0</v>
      </c>
    </row>
    <row r="116" spans="6:8" x14ac:dyDescent="0.3">
      <c r="F116" s="65">
        <v>0</v>
      </c>
      <c r="G116" s="150">
        <v>0</v>
      </c>
      <c r="H116" s="150">
        <f>Inventaire[[#This Row],[QTÉ]]*G116</f>
        <v>0</v>
      </c>
    </row>
    <row r="117" spans="6:8" x14ac:dyDescent="0.3">
      <c r="F117" s="65">
        <v>0</v>
      </c>
      <c r="G117" s="150">
        <v>0</v>
      </c>
      <c r="H117" s="150">
        <f>Inventaire[[#This Row],[QTÉ]]*G117</f>
        <v>0</v>
      </c>
    </row>
    <row r="118" spans="6:8" x14ac:dyDescent="0.3">
      <c r="F118" s="65">
        <v>0</v>
      </c>
      <c r="G118" s="150">
        <v>0</v>
      </c>
      <c r="H118" s="150">
        <f>Inventaire[[#This Row],[QTÉ]]*G118</f>
        <v>0</v>
      </c>
    </row>
    <row r="119" spans="6:8" x14ac:dyDescent="0.3">
      <c r="F119" s="65">
        <v>0</v>
      </c>
      <c r="G119" s="150">
        <v>0</v>
      </c>
      <c r="H119" s="150">
        <f>Inventaire[[#This Row],[QTÉ]]*G119</f>
        <v>0</v>
      </c>
    </row>
    <row r="120" spans="6:8" x14ac:dyDescent="0.3">
      <c r="F120" s="65">
        <v>0</v>
      </c>
      <c r="G120" s="150">
        <v>0</v>
      </c>
      <c r="H120" s="150">
        <f>Inventaire[[#This Row],[QTÉ]]*G120</f>
        <v>0</v>
      </c>
    </row>
    <row r="121" spans="6:8" x14ac:dyDescent="0.3">
      <c r="F121" s="65">
        <v>0</v>
      </c>
      <c r="G121" s="150">
        <v>0</v>
      </c>
      <c r="H121" s="150">
        <f>Inventaire[[#This Row],[QTÉ]]*G121</f>
        <v>0</v>
      </c>
    </row>
    <row r="122" spans="6:8" x14ac:dyDescent="0.3">
      <c r="F122" s="65">
        <v>0</v>
      </c>
      <c r="G122" s="150">
        <v>0</v>
      </c>
      <c r="H122" s="150">
        <f>Inventaire[[#This Row],[QTÉ]]*G122</f>
        <v>0</v>
      </c>
    </row>
    <row r="123" spans="6:8" x14ac:dyDescent="0.3">
      <c r="F123" s="65">
        <v>0</v>
      </c>
      <c r="G123" s="150">
        <v>0</v>
      </c>
      <c r="H123" s="150">
        <f>Inventaire[[#This Row],[QTÉ]]*G123</f>
        <v>0</v>
      </c>
    </row>
    <row r="124" spans="6:8" x14ac:dyDescent="0.3">
      <c r="F124" s="65">
        <v>0</v>
      </c>
      <c r="G124" s="150">
        <v>0</v>
      </c>
      <c r="H124" s="150">
        <f>Inventaire[[#This Row],[QTÉ]]*G124</f>
        <v>0</v>
      </c>
    </row>
    <row r="125" spans="6:8" x14ac:dyDescent="0.3">
      <c r="F125" s="65">
        <v>0</v>
      </c>
      <c r="G125" s="150">
        <v>0</v>
      </c>
      <c r="H125" s="150">
        <f>Inventaire[[#This Row],[QTÉ]]*G125</f>
        <v>0</v>
      </c>
    </row>
    <row r="126" spans="6:8" x14ac:dyDescent="0.3">
      <c r="F126" s="65">
        <v>0</v>
      </c>
      <c r="G126" s="150">
        <v>0</v>
      </c>
      <c r="H126" s="150">
        <f>Inventaire[[#This Row],[QTÉ]]*G126</f>
        <v>0</v>
      </c>
    </row>
    <row r="127" spans="6:8" x14ac:dyDescent="0.3">
      <c r="F127" s="65">
        <v>0</v>
      </c>
      <c r="G127" s="150">
        <v>0</v>
      </c>
      <c r="H127" s="150">
        <f>Inventaire[[#This Row],[QTÉ]]*G127</f>
        <v>0</v>
      </c>
    </row>
    <row r="128" spans="6:8" x14ac:dyDescent="0.3">
      <c r="F128" s="65">
        <v>0</v>
      </c>
      <c r="G128" s="150">
        <v>0</v>
      </c>
      <c r="H128" s="150">
        <f>Inventaire[[#This Row],[QTÉ]]*G128</f>
        <v>0</v>
      </c>
    </row>
    <row r="129" spans="6:8" x14ac:dyDescent="0.3">
      <c r="F129" s="65">
        <v>0</v>
      </c>
      <c r="G129" s="150">
        <v>0</v>
      </c>
      <c r="H129" s="150">
        <f>Inventaire[[#This Row],[QTÉ]]*G129</f>
        <v>0</v>
      </c>
    </row>
    <row r="130" spans="6:8" x14ac:dyDescent="0.3">
      <c r="F130" s="65">
        <v>0</v>
      </c>
      <c r="G130" s="150">
        <v>0</v>
      </c>
      <c r="H130" s="150">
        <f>Inventaire[[#This Row],[QTÉ]]*G130</f>
        <v>0</v>
      </c>
    </row>
    <row r="131" spans="6:8" x14ac:dyDescent="0.3">
      <c r="F131" s="65">
        <v>0</v>
      </c>
      <c r="G131" s="150">
        <v>0</v>
      </c>
      <c r="H131" s="150">
        <f>Inventaire[[#This Row],[QTÉ]]*G131</f>
        <v>0</v>
      </c>
    </row>
    <row r="132" spans="6:8" x14ac:dyDescent="0.3">
      <c r="F132" s="65">
        <v>0</v>
      </c>
      <c r="G132" s="150">
        <v>0</v>
      </c>
      <c r="H132" s="150">
        <f>Inventaire[[#This Row],[QTÉ]]*G132</f>
        <v>0</v>
      </c>
    </row>
    <row r="133" spans="6:8" x14ac:dyDescent="0.3">
      <c r="F133" s="65">
        <v>0</v>
      </c>
      <c r="G133" s="150">
        <v>0</v>
      </c>
      <c r="H133" s="150">
        <f>Inventaire[[#This Row],[QTÉ]]*G133</f>
        <v>0</v>
      </c>
    </row>
    <row r="134" spans="6:8" x14ac:dyDescent="0.3">
      <c r="F134" s="65">
        <v>0</v>
      </c>
      <c r="G134" s="150">
        <v>0</v>
      </c>
      <c r="H134" s="150">
        <f>Inventaire[[#This Row],[QTÉ]]*G134</f>
        <v>0</v>
      </c>
    </row>
    <row r="135" spans="6:8" x14ac:dyDescent="0.3">
      <c r="F135" s="65">
        <v>0</v>
      </c>
      <c r="G135" s="150">
        <v>0</v>
      </c>
      <c r="H135" s="150">
        <f>Inventaire[[#This Row],[QTÉ]]*G135</f>
        <v>0</v>
      </c>
    </row>
    <row r="136" spans="6:8" x14ac:dyDescent="0.3">
      <c r="F136" s="65">
        <v>0</v>
      </c>
      <c r="G136" s="150">
        <v>0</v>
      </c>
      <c r="H136" s="150">
        <f>Inventaire[[#This Row],[QTÉ]]*G136</f>
        <v>0</v>
      </c>
    </row>
    <row r="137" spans="6:8" x14ac:dyDescent="0.3">
      <c r="F137" s="65">
        <v>0</v>
      </c>
      <c r="G137" s="150">
        <v>0</v>
      </c>
      <c r="H137" s="150">
        <f>Inventaire[[#This Row],[QTÉ]]*G137</f>
        <v>0</v>
      </c>
    </row>
    <row r="138" spans="6:8" x14ac:dyDescent="0.3">
      <c r="F138" s="65">
        <v>0</v>
      </c>
      <c r="G138" s="150">
        <v>0</v>
      </c>
      <c r="H138" s="150">
        <f>Inventaire[[#This Row],[QTÉ]]*G138</f>
        <v>0</v>
      </c>
    </row>
    <row r="139" spans="6:8" x14ac:dyDescent="0.3">
      <c r="F139" s="65">
        <v>0</v>
      </c>
      <c r="G139" s="150">
        <v>0</v>
      </c>
      <c r="H139" s="150">
        <f>Inventaire[[#This Row],[QTÉ]]*G139</f>
        <v>0</v>
      </c>
    </row>
    <row r="140" spans="6:8" x14ac:dyDescent="0.3">
      <c r="F140" s="65">
        <v>0</v>
      </c>
      <c r="G140" s="150">
        <v>0</v>
      </c>
      <c r="H140" s="150">
        <f>Inventaire[[#This Row],[QTÉ]]*G140</f>
        <v>0</v>
      </c>
    </row>
    <row r="141" spans="6:8" x14ac:dyDescent="0.3">
      <c r="F141" s="65">
        <v>0</v>
      </c>
      <c r="G141" s="150">
        <v>0</v>
      </c>
      <c r="H141" s="150">
        <f>Inventaire[[#This Row],[QTÉ]]*G141</f>
        <v>0</v>
      </c>
    </row>
    <row r="142" spans="6:8" x14ac:dyDescent="0.3">
      <c r="F142" s="65">
        <v>0</v>
      </c>
      <c r="G142" s="150">
        <v>0</v>
      </c>
      <c r="H142" s="150">
        <f>Inventaire[[#This Row],[QTÉ]]*G142</f>
        <v>0</v>
      </c>
    </row>
    <row r="143" spans="6:8" x14ac:dyDescent="0.3">
      <c r="F143" s="65">
        <v>0</v>
      </c>
      <c r="G143" s="150">
        <v>0</v>
      </c>
      <c r="H143" s="150">
        <f>Inventaire[[#This Row],[QTÉ]]*G143</f>
        <v>0</v>
      </c>
    </row>
    <row r="144" spans="6:8" x14ac:dyDescent="0.3">
      <c r="F144" s="65">
        <v>0</v>
      </c>
      <c r="G144" s="150">
        <v>0</v>
      </c>
      <c r="H144" s="150">
        <f>Inventaire[[#This Row],[QTÉ]]*G144</f>
        <v>0</v>
      </c>
    </row>
    <row r="145" spans="6:8" x14ac:dyDescent="0.3">
      <c r="F145" s="65">
        <v>0</v>
      </c>
      <c r="G145" s="150">
        <v>0</v>
      </c>
      <c r="H145" s="150">
        <f>Inventaire[[#This Row],[QTÉ]]*G145</f>
        <v>0</v>
      </c>
    </row>
    <row r="146" spans="6:8" x14ac:dyDescent="0.3">
      <c r="F146" s="65">
        <v>0</v>
      </c>
      <c r="G146" s="150">
        <v>0</v>
      </c>
      <c r="H146" s="150">
        <f>Inventaire[[#This Row],[QTÉ]]*G146</f>
        <v>0</v>
      </c>
    </row>
    <row r="147" spans="6:8" x14ac:dyDescent="0.3">
      <c r="F147" s="65">
        <v>0</v>
      </c>
      <c r="G147" s="150">
        <v>0</v>
      </c>
      <c r="H147" s="150">
        <f>Inventaire[[#This Row],[QTÉ]]*G147</f>
        <v>0</v>
      </c>
    </row>
    <row r="148" spans="6:8" x14ac:dyDescent="0.3">
      <c r="F148" s="65">
        <v>0</v>
      </c>
      <c r="G148" s="150">
        <v>0</v>
      </c>
      <c r="H148" s="150">
        <f>Inventaire[[#This Row],[QTÉ]]*G148</f>
        <v>0</v>
      </c>
    </row>
    <row r="149" spans="6:8" x14ac:dyDescent="0.3">
      <c r="F149" s="65">
        <v>0</v>
      </c>
      <c r="G149" s="150">
        <v>0</v>
      </c>
      <c r="H149" s="150">
        <f>Inventaire[[#This Row],[QTÉ]]*G149</f>
        <v>0</v>
      </c>
    </row>
    <row r="150" spans="6:8" x14ac:dyDescent="0.3">
      <c r="F150" s="65">
        <v>0</v>
      </c>
      <c r="G150" s="150">
        <v>0</v>
      </c>
      <c r="H150" s="150">
        <f>Inventaire[[#This Row],[QTÉ]]*G150</f>
        <v>0</v>
      </c>
    </row>
    <row r="151" spans="6:8" x14ac:dyDescent="0.3">
      <c r="F151" s="65">
        <v>0</v>
      </c>
      <c r="G151" s="150">
        <v>0</v>
      </c>
      <c r="H151" s="150">
        <f>Inventaire[[#This Row],[QTÉ]]*G151</f>
        <v>0</v>
      </c>
    </row>
    <row r="152" spans="6:8" x14ac:dyDescent="0.3">
      <c r="F152" s="65">
        <v>0</v>
      </c>
      <c r="G152" s="150">
        <v>0</v>
      </c>
      <c r="H152" s="150">
        <f>Inventaire[[#This Row],[QTÉ]]*G152</f>
        <v>0</v>
      </c>
    </row>
    <row r="153" spans="6:8" x14ac:dyDescent="0.3">
      <c r="F153" s="65">
        <v>0</v>
      </c>
      <c r="G153" s="150">
        <v>0</v>
      </c>
      <c r="H153" s="150">
        <f>Inventaire[[#This Row],[QTÉ]]*G153</f>
        <v>0</v>
      </c>
    </row>
    <row r="154" spans="6:8" x14ac:dyDescent="0.3">
      <c r="F154" s="65">
        <v>0</v>
      </c>
      <c r="G154" s="150">
        <v>0</v>
      </c>
      <c r="H154" s="150">
        <f>Inventaire[[#This Row],[QTÉ]]*G154</f>
        <v>0</v>
      </c>
    </row>
    <row r="155" spans="6:8" x14ac:dyDescent="0.3">
      <c r="F155" s="65">
        <v>0</v>
      </c>
      <c r="G155" s="150">
        <v>0</v>
      </c>
      <c r="H155" s="150">
        <f>Inventaire[[#This Row],[QTÉ]]*G155</f>
        <v>0</v>
      </c>
    </row>
    <row r="156" spans="6:8" x14ac:dyDescent="0.3">
      <c r="F156" s="65">
        <v>0</v>
      </c>
      <c r="G156" s="150">
        <v>0</v>
      </c>
      <c r="H156" s="150">
        <f>Inventaire[[#This Row],[QTÉ]]*G156</f>
        <v>0</v>
      </c>
    </row>
    <row r="157" spans="6:8" x14ac:dyDescent="0.3">
      <c r="F157" s="65">
        <v>0</v>
      </c>
      <c r="G157" s="150">
        <v>0</v>
      </c>
      <c r="H157" s="150">
        <f>Inventaire[[#This Row],[QTÉ]]*G157</f>
        <v>0</v>
      </c>
    </row>
    <row r="158" spans="6:8" x14ac:dyDescent="0.3">
      <c r="F158" s="65">
        <v>0</v>
      </c>
      <c r="G158" s="150">
        <v>0</v>
      </c>
      <c r="H158" s="150">
        <f>Inventaire[[#This Row],[QTÉ]]*G158</f>
        <v>0</v>
      </c>
    </row>
    <row r="159" spans="6:8" x14ac:dyDescent="0.3">
      <c r="F159" s="65">
        <v>0</v>
      </c>
      <c r="G159" s="150">
        <v>0</v>
      </c>
      <c r="H159" s="150">
        <f>Inventaire[[#This Row],[QTÉ]]*G159</f>
        <v>0</v>
      </c>
    </row>
    <row r="160" spans="6:8" x14ac:dyDescent="0.3">
      <c r="F160" s="65">
        <v>0</v>
      </c>
      <c r="G160" s="150">
        <v>0</v>
      </c>
      <c r="H160" s="150">
        <f>Inventaire[[#This Row],[QTÉ]]*G160</f>
        <v>0</v>
      </c>
    </row>
    <row r="161" spans="6:8" x14ac:dyDescent="0.3">
      <c r="F161" s="65">
        <v>0</v>
      </c>
      <c r="G161" s="150">
        <v>0</v>
      </c>
      <c r="H161" s="150">
        <f>Inventaire[[#This Row],[QTÉ]]*G161</f>
        <v>0</v>
      </c>
    </row>
    <row r="162" spans="6:8" x14ac:dyDescent="0.3">
      <c r="F162" s="65">
        <v>0</v>
      </c>
      <c r="G162" s="150">
        <v>0</v>
      </c>
      <c r="H162" s="150">
        <f>Inventaire[[#This Row],[QTÉ]]*G162</f>
        <v>0</v>
      </c>
    </row>
    <row r="163" spans="6:8" x14ac:dyDescent="0.3">
      <c r="F163" s="65">
        <v>0</v>
      </c>
      <c r="G163" s="150">
        <v>0</v>
      </c>
      <c r="H163" s="150">
        <f>Inventaire[[#This Row],[QTÉ]]*G163</f>
        <v>0</v>
      </c>
    </row>
    <row r="164" spans="6:8" x14ac:dyDescent="0.3">
      <c r="F164" s="65">
        <v>0</v>
      </c>
      <c r="G164" s="150">
        <v>0</v>
      </c>
      <c r="H164" s="150">
        <f>Inventaire[[#This Row],[QTÉ]]*G164</f>
        <v>0</v>
      </c>
    </row>
    <row r="165" spans="6:8" x14ac:dyDescent="0.3">
      <c r="F165" s="65">
        <v>0</v>
      </c>
      <c r="G165" s="150">
        <v>0</v>
      </c>
      <c r="H165" s="150">
        <f>Inventaire[[#This Row],[QTÉ]]*G165</f>
        <v>0</v>
      </c>
    </row>
    <row r="166" spans="6:8" x14ac:dyDescent="0.3">
      <c r="F166" s="65">
        <v>0</v>
      </c>
      <c r="G166" s="150">
        <v>0</v>
      </c>
      <c r="H166" s="150">
        <f>Inventaire[[#This Row],[QTÉ]]*G166</f>
        <v>0</v>
      </c>
    </row>
    <row r="167" spans="6:8" x14ac:dyDescent="0.3">
      <c r="F167" s="65">
        <v>0</v>
      </c>
      <c r="G167" s="150">
        <v>0</v>
      </c>
      <c r="H167" s="150">
        <f>Inventaire[[#This Row],[QTÉ]]*G167</f>
        <v>0</v>
      </c>
    </row>
    <row r="168" spans="6:8" x14ac:dyDescent="0.3">
      <c r="F168" s="65">
        <v>0</v>
      </c>
      <c r="G168" s="150">
        <v>0</v>
      </c>
      <c r="H168" s="150">
        <f>Inventaire[[#This Row],[QTÉ]]*G168</f>
        <v>0</v>
      </c>
    </row>
    <row r="169" spans="6:8" x14ac:dyDescent="0.3">
      <c r="F169" s="65">
        <v>0</v>
      </c>
      <c r="G169" s="150">
        <v>0</v>
      </c>
      <c r="H169" s="150">
        <f>Inventaire[[#This Row],[QTÉ]]*G169</f>
        <v>0</v>
      </c>
    </row>
    <row r="170" spans="6:8" x14ac:dyDescent="0.3">
      <c r="F170" s="65">
        <v>0</v>
      </c>
      <c r="G170" s="150">
        <v>0</v>
      </c>
      <c r="H170" s="150">
        <f>Inventaire[[#This Row],[QTÉ]]*G170</f>
        <v>0</v>
      </c>
    </row>
    <row r="171" spans="6:8" x14ac:dyDescent="0.3">
      <c r="F171" s="65">
        <v>0</v>
      </c>
      <c r="G171" s="150">
        <v>0</v>
      </c>
      <c r="H171" s="150">
        <f>Inventaire[[#This Row],[QTÉ]]*G171</f>
        <v>0</v>
      </c>
    </row>
    <row r="172" spans="6:8" x14ac:dyDescent="0.3">
      <c r="F172" s="65">
        <v>0</v>
      </c>
      <c r="G172" s="150">
        <v>0</v>
      </c>
      <c r="H172" s="150">
        <f>Inventaire[[#This Row],[QTÉ]]*G172</f>
        <v>0</v>
      </c>
    </row>
    <row r="173" spans="6:8" x14ac:dyDescent="0.3">
      <c r="F173" s="65">
        <v>0</v>
      </c>
      <c r="G173" s="150">
        <v>0</v>
      </c>
      <c r="H173" s="150">
        <f>Inventaire[[#This Row],[QTÉ]]*G173</f>
        <v>0</v>
      </c>
    </row>
    <row r="174" spans="6:8" x14ac:dyDescent="0.3">
      <c r="F174" s="65">
        <v>0</v>
      </c>
      <c r="G174" s="150">
        <v>0</v>
      </c>
      <c r="H174" s="150">
        <f>Inventaire[[#This Row],[QTÉ]]*G174</f>
        <v>0</v>
      </c>
    </row>
    <row r="175" spans="6:8" x14ac:dyDescent="0.3">
      <c r="F175" s="65">
        <v>0</v>
      </c>
      <c r="G175" s="150">
        <v>0</v>
      </c>
      <c r="H175" s="150">
        <f>Inventaire[[#This Row],[QTÉ]]*G175</f>
        <v>0</v>
      </c>
    </row>
    <row r="176" spans="6:8" x14ac:dyDescent="0.3">
      <c r="F176" s="65">
        <v>0</v>
      </c>
      <c r="G176" s="150">
        <v>0</v>
      </c>
      <c r="H176" s="150">
        <f>Inventaire[[#This Row],[QTÉ]]*G176</f>
        <v>0</v>
      </c>
    </row>
    <row r="177" spans="6:8" x14ac:dyDescent="0.3">
      <c r="F177" s="65">
        <v>0</v>
      </c>
      <c r="G177" s="150">
        <v>0</v>
      </c>
      <c r="H177" s="150">
        <f>Inventaire[[#This Row],[QTÉ]]*G177</f>
        <v>0</v>
      </c>
    </row>
    <row r="178" spans="6:8" x14ac:dyDescent="0.3">
      <c r="F178" s="65">
        <v>0</v>
      </c>
      <c r="G178" s="150">
        <v>0</v>
      </c>
      <c r="H178" s="150">
        <f>Inventaire[[#This Row],[QTÉ]]*G178</f>
        <v>0</v>
      </c>
    </row>
    <row r="179" spans="6:8" x14ac:dyDescent="0.3">
      <c r="F179" s="65">
        <v>0</v>
      </c>
      <c r="G179" s="150">
        <v>0</v>
      </c>
      <c r="H179" s="150">
        <f>Inventaire[[#This Row],[QTÉ]]*G179</f>
        <v>0</v>
      </c>
    </row>
    <row r="180" spans="6:8" x14ac:dyDescent="0.3">
      <c r="F180" s="65">
        <v>0</v>
      </c>
      <c r="G180" s="150">
        <v>0</v>
      </c>
      <c r="H180" s="150">
        <f>Inventaire[[#This Row],[QTÉ]]*G180</f>
        <v>0</v>
      </c>
    </row>
    <row r="181" spans="6:8" x14ac:dyDescent="0.3">
      <c r="F181" s="65">
        <v>0</v>
      </c>
      <c r="G181" s="150">
        <v>0</v>
      </c>
      <c r="H181" s="150">
        <f>Inventaire[[#This Row],[QTÉ]]*G181</f>
        <v>0</v>
      </c>
    </row>
    <row r="182" spans="6:8" x14ac:dyDescent="0.3">
      <c r="F182" s="65">
        <v>0</v>
      </c>
      <c r="G182" s="150">
        <v>0</v>
      </c>
      <c r="H182" s="150">
        <f>Inventaire[[#This Row],[QTÉ]]*G182</f>
        <v>0</v>
      </c>
    </row>
    <row r="183" spans="6:8" x14ac:dyDescent="0.3">
      <c r="F183" s="65">
        <v>0</v>
      </c>
      <c r="G183" s="150">
        <v>0</v>
      </c>
      <c r="H183" s="150">
        <f>Inventaire[[#This Row],[QTÉ]]*G183</f>
        <v>0</v>
      </c>
    </row>
    <row r="184" spans="6:8" x14ac:dyDescent="0.3">
      <c r="F184" s="65">
        <v>0</v>
      </c>
      <c r="G184" s="150">
        <v>0</v>
      </c>
      <c r="H184" s="150">
        <f>Inventaire[[#This Row],[QTÉ]]*G184</f>
        <v>0</v>
      </c>
    </row>
    <row r="185" spans="6:8" x14ac:dyDescent="0.3">
      <c r="F185" s="65">
        <v>0</v>
      </c>
      <c r="G185" s="150">
        <v>0</v>
      </c>
      <c r="H185" s="150">
        <f>Inventaire[[#This Row],[QTÉ]]*G185</f>
        <v>0</v>
      </c>
    </row>
    <row r="186" spans="6:8" x14ac:dyDescent="0.3">
      <c r="F186" s="65">
        <v>0</v>
      </c>
      <c r="G186" s="150">
        <v>0</v>
      </c>
      <c r="H186" s="150">
        <f>Inventaire[[#This Row],[QTÉ]]*G186</f>
        <v>0</v>
      </c>
    </row>
    <row r="187" spans="6:8" x14ac:dyDescent="0.3">
      <c r="F187" s="65">
        <v>0</v>
      </c>
      <c r="G187" s="150">
        <v>0</v>
      </c>
      <c r="H187" s="150">
        <f>Inventaire[[#This Row],[QTÉ]]*G187</f>
        <v>0</v>
      </c>
    </row>
    <row r="188" spans="6:8" x14ac:dyDescent="0.3">
      <c r="F188" s="65">
        <v>0</v>
      </c>
      <c r="G188" s="150">
        <v>0</v>
      </c>
      <c r="H188" s="150">
        <f>Inventaire[[#This Row],[QTÉ]]*G188</f>
        <v>0</v>
      </c>
    </row>
    <row r="189" spans="6:8" x14ac:dyDescent="0.3">
      <c r="F189" s="65">
        <v>0</v>
      </c>
      <c r="G189" s="150">
        <v>0</v>
      </c>
      <c r="H189" s="150">
        <f>Inventaire[[#This Row],[QTÉ]]*G189</f>
        <v>0</v>
      </c>
    </row>
    <row r="190" spans="6:8" x14ac:dyDescent="0.3">
      <c r="F190" s="65">
        <v>0</v>
      </c>
      <c r="G190" s="150">
        <v>0</v>
      </c>
      <c r="H190" s="150">
        <f>Inventaire[[#This Row],[QTÉ]]*G190</f>
        <v>0</v>
      </c>
    </row>
    <row r="191" spans="6:8" x14ac:dyDescent="0.3">
      <c r="F191" s="65">
        <v>0</v>
      </c>
      <c r="G191" s="150">
        <v>0</v>
      </c>
      <c r="H191" s="150">
        <f>Inventaire[[#This Row],[QTÉ]]*G191</f>
        <v>0</v>
      </c>
    </row>
    <row r="192" spans="6:8" x14ac:dyDescent="0.3">
      <c r="F192" s="65">
        <v>0</v>
      </c>
      <c r="G192" s="150">
        <v>0</v>
      </c>
      <c r="H192" s="150">
        <f>Inventaire[[#This Row],[QTÉ]]*G192</f>
        <v>0</v>
      </c>
    </row>
    <row r="193" spans="6:8" x14ac:dyDescent="0.3">
      <c r="F193" s="65">
        <v>0</v>
      </c>
      <c r="G193" s="150">
        <v>0</v>
      </c>
      <c r="H193" s="150">
        <f>Inventaire[[#This Row],[QTÉ]]*G193</f>
        <v>0</v>
      </c>
    </row>
    <row r="194" spans="6:8" x14ac:dyDescent="0.3">
      <c r="F194" s="65">
        <v>0</v>
      </c>
      <c r="G194" s="150">
        <v>0</v>
      </c>
      <c r="H194" s="150">
        <f>Inventaire[[#This Row],[QTÉ]]*G194</f>
        <v>0</v>
      </c>
    </row>
    <row r="195" spans="6:8" x14ac:dyDescent="0.3">
      <c r="F195" s="65">
        <v>0</v>
      </c>
      <c r="G195" s="150">
        <v>0</v>
      </c>
      <c r="H195" s="150">
        <f>Inventaire[[#This Row],[QTÉ]]*G195</f>
        <v>0</v>
      </c>
    </row>
    <row r="196" spans="6:8" x14ac:dyDescent="0.3">
      <c r="F196" s="65">
        <v>0</v>
      </c>
      <c r="G196" s="150">
        <v>0</v>
      </c>
      <c r="H196" s="150">
        <f>Inventaire[[#This Row],[QTÉ]]*G196</f>
        <v>0</v>
      </c>
    </row>
    <row r="197" spans="6:8" x14ac:dyDescent="0.3">
      <c r="F197" s="65">
        <v>0</v>
      </c>
      <c r="G197" s="150">
        <v>0</v>
      </c>
      <c r="H197" s="150">
        <f>Inventaire[[#This Row],[QTÉ]]*G197</f>
        <v>0</v>
      </c>
    </row>
    <row r="198" spans="6:8" x14ac:dyDescent="0.3">
      <c r="F198" s="65">
        <v>0</v>
      </c>
      <c r="G198" s="150">
        <v>0</v>
      </c>
      <c r="H198" s="150">
        <f>Inventaire[[#This Row],[QTÉ]]*G198</f>
        <v>0</v>
      </c>
    </row>
    <row r="199" spans="6:8" x14ac:dyDescent="0.3">
      <c r="F199" s="65">
        <v>0</v>
      </c>
      <c r="G199" s="150">
        <v>0</v>
      </c>
      <c r="H199" s="150">
        <f>Inventaire[[#This Row],[QTÉ]]*G199</f>
        <v>0</v>
      </c>
    </row>
    <row r="200" spans="6:8" x14ac:dyDescent="0.3">
      <c r="F200" s="65">
        <v>0</v>
      </c>
      <c r="G200" s="150">
        <v>0</v>
      </c>
      <c r="H200" s="150">
        <f>Inventaire[[#This Row],[QTÉ]]*G200</f>
        <v>0</v>
      </c>
    </row>
    <row r="201" spans="6:8" x14ac:dyDescent="0.3">
      <c r="F201" s="65">
        <v>0</v>
      </c>
      <c r="G201" s="150">
        <v>0</v>
      </c>
      <c r="H201" s="150">
        <f>Inventaire[[#This Row],[QTÉ]]*G201</f>
        <v>0</v>
      </c>
    </row>
    <row r="202" spans="6:8" x14ac:dyDescent="0.3">
      <c r="F202" s="65">
        <v>0</v>
      </c>
      <c r="G202" s="150">
        <v>0</v>
      </c>
      <c r="H202" s="150" t="e">
        <f>Inventaire[[#This Row],[QTÉ]]*G202</f>
        <v>#VALUE!</v>
      </c>
    </row>
    <row r="203" spans="6:8" x14ac:dyDescent="0.3">
      <c r="F203" s="65">
        <v>0</v>
      </c>
      <c r="G203" s="150">
        <v>0</v>
      </c>
      <c r="H203" s="150" t="e">
        <f>Inventaire[[#This Row],[QTÉ]]*G203</f>
        <v>#VALUE!</v>
      </c>
    </row>
    <row r="204" spans="6:8" x14ac:dyDescent="0.3">
      <c r="F204" s="65">
        <v>0</v>
      </c>
      <c r="G204" s="150">
        <v>0</v>
      </c>
      <c r="H204" s="150" t="e">
        <f>Inventaire[[#This Row],[QTÉ]]*G204</f>
        <v>#VALUE!</v>
      </c>
    </row>
    <row r="205" spans="6:8" x14ac:dyDescent="0.3">
      <c r="F205" s="65">
        <v>0</v>
      </c>
      <c r="G205" s="150">
        <v>0</v>
      </c>
      <c r="H205" s="150" t="e">
        <f>Inventaire[[#This Row],[QTÉ]]*G205</f>
        <v>#VALUE!</v>
      </c>
    </row>
    <row r="206" spans="6:8" x14ac:dyDescent="0.3">
      <c r="F206" s="65">
        <v>0</v>
      </c>
      <c r="G206" s="150">
        <v>0</v>
      </c>
      <c r="H206" s="150" t="e">
        <f>Inventaire[[#This Row],[QTÉ]]*G206</f>
        <v>#VALUE!</v>
      </c>
    </row>
    <row r="207" spans="6:8" x14ac:dyDescent="0.3">
      <c r="F207" s="65">
        <v>0</v>
      </c>
      <c r="G207" s="150">
        <v>0</v>
      </c>
      <c r="H207" s="150" t="e">
        <f>Inventaire[[#This Row],[QTÉ]]*G207</f>
        <v>#VALUE!</v>
      </c>
    </row>
    <row r="208" spans="6:8" x14ac:dyDescent="0.3">
      <c r="F208" s="65">
        <v>0</v>
      </c>
      <c r="G208" s="150">
        <v>0</v>
      </c>
      <c r="H208" s="150" t="e">
        <f>Inventaire[[#This Row],[QTÉ]]*G208</f>
        <v>#VALUE!</v>
      </c>
    </row>
    <row r="209" spans="6:8" x14ac:dyDescent="0.3">
      <c r="F209" s="65">
        <v>0</v>
      </c>
      <c r="G209" s="150">
        <v>0</v>
      </c>
      <c r="H209" s="150" t="e">
        <f>Inventaire[[#This Row],[QTÉ]]*G209</f>
        <v>#VALUE!</v>
      </c>
    </row>
    <row r="210" spans="6:8" x14ac:dyDescent="0.3">
      <c r="F210" s="65">
        <v>0</v>
      </c>
      <c r="G210" s="150">
        <v>0</v>
      </c>
      <c r="H210" s="150" t="e">
        <f>Inventaire[[#This Row],[QTÉ]]*G210</f>
        <v>#VALUE!</v>
      </c>
    </row>
    <row r="211" spans="6:8" x14ac:dyDescent="0.3">
      <c r="F211" s="65">
        <v>0</v>
      </c>
      <c r="G211" s="150">
        <v>0</v>
      </c>
      <c r="H211" s="150" t="e">
        <f>Inventaire[[#This Row],[QTÉ]]*G211</f>
        <v>#VALUE!</v>
      </c>
    </row>
    <row r="212" spans="6:8" x14ac:dyDescent="0.3">
      <c r="F212" s="65">
        <v>0</v>
      </c>
      <c r="G212" s="150">
        <v>0</v>
      </c>
      <c r="H212" s="150" t="e">
        <f>Inventaire[[#This Row],[QTÉ]]*G212</f>
        <v>#VALUE!</v>
      </c>
    </row>
    <row r="213" spans="6:8" x14ac:dyDescent="0.3">
      <c r="F213" s="65">
        <v>0</v>
      </c>
      <c r="G213" s="150">
        <v>0</v>
      </c>
      <c r="H213" s="150" t="e">
        <f>Inventaire[[#This Row],[QTÉ]]*G213</f>
        <v>#VALUE!</v>
      </c>
    </row>
    <row r="214" spans="6:8" x14ac:dyDescent="0.3">
      <c r="F214" s="65">
        <v>0</v>
      </c>
      <c r="G214" s="150">
        <v>0</v>
      </c>
      <c r="H214" s="150" t="e">
        <f>Inventaire[[#This Row],[QTÉ]]*G214</f>
        <v>#VALUE!</v>
      </c>
    </row>
    <row r="215" spans="6:8" x14ac:dyDescent="0.3">
      <c r="F215" s="65">
        <v>0</v>
      </c>
      <c r="G215" s="150">
        <v>0</v>
      </c>
      <c r="H215" s="150" t="e">
        <f>Inventaire[[#This Row],[QTÉ]]*G215</f>
        <v>#VALUE!</v>
      </c>
    </row>
    <row r="216" spans="6:8" x14ac:dyDescent="0.3">
      <c r="F216" s="65">
        <v>0</v>
      </c>
      <c r="G216" s="150">
        <v>0</v>
      </c>
      <c r="H216" s="150" t="e">
        <f>Inventaire[[#This Row],[QTÉ]]*G216</f>
        <v>#VALUE!</v>
      </c>
    </row>
    <row r="217" spans="6:8" x14ac:dyDescent="0.3">
      <c r="F217" s="65">
        <v>0</v>
      </c>
      <c r="G217" s="150">
        <v>0</v>
      </c>
      <c r="H217" s="150" t="e">
        <f>Inventaire[[#This Row],[QTÉ]]*G217</f>
        <v>#VALUE!</v>
      </c>
    </row>
    <row r="218" spans="6:8" x14ac:dyDescent="0.3">
      <c r="F218" s="65">
        <v>0</v>
      </c>
      <c r="G218" s="150">
        <v>0</v>
      </c>
      <c r="H218" s="150" t="e">
        <f>Inventaire[[#This Row],[QTÉ]]*G218</f>
        <v>#VALUE!</v>
      </c>
    </row>
  </sheetData>
  <sheetProtection selectLockedCells="1" autoFilter="0"/>
  <conditionalFormatting sqref="B5:E203">
    <cfRule type="expression" dxfId="30" priority="22">
      <formula>$G5="A FAIRE"</formula>
    </cfRule>
    <cfRule type="expression" dxfId="29" priority="23">
      <formula>$G5="a voir"</formula>
    </cfRule>
    <cfRule type="expression" dxfId="28" priority="24">
      <formula>$G5="FAIT"</formula>
    </cfRule>
    <cfRule type="expression" dxfId="27" priority="25">
      <formula>$G5="EN COURS"</formula>
    </cfRule>
    <cfRule type="expression" dxfId="26" priority="26">
      <formula>$G5="NON"</formula>
    </cfRule>
    <cfRule type="expression" priority="27">
      <formula>$G5=""</formula>
    </cfRule>
  </conditionalFormatting>
  <conditionalFormatting sqref="F5:H112">
    <cfRule type="expression" dxfId="25" priority="20">
      <formula>"If(blnBinNo=""True"")"</formula>
    </cfRule>
  </conditionalFormatting>
  <conditionalFormatting sqref="H219:H1048576 H1">
    <cfRule type="containsText" dxfId="24" priority="17" operator="containsText" text="NON">
      <formula>NOT(ISERROR(SEARCH("NON",H1)))</formula>
    </cfRule>
    <cfRule type="containsText" dxfId="23" priority="18" operator="containsText" text="EN COURS">
      <formula>NOT(ISERROR(SEARCH("EN COURS",H1)))</formula>
    </cfRule>
    <cfRule type="containsText" dxfId="22" priority="19" operator="containsText" text="OUI">
      <formula>NOT(ISERROR(SEARCH("OUI",H1)))</formula>
    </cfRule>
  </conditionalFormatting>
  <conditionalFormatting sqref="H113:H139">
    <cfRule type="dataBar" priority="16">
      <dataBar>
        <cfvo type="min"/>
        <cfvo type="max"/>
        <color theme="2" tint="-0.34998626667073579"/>
      </dataBar>
      <extLst>
        <ext xmlns:x14="http://schemas.microsoft.com/office/spreadsheetml/2009/9/main" uri="{B025F937-C7B1-47D3-B67F-A62EFF666E3E}">
          <x14:id>{2774966C-1468-4838-B550-7799A2E2BEC5}</x14:id>
        </ext>
      </extLst>
    </cfRule>
  </conditionalFormatting>
  <conditionalFormatting sqref="H113:H139">
    <cfRule type="expression" dxfId="21" priority="15">
      <formula>"If(blnBinNo=""True"")"</formula>
    </cfRule>
  </conditionalFormatting>
  <conditionalFormatting sqref="H140:H218">
    <cfRule type="dataBar" priority="14">
      <dataBar>
        <cfvo type="min"/>
        <cfvo type="max"/>
        <color theme="2" tint="-0.34998626667073579"/>
      </dataBar>
      <extLst>
        <ext xmlns:x14="http://schemas.microsoft.com/office/spreadsheetml/2009/9/main" uri="{B025F937-C7B1-47D3-B67F-A62EFF666E3E}">
          <x14:id>{33040F15-BD50-465B-A755-785C1F09AFA2}</x14:id>
        </ext>
      </extLst>
    </cfRule>
  </conditionalFormatting>
  <conditionalFormatting sqref="H140:H218">
    <cfRule type="expression" dxfId="20" priority="13">
      <formula>"If(blnBinNo=""True"")"</formula>
    </cfRule>
  </conditionalFormatting>
  <conditionalFormatting sqref="G219:G1048576 G1">
    <cfRule type="containsText" dxfId="19" priority="9" operator="containsText" text="NON">
      <formula>NOT(ISERROR(SEARCH("NON",G1)))</formula>
    </cfRule>
    <cfRule type="containsText" dxfId="18" priority="10" operator="containsText" text="EN COURS">
      <formula>NOT(ISERROR(SEARCH("EN COURS",G1)))</formula>
    </cfRule>
    <cfRule type="containsText" dxfId="17" priority="11" operator="containsText" text="OUI">
      <formula>NOT(ISERROR(SEARCH("OUI",G1)))</formula>
    </cfRule>
  </conditionalFormatting>
  <conditionalFormatting sqref="G113:G133">
    <cfRule type="expression" dxfId="16" priority="8">
      <formula>"If(blnBinNo=""True"")"</formula>
    </cfRule>
  </conditionalFormatting>
  <conditionalFormatting sqref="G134:G218">
    <cfRule type="expression" dxfId="15" priority="7">
      <formula>"If(blnBinNo=""True"")"</formula>
    </cfRule>
  </conditionalFormatting>
  <conditionalFormatting sqref="F219:F1048576 F1">
    <cfRule type="containsText" dxfId="14" priority="3" operator="containsText" text="NON">
      <formula>NOT(ISERROR(SEARCH("NON",F1)))</formula>
    </cfRule>
    <cfRule type="containsText" dxfId="13" priority="4" operator="containsText" text="EN COURS">
      <formula>NOT(ISERROR(SEARCH("EN COURS",F1)))</formula>
    </cfRule>
    <cfRule type="containsText" dxfId="12" priority="5" operator="containsText" text="OUI">
      <formula>NOT(ISERROR(SEARCH("OUI",F1)))</formula>
    </cfRule>
  </conditionalFormatting>
  <conditionalFormatting sqref="F113:F133">
    <cfRule type="expression" dxfId="11" priority="2">
      <formula>"If(blnBinNo=""True"")"</formula>
    </cfRule>
  </conditionalFormatting>
  <conditionalFormatting sqref="F134:F218">
    <cfRule type="expression" dxfId="10" priority="1">
      <formula>"If(blnBinNo=""True"")"</formula>
    </cfRule>
  </conditionalFormatting>
  <conditionalFormatting sqref="H5:H112">
    <cfRule type="dataBar" priority="103">
      <dataBar>
        <cfvo type="min"/>
        <cfvo type="max"/>
        <color theme="2" tint="-0.34998626667073579"/>
      </dataBar>
      <extLst>
        <ext xmlns:x14="http://schemas.microsoft.com/office/spreadsheetml/2009/9/main" uri="{B025F937-C7B1-47D3-B67F-A62EFF666E3E}">
          <x14:id>{AC436CD4-153D-470E-8E9D-C99CDE8150A7}</x14:id>
        </ext>
      </extLst>
    </cfRule>
  </conditionalFormatting>
  <dataValidations count="7">
    <dataValidation allowBlank="1" showInputMessage="1" showErrorMessage="1" prompt="ENTREZ LE LIEU POUR L'ARTICLE_x000a__x000a_" sqref="E4" xr:uid="{00000000-0002-0000-0700-000000000000}"/>
    <dataValidation allowBlank="1" showInputMessage="1" showErrorMessage="1" prompt="Prélèvements stock permet de connaître les quantités nécessaires pour satisfaire les commandes. Pour effacer le contenu, procédez comme décrit dans B2. Pour voir la feuille de calcul Inventaire d’entrepôt, utilisez le lien de navigation dans C2." sqref="A1" xr:uid="{00000000-0002-0000-0700-000001000000}"/>
    <dataValidation allowBlank="1" showInputMessage="1" showErrorMessage="1" prompt="CETTE COLONNE EST AUTOMATIQUEMENT CALCULEZ" sqref="G4:H4" xr:uid="{00000000-0002-0000-0700-000002000000}"/>
    <dataValidation allowBlank="1" showInputMessage="1" showErrorMessage="1" prompt="Entrez le prix de chaque article dans cette colonne" sqref="F4" xr:uid="{00000000-0002-0000-0700-000003000000}"/>
    <dataValidation allowBlank="1" showInputMessage="1" showErrorMessage="1" prompt="ENTREZ LE NOM ICI_x000a__x000a_" sqref="B4" xr:uid="{00000000-0002-0000-0700-000004000000}"/>
    <dataValidation allowBlank="1" showInputMessage="1" showErrorMessage="1" prompt="ENTREZ LA REFERENCE OU LE CODE PRODUIT ICI_x000a_" sqref="C4" xr:uid="{00000000-0002-0000-0700-000005000000}"/>
    <dataValidation allowBlank="1" showInputMessage="1" showErrorMessage="1" prompt="ENTREZ LA QUANTITE DESIREZ" sqref="D4" xr:uid="{00000000-0002-0000-0700-000006000000}"/>
  </dataValidations>
  <pageMargins left="0.7" right="0.7" top="0.75" bottom="0.75" header="0.3" footer="0.3"/>
  <pageSetup paperSize="9" orientation="portrait"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2774966C-1468-4838-B550-7799A2E2BEC5}">
            <x14:dataBar minLength="0" maxLength="100" gradient="0">
              <x14:cfvo type="autoMin"/>
              <x14:cfvo type="autoMax"/>
              <x14:negativeFillColor rgb="FFFF0000"/>
              <x14:axisColor rgb="FF000000"/>
            </x14:dataBar>
          </x14:cfRule>
          <xm:sqref>H113:H139</xm:sqref>
        </x14:conditionalFormatting>
        <x14:conditionalFormatting xmlns:xm="http://schemas.microsoft.com/office/excel/2006/main">
          <x14:cfRule type="dataBar" id="{33040F15-BD50-465B-A755-785C1F09AFA2}">
            <x14:dataBar minLength="0" maxLength="100" gradient="0">
              <x14:cfvo type="autoMin"/>
              <x14:cfvo type="autoMax"/>
              <x14:negativeFillColor rgb="FFFF0000"/>
              <x14:axisColor rgb="FF000000"/>
            </x14:dataBar>
          </x14:cfRule>
          <xm:sqref>H140:H218</xm:sqref>
        </x14:conditionalFormatting>
        <x14:conditionalFormatting xmlns:xm="http://schemas.microsoft.com/office/excel/2006/main">
          <x14:cfRule type="dataBar" id="{AC436CD4-153D-470E-8E9D-C99CDE8150A7}">
            <x14:dataBar minLength="0" maxLength="100" gradient="0">
              <x14:cfvo type="autoMin"/>
              <x14:cfvo type="autoMax"/>
              <x14:negativeFillColor rgb="FFFF0000"/>
              <x14:axisColor rgb="FF000000"/>
            </x14:dataBar>
          </x14:cfRule>
          <xm:sqref>H5:H112</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8</vt:i4>
      </vt:variant>
      <vt:variant>
        <vt:lpstr>Plages nommées</vt:lpstr>
      </vt:variant>
      <vt:variant>
        <vt:i4>21</vt:i4>
      </vt:variant>
    </vt:vector>
  </HeadingPairs>
  <TitlesOfParts>
    <vt:vector size="29" baseType="lpstr">
      <vt:lpstr>INVENTAIRE</vt:lpstr>
      <vt:lpstr>Emplacement des stocks</vt:lpstr>
      <vt:lpstr>PANNE MATERIEL</vt:lpstr>
      <vt:lpstr>SORTIE DE MATERIEL</vt:lpstr>
      <vt:lpstr>FEUILLE SORTIE MATERIEL</vt:lpstr>
      <vt:lpstr>BASE DE DONNEE</vt:lpstr>
      <vt:lpstr>BESOIN MATERIEL</vt:lpstr>
      <vt:lpstr>BUDGET ACHAT</vt:lpstr>
      <vt:lpstr>ARTICLE_SORTIE</vt:lpstr>
      <vt:lpstr>ASSOCIATION</vt:lpstr>
      <vt:lpstr>BASE_DE_DONNEE</vt:lpstr>
      <vt:lpstr>COLOR</vt:lpstr>
      <vt:lpstr>emplace_stock</vt:lpstr>
      <vt:lpstr>'Emplacement des stocks'!Impression_des_titres</vt:lpstr>
      <vt:lpstr>INVENTAIRE!Impression_des_titres</vt:lpstr>
      <vt:lpstr>'SORTIE DE MATERIEL'!Impression_des_titres</vt:lpstr>
      <vt:lpstr>inventaire_sortie</vt:lpstr>
      <vt:lpstr>NuméroBac</vt:lpstr>
      <vt:lpstr>PRIX</vt:lpstr>
      <vt:lpstr>QTÉ_SORTIE</vt:lpstr>
      <vt:lpstr>QUANTITE_RESTANTE</vt:lpstr>
      <vt:lpstr>SORTIE_ARTICLES</vt:lpstr>
      <vt:lpstr>SuiviRéférences</vt:lpstr>
      <vt:lpstr>TitreColonne1</vt:lpstr>
      <vt:lpstr>TitreColonne2</vt:lpstr>
      <vt:lpstr>TitreColonne3</vt:lpstr>
      <vt:lpstr>VALEUR_DE_STOCK</vt:lpstr>
      <vt:lpstr>'BESOIN MATERIEL'!Zone_d_impression</vt:lpstr>
      <vt:lpstr>'FEUILLE SORTIE MATERIEL'!Zone_d_impression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Godiniere</dc:creator>
  <cp:lastModifiedBy>jp</cp:lastModifiedBy>
  <cp:lastPrinted>2020-05-19T09:06:51Z</cp:lastPrinted>
  <dcterms:created xsi:type="dcterms:W3CDTF">2016-10-06T00:09:35Z</dcterms:created>
  <dcterms:modified xsi:type="dcterms:W3CDTF">2020-06-02T09:11:07Z</dcterms:modified>
</cp:coreProperties>
</file>