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0" yWindow="0" windowWidth="25600" windowHeight="14540" tabRatio="929" activeTab="2"/>
  </bookViews>
  <sheets>
    <sheet name="Général" sheetId="1" r:id="rId1"/>
    <sheet name="Contacts" sheetId="2" r:id="rId2"/>
    <sheet name="Janvier 2015" sheetId="4" r:id="rId3"/>
    <sheet name="Feuil16" sheetId="19" state="hidden" r:id="rId4"/>
    <sheet name="Février 2015" sheetId="6" r:id="rId5"/>
    <sheet name="Mars 2015" sheetId="7" r:id="rId6"/>
    <sheet name="Avril 2015" sheetId="8" r:id="rId7"/>
    <sheet name="Mai 2015" sheetId="9" r:id="rId8"/>
    <sheet name="Juin 2015" sheetId="10" r:id="rId9"/>
    <sheet name="Juillet 2015" sheetId="11" r:id="rId10"/>
    <sheet name="Août 2015" sheetId="3" r:id="rId11"/>
    <sheet name="Septembre 2015" sheetId="12" r:id="rId12"/>
    <sheet name="Octobre 2015" sheetId="14" r:id="rId13"/>
    <sheet name="Novembre 2015" sheetId="15" r:id="rId14"/>
    <sheet name="Décembre 2015" sheetId="18" r:id="rId15"/>
  </sheets>
  <definedNames>
    <definedName name="DateArrivéeFev">Table36[Date d''arrivée]</definedName>
    <definedName name="Liste2" localSheetId="6">#N/A</definedName>
    <definedName name="Liste2" localSheetId="14">#N/A</definedName>
    <definedName name="Liste2" localSheetId="4">#N/A</definedName>
    <definedName name="Liste2" localSheetId="9">#N/A</definedName>
    <definedName name="Liste2" localSheetId="8">#N/A</definedName>
    <definedName name="Liste2" localSheetId="7">#N/A</definedName>
    <definedName name="Liste2" localSheetId="5">#N/A</definedName>
    <definedName name="Liste2" localSheetId="13">Table3[Date de départ]</definedName>
    <definedName name="Liste2" localSheetId="12">Table3[Date de départ]</definedName>
    <definedName name="Liste2" localSheetId="11">Table3[Date de départ]</definedName>
    <definedName name="Liste2">Table3[Date de départ]</definedName>
    <definedName name="Listechoix" localSheetId="6">Table1[[#Headers],[Nom du chien]]</definedName>
    <definedName name="Listechoix" localSheetId="14">Table1[[#Headers],[Nom du chien]]</definedName>
    <definedName name="Listechoix" localSheetId="4">Table1[[#Headers],[Nom du chien]]</definedName>
    <definedName name="Listechoix" localSheetId="2">Table1[[#Headers],[Nom du chien]]</definedName>
    <definedName name="Listechoix" localSheetId="9">Table1[[#Headers],[Nom du chien]]</definedName>
    <definedName name="Listechoix" localSheetId="8">Table1[[#Headers],[Nom du chien]]</definedName>
    <definedName name="Listechoix" localSheetId="7">Table1[[#Headers],[Nom du chien]]</definedName>
    <definedName name="Listechoix" localSheetId="5">Table1[[#Headers],[Nom du chien]]</definedName>
    <definedName name="Listechoix" localSheetId="13">Table1[[#Headers],[Nom du chien]]</definedName>
    <definedName name="Listechoix" localSheetId="12">Table1[[#Headers],[Nom du chien]]</definedName>
    <definedName name="Listechoix" localSheetId="11">Table1[[#Headers],[Nom du chien]]</definedName>
    <definedName name="Listechoix">Table1[[#Headers],[Nom du chien]]</definedName>
    <definedName name="ListeJourA" localSheetId="6">#N/A</definedName>
    <definedName name="ListeJourA" localSheetId="14">#N/A</definedName>
    <definedName name="ListeJourA" localSheetId="4">#N/A</definedName>
    <definedName name="ListeJourA" localSheetId="2">#N/A</definedName>
    <definedName name="ListeJourA" localSheetId="9">#N/A</definedName>
    <definedName name="ListeJourA" localSheetId="8">#N/A</definedName>
    <definedName name="ListeJourA" localSheetId="7">#N/A</definedName>
    <definedName name="ListeJourA" localSheetId="5">#N/A</definedName>
    <definedName name="ListeJourA" localSheetId="13">#N/A</definedName>
    <definedName name="ListeJourA" localSheetId="12">#N/A</definedName>
    <definedName name="ListeJourA" localSheetId="11">#N/A</definedName>
    <definedName name="ListeJourA">Table3[Date d''arrivée]</definedName>
    <definedName name="ListeJourD" localSheetId="6">#N/A</definedName>
    <definedName name="ListeJourD" localSheetId="14">#N/A</definedName>
    <definedName name="ListeJourD" localSheetId="4">#N/A</definedName>
    <definedName name="ListeJourD" localSheetId="2">#N/A</definedName>
    <definedName name="ListeJourD" localSheetId="9">#N/A</definedName>
    <definedName name="ListeJourD" localSheetId="8">#N/A</definedName>
    <definedName name="ListeJourD" localSheetId="7">#N/A</definedName>
    <definedName name="ListeJourD" localSheetId="5">#N/A</definedName>
    <definedName name="ListeJourD" localSheetId="13">#N/A</definedName>
    <definedName name="ListeJourD" localSheetId="12">#N/A</definedName>
    <definedName name="ListeJourD" localSheetId="11">#N/A</definedName>
    <definedName name="ListeJourD">Table3[Date de départ]</definedName>
    <definedName name="ListeNom" localSheetId="6">Table1[[#All],[Nom du chien]]</definedName>
    <definedName name="ListeNom" localSheetId="14">Table1[[#All],[Nom du chien]]</definedName>
    <definedName name="ListeNom" localSheetId="4">Table1[[#All],[Nom du chien]]</definedName>
    <definedName name="ListeNom" localSheetId="2">Table1[[#All],[Nom du chien]]</definedName>
    <definedName name="ListeNom" localSheetId="9">Table1[[#All],[Nom du chien]]</definedName>
    <definedName name="ListeNom" localSheetId="8">Table1[[#All],[Nom du chien]]</definedName>
    <definedName name="ListeNom" localSheetId="7">Table1[[#All],[Nom du chien]]</definedName>
    <definedName name="ListeNom" localSheetId="5">Table1[[#All],[Nom du chien]]</definedName>
    <definedName name="ListeNom" localSheetId="13">Table1[[#All],[Nom du chien]]</definedName>
    <definedName name="ListeNom" localSheetId="12">Table1[[#All],[Nom du chien]]</definedName>
    <definedName name="ListeNom" localSheetId="11">Table1[[#All],[Nom du chien]]</definedName>
    <definedName name="ListeNom">Table1[[#All],[Nom du chien]]</definedName>
    <definedName name="ListeNomChien" localSheetId="6">Table1[[#All],[Nom du chien]]</definedName>
    <definedName name="ListeNomChien" localSheetId="14">Table1[[#All],[Nom du chien]]</definedName>
    <definedName name="ListeNomChien" localSheetId="4">Table1[[#All],[Nom du chien]]</definedName>
    <definedName name="ListeNomChien" localSheetId="2">Table1[[#All],[Nom du chien]]</definedName>
    <definedName name="ListeNomChien" localSheetId="9">Table1[[#All],[Nom du chien]]</definedName>
    <definedName name="ListeNomChien" localSheetId="8">Table1[[#All],[Nom du chien]]</definedName>
    <definedName name="ListeNomChien" localSheetId="7">Table1[[#All],[Nom du chien]]</definedName>
    <definedName name="ListeNomChien" localSheetId="5">Table1[[#All],[Nom du chien]]</definedName>
    <definedName name="ListeNomChien" localSheetId="13">Table1[[#All],[Nom du chien]]</definedName>
    <definedName name="ListeNomChien" localSheetId="12">Table1[[#All],[Nom du chien]]</definedName>
    <definedName name="ListeNomChien" localSheetId="11">Table1[[#All],[Nom du chien]]</definedName>
    <definedName name="ListeNomChien">Table1[[#All],[Nom du chien]]</definedName>
    <definedName name="Nb2jour" localSheetId="6">#N/A</definedName>
    <definedName name="Nb2jour" localSheetId="14">#N/A</definedName>
    <definedName name="Nb2jour" localSheetId="4">#N/A</definedName>
    <definedName name="Nb2jour" localSheetId="2">#N/A</definedName>
    <definedName name="Nb2jour" localSheetId="9">#N/A</definedName>
    <definedName name="Nb2jour" localSheetId="8">#N/A</definedName>
    <definedName name="Nb2jour" localSheetId="7">#N/A</definedName>
    <definedName name="Nb2jour" localSheetId="5">#N/A</definedName>
    <definedName name="Nb2jour" localSheetId="13">#N/A</definedName>
    <definedName name="Nb2jour" localSheetId="12">#N/A</definedName>
    <definedName name="Nb2jour" localSheetId="11">#N/A</definedName>
    <definedName name="Nb2jour">Table3[Nombre de jours]</definedName>
  </definedNames>
  <calcPr calcId="140001" concurrentCalc="0"/>
  <fileRecoveryPr repairLoad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32" i="6" l="1"/>
  <c r="M31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  <c r="M5" i="6"/>
  <c r="L4" i="6"/>
  <c r="L4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M5" i="4"/>
  <c r="H9" i="4"/>
  <c r="C7" i="1"/>
  <c r="H12" i="6"/>
  <c r="C8" i="1"/>
  <c r="H12" i="7"/>
  <c r="C9" i="1"/>
  <c r="H12" i="8"/>
  <c r="C10" i="1"/>
  <c r="H12" i="9"/>
  <c r="C11" i="1"/>
  <c r="H12" i="10"/>
  <c r="C12" i="1"/>
  <c r="H12" i="11"/>
  <c r="C13" i="1"/>
  <c r="H12" i="3"/>
  <c r="C14" i="1"/>
  <c r="H12" i="12"/>
  <c r="C15" i="1"/>
  <c r="H12" i="14"/>
  <c r="C16" i="1"/>
  <c r="H12" i="15"/>
  <c r="C17" i="1"/>
  <c r="H12" i="18"/>
  <c r="C18" i="1"/>
  <c r="C19" i="1"/>
  <c r="H3" i="1"/>
  <c r="F8" i="4"/>
  <c r="G8" i="4"/>
  <c r="F6" i="4"/>
  <c r="G6" i="4"/>
  <c r="F7" i="4"/>
  <c r="G7" i="4"/>
  <c r="G9" i="4"/>
  <c r="B7" i="1"/>
  <c r="F8" i="11"/>
  <c r="G8" i="11"/>
  <c r="F6" i="11"/>
  <c r="G6" i="11"/>
  <c r="F7" i="11"/>
  <c r="G7" i="11"/>
  <c r="F9" i="11"/>
  <c r="G9" i="11"/>
  <c r="F10" i="11"/>
  <c r="G10" i="11"/>
  <c r="F11" i="11"/>
  <c r="G11" i="11"/>
  <c r="G12" i="11"/>
  <c r="B13" i="1"/>
  <c r="F6" i="6"/>
  <c r="G6" i="6"/>
  <c r="F7" i="6"/>
  <c r="G7" i="6"/>
  <c r="F8" i="6"/>
  <c r="G8" i="6"/>
  <c r="F9" i="6"/>
  <c r="G9" i="6"/>
  <c r="F10" i="6"/>
  <c r="G10" i="6"/>
  <c r="F11" i="6"/>
  <c r="G11" i="6"/>
  <c r="G12" i="6"/>
  <c r="B8" i="1"/>
  <c r="F6" i="7"/>
  <c r="G6" i="7"/>
  <c r="F7" i="7"/>
  <c r="G7" i="7"/>
  <c r="F8" i="7"/>
  <c r="G8" i="7"/>
  <c r="F9" i="7"/>
  <c r="G9" i="7"/>
  <c r="F10" i="7"/>
  <c r="G10" i="7"/>
  <c r="F11" i="7"/>
  <c r="G11" i="7"/>
  <c r="G12" i="7"/>
  <c r="B9" i="1"/>
  <c r="F6" i="8"/>
  <c r="G6" i="8"/>
  <c r="F7" i="8"/>
  <c r="G7" i="8"/>
  <c r="F8" i="8"/>
  <c r="G8" i="8"/>
  <c r="F9" i="8"/>
  <c r="G9" i="8"/>
  <c r="F10" i="8"/>
  <c r="G10" i="8"/>
  <c r="F11" i="8"/>
  <c r="G11" i="8"/>
  <c r="G12" i="8"/>
  <c r="B10" i="1"/>
  <c r="F6" i="9"/>
  <c r="G6" i="9"/>
  <c r="F7" i="9"/>
  <c r="G7" i="9"/>
  <c r="F8" i="9"/>
  <c r="G8" i="9"/>
  <c r="F9" i="9"/>
  <c r="G9" i="9"/>
  <c r="F10" i="9"/>
  <c r="G10" i="9"/>
  <c r="F11" i="9"/>
  <c r="G11" i="9"/>
  <c r="G12" i="9"/>
  <c r="B11" i="1"/>
  <c r="F6" i="10"/>
  <c r="G6" i="10"/>
  <c r="F7" i="10"/>
  <c r="G7" i="10"/>
  <c r="F8" i="10"/>
  <c r="G8" i="10"/>
  <c r="F9" i="10"/>
  <c r="G9" i="10"/>
  <c r="F10" i="10"/>
  <c r="G10" i="10"/>
  <c r="F11" i="10"/>
  <c r="G11" i="10"/>
  <c r="G12" i="10"/>
  <c r="B12" i="1"/>
  <c r="F6" i="3"/>
  <c r="G6" i="3"/>
  <c r="F7" i="3"/>
  <c r="G7" i="3"/>
  <c r="F8" i="3"/>
  <c r="G8" i="3"/>
  <c r="F9" i="3"/>
  <c r="G9" i="3"/>
  <c r="F10" i="3"/>
  <c r="G10" i="3"/>
  <c r="F11" i="3"/>
  <c r="G11" i="3"/>
  <c r="G12" i="3"/>
  <c r="B14" i="1"/>
  <c r="F6" i="12"/>
  <c r="G6" i="12"/>
  <c r="F7" i="12"/>
  <c r="G7" i="12"/>
  <c r="F8" i="12"/>
  <c r="G8" i="12"/>
  <c r="F9" i="12"/>
  <c r="G9" i="12"/>
  <c r="F10" i="12"/>
  <c r="G10" i="12"/>
  <c r="F11" i="12"/>
  <c r="G11" i="12"/>
  <c r="G12" i="12"/>
  <c r="B15" i="1"/>
  <c r="F6" i="14"/>
  <c r="G6" i="14"/>
  <c r="F7" i="14"/>
  <c r="G7" i="14"/>
  <c r="F8" i="14"/>
  <c r="G8" i="14"/>
  <c r="F9" i="14"/>
  <c r="G9" i="14"/>
  <c r="F10" i="14"/>
  <c r="G10" i="14"/>
  <c r="F11" i="14"/>
  <c r="G11" i="14"/>
  <c r="G12" i="14"/>
  <c r="B16" i="1"/>
  <c r="F6" i="15"/>
  <c r="G6" i="15"/>
  <c r="F7" i="15"/>
  <c r="G7" i="15"/>
  <c r="F8" i="15"/>
  <c r="G8" i="15"/>
  <c r="F9" i="15"/>
  <c r="G9" i="15"/>
  <c r="F10" i="15"/>
  <c r="G10" i="15"/>
  <c r="F11" i="15"/>
  <c r="G11" i="15"/>
  <c r="G12" i="15"/>
  <c r="B17" i="1"/>
  <c r="F6" i="18"/>
  <c r="G6" i="18"/>
  <c r="F7" i="18"/>
  <c r="G7" i="18"/>
  <c r="F8" i="18"/>
  <c r="G8" i="18"/>
  <c r="F9" i="18"/>
  <c r="G9" i="18"/>
  <c r="F10" i="18"/>
  <c r="G10" i="18"/>
  <c r="F11" i="18"/>
  <c r="G11" i="18"/>
  <c r="G12" i="18"/>
  <c r="B18" i="1"/>
  <c r="B19" i="1"/>
</calcChain>
</file>

<file path=xl/sharedStrings.xml><?xml version="1.0" encoding="utf-8"?>
<sst xmlns="http://schemas.openxmlformats.org/spreadsheetml/2006/main" count="211" uniqueCount="62">
  <si>
    <t>Garde de chiens 2014</t>
  </si>
  <si>
    <t>Contacts</t>
  </si>
  <si>
    <t>Nom du propriétaire</t>
  </si>
  <si>
    <t>Nom du chien</t>
  </si>
  <si>
    <t>Numéro de tel</t>
  </si>
  <si>
    <t>Balto</t>
  </si>
  <si>
    <t>MR ANZSDDRJ</t>
  </si>
  <si>
    <t>Bouffi</t>
  </si>
  <si>
    <t>BLABLABLA</t>
  </si>
  <si>
    <t>Total</t>
  </si>
  <si>
    <t>BEOOF</t>
  </si>
  <si>
    <t>ZIJDWJFDN</t>
  </si>
  <si>
    <t>Matthew</t>
  </si>
  <si>
    <t>Mr ZIMMER</t>
  </si>
  <si>
    <t>Nom du Chien</t>
  </si>
  <si>
    <t>AXELZK</t>
  </si>
  <si>
    <t>Date d'arrivée</t>
  </si>
  <si>
    <t>Date de départ</t>
  </si>
  <si>
    <t>Nombre de jours</t>
  </si>
  <si>
    <t xml:space="preserve">Argent estimé </t>
  </si>
  <si>
    <t>Argent perçu</t>
  </si>
  <si>
    <t>Mr AHdhS</t>
  </si>
  <si>
    <t>Autres</t>
  </si>
  <si>
    <t>Objets apportés</t>
  </si>
  <si>
    <t>Heure d'arrivée</t>
  </si>
  <si>
    <t>Heure de départ</t>
  </si>
  <si>
    <t>12h-14h</t>
  </si>
  <si>
    <t>Quelques chiffres..</t>
  </si>
  <si>
    <t>Mois</t>
  </si>
  <si>
    <t>Gain estimé</t>
  </si>
  <si>
    <t>Gain perçu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</si>
  <si>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</si>
  <si>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</si>
  <si>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</si>
  <si>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</si>
  <si>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</si>
  <si>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</si>
  <si>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</si>
  <si>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</si>
  <si>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</si>
  <si>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</si>
  <si>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</si>
  <si>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</si>
  <si>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Décembre 2015</t>
  </si>
  <si>
    <t>Janvier 2015</t>
  </si>
  <si>
    <t>Février 2015</t>
  </si>
  <si>
    <t>Mars 2015</t>
  </si>
  <si>
    <t>Avril 2015</t>
  </si>
  <si>
    <t>Mai 2015</t>
  </si>
  <si>
    <t>Juin 2015</t>
  </si>
  <si>
    <t>Juillet 2015</t>
  </si>
  <si>
    <t>Août 2015</t>
  </si>
  <si>
    <t>Septembre 2015</t>
  </si>
  <si>
    <t>Octobre 2015</t>
  </si>
  <si>
    <t>Novembre 2015</t>
  </si>
  <si>
    <t>18h-20h</t>
  </si>
  <si>
    <t>16h-18h</t>
  </si>
  <si>
    <t>Autres informations</t>
  </si>
  <si>
    <t xml:space="preserve">Cette année un total de </t>
  </si>
  <si>
    <t>euros à été perçu</t>
  </si>
  <si>
    <t>Nb de chiens</t>
  </si>
  <si>
    <t>Nb de chiens 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</si>
</sst>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#&quot; &quot;##&quot; &quot;##&quot; &quot;##&quot; &quot;##"/>
    <numFmt numFmtId="165" formatCode="dd/mm/yy;@"/>
    <numFmt numFmtId="166" formatCode="mmmm\ yyyy"/>
    <numFmt numFmtId="167" formatCode="ddd"/>
    <numFmt numFmtId="168" formatCode="d"/>
  </numFmts>
  <fonts count="19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48"/>
      <color theme="1"/>
      <name val="Calibri"/>
      <scheme val="minor"/>
    </font>
    <font>
      <sz val="48"/>
      <color theme="1"/>
      <name val="Calibri"/>
      <scheme val="minor"/>
    </font>
    <font>
      <sz val="48"/>
      <color theme="1"/>
      <name val="Courier New"/>
    </font>
    <font>
      <b/>
      <sz val="14"/>
      <color theme="1"/>
      <name val="Lucida Bright"/>
    </font>
    <font>
      <b/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b/>
      <sz val="48"/>
      <color theme="1"/>
      <name val="Avenir Black"/>
    </font>
    <font>
      <sz val="14"/>
      <color theme="1"/>
      <name val="Calibri"/>
      <scheme val="minor"/>
    </font>
    <font>
      <b/>
      <sz val="14"/>
      <color theme="1"/>
      <name val="Avenir Black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b/>
      <sz val="18"/>
      <name val="Calibri"/>
      <scheme val="minor"/>
    </font>
    <font>
      <sz val="14"/>
      <color theme="1"/>
      <name val="Lucida Bright"/>
    </font>
    <font>
      <b/>
      <sz val="14"/>
      <color theme="1"/>
      <name val="Calibri"/>
      <scheme val="minor"/>
    </font>
    <font>
      <b/>
      <sz val="16"/>
      <color theme="3"/>
      <name val="Calibri"/>
      <scheme val="minor"/>
    </font>
    <font>
      <sz val="10.5"/>
      <color rgb="FFE8E8E8"/>
      <name val="Courier New"/>
      <family val="3"/>
    </font>
  </fonts>
  <fills count="1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49" fontId="16" fillId="0" borderId="0">
      <alignment horizontal="center" vertical="center"/>
    </xf>
    <xf numFmtId="0" fontId="18" fillId="0" borderId="0">
      <alignment vertical="top"/>
    </xf>
  </cellStyleXfs>
  <cellXfs count="62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0" fillId="3" borderId="0" xfId="0" applyFill="1"/>
    <xf numFmtId="0" fontId="4" fillId="4" borderId="0" xfId="0" applyFont="1" applyFill="1"/>
    <xf numFmtId="0" fontId="0" fillId="4" borderId="0" xfId="0" applyFill="1"/>
    <xf numFmtId="0" fontId="5" fillId="0" borderId="0" xfId="0" applyFont="1" applyFill="1"/>
    <xf numFmtId="0" fontId="0" fillId="0" borderId="0" xfId="0" applyFill="1" applyBorder="1"/>
    <xf numFmtId="0" fontId="0" fillId="0" borderId="0" xfId="0" applyFill="1"/>
    <xf numFmtId="49" fontId="5" fillId="0" borderId="0" xfId="0" applyNumberFormat="1" applyFont="1" applyFill="1"/>
    <xf numFmtId="0" fontId="0" fillId="5" borderId="0" xfId="0" applyFill="1"/>
    <xf numFmtId="0" fontId="0" fillId="6" borderId="0" xfId="0" applyFill="1"/>
    <xf numFmtId="49" fontId="4" fillId="6" borderId="0" xfId="0" applyNumberFormat="1" applyFont="1" applyFill="1"/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5" fontId="0" fillId="0" borderId="0" xfId="0" applyNumberFormat="1" applyFont="1" applyFill="1"/>
    <xf numFmtId="14" fontId="0" fillId="0" borderId="0" xfId="0" applyNumberFormat="1" applyFill="1"/>
    <xf numFmtId="165" fontId="0" fillId="0" borderId="0" xfId="0" applyNumberFormat="1" applyFont="1" applyFill="1" applyBorder="1"/>
    <xf numFmtId="0" fontId="0" fillId="0" borderId="0" xfId="0" applyFont="1" applyFill="1"/>
    <xf numFmtId="14" fontId="0" fillId="0" borderId="0" xfId="0" applyNumberFormat="1" applyFill="1" applyBorder="1"/>
    <xf numFmtId="0" fontId="0" fillId="7" borderId="0" xfId="0" applyFill="1"/>
    <xf numFmtId="49" fontId="4" fillId="7" borderId="0" xfId="0" applyNumberFormat="1" applyFont="1" applyFill="1"/>
    <xf numFmtId="49" fontId="4" fillId="3" borderId="0" xfId="0" applyNumberFormat="1" applyFont="1" applyFill="1"/>
    <xf numFmtId="0" fontId="8" fillId="2" borderId="0" xfId="0" applyFont="1" applyFill="1" applyAlignment="1">
      <alignment horizontal="left"/>
    </xf>
    <xf numFmtId="0" fontId="10" fillId="0" borderId="0" xfId="0" applyFont="1" applyFill="1"/>
    <xf numFmtId="0" fontId="13" fillId="0" borderId="0" xfId="0" applyFont="1" applyFill="1"/>
    <xf numFmtId="0" fontId="14" fillId="0" borderId="0" xfId="0" applyFont="1" applyFill="1"/>
    <xf numFmtId="0" fontId="0" fillId="8" borderId="0" xfId="0" applyFill="1"/>
    <xf numFmtId="49" fontId="4" fillId="8" borderId="0" xfId="0" applyNumberFormat="1" applyFont="1" applyFill="1"/>
    <xf numFmtId="0" fontId="0" fillId="9" borderId="0" xfId="0" applyFill="1"/>
    <xf numFmtId="49" fontId="4" fillId="9" borderId="0" xfId="0" applyNumberFormat="1" applyFont="1" applyFill="1"/>
    <xf numFmtId="0" fontId="0" fillId="10" borderId="0" xfId="0" applyFill="1"/>
    <xf numFmtId="49" fontId="4" fillId="10" borderId="0" xfId="0" applyNumberFormat="1" applyFont="1" applyFill="1"/>
    <xf numFmtId="0" fontId="0" fillId="11" borderId="0" xfId="0" applyFill="1"/>
    <xf numFmtId="49" fontId="4" fillId="11" borderId="0" xfId="0" applyNumberFormat="1" applyFont="1" applyFill="1"/>
    <xf numFmtId="0" fontId="7" fillId="11" borderId="0" xfId="0" applyFont="1" applyFill="1"/>
    <xf numFmtId="0" fontId="0" fillId="12" borderId="0" xfId="0" applyFill="1"/>
    <xf numFmtId="49" fontId="4" fillId="12" borderId="0" xfId="0" applyNumberFormat="1" applyFont="1" applyFill="1"/>
    <xf numFmtId="49" fontId="4" fillId="2" borderId="0" xfId="0" applyNumberFormat="1" applyFont="1" applyFill="1"/>
    <xf numFmtId="0" fontId="0" fillId="13" borderId="0" xfId="0" applyFill="1"/>
    <xf numFmtId="49" fontId="4" fillId="13" borderId="0" xfId="0" applyNumberFormat="1" applyFont="1" applyFill="1"/>
    <xf numFmtId="0" fontId="7" fillId="13" borderId="0" xfId="0" applyFont="1" applyFill="1"/>
    <xf numFmtId="0" fontId="0" fillId="14" borderId="0" xfId="0" applyFill="1"/>
    <xf numFmtId="49" fontId="4" fillId="14" borderId="0" xfId="0" applyNumberFormat="1" applyFont="1" applyFill="1"/>
    <xf numFmtId="0" fontId="7" fillId="14" borderId="0" xfId="0" applyFont="1" applyFill="1"/>
    <xf numFmtId="0" fontId="0" fillId="15" borderId="0" xfId="0" applyFill="1"/>
    <xf numFmtId="49" fontId="4" fillId="15" borderId="0" xfId="0" applyNumberFormat="1" applyFont="1" applyFill="1"/>
    <xf numFmtId="0" fontId="15" fillId="0" borderId="0" xfId="0" applyFont="1" applyFill="1"/>
    <xf numFmtId="0" fontId="9" fillId="0" borderId="0" xfId="0" applyFont="1" applyFill="1"/>
    <xf numFmtId="0" fontId="17" fillId="0" borderId="0" xfId="0" applyFont="1" applyFill="1" applyAlignment="1">
      <alignment horizontal="center" vertical="center"/>
    </xf>
    <xf numFmtId="167" fontId="0" fillId="0" borderId="0" xfId="0" applyNumberFormat="1" applyAlignment="1">
      <alignment horizontal="left"/>
    </xf>
    <xf numFmtId="168" fontId="6" fillId="0" borderId="0" xfId="0" applyNumberFormat="1" applyFont="1"/>
    <xf numFmtId="0" fontId="18" fillId="0" borderId="1" xfId="4" applyBorder="1">
      <alignment vertical="top"/>
    </xf>
    <xf numFmtId="0" fontId="18" fillId="0" borderId="2" xfId="4" applyBorder="1">
      <alignment vertical="top"/>
    </xf>
    <xf numFmtId="0" fontId="18" fillId="16" borderId="2" xfId="4" applyFill="1" applyBorder="1">
      <alignment vertical="top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8" fontId="6" fillId="0" borderId="0" xfId="0" applyNumberFormat="1" applyFont="1" applyAlignment="1">
      <alignment horizontal="center"/>
    </xf>
    <xf numFmtId="166" fontId="16" fillId="0" borderId="0" xfId="3" applyNumberFormat="1" applyAlignment="1">
      <alignment horizontal="center" vertical="center"/>
    </xf>
    <xf numFmtId="166" fontId="16" fillId="0" borderId="0" xfId="3" applyNumberFormat="1">
      <alignment horizontal="center" vertical="center"/>
    </xf>
  </cellXfs>
  <cellStyles count="5">
    <cellStyle name="jour" xfId="4"/>
    <cellStyle name="Lien hypertexte" xfId="1" builtinId="8" hidden="1"/>
    <cellStyle name="Lien hypertexte visité" xfId="2" builtinId="9" hidden="1"/>
    <cellStyle name="Normal" xfId="0" builtinId="0"/>
    <cellStyle name="Style 1" xfId="3"/>
  </cellStyles>
  <dxfs count="295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color rgb="FFFF0000"/>
      </font>
    </dxf>
    <dxf>
      <font>
        <color rgb="FFFF0000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rgb="FF000000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rgb="FF000000"/>
        </patternFill>
      </fill>
    </dxf>
    <dxf>
      <fill>
        <patternFill patternType="none">
          <fgColor rgb="FF000000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rgb="FF000000"/>
        </patternFill>
      </fill>
    </dxf>
    <dxf>
      <fill>
        <patternFill patternType="none">
          <fgColor rgb="FF000000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rgb="FF000000"/>
        </patternFill>
      </fill>
    </dxf>
    <dxf>
      <fill>
        <patternFill patternType="none">
          <fgColor rgb="FF000000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rgb="FF000000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numFmt numFmtId="19" formatCode="dd/mm/yy"/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theme="3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3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theme="3" tint="-0.249977111117893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3" tint="-0.249977111117893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numFmt numFmtId="19" formatCode="dd/mm/yy"/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theme="5" tint="0.79998168889431442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theme="5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numFmt numFmtId="19" formatCode="dd/mm/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/mm/yy;@"/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  <bgColor rgb="FFEBF1DE"/>
        </patternFill>
      </fill>
    </dxf>
    <dxf>
      <fill>
        <patternFill patternType="none">
          <fgColor indexed="64"/>
          <bgColor theme="6" tint="0.7999816888943144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9" tint="0.39997558519241921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0#&quot; &quot;##&quot; &quot;##&quot; &quot;##&quot; &quot;##"/>
      <fill>
        <patternFill patternType="none">
          <fgColor indexed="64"/>
          <bgColor theme="9" tint="0.39997558519241921"/>
        </patternFill>
      </fill>
      <alignment horizontal="center" textRotation="0" wrapText="0" indent="0" justifyLastLine="0" shrinkToFit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9" tint="0.3999755851924192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theme="9" tint="0.39997558519241921"/>
        </patternFill>
      </fill>
    </dxf>
    <dxf>
      <fill>
        <patternFill patternType="none">
          <fgColor indexed="64"/>
        </patternFill>
      </fill>
    </dxf>
    <dxf>
      <fill>
        <patternFill patternType="none">
          <fgColor indexed="64"/>
          <bgColor theme="9" tint="0.39997558519241921"/>
        </patternFill>
      </fill>
    </dxf>
    <dxf>
      <fill>
        <patternFill patternType="none">
          <fgColor indexed="64"/>
        </patternFill>
      </fill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theme" Target="theme/theme1.xml"/><Relationship Id="rId17" Type="http://schemas.openxmlformats.org/officeDocument/2006/relationships/styles" Target="styles.xml"/><Relationship Id="rId18" Type="http://schemas.openxmlformats.org/officeDocument/2006/relationships/sharedStrings" Target="sharedStrings.xml"/><Relationship Id="rId1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0985579615048119"/>
          <c:y val="0.0490740740740741"/>
          <c:w val="0.736744531933508"/>
          <c:h val="0.721318168562263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Général!$A$7:$A$18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Général!$B$7:$B$18</c:f>
              <c:numCache>
                <c:formatCode>General</c:formatCode>
                <c:ptCount val="12"/>
                <c:pt idx="0">
                  <c:v>90.0</c:v>
                </c:pt>
                <c:pt idx="1">
                  <c:v>200.0</c:v>
                </c:pt>
                <c:pt idx="2">
                  <c:v>180.0</c:v>
                </c:pt>
                <c:pt idx="3">
                  <c:v>180.0</c:v>
                </c:pt>
                <c:pt idx="4">
                  <c:v>180.0</c:v>
                </c:pt>
                <c:pt idx="5">
                  <c:v>180.0</c:v>
                </c:pt>
                <c:pt idx="6">
                  <c:v>7490.0</c:v>
                </c:pt>
                <c:pt idx="7">
                  <c:v>180.0</c:v>
                </c:pt>
                <c:pt idx="8">
                  <c:v>180.0</c:v>
                </c:pt>
                <c:pt idx="9">
                  <c:v>180.0</c:v>
                </c:pt>
                <c:pt idx="10">
                  <c:v>180.0</c:v>
                </c:pt>
                <c:pt idx="11">
                  <c:v>180.0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Général!$A$7:$A$18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Général!$C$7:$C$18</c:f>
              <c:numCache>
                <c:formatCode>General</c:formatCode>
                <c:ptCount val="12"/>
                <c:pt idx="0">
                  <c:v>40.0</c:v>
                </c:pt>
                <c:pt idx="1">
                  <c:v>40.0</c:v>
                </c:pt>
                <c:pt idx="2">
                  <c:v>40.0</c:v>
                </c:pt>
                <c:pt idx="3">
                  <c:v>40.0</c:v>
                </c:pt>
                <c:pt idx="4">
                  <c:v>40.0</c:v>
                </c:pt>
                <c:pt idx="5">
                  <c:v>40.0</c:v>
                </c:pt>
                <c:pt idx="6">
                  <c:v>8040.0</c:v>
                </c:pt>
                <c:pt idx="7">
                  <c:v>40.0</c:v>
                </c:pt>
                <c:pt idx="8">
                  <c:v>40.0</c:v>
                </c:pt>
                <c:pt idx="9">
                  <c:v>40.0</c:v>
                </c:pt>
                <c:pt idx="10">
                  <c:v>40.0</c:v>
                </c:pt>
                <c:pt idx="11">
                  <c:v>40.0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20248312"/>
        <c:axId val="2120238552"/>
        <c:axId val="0"/>
      </c:bar3DChart>
      <c:catAx>
        <c:axId val="21202483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Mois</a:t>
                </a:r>
              </a:p>
            </c:rich>
          </c:tx>
          <c:layout>
            <c:manualLayout>
              <c:xMode val="edge"/>
              <c:yMode val="edge"/>
              <c:x val="0.388268815235305"/>
              <c:y val="0.914950698730226"/>
            </c:manualLayout>
          </c:layout>
          <c:overlay val="0"/>
        </c:title>
        <c:majorTickMark val="none"/>
        <c:minorTickMark val="none"/>
        <c:tickLblPos val="nextTo"/>
        <c:crossAx val="2120238552"/>
        <c:crosses val="autoZero"/>
        <c:auto val="1"/>
        <c:lblAlgn val="ctr"/>
        <c:lblOffset val="100"/>
        <c:noMultiLvlLbl val="0"/>
      </c:catAx>
      <c:valAx>
        <c:axId val="21202385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Gain</a:t>
                </a:r>
                <a:r>
                  <a:rPr lang="fr-FR" baseline="0"/>
                  <a:t> (en euros)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0.0014491851309284"/>
              <c:y val="0.2648836631907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1202483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5</xdr:row>
      <xdr:rowOff>50800</xdr:rowOff>
    </xdr:from>
    <xdr:to>
      <xdr:col>11</xdr:col>
      <xdr:colOff>101600</xdr:colOff>
      <xdr:row>19</xdr:row>
      <xdr:rowOff>101600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0" name="Table10" displayName="Table10" ref="A6:C19" totalsRowCount="1" headerRowDxfId="294" dataDxfId="293" totalsRowDxfId="292">
  <autoFilter ref="A6:C18"/>
  <tableColumns count="3">
    <tableColumn id="1" name="Mois" totalsRowLabel="Total" dataDxfId="291" totalsRowDxfId="290"/>
    <tableColumn id="2" name="Gain estimé" totalsRowFunction="sum" dataDxfId="289" totalsRowDxfId="288"/>
    <tableColumn id="3" name="Gain perçu" totalsRowFunction="sum" dataDxfId="287" totalsRowDxfId="28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5:D10" headerRowDxfId="285" dataDxfId="284" totalsRowDxfId="283">
  <autoFilter ref="A5:D10"/>
  <tableColumns count="4">
    <tableColumn id="1" name="Nom du chien" totalsRowLabel="Total" dataDxfId="282" totalsRowDxfId="281"/>
    <tableColumn id="2" name="Nom du propriétaire" dataDxfId="280" totalsRowDxfId="279"/>
    <tableColumn id="3" name="Numéro de tel" totalsRowFunction="sum" dataDxfId="278" totalsRowDxfId="277"/>
    <tableColumn id="4" name="Autres informations" dataDxfId="276" totalsRowDxfId="275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2" name="Table33" displayName="Table33" ref="A5:J9" totalsRowCount="1" headerRowDxfId="274" dataDxfId="273" totalsRowDxfId="272">
  <autoFilter ref="A5:J8"/>
  <tableColumns count="10">
    <tableColumn id="1" name="Nom du Chien" totalsRowLabel="Total" dataDxfId="271" totalsRowDxfId="9"/>
    <tableColumn id="2" name="Date d'arrivée" dataDxfId="270" totalsRowDxfId="8"/>
    <tableColumn id="10" name="Heure d'arrivée" dataDxfId="269" totalsRowDxfId="7"/>
    <tableColumn id="3" name="Date de départ" dataDxfId="268" totalsRowDxfId="6"/>
    <tableColumn id="11" name="Heure de départ" dataDxfId="267" totalsRowDxfId="5"/>
    <tableColumn id="4" name="Nombre de jours" dataDxfId="266" totalsRowDxfId="4">
      <calculatedColumnFormula>DATEDIF(Table33[Date d''arrivée],Table33[Date de départ],"d")</calculatedColumnFormula>
    </tableColumn>
    <tableColumn id="5" name="Argent estimé " totalsRowFunction="sum" dataDxfId="265" totalsRowDxfId="3">
      <calculatedColumnFormula xml:space="preserve"> (Table33[Nombre de jours])*10</calculatedColumnFormula>
    </tableColumn>
    <tableColumn id="6" name="Argent perçu" totalsRowFunction="sum" dataDxfId="264" totalsRowDxfId="2"/>
    <tableColumn id="7" name="Autres" dataDxfId="263" totalsRowDxfId="1"/>
    <tableColumn id="8" name="Objets apportés" dataDxfId="262" totalsRowDxfId="0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5" name="Table36" displayName="Table36" ref="A5:J12" totalsRowCount="1" headerRowDxfId="261" dataDxfId="260" totalsRowDxfId="259">
  <autoFilter ref="A5:J11"/>
  <tableColumns count="10">
    <tableColumn id="1" name="Nom du Chien" totalsRowLabel="Total" dataDxfId="258" totalsRowDxfId="21"/>
    <tableColumn id="2" name="Date d'arrivée" dataDxfId="257" totalsRowDxfId="20"/>
    <tableColumn id="10" name="Heure d'arrivée" dataDxfId="256" totalsRowDxfId="19"/>
    <tableColumn id="3" name="Date de départ" dataDxfId="255" totalsRowDxfId="18"/>
    <tableColumn id="11" name="Heure de départ" dataDxfId="254" totalsRowDxfId="17"/>
    <tableColumn id="4" name="Nombre de jours" dataDxfId="253" totalsRowDxfId="16">
      <calculatedColumnFormula>DATEDIF(Table36[Date d''arrivée],Table36[Date de départ],"d")</calculatedColumnFormula>
    </tableColumn>
    <tableColumn id="5" name="Argent estimé " totalsRowFunction="sum" dataDxfId="252" totalsRowDxfId="15">
      <calculatedColumnFormula xml:space="preserve"> (Table36[Nombre de jours])*10</calculatedColumnFormula>
    </tableColumn>
    <tableColumn id="6" name="Argent perçu" totalsRowFunction="sum" dataDxfId="251" totalsRowDxfId="14"/>
    <tableColumn id="7" name="Autres" dataDxfId="250" totalsRowDxfId="13"/>
    <tableColumn id="8" name="Objets apportés" dataDxfId="249" totalsRowDxfId="12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6" name="Table37" displayName="Table37" ref="A5:J12" totalsRowCount="1" headerRowDxfId="248" dataDxfId="247" totalsRowDxfId="246">
  <autoFilter ref="A5:J11"/>
  <tableColumns count="10">
    <tableColumn id="1" name="Nom du Chien" totalsRowLabel="Total" dataDxfId="245" totalsRowDxfId="244"/>
    <tableColumn id="2" name="Date d'arrivée" dataDxfId="243" totalsRowDxfId="242"/>
    <tableColumn id="10" name="Heure d'arrivée" dataDxfId="241" totalsRowDxfId="240"/>
    <tableColumn id="3" name="Date de départ" dataDxfId="239" totalsRowDxfId="238"/>
    <tableColumn id="11" name="Heure de départ" dataDxfId="237" totalsRowDxfId="236"/>
    <tableColumn id="4" name="Nombre de jours" dataDxfId="235" totalsRowDxfId="234">
      <calculatedColumnFormula>DATEDIF(Table37[Date d''arrivée],Table37[Date de départ],"d")</calculatedColumnFormula>
    </tableColumn>
    <tableColumn id="5" name="Argent estimé " totalsRowFunction="sum" dataDxfId="233" totalsRowDxfId="232">
      <calculatedColumnFormula xml:space="preserve"> (Table37[Nombre de jours])*10</calculatedColumnFormula>
    </tableColumn>
    <tableColumn id="6" name="Argent perçu" totalsRowFunction="sum" dataDxfId="231" totalsRowDxfId="230"/>
    <tableColumn id="7" name="Autres" dataDxfId="229" totalsRowDxfId="228"/>
    <tableColumn id="8" name="Objets apportés" dataDxfId="227" totalsRowDxfId="226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7" name="Table38" displayName="Table38" ref="A5:J12" totalsRowCount="1" headerRowDxfId="225" dataDxfId="224" totalsRowDxfId="223">
  <autoFilter ref="A5:J11"/>
  <tableColumns count="10">
    <tableColumn id="1" name="Nom du Chien" totalsRowLabel="Total" dataDxfId="222" totalsRowDxfId="221"/>
    <tableColumn id="2" name="Date d'arrivée" dataDxfId="220" totalsRowDxfId="219"/>
    <tableColumn id="10" name="Heure d'arrivée" dataDxfId="218" totalsRowDxfId="217"/>
    <tableColumn id="3" name="Date de départ" dataDxfId="216" totalsRowDxfId="215"/>
    <tableColumn id="11" name="Heure de départ" dataDxfId="214" totalsRowDxfId="213"/>
    <tableColumn id="4" name="Nombre de jours" dataDxfId="212" totalsRowDxfId="211">
      <calculatedColumnFormula>DATEDIF(Table38[Date d''arrivée],Table38[Date de départ],"d")</calculatedColumnFormula>
    </tableColumn>
    <tableColumn id="5" name="Argent estimé " totalsRowFunction="sum" dataDxfId="210" totalsRowDxfId="209">
      <calculatedColumnFormula xml:space="preserve"> (Table38[Nombre de jours])*10</calculatedColumnFormula>
    </tableColumn>
    <tableColumn id="6" name="Argent perçu" totalsRowFunction="sum" dataDxfId="208" totalsRowDxfId="207"/>
    <tableColumn id="7" name="Autres" dataDxfId="206" totalsRowDxfId="205"/>
    <tableColumn id="8" name="Objets apportés" dataDxfId="204" totalsRowDxfId="203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8" name="Table39" displayName="Table39" ref="A5:J12" totalsRowCount="1" headerRowDxfId="202" dataDxfId="201" totalsRowDxfId="200">
  <autoFilter ref="A5:J11"/>
  <tableColumns count="10">
    <tableColumn id="1" name="Nom du Chien" totalsRowLabel="Total" dataDxfId="199" totalsRowDxfId="198"/>
    <tableColumn id="2" name="Date d'arrivée" dataDxfId="197" totalsRowDxfId="196"/>
    <tableColumn id="10" name="Heure d'arrivée" dataDxfId="195" totalsRowDxfId="194"/>
    <tableColumn id="3" name="Date de départ" dataDxfId="193" totalsRowDxfId="192"/>
    <tableColumn id="11" name="Heure de départ" dataDxfId="191" totalsRowDxfId="190"/>
    <tableColumn id="4" name="Nombre de jours" dataDxfId="189" totalsRowDxfId="188">
      <calculatedColumnFormula>DATEDIF(Table39[Date d''arrivée],Table39[Date de départ],"d")</calculatedColumnFormula>
    </tableColumn>
    <tableColumn id="5" name="Argent estimé " totalsRowFunction="sum" dataDxfId="187" totalsRowDxfId="186">
      <calculatedColumnFormula xml:space="preserve"> (Table39[Nombre de jours])*10</calculatedColumnFormula>
    </tableColumn>
    <tableColumn id="6" name="Argent perçu" totalsRowFunction="sum" dataDxfId="185" totalsRowDxfId="184"/>
    <tableColumn id="7" name="Autres" dataDxfId="183" totalsRowDxfId="182"/>
    <tableColumn id="8" name="Objets apportés" dataDxfId="181" totalsRowDxfId="180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id="9" name="Table310" displayName="Table310" ref="A5:J12" totalsRowCount="1" headerRowDxfId="179" dataDxfId="178" totalsRowDxfId="177">
  <autoFilter ref="A5:J11"/>
  <tableColumns count="10">
    <tableColumn id="1" name="Nom du Chien" totalsRowLabel="Total" dataDxfId="176" totalsRowDxfId="175"/>
    <tableColumn id="2" name="Date d'arrivée" dataDxfId="174" totalsRowDxfId="173"/>
    <tableColumn id="10" name="Heure d'arrivée" dataDxfId="172" totalsRowDxfId="171"/>
    <tableColumn id="3" name="Date de départ" dataDxfId="170" totalsRowDxfId="169"/>
    <tableColumn id="11" name="Heure de départ" dataDxfId="168" totalsRowDxfId="167"/>
    <tableColumn id="4" name="Nombre de jours" dataDxfId="166" totalsRowDxfId="165">
      <calculatedColumnFormula>DATEDIF(Table310[Date d''arrivée],Table310[Date de départ],"d")</calculatedColumnFormula>
    </tableColumn>
    <tableColumn id="5" name="Argent estimé " totalsRowFunction="sum" dataDxfId="164" totalsRowDxfId="163">
      <calculatedColumnFormula xml:space="preserve"> (Table310[Nombre de jours])*10</calculatedColumnFormula>
    </tableColumn>
    <tableColumn id="6" name="Argent perçu" totalsRowFunction="sum" dataDxfId="162" totalsRowDxfId="161"/>
    <tableColumn id="7" name="Autres" dataDxfId="160" totalsRowDxfId="159"/>
    <tableColumn id="8" name="Objets apportés" dataDxfId="158" totalsRowDxfId="157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11" name="Table312" displayName="Table312" ref="A5:J12" totalsRowCount="1" headerRowDxfId="156" dataDxfId="155">
  <autoFilter ref="A5:J11"/>
  <tableColumns count="10">
    <tableColumn id="1" name="Nom du Chien" totalsRowLabel="Total" dataDxfId="154" totalsRowDxfId="153"/>
    <tableColumn id="2" name="Date d'arrivée" dataDxfId="152" totalsRowDxfId="151"/>
    <tableColumn id="10" name="Heure d'arrivée" dataDxfId="150" totalsRowDxfId="149"/>
    <tableColumn id="3" name="Date de départ" dataDxfId="148" totalsRowDxfId="147"/>
    <tableColumn id="11" name="Heure de départ" dataDxfId="146" totalsRowDxfId="145"/>
    <tableColumn id="4" name="Nombre de jours" dataDxfId="144" totalsRowDxfId="143">
      <calculatedColumnFormula>DATEDIF(Table312[Date d''arrivée],Table312[Date de départ],"d")</calculatedColumnFormula>
    </tableColumn>
    <tableColumn id="5" name="Argent estimé " totalsRowFunction="sum" dataDxfId="142" totalsRowDxfId="141">
      <calculatedColumnFormula xml:space="preserve"> (Table312[Nombre de jours])*10</calculatedColumnFormula>
    </tableColumn>
    <tableColumn id="6" name="Argent perçu" totalsRowFunction="sum" dataDxfId="140" totalsRowDxfId="139"/>
    <tableColumn id="7" name="Autres" dataDxfId="138" totalsRowDxfId="137"/>
    <tableColumn id="8" name="Objets apportés" dataDxfId="136" totalsRowDxfId="135"/>
  </tableColumns>
  <tableStyleInfo name="TableStyleMedium6" showFirstColumn="0" showLastColumn="0" showRowStripes="1" showColumnStripes="0"/>
</table>
</file>

<file path=xl/tables/table10.xml><?xml version="1.0" encoding="utf-8"?>
<table xmlns="http://schemas.openxmlformats.org/spreadsheetml/2006/main" id="3" name="Table3" displayName="Table3" ref="A5:J12" totalsRowCount="1" headerRowDxfId="134" dataDxfId="133">
  <autoFilter ref="A5:J11"/>
  <tableColumns count="10">
    <tableColumn id="1" name="Nom du Chien" totalsRowLabel="Total" dataDxfId="132" totalsRowDxfId="131"/>
    <tableColumn id="2" name="Date d'arrivée" dataDxfId="130" totalsRowDxfId="129"/>
    <tableColumn id="10" name="Heure d'arrivée" dataDxfId="128" totalsRowDxfId="127"/>
    <tableColumn id="3" name="Date de départ" dataDxfId="126" totalsRowDxfId="125"/>
    <tableColumn id="11" name="Heure de départ" dataDxfId="124" totalsRowDxfId="123"/>
    <tableColumn id="4" name="Nombre de jours" dataDxfId="122" totalsRowDxfId="121">
      <calculatedColumnFormula>DATEDIF(Table3[Date d''arrivée],Table3[Date de départ],"d")</calculatedColumnFormula>
    </tableColumn>
    <tableColumn id="5" name="Argent estimé " totalsRowFunction="sum" dataDxfId="120" totalsRowDxfId="119">
      <calculatedColumnFormula xml:space="preserve"> (Table3[Nombre de jours])*10</calculatedColumnFormula>
    </tableColumn>
    <tableColumn id="6" name="Argent perçu" totalsRowFunction="sum" dataDxfId="118" totalsRowDxfId="117"/>
    <tableColumn id="7" name="Autres" dataDxfId="116" totalsRowDxfId="115"/>
    <tableColumn id="8" name="Objets apportés" dataDxfId="114" totalsRowDxfId="113"/>
  </tableColumns>
  <tableStyleInfo name="TableStyleMedium14" showFirstColumn="0" showLastColumn="0" showRowStripes="1" showColumnStripes="0"/>
</table>
</file>

<file path=xl/tables/table11.xml><?xml version="1.0" encoding="utf-8"?>
<table xmlns="http://schemas.openxmlformats.org/spreadsheetml/2006/main" id="12" name="Table3313" displayName="Table3313" ref="A5:J12" totalsRowCount="1" headerRowDxfId="112" dataDxfId="111" totalsRowDxfId="110">
  <autoFilter ref="A5:J11"/>
  <tableColumns count="10">
    <tableColumn id="1" name="Nom du Chien" totalsRowLabel="Total" dataDxfId="109" totalsRowDxfId="108"/>
    <tableColumn id="2" name="Date d'arrivée" dataDxfId="107" totalsRowDxfId="106"/>
    <tableColumn id="10" name="Heure d'arrivée" dataDxfId="105" totalsRowDxfId="104"/>
    <tableColumn id="3" name="Date de départ" dataDxfId="103" totalsRowDxfId="102"/>
    <tableColumn id="11" name="Heure de départ" dataDxfId="101" totalsRowDxfId="100"/>
    <tableColumn id="4" name="Nombre de jours" dataDxfId="99" totalsRowDxfId="98">
      <calculatedColumnFormula>DATEDIF(Table3313[Date d''arrivée],Table3313[Date de départ],"d")</calculatedColumnFormula>
    </tableColumn>
    <tableColumn id="5" name="Argent estimé " totalsRowFunction="sum" dataDxfId="97" totalsRowDxfId="96">
      <calculatedColumnFormula xml:space="preserve"> (Table3313[Nombre de jours])*10</calculatedColumnFormula>
    </tableColumn>
    <tableColumn id="6" name="Argent perçu" totalsRowFunction="sum" dataDxfId="95" totalsRowDxfId="94"/>
    <tableColumn id="7" name="Autres" dataDxfId="93" totalsRowDxfId="92"/>
    <tableColumn id="8" name="Objets apportés" dataDxfId="91" totalsRowDxfId="90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3" name="Table331314" displayName="Table331314" ref="A5:J12" totalsRowCount="1" headerRowDxfId="89" dataDxfId="88" totalsRowDxfId="87">
  <autoFilter ref="A5:J11"/>
  <tableColumns count="10">
    <tableColumn id="1" name="Nom du Chien" totalsRowLabel="Total" dataDxfId="86" totalsRowDxfId="85"/>
    <tableColumn id="2" name="Date d'arrivée" dataDxfId="84" totalsRowDxfId="83"/>
    <tableColumn id="10" name="Heure d'arrivée" dataDxfId="82" totalsRowDxfId="81"/>
    <tableColumn id="3" name="Date de départ" dataDxfId="80" totalsRowDxfId="79"/>
    <tableColumn id="11" name="Heure de départ" dataDxfId="78" totalsRowDxfId="77"/>
    <tableColumn id="4" name="Nombre de jours" dataDxfId="76" totalsRowDxfId="75">
      <calculatedColumnFormula>DATEDIF(Table331314[Date d''arrivée],Table331314[Date de départ],"d")</calculatedColumnFormula>
    </tableColumn>
    <tableColumn id="5" name="Argent estimé " totalsRowFunction="sum" dataDxfId="74" totalsRowDxfId="73">
      <calculatedColumnFormula xml:space="preserve"> (Table331314[Nombre de jours])*10</calculatedColumnFormula>
    </tableColumn>
    <tableColumn id="6" name="Argent perçu" totalsRowFunction="sum" dataDxfId="72" totalsRowDxfId="71"/>
    <tableColumn id="7" name="Autres" dataDxfId="70" totalsRowDxfId="69"/>
    <tableColumn id="8" name="Objets apportés" dataDxfId="68" totalsRowDxfId="67"/>
  </tableColumns>
  <tableStyleInfo name="TableStyleMedium6" showFirstColumn="0" showLastColumn="0" showRowStripes="1" showColumnStripes="0"/>
</table>
</file>

<file path=xl/tables/table13.xml><?xml version="1.0" encoding="utf-8"?>
<table xmlns="http://schemas.openxmlformats.org/spreadsheetml/2006/main" id="14" name="Table33131415" displayName="Table33131415" ref="A5:J12" totalsRowCount="1" headerRowDxfId="66" dataDxfId="65" totalsRowDxfId="64">
  <autoFilter ref="A5:J11"/>
  <tableColumns count="10">
    <tableColumn id="1" name="Nom du Chien" totalsRowLabel="Total" dataDxfId="63" totalsRowDxfId="62"/>
    <tableColumn id="2" name="Date d'arrivée" dataDxfId="61" totalsRowDxfId="60"/>
    <tableColumn id="10" name="Heure d'arrivée" dataDxfId="59" totalsRowDxfId="58"/>
    <tableColumn id="3" name="Date de départ" dataDxfId="57" totalsRowDxfId="56"/>
    <tableColumn id="11" name="Heure de départ" dataDxfId="55" totalsRowDxfId="54"/>
    <tableColumn id="4" name="Nombre de jours" dataDxfId="53" totalsRowDxfId="52">
      <calculatedColumnFormula>DATEDIF(Table33131415[Date d''arrivée],Table33131415[Date de départ],"d")</calculatedColumnFormula>
    </tableColumn>
    <tableColumn id="5" name="Argent estimé " totalsRowFunction="sum" dataDxfId="51" totalsRowDxfId="50">
      <calculatedColumnFormula xml:space="preserve"> (Table33131415[Nombre de jours])*10</calculatedColumnFormula>
    </tableColumn>
    <tableColumn id="6" name="Argent perçu" totalsRowFunction="sum" dataDxfId="49" totalsRowDxfId="48"/>
    <tableColumn id="7" name="Autres" dataDxfId="47" totalsRowDxfId="46"/>
    <tableColumn id="8" name="Objets apportés" dataDxfId="45" totalsRowDxfId="44"/>
  </tableColumns>
  <tableStyleInfo name="TableStyleMedium12" showFirstColumn="0" showLastColumn="0" showRowStripes="1" showColumnStripes="0"/>
</table>
</file>

<file path=xl/tables/table14.xml><?xml version="1.0" encoding="utf-8"?>
<table xmlns="http://schemas.openxmlformats.org/spreadsheetml/2006/main" id="15" name="Table316" displayName="Table316" ref="A5:J12" totalsRowCount="1" headerRowDxfId="43" dataDxfId="42">
  <autoFilter ref="A5:J11"/>
  <tableColumns count="10">
    <tableColumn id="1" name="Nom du Chien" totalsRowLabel="Total" dataDxfId="41" totalsRowDxfId="40"/>
    <tableColumn id="2" name="Date d'arrivée" dataDxfId="39" totalsRowDxfId="38"/>
    <tableColumn id="10" name="Heure d'arrivée" dataDxfId="37" totalsRowDxfId="36"/>
    <tableColumn id="3" name="Date de départ" dataDxfId="35" totalsRowDxfId="34"/>
    <tableColumn id="11" name="Heure de départ" dataDxfId="33" totalsRowDxfId="32"/>
    <tableColumn id="4" name="Nombre de jours" dataDxfId="31" totalsRowDxfId="30">
      <calculatedColumnFormula>DATEDIF(Table316[Date d''arrivée],Table316[Date de départ],"d")</calculatedColumnFormula>
    </tableColumn>
    <tableColumn id="5" name="Argent estimé " totalsRowFunction="sum" dataDxfId="29" totalsRowDxfId="28">
      <calculatedColumnFormula xml:space="preserve"> (Table316[Nombre de jours])*10</calculatedColumnFormula>
    </tableColumn>
    <tableColumn id="6" name="Argent perçu" totalsRowFunction="sum" dataDxfId="27" totalsRowDxfId="26"/>
    <tableColumn id="7" name="Autres" dataDxfId="25" totalsRowDxfId="24"/>
    <tableColumn id="8" name="Objets apportés" dataDxfId="23" totalsRowDxfId="2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showGridLines="0" workbookViewId="0">
      <selection activeCell="M5" sqref="M5"/>
    </sheetView>
  </sheetViews>
  <sheetFormatPr baseColWidth="10" defaultRowHeight="15" x14ac:dyDescent="0"/>
  <cols>
    <col min="1" max="1" width="11.5" customWidth="1"/>
    <col min="2" max="2" width="14.6640625" customWidth="1"/>
    <col min="3" max="3" width="12.5" customWidth="1"/>
    <col min="7" max="7" width="12.33203125" customWidth="1"/>
    <col min="8" max="8" width="7.6640625" customWidth="1"/>
  </cols>
  <sheetData>
    <row r="1" spans="1:20" ht="67">
      <c r="A1" s="25" t="s">
        <v>0</v>
      </c>
      <c r="B1" s="2"/>
      <c r="C1" s="2"/>
      <c r="D1" s="3"/>
      <c r="E1" s="3"/>
      <c r="F1" s="3"/>
      <c r="G1" s="3"/>
      <c r="H1" s="3"/>
      <c r="I1" s="3"/>
      <c r="J1" s="3"/>
      <c r="K1" s="1"/>
      <c r="L1" s="9"/>
      <c r="M1" s="9"/>
      <c r="N1" s="9"/>
      <c r="O1" s="9"/>
      <c r="P1" s="9"/>
      <c r="Q1" s="9"/>
      <c r="R1" s="9"/>
      <c r="S1" s="9"/>
      <c r="T1" s="9"/>
    </row>
    <row r="2" spans="1:20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20">
      <c r="A3" s="9"/>
      <c r="B3" s="9"/>
      <c r="C3" s="9"/>
      <c r="D3" s="9"/>
      <c r="E3" s="9"/>
      <c r="F3" s="50" t="s">
        <v>58</v>
      </c>
      <c r="G3" s="9"/>
      <c r="H3" s="51">
        <f>Table10[[#Totals],[Gain perçu]]</f>
        <v>8480</v>
      </c>
      <c r="I3" s="50" t="s">
        <v>59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0">
      <c r="A4" s="26" t="s">
        <v>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>
      <c r="A6" s="9" t="s">
        <v>28</v>
      </c>
      <c r="B6" s="9" t="s">
        <v>29</v>
      </c>
      <c r="C6" s="9" t="s">
        <v>30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>
      <c r="A7" s="8" t="s">
        <v>31</v>
      </c>
      <c r="B7" s="9">
        <f>Table33[[#Totals],[Argent estimé ]]</f>
        <v>90</v>
      </c>
      <c r="C7" s="9">
        <f>Table33[[#Totals],[Argent perçu]]</f>
        <v>40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9" t="s">
        <v>32</v>
      </c>
      <c r="B8" s="9">
        <f>Table36[[#Totals],[Argent estimé ]]</f>
        <v>200</v>
      </c>
      <c r="C8" s="9">
        <f>Table36[[#Totals],[Argent perçu]]</f>
        <v>40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>
      <c r="A9" s="9" t="s">
        <v>33</v>
      </c>
      <c r="B9" s="9">
        <f>Table37[[#Totals],[Argent estimé ]]</f>
        <v>180</v>
      </c>
      <c r="C9" s="9">
        <f>Table37[[#Totals],[Argent perçu]]</f>
        <v>40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9" t="s">
        <v>34</v>
      </c>
      <c r="B10" s="9">
        <f>Table38[[#Totals],[Argent estimé ]]</f>
        <v>180</v>
      </c>
      <c r="C10" s="9">
        <f>Table38[[#Totals],[Argent perçu]]</f>
        <v>40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9" t="s">
        <v>35</v>
      </c>
      <c r="B11" s="9">
        <f>Table39[[#Totals],[Argent estimé ]]</f>
        <v>180</v>
      </c>
      <c r="C11" s="9">
        <f>Table39[[#Totals],[Argent perçu]]</f>
        <v>40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>
      <c r="A12" s="9" t="s">
        <v>36</v>
      </c>
      <c r="B12" s="9">
        <f>Table310[[#Totals],[Argent estimé ]]</f>
        <v>180</v>
      </c>
      <c r="C12" s="9">
        <f>Table310[[#Totals],[Argent perçu]]</f>
        <v>40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>
      <c r="A13" s="9" t="s">
        <v>37</v>
      </c>
      <c r="B13" s="9">
        <f>Table312[[#Totals],[Argent estimé ]]</f>
        <v>7490</v>
      </c>
      <c r="C13" s="9">
        <f>Table312[[#Totals],[Argent perçu]]</f>
        <v>8040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>
      <c r="A14" s="9" t="s">
        <v>38</v>
      </c>
      <c r="B14" s="9">
        <f>Table3[[#Totals],[Argent estimé ]]</f>
        <v>180</v>
      </c>
      <c r="C14" s="9">
        <f>Table3[[#Totals],[Argent perçu]]</f>
        <v>40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>
      <c r="A15" s="9" t="s">
        <v>39</v>
      </c>
      <c r="B15" s="9">
        <f>Table3313[[#Totals],[Argent estimé ]]</f>
        <v>180</v>
      </c>
      <c r="C15" s="9">
        <f>Table3313[[#Totals],[Argent perçu]]</f>
        <v>40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>
      <c r="A16" s="9" t="s">
        <v>40</v>
      </c>
      <c r="B16" s="9">
        <f>Table331314[[#Totals],[Argent estimé ]]</f>
        <v>180</v>
      </c>
      <c r="C16" s="9">
        <f>Table331314[[#Totals],[Argent perçu]]</f>
        <v>40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>
      <c r="A17" s="9" t="s">
        <v>41</v>
      </c>
      <c r="B17" s="9">
        <f>Table33131415[[#Totals],[Argent estimé ]]</f>
        <v>180</v>
      </c>
      <c r="C17" s="9">
        <f>Table33131415[[#Totals],[Argent perçu]]</f>
        <v>40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>
      <c r="A18" s="9" t="s">
        <v>42</v>
      </c>
      <c r="B18" s="9">
        <f>Table316[[#Totals],[Argent estimé ]]</f>
        <v>180</v>
      </c>
      <c r="C18" s="9">
        <f>Table316[[#Totals],[Argent perçu]]</f>
        <v>40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23">
      <c r="A19" s="27" t="s">
        <v>9</v>
      </c>
      <c r="B19" s="27">
        <f>SUBTOTAL(109,Table10[Gain estimé])</f>
        <v>9400</v>
      </c>
      <c r="C19" s="28">
        <f>SUBTOTAL(109,Table10[Gain perçu])</f>
        <v>8480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>
      <c r="A50" s="9"/>
      <c r="B50" s="9"/>
      <c r="C50" s="9"/>
      <c r="L50" s="9"/>
      <c r="M50" s="9"/>
      <c r="N50" s="9"/>
      <c r="O50" s="9"/>
      <c r="P50" s="9"/>
      <c r="Q50" s="9"/>
      <c r="R50" s="9"/>
      <c r="S50" s="9"/>
      <c r="T50" s="9"/>
    </row>
  </sheetData>
  <phoneticPr fontId="1" type="noConversion"/>
  <pageMargins left="0.75" right="0.75" top="1" bottom="1" header="0.5" footer="0.5"/>
  <pageSetup paperSize="9" orientation="portrait" horizontalDpi="4294967292" verticalDpi="4294967292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showGridLines="0" workbookViewId="0">
      <selection activeCell="E25" sqref="E25"/>
    </sheetView>
  </sheetViews>
  <sheetFormatPr baseColWidth="10" defaultRowHeight="15" x14ac:dyDescent="0"/>
  <cols>
    <col min="1" max="1" width="21.6640625" customWidth="1"/>
    <col min="2" max="2" width="29.83203125" customWidth="1"/>
    <col min="3" max="3" width="25.6640625" customWidth="1"/>
    <col min="4" max="4" width="29.33203125" customWidth="1"/>
  </cols>
  <sheetData>
    <row r="1" spans="1:16" ht="55">
      <c r="A1" s="6"/>
      <c r="B1" s="5" t="s">
        <v>1</v>
      </c>
      <c r="C1" s="6"/>
      <c r="D1" s="6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ht="36" customHeight="1">
      <c r="A5" s="7" t="s">
        <v>3</v>
      </c>
      <c r="B5" s="7" t="s">
        <v>2</v>
      </c>
      <c r="C5" s="10" t="s">
        <v>4</v>
      </c>
      <c r="D5" s="49" t="s">
        <v>57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>
      <c r="A6" s="8" t="s">
        <v>5</v>
      </c>
      <c r="B6" s="8" t="s">
        <v>6</v>
      </c>
      <c r="C6" s="14">
        <v>647583824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>
      <c r="A7" s="9" t="s">
        <v>7</v>
      </c>
      <c r="B7" s="9" t="s">
        <v>8</v>
      </c>
      <c r="C7" s="15">
        <v>367836475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>
      <c r="A8" s="9" t="s">
        <v>10</v>
      </c>
      <c r="B8" s="9" t="s">
        <v>11</v>
      </c>
      <c r="C8" s="15">
        <v>678273743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>
      <c r="A9" s="8" t="s">
        <v>12</v>
      </c>
      <c r="B9" s="8" t="s">
        <v>13</v>
      </c>
      <c r="C9" s="16">
        <v>673849291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8" t="s">
        <v>15</v>
      </c>
      <c r="B10" s="8" t="s">
        <v>21</v>
      </c>
      <c r="C10" s="16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9"/>
      <c r="B11" s="9"/>
      <c r="C11" s="15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>
      <c r="A12" s="9"/>
      <c r="B12" s="9"/>
      <c r="C12" s="15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>
      <c r="A13" s="9"/>
      <c r="B13" s="9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>
      <c r="A14" s="9"/>
      <c r="B14" s="9"/>
      <c r="C14" s="15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>
      <c r="A15" s="8"/>
      <c r="B15" s="8"/>
      <c r="C15" s="16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>
      <c r="A16" s="9"/>
      <c r="B16" s="9"/>
      <c r="C16" s="15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>
      <c r="A17" s="9"/>
      <c r="B17" s="9"/>
      <c r="C17" s="15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6">
      <c r="A18" s="8"/>
      <c r="B18" s="8"/>
      <c r="C18" s="15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>
      <c r="A19" s="8"/>
      <c r="B19" s="8"/>
      <c r="C19" s="16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</row>
    <row r="43" spans="1:16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</row>
    <row r="44" spans="1:16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1:16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</row>
    <row r="46" spans="1:1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16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</row>
    <row r="48" spans="1:16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</row>
    <row r="49" spans="1:16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</row>
    <row r="50" spans="1:16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</row>
    <row r="51" spans="1:16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</row>
    <row r="52" spans="1:16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</row>
    <row r="53" spans="1:16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1:16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</row>
    <row r="55" spans="1:16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showGridLines="0" tabSelected="1" topLeftCell="B1" workbookViewId="0">
      <selection activeCell="H18" sqref="H18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  <col min="12" max="12" width="8" customWidth="1"/>
    <col min="13" max="13" width="6.1640625" customWidth="1"/>
    <col min="14" max="14" width="16.6640625" customWidth="1"/>
  </cols>
  <sheetData>
    <row r="1" spans="1:24" ht="55">
      <c r="A1" s="12"/>
      <c r="B1" s="13" t="s">
        <v>44</v>
      </c>
      <c r="C1" s="12"/>
      <c r="D1" s="12"/>
      <c r="E1" s="12"/>
      <c r="F1" s="12"/>
      <c r="G1" s="12"/>
      <c r="H1" s="12"/>
      <c r="I1" s="12"/>
      <c r="J1" s="12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4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57"/>
      <c r="M3" s="58"/>
      <c r="N3" s="58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1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60">
        <f>L5</f>
        <v>42005</v>
      </c>
      <c r="M4" s="60"/>
      <c r="N4" s="60"/>
      <c r="O4" s="9" t="s">
        <v>61</v>
      </c>
      <c r="P4" s="9"/>
      <c r="Q4" s="9"/>
      <c r="R4" s="9"/>
      <c r="S4" s="9"/>
      <c r="T4" s="9"/>
      <c r="U4" s="9"/>
      <c r="V4" s="9"/>
      <c r="W4" s="9"/>
      <c r="X4" s="9"/>
    </row>
    <row r="5" spans="1:24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52">
        <v>42005</v>
      </c>
      <c r="M5" s="59">
        <f>L5</f>
        <v>42005</v>
      </c>
      <c r="N5" s="54"/>
      <c r="O5" s="9">
        <v>1</v>
      </c>
      <c r="P5" s="9"/>
      <c r="Q5" s="9"/>
      <c r="R5" s="9"/>
      <c r="S5" s="9"/>
      <c r="T5" s="9"/>
      <c r="U5" s="9"/>
      <c r="V5" s="9"/>
      <c r="W5" s="9"/>
      <c r="X5" s="9"/>
    </row>
    <row r="6" spans="1:24">
      <c r="A6" s="8" t="s">
        <v>10</v>
      </c>
      <c r="B6" s="17">
        <v>42012</v>
      </c>
      <c r="C6" s="17" t="s">
        <v>26</v>
      </c>
      <c r="D6" s="18">
        <v>42015</v>
      </c>
      <c r="E6" s="18"/>
      <c r="F6" s="9">
        <f>DATEDIF(Table33[Date d''arrivée],Table33[Date de départ],"d")</f>
        <v>3</v>
      </c>
      <c r="G6" s="9">
        <f xml:space="preserve"> (Table33[Nombre de jours])*10</f>
        <v>30</v>
      </c>
      <c r="H6" s="9">
        <v>40</v>
      </c>
      <c r="I6" s="9"/>
      <c r="J6" s="9"/>
      <c r="K6" s="9"/>
      <c r="L6" s="52">
        <v>42006</v>
      </c>
      <c r="M6" s="59">
        <f t="shared" ref="M6:M35" si="0">L6</f>
        <v>42006</v>
      </c>
      <c r="N6" s="55"/>
      <c r="O6" s="9">
        <v>1</v>
      </c>
      <c r="P6" s="9"/>
      <c r="Q6" s="9"/>
      <c r="R6" s="9"/>
      <c r="S6" s="9"/>
      <c r="T6" s="9"/>
      <c r="U6" s="9"/>
      <c r="V6" s="9"/>
      <c r="W6" s="9"/>
      <c r="X6" s="9"/>
    </row>
    <row r="7" spans="1:24">
      <c r="A7" s="8" t="s">
        <v>15</v>
      </c>
      <c r="B7" s="19">
        <v>42010</v>
      </c>
      <c r="C7" s="19"/>
      <c r="D7" s="21">
        <v>42014</v>
      </c>
      <c r="E7" s="21"/>
      <c r="F7" s="8">
        <f>DATEDIF(Table33[Date d''arrivée],Table33[Date de départ],"d")</f>
        <v>4</v>
      </c>
      <c r="G7" s="8">
        <f xml:space="preserve"> (Table33[Nombre de jours])*10</f>
        <v>40</v>
      </c>
      <c r="H7" s="8"/>
      <c r="I7" s="9"/>
      <c r="J7" s="9"/>
      <c r="K7" s="9"/>
      <c r="L7" s="52">
        <v>42007</v>
      </c>
      <c r="M7" s="59">
        <f t="shared" si="0"/>
        <v>42007</v>
      </c>
      <c r="N7" s="55"/>
      <c r="O7" s="9">
        <v>1</v>
      </c>
      <c r="P7" s="9"/>
      <c r="Q7" s="9"/>
      <c r="R7" s="9"/>
      <c r="S7" s="9"/>
      <c r="T7" s="9"/>
      <c r="U7" s="9"/>
      <c r="V7" s="9"/>
      <c r="W7" s="9"/>
      <c r="X7" s="9"/>
    </row>
    <row r="8" spans="1:24">
      <c r="A8" s="9" t="s">
        <v>5</v>
      </c>
      <c r="B8" s="17">
        <v>42005</v>
      </c>
      <c r="C8" s="17" t="s">
        <v>26</v>
      </c>
      <c r="D8" s="18">
        <v>42007</v>
      </c>
      <c r="E8" s="18"/>
      <c r="F8" s="9">
        <f>DATEDIF(Table33[Date d''arrivée],Table33[Date de départ],"d")</f>
        <v>2</v>
      </c>
      <c r="G8" s="9">
        <f xml:space="preserve"> (Table33[Nombre de jours])*10</f>
        <v>20</v>
      </c>
      <c r="H8" s="9"/>
      <c r="I8" s="9"/>
      <c r="J8" s="9"/>
      <c r="K8" s="9"/>
      <c r="L8" s="52">
        <v>42008</v>
      </c>
      <c r="M8" s="59">
        <f t="shared" si="0"/>
        <v>42008</v>
      </c>
      <c r="N8" s="55"/>
      <c r="O8" s="9">
        <v>0</v>
      </c>
      <c r="P8" s="9"/>
      <c r="Q8" s="9"/>
      <c r="R8" s="9"/>
      <c r="S8" s="9"/>
      <c r="T8" s="9"/>
      <c r="U8" s="9"/>
      <c r="V8" s="9"/>
      <c r="W8" s="9"/>
      <c r="X8" s="9"/>
    </row>
    <row r="9" spans="1:24">
      <c r="A9" s="9" t="s">
        <v>9</v>
      </c>
      <c r="B9" s="20"/>
      <c r="C9" s="20"/>
      <c r="D9" s="9"/>
      <c r="E9" s="9"/>
      <c r="F9" s="9"/>
      <c r="G9" s="9">
        <f>SUBTOTAL(109,Table33[[Argent estimé ]])</f>
        <v>90</v>
      </c>
      <c r="H9" s="9">
        <f>SUBTOTAL(109,Table33[Argent perçu])</f>
        <v>40</v>
      </c>
      <c r="I9" s="9"/>
      <c r="J9" s="9"/>
      <c r="K9" s="9"/>
      <c r="L9" s="52">
        <v>42009</v>
      </c>
      <c r="M9" s="59">
        <f t="shared" si="0"/>
        <v>42009</v>
      </c>
      <c r="N9" s="55"/>
      <c r="O9" s="9">
        <v>0</v>
      </c>
      <c r="P9" s="9"/>
      <c r="Q9" s="9"/>
      <c r="R9" s="9"/>
      <c r="S9" s="9"/>
      <c r="T9" s="9"/>
      <c r="U9" s="9"/>
      <c r="V9" s="9"/>
      <c r="W9" s="9"/>
      <c r="X9" s="9"/>
    </row>
    <row r="10" spans="1:24">
      <c r="A10" s="9"/>
      <c r="B10" s="17"/>
      <c r="C10" s="17"/>
      <c r="D10" s="9"/>
      <c r="E10" s="18"/>
      <c r="F10" s="9"/>
      <c r="G10" s="9"/>
      <c r="H10" s="9"/>
      <c r="I10" s="9"/>
      <c r="J10" s="9"/>
      <c r="K10" s="9"/>
      <c r="L10" s="52">
        <v>42010</v>
      </c>
      <c r="M10" s="59">
        <f t="shared" si="0"/>
        <v>42010</v>
      </c>
      <c r="N10" s="55"/>
      <c r="O10" s="9">
        <v>1</v>
      </c>
      <c r="P10" s="9"/>
      <c r="Q10" s="9"/>
      <c r="R10" s="9"/>
      <c r="S10" s="9"/>
      <c r="T10" s="9"/>
      <c r="U10" s="9"/>
      <c r="V10" s="9"/>
      <c r="W10" s="9"/>
      <c r="X10" s="9"/>
    </row>
    <row r="11" spans="1:24">
      <c r="A11" s="9"/>
      <c r="B11" s="17"/>
      <c r="C11" s="17"/>
      <c r="D11" s="9"/>
      <c r="E11" s="18"/>
      <c r="F11" s="9"/>
      <c r="G11" s="9"/>
      <c r="H11" s="9"/>
      <c r="I11" s="9"/>
      <c r="J11" s="9"/>
      <c r="K11" s="9"/>
      <c r="L11" s="52">
        <v>42011</v>
      </c>
      <c r="M11" s="59">
        <f t="shared" si="0"/>
        <v>42011</v>
      </c>
      <c r="N11" s="55"/>
      <c r="O11" s="9">
        <v>1</v>
      </c>
      <c r="P11" s="9"/>
      <c r="Q11" s="9"/>
      <c r="R11" s="9"/>
      <c r="S11" s="9"/>
      <c r="T11" s="9"/>
      <c r="U11" s="9"/>
      <c r="V11" s="9"/>
      <c r="W11" s="9"/>
      <c r="X11" s="9"/>
    </row>
    <row r="12" spans="1:24">
      <c r="A12" s="8"/>
      <c r="B12" s="19"/>
      <c r="C12" s="19"/>
      <c r="D12" s="8"/>
      <c r="E12" s="21"/>
      <c r="F12" s="8"/>
      <c r="G12" s="8"/>
      <c r="H12" s="8"/>
      <c r="I12" s="8"/>
      <c r="J12" s="8"/>
      <c r="K12" s="9"/>
      <c r="L12" s="52">
        <v>42012</v>
      </c>
      <c r="M12" s="59">
        <f t="shared" si="0"/>
        <v>42012</v>
      </c>
      <c r="N12" s="55"/>
      <c r="O12" s="9">
        <v>2</v>
      </c>
      <c r="P12" s="9"/>
      <c r="Q12" s="9"/>
      <c r="R12" s="9"/>
      <c r="S12" s="9"/>
      <c r="T12" s="9"/>
      <c r="U12" s="9"/>
      <c r="V12" s="9"/>
      <c r="W12" s="9"/>
      <c r="X12" s="9"/>
    </row>
    <row r="13" spans="1:24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52">
        <v>42013</v>
      </c>
      <c r="M13" s="59">
        <f t="shared" si="0"/>
        <v>42013</v>
      </c>
      <c r="N13" s="55"/>
      <c r="O13" s="9">
        <v>2</v>
      </c>
      <c r="P13" s="9"/>
      <c r="Q13" s="9"/>
      <c r="R13" s="9"/>
      <c r="S13" s="9"/>
      <c r="T13" s="9"/>
      <c r="U13" s="9"/>
      <c r="V13" s="9"/>
      <c r="W13" s="9"/>
      <c r="X13" s="9"/>
    </row>
    <row r="14" spans="1:24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52">
        <v>42014</v>
      </c>
      <c r="M14" s="59">
        <f t="shared" si="0"/>
        <v>42014</v>
      </c>
      <c r="N14" s="55"/>
      <c r="O14" s="9">
        <v>2</v>
      </c>
      <c r="P14" s="9"/>
      <c r="Q14" s="9"/>
      <c r="R14" s="9"/>
      <c r="S14" s="9"/>
      <c r="T14" s="9"/>
      <c r="U14" s="9"/>
      <c r="V14" s="9"/>
      <c r="W14" s="9"/>
      <c r="X14" s="9"/>
    </row>
    <row r="15" spans="1:24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52">
        <v>42015</v>
      </c>
      <c r="M15" s="59">
        <f t="shared" si="0"/>
        <v>42015</v>
      </c>
      <c r="N15" s="56"/>
      <c r="O15" s="9">
        <v>1</v>
      </c>
      <c r="P15" s="9"/>
      <c r="Q15" s="9"/>
      <c r="R15" s="9"/>
      <c r="S15" s="9"/>
      <c r="T15" s="9"/>
      <c r="U15" s="9"/>
      <c r="V15" s="9"/>
      <c r="W15" s="9"/>
      <c r="X15" s="9"/>
    </row>
    <row r="16" spans="1:24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52">
        <v>42016</v>
      </c>
      <c r="M16" s="59">
        <f t="shared" si="0"/>
        <v>42016</v>
      </c>
      <c r="N16" s="55"/>
      <c r="O16" s="9">
        <v>0</v>
      </c>
      <c r="P16" s="9"/>
      <c r="Q16" s="9"/>
      <c r="R16" s="9"/>
      <c r="S16" s="9"/>
      <c r="T16" s="9"/>
      <c r="U16" s="9"/>
      <c r="V16" s="9"/>
      <c r="W16" s="9"/>
      <c r="X16" s="9"/>
    </row>
    <row r="17" spans="1:24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52">
        <v>42017</v>
      </c>
      <c r="M17" s="59">
        <f t="shared" si="0"/>
        <v>42017</v>
      </c>
      <c r="N17" s="55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52">
        <v>42018</v>
      </c>
      <c r="M18" s="59">
        <f t="shared" si="0"/>
        <v>42018</v>
      </c>
      <c r="N18" s="55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52">
        <v>42019</v>
      </c>
      <c r="M19" s="59">
        <f t="shared" si="0"/>
        <v>42019</v>
      </c>
      <c r="N19" s="55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52">
        <v>42020</v>
      </c>
      <c r="M20" s="59">
        <f t="shared" si="0"/>
        <v>42020</v>
      </c>
      <c r="N20" s="55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52">
        <v>42021</v>
      </c>
      <c r="M21" s="59">
        <f t="shared" si="0"/>
        <v>42021</v>
      </c>
      <c r="N21" s="55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52">
        <v>42022</v>
      </c>
      <c r="M22" s="59">
        <f t="shared" si="0"/>
        <v>42022</v>
      </c>
      <c r="N22" s="55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52">
        <v>42023</v>
      </c>
      <c r="M23" s="59">
        <f t="shared" si="0"/>
        <v>42023</v>
      </c>
      <c r="N23" s="55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52">
        <v>42024</v>
      </c>
      <c r="M24" s="59">
        <f t="shared" si="0"/>
        <v>42024</v>
      </c>
      <c r="N24" s="55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52">
        <v>42025</v>
      </c>
      <c r="M25" s="59">
        <f t="shared" si="0"/>
        <v>42025</v>
      </c>
      <c r="N25" s="55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52">
        <v>42026</v>
      </c>
      <c r="M26" s="59">
        <f t="shared" si="0"/>
        <v>42026</v>
      </c>
      <c r="N26" s="55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52">
        <v>42027</v>
      </c>
      <c r="M27" s="59">
        <f t="shared" si="0"/>
        <v>42027</v>
      </c>
      <c r="N27" s="55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52">
        <v>42028</v>
      </c>
      <c r="M28" s="59">
        <f t="shared" si="0"/>
        <v>42028</v>
      </c>
      <c r="N28" s="55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52">
        <v>42029</v>
      </c>
      <c r="M29" s="59">
        <f t="shared" si="0"/>
        <v>42029</v>
      </c>
      <c r="N29" s="55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52">
        <v>42030</v>
      </c>
      <c r="M30" s="59">
        <f t="shared" si="0"/>
        <v>42030</v>
      </c>
      <c r="N30" s="55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52">
        <v>42031</v>
      </c>
      <c r="M31" s="59">
        <f t="shared" si="0"/>
        <v>42031</v>
      </c>
      <c r="N31" s="55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52">
        <v>42032</v>
      </c>
      <c r="M32" s="59">
        <f t="shared" si="0"/>
        <v>42032</v>
      </c>
      <c r="N32" s="55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52">
        <v>42033</v>
      </c>
      <c r="M33" s="59">
        <f t="shared" si="0"/>
        <v>42033</v>
      </c>
      <c r="N33" s="55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52">
        <v>42034</v>
      </c>
      <c r="M34" s="59">
        <f t="shared" si="0"/>
        <v>42034</v>
      </c>
      <c r="N34" s="55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52">
        <v>42035</v>
      </c>
      <c r="M35" s="59">
        <f t="shared" si="0"/>
        <v>42035</v>
      </c>
      <c r="N35" s="55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52"/>
      <c r="M36" s="53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</sheetData>
  <mergeCells count="1">
    <mergeCell ref="L4:N4"/>
  </mergeCells>
  <conditionalFormatting sqref="L5:M36">
    <cfRule type="expression" dxfId="11" priority="1">
      <formula>(WEEKDAY(L5) = 1)</formula>
    </cfRule>
  </conditionalFormatting>
  <dataValidations count="2">
    <dataValidation type="list" allowBlank="1" showInputMessage="1" showErrorMessage="1" sqref="E6:E8 C10:C12 C6:C8 E10:E12">
      <formula1>"Avant 8H,8h-10h,10h-12h,12h-14h,14h-16h,16h-18h,18h-20h,20h-22h,Après 22h"</formula1>
    </dataValidation>
    <dataValidation type="list" allowBlank="1" showInputMessage="1" showErrorMessage="1" sqref="A6:A8 A10:A12">
      <formula1>[0]!ListeNomChien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showGridLines="0" workbookViewId="0">
      <selection activeCell="D19" sqref="D19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  <col min="12" max="12" width="7" customWidth="1"/>
    <col min="13" max="13" width="7.1640625" customWidth="1"/>
  </cols>
  <sheetData>
    <row r="1" spans="1:21" ht="55">
      <c r="A1" s="29"/>
      <c r="B1" s="30" t="s">
        <v>45</v>
      </c>
      <c r="C1" s="29"/>
      <c r="D1" s="29"/>
      <c r="E1" s="29"/>
      <c r="F1" s="29"/>
      <c r="G1" s="29"/>
      <c r="H1" s="29"/>
      <c r="I1" s="29"/>
      <c r="J1" s="2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 ht="1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61">
        <f>L5</f>
        <v>42036</v>
      </c>
      <c r="M4" s="61"/>
      <c r="N4" s="61"/>
      <c r="O4" s="9" t="s">
        <v>60</v>
      </c>
      <c r="P4" s="9"/>
      <c r="Q4" s="9"/>
      <c r="R4" s="9"/>
      <c r="S4" s="9"/>
      <c r="T4" s="9"/>
      <c r="U4" s="9"/>
    </row>
    <row r="5" spans="1:21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52">
        <v>42036</v>
      </c>
      <c r="M5" s="53">
        <f>L5</f>
        <v>42036</v>
      </c>
      <c r="N5" s="54"/>
      <c r="O5" s="9"/>
      <c r="P5" s="9"/>
      <c r="Q5" s="9"/>
      <c r="R5" s="9"/>
      <c r="S5" s="9"/>
      <c r="T5" s="9"/>
      <c r="U5" s="9"/>
    </row>
    <row r="6" spans="1:21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DATEDIF(Table36[Date d''arrivée],Table36[Date de départ],"d")</f>
        <v>3</v>
      </c>
      <c r="G6" s="9">
        <f xml:space="preserve"> (Table36[Nombre de jours])*10</f>
        <v>30</v>
      </c>
      <c r="H6" s="9">
        <v>40</v>
      </c>
      <c r="I6" s="9"/>
      <c r="J6" s="9"/>
      <c r="K6" s="9"/>
      <c r="L6" s="52">
        <v>42037</v>
      </c>
      <c r="M6" s="53">
        <f t="shared" ref="M6:M32" si="0">L6</f>
        <v>42037</v>
      </c>
      <c r="N6" s="55"/>
      <c r="O6" s="9"/>
      <c r="P6" s="9"/>
      <c r="Q6" s="9"/>
      <c r="R6" s="9"/>
      <c r="S6" s="9"/>
      <c r="T6" s="9"/>
      <c r="U6" s="9"/>
    </row>
    <row r="7" spans="1:21">
      <c r="A7" s="8"/>
      <c r="B7" s="19">
        <v>41986</v>
      </c>
      <c r="C7" s="19"/>
      <c r="D7" s="21">
        <v>42001</v>
      </c>
      <c r="E7" s="21"/>
      <c r="F7" s="8">
        <f>DATEDIF(Table36[Date d''arrivée],Table36[Date de départ],"d")</f>
        <v>15</v>
      </c>
      <c r="G7" s="8">
        <f xml:space="preserve"> (Table36[Nombre de jours])*10</f>
        <v>150</v>
      </c>
      <c r="H7" s="8"/>
      <c r="I7" s="9"/>
      <c r="J7" s="9"/>
      <c r="K7" s="9"/>
      <c r="L7" s="52">
        <v>42038</v>
      </c>
      <c r="M7" s="53">
        <f t="shared" si="0"/>
        <v>42038</v>
      </c>
      <c r="N7" s="55"/>
      <c r="O7" s="9"/>
      <c r="P7" s="9"/>
      <c r="Q7" s="9"/>
      <c r="R7" s="9"/>
      <c r="S7" s="9"/>
      <c r="T7" s="9"/>
      <c r="U7" s="9"/>
    </row>
    <row r="8" spans="1:21">
      <c r="A8" s="9"/>
      <c r="B8" s="17">
        <v>42036</v>
      </c>
      <c r="C8" s="17"/>
      <c r="D8" s="18">
        <v>42038</v>
      </c>
      <c r="E8" s="18"/>
      <c r="F8" s="9">
        <f>DATEDIF(Table36[Date d''arrivée],Table36[Date de départ],"d")</f>
        <v>2</v>
      </c>
      <c r="G8" s="9">
        <f xml:space="preserve"> (Table36[Nombre de jours])*10</f>
        <v>20</v>
      </c>
      <c r="H8" s="9"/>
      <c r="I8" s="9"/>
      <c r="J8" s="9"/>
      <c r="K8" s="9"/>
      <c r="L8" s="52">
        <v>42039</v>
      </c>
      <c r="M8" s="53">
        <f t="shared" si="0"/>
        <v>42039</v>
      </c>
      <c r="N8" s="55"/>
      <c r="O8" s="9"/>
      <c r="P8" s="9"/>
      <c r="Q8" s="9"/>
      <c r="R8" s="9"/>
      <c r="S8" s="9"/>
      <c r="T8" s="9"/>
      <c r="U8" s="9"/>
    </row>
    <row r="9" spans="1:21">
      <c r="A9" s="9"/>
      <c r="B9" s="17"/>
      <c r="C9" s="17"/>
      <c r="D9" s="9"/>
      <c r="E9" s="18"/>
      <c r="F9" s="9">
        <f>DATEDIF(Table36[Date d''arrivée],Table36[Date de départ],"d")</f>
        <v>0</v>
      </c>
      <c r="G9" s="9">
        <f xml:space="preserve"> (Table36[Nombre de jours])*10</f>
        <v>0</v>
      </c>
      <c r="H9" s="9"/>
      <c r="I9" s="9"/>
      <c r="J9" s="9"/>
      <c r="K9" s="9"/>
      <c r="L9" s="52">
        <v>42040</v>
      </c>
      <c r="M9" s="53">
        <f t="shared" si="0"/>
        <v>42040</v>
      </c>
      <c r="N9" s="55"/>
      <c r="O9" s="9"/>
      <c r="P9" s="9"/>
      <c r="Q9" s="9"/>
      <c r="R9" s="9"/>
      <c r="S9" s="9"/>
      <c r="T9" s="9"/>
      <c r="U9" s="9"/>
    </row>
    <row r="10" spans="1:21">
      <c r="A10" s="9"/>
      <c r="B10" s="17"/>
      <c r="C10" s="17"/>
      <c r="D10" s="9"/>
      <c r="E10" s="18"/>
      <c r="F10" s="9">
        <f>DATEDIF(Table36[Date d''arrivée],Table36[Date de départ],"d")</f>
        <v>0</v>
      </c>
      <c r="G10" s="9">
        <f xml:space="preserve"> (Table36[Nombre de jours])*10</f>
        <v>0</v>
      </c>
      <c r="H10" s="9"/>
      <c r="I10" s="9"/>
      <c r="J10" s="9"/>
      <c r="K10" s="9"/>
      <c r="L10" s="52">
        <v>42041</v>
      </c>
      <c r="M10" s="53">
        <f t="shared" si="0"/>
        <v>42041</v>
      </c>
      <c r="N10" s="55"/>
      <c r="O10" s="9"/>
      <c r="P10" s="9"/>
      <c r="Q10" s="9"/>
      <c r="R10" s="9"/>
      <c r="S10" s="9"/>
      <c r="T10" s="9"/>
      <c r="U10" s="9"/>
    </row>
    <row r="11" spans="1:21">
      <c r="A11" s="8"/>
      <c r="B11" s="19"/>
      <c r="C11" s="19"/>
      <c r="D11" s="8"/>
      <c r="E11" s="21"/>
      <c r="F11" s="8">
        <f>DATEDIF(Table36[Date d''arrivée],Table36[Date de départ],"d")</f>
        <v>0</v>
      </c>
      <c r="G11" s="8">
        <f xml:space="preserve"> (Table36[Nombre de jours])*10</f>
        <v>0</v>
      </c>
      <c r="H11" s="8"/>
      <c r="I11" s="8"/>
      <c r="J11" s="8"/>
      <c r="K11" s="9"/>
      <c r="L11" s="52">
        <v>42042</v>
      </c>
      <c r="M11" s="53">
        <f t="shared" si="0"/>
        <v>42042</v>
      </c>
      <c r="N11" s="55"/>
      <c r="O11" s="9"/>
      <c r="P11" s="9"/>
      <c r="Q11" s="9"/>
      <c r="R11" s="9"/>
      <c r="S11" s="9"/>
      <c r="T11" s="9"/>
      <c r="U11" s="9"/>
    </row>
    <row r="12" spans="1:21">
      <c r="A12" s="9" t="s">
        <v>9</v>
      </c>
      <c r="B12" s="20"/>
      <c r="C12" s="20"/>
      <c r="D12" s="9"/>
      <c r="E12" s="9"/>
      <c r="F12" s="9"/>
      <c r="G12" s="9">
        <f>SUBTOTAL(109,Table36[[Argent estimé ]])</f>
        <v>200</v>
      </c>
      <c r="H12" s="9">
        <f>SUBTOTAL(109,Table36[Argent perçu])</f>
        <v>40</v>
      </c>
      <c r="I12" s="9"/>
      <c r="J12" s="9"/>
      <c r="K12" s="9"/>
      <c r="L12" s="52">
        <v>42043</v>
      </c>
      <c r="M12" s="53">
        <f t="shared" si="0"/>
        <v>42043</v>
      </c>
      <c r="N12" s="56"/>
      <c r="O12" s="9"/>
      <c r="P12" s="9"/>
      <c r="Q12" s="9"/>
      <c r="R12" s="9"/>
      <c r="S12" s="9"/>
      <c r="T12" s="9"/>
      <c r="U12" s="9"/>
    </row>
    <row r="13" spans="1:21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52">
        <v>42044</v>
      </c>
      <c r="M13" s="53">
        <f t="shared" si="0"/>
        <v>42044</v>
      </c>
      <c r="N13" s="55"/>
      <c r="O13" s="9"/>
      <c r="P13" s="9"/>
      <c r="Q13" s="9"/>
      <c r="R13" s="9"/>
      <c r="S13" s="9"/>
      <c r="T13" s="9"/>
      <c r="U13" s="9"/>
    </row>
    <row r="14" spans="1:21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52">
        <v>42045</v>
      </c>
      <c r="M14" s="53">
        <f t="shared" si="0"/>
        <v>42045</v>
      </c>
      <c r="N14" s="55"/>
      <c r="O14" s="9"/>
      <c r="P14" s="9"/>
      <c r="Q14" s="9"/>
      <c r="R14" s="9"/>
      <c r="S14" s="9"/>
      <c r="T14" s="9"/>
      <c r="U14" s="9"/>
    </row>
    <row r="15" spans="1:21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52">
        <v>42046</v>
      </c>
      <c r="M15" s="53">
        <f t="shared" si="0"/>
        <v>42046</v>
      </c>
      <c r="N15" s="55"/>
      <c r="O15" s="9"/>
      <c r="P15" s="9"/>
      <c r="Q15" s="9"/>
      <c r="R15" s="9"/>
      <c r="S15" s="9"/>
      <c r="T15" s="9"/>
      <c r="U15" s="9"/>
    </row>
    <row r="16" spans="1:21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52">
        <v>42047</v>
      </c>
      <c r="M16" s="53">
        <f t="shared" si="0"/>
        <v>42047</v>
      </c>
      <c r="N16" s="55"/>
      <c r="O16" s="9"/>
      <c r="P16" s="9"/>
      <c r="Q16" s="9"/>
      <c r="R16" s="9"/>
      <c r="S16" s="9"/>
      <c r="T16" s="9"/>
      <c r="U16" s="9"/>
    </row>
    <row r="17" spans="1:21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52">
        <v>42048</v>
      </c>
      <c r="M17" s="53">
        <f t="shared" si="0"/>
        <v>42048</v>
      </c>
      <c r="N17" s="55"/>
      <c r="O17" s="9"/>
      <c r="P17" s="9"/>
      <c r="Q17" s="9"/>
      <c r="R17" s="9"/>
      <c r="S17" s="9"/>
      <c r="T17" s="9"/>
      <c r="U17" s="9"/>
    </row>
    <row r="18" spans="1:21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52">
        <v>42049</v>
      </c>
      <c r="M18" s="53">
        <f t="shared" si="0"/>
        <v>42049</v>
      </c>
      <c r="N18" s="55"/>
      <c r="O18" s="9"/>
      <c r="P18" s="9"/>
      <c r="Q18" s="9"/>
      <c r="R18" s="9"/>
      <c r="S18" s="9"/>
      <c r="T18" s="9"/>
      <c r="U18" s="9"/>
    </row>
    <row r="19" spans="1:21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52">
        <v>42050</v>
      </c>
      <c r="M19" s="53">
        <f t="shared" si="0"/>
        <v>42050</v>
      </c>
      <c r="N19" s="55"/>
      <c r="O19" s="9"/>
      <c r="P19" s="9"/>
      <c r="Q19" s="9"/>
      <c r="R19" s="9"/>
      <c r="S19" s="9"/>
      <c r="T19" s="9"/>
      <c r="U19" s="9"/>
    </row>
    <row r="20" spans="1:21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52">
        <v>42051</v>
      </c>
      <c r="M20" s="53">
        <f t="shared" si="0"/>
        <v>42051</v>
      </c>
      <c r="N20" s="55"/>
      <c r="O20" s="9"/>
      <c r="P20" s="9"/>
      <c r="Q20" s="9"/>
      <c r="R20" s="9"/>
      <c r="S20" s="9"/>
      <c r="T20" s="9"/>
      <c r="U20" s="9"/>
    </row>
    <row r="21" spans="1:21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52">
        <v>42052</v>
      </c>
      <c r="M21" s="53">
        <f t="shared" si="0"/>
        <v>42052</v>
      </c>
      <c r="N21" s="55"/>
      <c r="O21" s="9"/>
      <c r="P21" s="9"/>
      <c r="Q21" s="9"/>
      <c r="R21" s="9"/>
      <c r="S21" s="9"/>
      <c r="T21" s="9"/>
      <c r="U21" s="9"/>
    </row>
    <row r="22" spans="1:2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52">
        <v>42053</v>
      </c>
      <c r="M22" s="53">
        <f t="shared" si="0"/>
        <v>42053</v>
      </c>
      <c r="N22" s="55"/>
      <c r="O22" s="9"/>
      <c r="P22" s="9"/>
      <c r="Q22" s="9"/>
      <c r="R22" s="9"/>
      <c r="S22" s="9"/>
      <c r="T22" s="9"/>
      <c r="U22" s="9"/>
    </row>
    <row r="23" spans="1:2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52">
        <v>42054</v>
      </c>
      <c r="M23" s="53">
        <f t="shared" si="0"/>
        <v>42054</v>
      </c>
      <c r="N23" s="55"/>
      <c r="O23" s="9"/>
      <c r="P23" s="9"/>
      <c r="Q23" s="9"/>
      <c r="R23" s="9"/>
      <c r="S23" s="9"/>
      <c r="T23" s="9"/>
      <c r="U23" s="9"/>
    </row>
    <row r="24" spans="1:2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52">
        <v>42055</v>
      </c>
      <c r="M24" s="53">
        <f t="shared" si="0"/>
        <v>42055</v>
      </c>
      <c r="N24" s="55"/>
      <c r="O24" s="9"/>
      <c r="P24" s="9"/>
      <c r="Q24" s="9"/>
      <c r="R24" s="9"/>
      <c r="S24" s="9"/>
      <c r="T24" s="9"/>
      <c r="U24" s="9"/>
    </row>
    <row r="25" spans="1:2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52">
        <v>42056</v>
      </c>
      <c r="M25" s="53">
        <f t="shared" si="0"/>
        <v>42056</v>
      </c>
      <c r="N25" s="55"/>
      <c r="O25" s="9"/>
      <c r="P25" s="9"/>
      <c r="Q25" s="9"/>
      <c r="R25" s="9"/>
      <c r="S25" s="9"/>
      <c r="T25" s="9"/>
      <c r="U25" s="9"/>
    </row>
    <row r="26" spans="1:2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52">
        <v>42057</v>
      </c>
      <c r="M26" s="53">
        <f t="shared" si="0"/>
        <v>42057</v>
      </c>
      <c r="N26" s="55"/>
      <c r="O26" s="9"/>
      <c r="P26" s="9"/>
      <c r="Q26" s="9"/>
      <c r="R26" s="9"/>
      <c r="S26" s="9"/>
      <c r="T26" s="9"/>
      <c r="U26" s="9"/>
    </row>
    <row r="27" spans="1:2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52">
        <v>42058</v>
      </c>
      <c r="M27" s="53">
        <f t="shared" si="0"/>
        <v>42058</v>
      </c>
      <c r="N27" s="55"/>
      <c r="O27" s="9"/>
      <c r="P27" s="9"/>
      <c r="Q27" s="9"/>
      <c r="R27" s="9"/>
      <c r="S27" s="9"/>
      <c r="T27" s="9"/>
      <c r="U27" s="9"/>
    </row>
    <row r="28" spans="1:2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52">
        <v>42059</v>
      </c>
      <c r="M28" s="53">
        <f t="shared" si="0"/>
        <v>42059</v>
      </c>
      <c r="N28" s="55"/>
      <c r="O28" s="9"/>
      <c r="P28" s="9"/>
      <c r="Q28" s="9"/>
      <c r="R28" s="9"/>
      <c r="S28" s="9"/>
      <c r="T28" s="9"/>
      <c r="U28" s="9"/>
    </row>
    <row r="29" spans="1:2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52">
        <v>42060</v>
      </c>
      <c r="M29" s="53">
        <f t="shared" si="0"/>
        <v>42060</v>
      </c>
      <c r="N29" s="55"/>
      <c r="O29" s="9"/>
      <c r="P29" s="9"/>
      <c r="Q29" s="9"/>
      <c r="R29" s="9"/>
      <c r="S29" s="9"/>
      <c r="T29" s="9"/>
      <c r="U29" s="9"/>
    </row>
    <row r="30" spans="1:2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52">
        <v>42061</v>
      </c>
      <c r="M30" s="53">
        <f t="shared" si="0"/>
        <v>42061</v>
      </c>
      <c r="N30" s="55"/>
      <c r="O30" s="9"/>
      <c r="P30" s="9"/>
      <c r="Q30" s="9"/>
      <c r="R30" s="9"/>
      <c r="S30" s="9"/>
      <c r="T30" s="9"/>
      <c r="U30" s="9"/>
    </row>
    <row r="31" spans="1:2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52">
        <v>42062</v>
      </c>
      <c r="M31" s="53">
        <f t="shared" si="0"/>
        <v>42062</v>
      </c>
      <c r="N31" s="55"/>
      <c r="O31" s="9"/>
      <c r="P31" s="9"/>
      <c r="Q31" s="9"/>
      <c r="R31" s="9"/>
      <c r="S31" s="9"/>
      <c r="T31" s="9"/>
      <c r="U31" s="9"/>
    </row>
    <row r="32" spans="1:2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52">
        <v>42063</v>
      </c>
      <c r="M32" s="53">
        <f t="shared" si="0"/>
        <v>42063</v>
      </c>
      <c r="N32" s="55"/>
      <c r="O32" s="9"/>
      <c r="P32" s="9"/>
      <c r="Q32" s="9"/>
      <c r="R32" s="9"/>
      <c r="S32" s="9"/>
      <c r="T32" s="9"/>
      <c r="U32" s="9"/>
    </row>
    <row r="33" spans="1:2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52"/>
      <c r="M33" s="53"/>
      <c r="O33" s="9"/>
      <c r="P33" s="9"/>
      <c r="Q33" s="9"/>
      <c r="R33" s="9"/>
      <c r="S33" s="9"/>
      <c r="T33" s="9"/>
      <c r="U33" s="9"/>
    </row>
    <row r="34" spans="1:2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52"/>
      <c r="M34" s="53"/>
      <c r="O34" s="9"/>
      <c r="P34" s="9"/>
      <c r="Q34" s="9"/>
      <c r="R34" s="9"/>
      <c r="S34" s="9"/>
      <c r="T34" s="9"/>
      <c r="U34" s="9"/>
    </row>
    <row r="35" spans="1:2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52"/>
      <c r="M35" s="53"/>
      <c r="O35" s="9"/>
      <c r="P35" s="9"/>
      <c r="Q35" s="9"/>
      <c r="R35" s="9"/>
      <c r="S35" s="9"/>
      <c r="T35" s="9"/>
      <c r="U35" s="9"/>
    </row>
    <row r="36" spans="1:2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</sheetData>
  <mergeCells count="1">
    <mergeCell ref="L4:N4"/>
  </mergeCells>
  <phoneticPr fontId="1" type="noConversion"/>
  <conditionalFormatting sqref="L5:M35">
    <cfRule type="expression" dxfId="10" priority="1">
      <formula>(WEEKDAY(L5) = 1)</formula>
    </cfRule>
  </conditionalFormatting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showGridLines="0" workbookViewId="0">
      <selection activeCell="E32" sqref="E32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  <col min="9" max="9" width="13" customWidth="1"/>
    <col min="10" max="10" width="19.5" customWidth="1"/>
  </cols>
  <sheetData>
    <row r="1" spans="1:22" ht="55">
      <c r="A1" s="31"/>
      <c r="B1" s="32" t="s">
        <v>46</v>
      </c>
      <c r="C1" s="31"/>
      <c r="D1" s="31"/>
      <c r="E1" s="31"/>
      <c r="F1" s="31"/>
      <c r="G1" s="31"/>
      <c r="H1" s="31"/>
      <c r="I1" s="31"/>
      <c r="J1" s="31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DATEDIF(Table37[Date d''arrivée],Table37[Date de départ],"d")</f>
        <v>3</v>
      </c>
      <c r="G6" s="9">
        <f xml:space="preserve"> (Table37[Nombre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2">
      <c r="A7" s="8"/>
      <c r="B7" s="19">
        <v>41986</v>
      </c>
      <c r="C7" s="19"/>
      <c r="D7" s="21">
        <v>42001</v>
      </c>
      <c r="E7" s="21"/>
      <c r="F7" s="8">
        <f>DATEDIF(Table37[Date d''arrivée],Table37[Date de départ],"d")</f>
        <v>15</v>
      </c>
      <c r="G7" s="8">
        <f xml:space="preserve"> (Table37[Nombre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2">
      <c r="A8" s="9"/>
      <c r="B8" s="17"/>
      <c r="C8" s="17"/>
      <c r="D8" s="9"/>
      <c r="E8" s="18"/>
      <c r="F8" s="9">
        <f>DATEDIF(Table37[Date d''arrivée],Table37[Date de départ],"d")</f>
        <v>0</v>
      </c>
      <c r="G8" s="9">
        <f xml:space="preserve"> (Table37[Nombre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2">
      <c r="A9" s="9"/>
      <c r="B9" s="17"/>
      <c r="C9" s="17"/>
      <c r="D9" s="9"/>
      <c r="E9" s="18"/>
      <c r="F9" s="9">
        <f>DATEDIF(Table37[Date d''arrivée],Table37[Date de départ],"d")</f>
        <v>0</v>
      </c>
      <c r="G9" s="9">
        <f xml:space="preserve"> (Table37[Nombre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2">
      <c r="A10" s="9"/>
      <c r="B10" s="17"/>
      <c r="C10" s="17"/>
      <c r="D10" s="9"/>
      <c r="E10" s="18"/>
      <c r="F10" s="9">
        <f>DATEDIF(Table37[Date d''arrivée],Table37[Date de départ],"d")</f>
        <v>0</v>
      </c>
      <c r="G10" s="9">
        <f xml:space="preserve"> (Table37[Nombre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2">
      <c r="A11" s="8"/>
      <c r="B11" s="19"/>
      <c r="C11" s="19"/>
      <c r="D11" s="8"/>
      <c r="E11" s="21"/>
      <c r="F11" s="8">
        <f>DATEDIF(Table37[Date d''arrivée],Table37[Date de départ],"d")</f>
        <v>0</v>
      </c>
      <c r="G11" s="8">
        <f xml:space="preserve"> (Table37[Nombre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2">
      <c r="A12" s="9" t="s">
        <v>9</v>
      </c>
      <c r="B12" s="20"/>
      <c r="C12" s="20"/>
      <c r="D12" s="9"/>
      <c r="E12" s="9"/>
      <c r="F12" s="9"/>
      <c r="G12" s="9">
        <f>SUBTOTAL(109,Table37[[Argent estimé ]])</f>
        <v>180</v>
      </c>
      <c r="H12" s="9">
        <f>SUBTOTAL(109,Table37[Argent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2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2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2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2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showGridLines="0" workbookViewId="0">
      <selection activeCell="E32" sqref="E32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  <col min="9" max="9" width="18.5" customWidth="1"/>
    <col min="10" max="10" width="17.1640625" customWidth="1"/>
  </cols>
  <sheetData>
    <row r="1" spans="1:23" ht="55">
      <c r="A1" s="33"/>
      <c r="B1" s="34" t="s">
        <v>47</v>
      </c>
      <c r="C1" s="33"/>
      <c r="D1" s="33"/>
      <c r="E1" s="33"/>
      <c r="F1" s="33"/>
      <c r="G1" s="33"/>
      <c r="H1" s="33"/>
      <c r="I1" s="33"/>
      <c r="J1" s="33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DATEDIF(Table38[Date d''arrivée],Table38[Date de départ],"d")</f>
        <v>3</v>
      </c>
      <c r="G6" s="9">
        <f xml:space="preserve"> (Table38[Nombre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>
      <c r="A7" s="8"/>
      <c r="B7" s="19">
        <v>41986</v>
      </c>
      <c r="C7" s="19"/>
      <c r="D7" s="21">
        <v>42001</v>
      </c>
      <c r="E7" s="21"/>
      <c r="F7" s="8">
        <f>DATEDIF(Table38[Date d''arrivée],Table38[Date de départ],"d")</f>
        <v>15</v>
      </c>
      <c r="G7" s="8">
        <f xml:space="preserve"> (Table38[Nombre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>
      <c r="A8" s="9"/>
      <c r="B8" s="17"/>
      <c r="C8" s="17"/>
      <c r="D8" s="9"/>
      <c r="E8" s="18"/>
      <c r="F8" s="9">
        <f>DATEDIF(Table38[Date d''arrivée],Table38[Date de départ],"d")</f>
        <v>0</v>
      </c>
      <c r="G8" s="9">
        <f xml:space="preserve"> (Table38[Nombre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>
      <c r="A9" s="9"/>
      <c r="B9" s="17"/>
      <c r="C9" s="17"/>
      <c r="D9" s="9"/>
      <c r="E9" s="18"/>
      <c r="F9" s="9">
        <f>DATEDIF(Table38[Date d''arrivée],Table38[Date de départ],"d")</f>
        <v>0</v>
      </c>
      <c r="G9" s="9">
        <f xml:space="preserve"> (Table38[Nombre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9"/>
      <c r="B10" s="17"/>
      <c r="C10" s="17"/>
      <c r="D10" s="9"/>
      <c r="E10" s="18"/>
      <c r="F10" s="9">
        <f>DATEDIF(Table38[Date d''arrivée],Table38[Date de départ],"d")</f>
        <v>0</v>
      </c>
      <c r="G10" s="9">
        <f xml:space="preserve"> (Table38[Nombre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>
      <c r="A11" s="8"/>
      <c r="B11" s="19"/>
      <c r="C11" s="19"/>
      <c r="D11" s="8"/>
      <c r="E11" s="21"/>
      <c r="F11" s="8">
        <f>DATEDIF(Table38[Date d''arrivée],Table38[Date de départ],"d")</f>
        <v>0</v>
      </c>
      <c r="G11" s="8">
        <f xml:space="preserve"> (Table38[Nombre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>
      <c r="A12" s="9" t="s">
        <v>9</v>
      </c>
      <c r="B12" s="20"/>
      <c r="C12" s="20"/>
      <c r="D12" s="9"/>
      <c r="E12" s="9"/>
      <c r="F12" s="9"/>
      <c r="G12" s="9">
        <f>SUBTOTAL(109,Table38[[Argent estimé ]])</f>
        <v>180</v>
      </c>
      <c r="H12" s="9">
        <f>SUBTOTAL(109,Table38[Argent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spans="1:2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</row>
    <row r="27" spans="1:2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</row>
    <row r="29" spans="1:23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23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</row>
    <row r="31" spans="1:23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</row>
    <row r="32" spans="1:2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</row>
    <row r="33" spans="1:2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</row>
    <row r="34" spans="1:2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</row>
    <row r="35" spans="1:2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</row>
    <row r="36" spans="1:2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</row>
    <row r="37" spans="1:2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</row>
    <row r="39" spans="1:2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</row>
    <row r="40" spans="1:2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</row>
    <row r="41" spans="1:2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</row>
    <row r="43" spans="1:2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</row>
    <row r="45" spans="1:2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</row>
    <row r="46" spans="1:2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</row>
    <row r="47" spans="1:2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</row>
    <row r="48" spans="1:2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</row>
    <row r="49" spans="1:2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</row>
    <row r="51" spans="1:2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</row>
    <row r="52" spans="1:2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</row>
    <row r="53" spans="1:2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</row>
    <row r="54" spans="1:2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</row>
    <row r="55" spans="1:23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showGridLines="0" workbookViewId="0">
      <selection activeCell="F23" sqref="F23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6" ht="55">
      <c r="A1" s="22"/>
      <c r="B1" s="23" t="s">
        <v>48</v>
      </c>
      <c r="C1" s="22"/>
      <c r="D1" s="22"/>
      <c r="E1" s="22"/>
      <c r="F1" s="22"/>
      <c r="G1" s="22"/>
      <c r="H1" s="22"/>
      <c r="I1" s="22"/>
      <c r="J1" s="22"/>
      <c r="K1" s="22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DATEDIF(Table39[Date d''arrivée],Table39[Date de départ],"d")</f>
        <v>3</v>
      </c>
      <c r="G6" s="9">
        <f xml:space="preserve"> (Table39[Nombre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>
      <c r="A7" s="8"/>
      <c r="B7" s="19">
        <v>41986</v>
      </c>
      <c r="C7" s="19"/>
      <c r="D7" s="21">
        <v>42001</v>
      </c>
      <c r="E7" s="21"/>
      <c r="F7" s="8">
        <f>DATEDIF(Table39[Date d''arrivée],Table39[Date de départ],"d")</f>
        <v>15</v>
      </c>
      <c r="G7" s="8">
        <f xml:space="preserve"> (Table39[Nombre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>
      <c r="A8" s="9"/>
      <c r="B8" s="17"/>
      <c r="C8" s="17"/>
      <c r="D8" s="9"/>
      <c r="E8" s="18"/>
      <c r="F8" s="9">
        <f>DATEDIF(Table39[Date d''arrivée],Table39[Date de départ],"d")</f>
        <v>0</v>
      </c>
      <c r="G8" s="9">
        <f xml:space="preserve"> (Table39[Nombre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>
      <c r="A9" s="9"/>
      <c r="B9" s="17"/>
      <c r="C9" s="17"/>
      <c r="D9" s="9"/>
      <c r="E9" s="18"/>
      <c r="F9" s="9">
        <f>DATEDIF(Table39[Date d''arrivée],Table39[Date de départ],"d")</f>
        <v>0</v>
      </c>
      <c r="G9" s="9">
        <f xml:space="preserve"> (Table39[Nombre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>
      <c r="A10" s="9"/>
      <c r="B10" s="17"/>
      <c r="C10" s="17"/>
      <c r="D10" s="9"/>
      <c r="E10" s="18"/>
      <c r="F10" s="9">
        <f>DATEDIF(Table39[Date d''arrivée],Table39[Date de départ],"d")</f>
        <v>0</v>
      </c>
      <c r="G10" s="9">
        <f xml:space="preserve"> (Table39[Nombre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>
      <c r="A11" s="8"/>
      <c r="B11" s="19"/>
      <c r="C11" s="19"/>
      <c r="D11" s="8"/>
      <c r="E11" s="21"/>
      <c r="F11" s="8">
        <f>DATEDIF(Table39[Date d''arrivée],Table39[Date de départ],"d")</f>
        <v>0</v>
      </c>
      <c r="G11" s="8">
        <f xml:space="preserve"> (Table39[Nombre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>
      <c r="A12" s="9" t="s">
        <v>9</v>
      </c>
      <c r="B12" s="20"/>
      <c r="C12" s="20"/>
      <c r="D12" s="9"/>
      <c r="E12" s="9"/>
      <c r="F12" s="9"/>
      <c r="G12" s="9">
        <f>SUBTOTAL(109,Table39[[Argent estimé ]])</f>
        <v>180</v>
      </c>
      <c r="H12" s="9">
        <f>SUBTOTAL(109,Table39[Argent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>
      <c r="A45" s="11"/>
      <c r="B45" s="11"/>
      <c r="C45" s="11"/>
      <c r="D45" s="11"/>
      <c r="E45" s="11"/>
      <c r="F45" s="11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2:26"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2:26"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2:26"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2:26"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2:26"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6"/>
  <sheetViews>
    <sheetView showGridLines="0" workbookViewId="0">
      <selection activeCell="B2" sqref="B2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31" ht="55">
      <c r="A1" s="4"/>
      <c r="B1" s="24" t="s">
        <v>49</v>
      </c>
      <c r="C1" s="4"/>
      <c r="D1" s="4"/>
      <c r="E1" s="4"/>
      <c r="F1" s="4"/>
      <c r="G1" s="4"/>
      <c r="H1" s="4"/>
      <c r="I1" s="4"/>
      <c r="J1" s="4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</row>
    <row r="2" spans="1:3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1:3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4" spans="1:3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1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DATEDIF(Table310[Date d''arrivée],Table310[Date de départ],"d")</f>
        <v>3</v>
      </c>
      <c r="G6" s="9">
        <f xml:space="preserve"> (Table310[Nombre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>
      <c r="A7" s="8"/>
      <c r="B7" s="19">
        <v>41986</v>
      </c>
      <c r="C7" s="19"/>
      <c r="D7" s="21">
        <v>42001</v>
      </c>
      <c r="E7" s="21"/>
      <c r="F7" s="8">
        <f>DATEDIF(Table310[Date d''arrivée],Table310[Date de départ],"d")</f>
        <v>15</v>
      </c>
      <c r="G7" s="8">
        <f xml:space="preserve"> (Table310[Nombre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</row>
    <row r="8" spans="1:31">
      <c r="A8" s="9"/>
      <c r="B8" s="17"/>
      <c r="C8" s="17"/>
      <c r="D8" s="9"/>
      <c r="E8" s="18"/>
      <c r="F8" s="9">
        <f>DATEDIF(Table310[Date d''arrivée],Table310[Date de départ],"d")</f>
        <v>0</v>
      </c>
      <c r="G8" s="9">
        <f xml:space="preserve"> (Table310[Nombre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</row>
    <row r="9" spans="1:31">
      <c r="A9" s="9"/>
      <c r="B9" s="17"/>
      <c r="C9" s="17"/>
      <c r="D9" s="9"/>
      <c r="E9" s="18"/>
      <c r="F9" s="9">
        <f>DATEDIF(Table310[Date d''arrivée],Table310[Date de départ],"d")</f>
        <v>0</v>
      </c>
      <c r="G9" s="9">
        <f xml:space="preserve"> (Table310[Nombre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</row>
    <row r="10" spans="1:31">
      <c r="A10" s="9"/>
      <c r="B10" s="17"/>
      <c r="C10" s="17"/>
      <c r="D10" s="9"/>
      <c r="E10" s="18"/>
      <c r="F10" s="9">
        <f>DATEDIF(Table310[Date d''arrivée],Table310[Date de départ],"d")</f>
        <v>0</v>
      </c>
      <c r="G10" s="9">
        <f xml:space="preserve"> (Table310[Nombre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8"/>
      <c r="B11" s="19"/>
      <c r="C11" s="19"/>
      <c r="D11" s="8"/>
      <c r="E11" s="21"/>
      <c r="F11" s="8">
        <f>DATEDIF(Table310[Date d''arrivée],Table310[Date de départ],"d")</f>
        <v>0</v>
      </c>
      <c r="G11" s="8">
        <f xml:space="preserve"> (Table310[Nombre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</row>
    <row r="12" spans="1:31">
      <c r="A12" s="9" t="s">
        <v>9</v>
      </c>
      <c r="B12" s="20"/>
      <c r="C12" s="20"/>
      <c r="D12" s="9"/>
      <c r="E12" s="9"/>
      <c r="F12" s="9"/>
      <c r="G12" s="9">
        <f>SUBTOTAL(109,Table310[[Argent estimé ]])</f>
        <v>180</v>
      </c>
      <c r="H12" s="9">
        <f>SUBTOTAL(109,Table310[Argent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</row>
    <row r="13" spans="1:31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</row>
    <row r="14" spans="1:31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</row>
    <row r="15" spans="1:31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</row>
    <row r="16" spans="1:31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</row>
    <row r="17" spans="1:31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</row>
    <row r="18" spans="1:31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</row>
    <row r="19" spans="1:31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</row>
    <row r="20" spans="1:31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</row>
    <row r="21" spans="1:31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</row>
    <row r="22" spans="1:3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</row>
    <row r="23" spans="1:3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</row>
    <row r="24" spans="1:3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</row>
    <row r="25" spans="1:3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</row>
    <row r="26" spans="1:3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</row>
    <row r="27" spans="1:3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</row>
    <row r="28" spans="1:3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</row>
    <row r="29" spans="1:3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</row>
    <row r="30" spans="1:3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</row>
    <row r="31" spans="1: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</row>
    <row r="32" spans="1:3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</row>
    <row r="33" spans="1:3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</row>
    <row r="34" spans="1:3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</row>
    <row r="35" spans="1:3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</row>
    <row r="37" spans="1:3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</row>
    <row r="38" spans="1:3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</row>
    <row r="39" spans="1:3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</row>
    <row r="40" spans="1:3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</row>
    <row r="41" spans="1:3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</row>
    <row r="42" spans="1:3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</row>
    <row r="43" spans="1:3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</row>
    <row r="44" spans="1:3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</row>
    <row r="45" spans="1:3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</row>
    <row r="46" spans="1:3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</row>
    <row r="47" spans="1:3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</row>
    <row r="48" spans="1:3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</row>
    <row r="49" spans="1:3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</row>
    <row r="50" spans="1:3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</row>
    <row r="51" spans="1:3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</row>
    <row r="52" spans="1:3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</row>
    <row r="53" spans="1:31"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</row>
    <row r="54" spans="1:31"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</row>
    <row r="55" spans="1:31"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</row>
    <row r="56" spans="1:31"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</row>
    <row r="57" spans="1:31"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</row>
    <row r="58" spans="1:31"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</row>
    <row r="59" spans="1:31"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</row>
    <row r="60" spans="1:31"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pans="1:31"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</row>
    <row r="62" spans="1:31"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pans="1:31"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</row>
    <row r="64" spans="1:31"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pans="12:31"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</row>
    <row r="66" spans="12:31"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pans="12:31"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</row>
    <row r="68" spans="12:31"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pans="12:31"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pans="12:31"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pans="12:31"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pans="12:31"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</row>
    <row r="73" spans="12:31"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</row>
    <row r="74" spans="12:31"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pans="12:31"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</row>
    <row r="76" spans="12:31"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</row>
    <row r="77" spans="12:31"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</row>
    <row r="78" spans="12:31"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</row>
    <row r="79" spans="12:31"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</row>
    <row r="80" spans="12:31"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</row>
    <row r="81" spans="12:31"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</row>
    <row r="82" spans="12:31"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</row>
    <row r="83" spans="12:31"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</row>
    <row r="84" spans="12:31"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</row>
    <row r="85" spans="12:31"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</row>
    <row r="86" spans="12:31"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</row>
    <row r="87" spans="12:31"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</row>
    <row r="88" spans="12:31"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</row>
    <row r="89" spans="12:31"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</row>
    <row r="90" spans="12:31"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</row>
    <row r="91" spans="12:31"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</row>
    <row r="92" spans="12:31"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</row>
    <row r="93" spans="12:31"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</row>
    <row r="94" spans="12:31"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</row>
    <row r="95" spans="12:31"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pans="12:31"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showGridLines="0" workbookViewId="0">
      <selection activeCell="G17" sqref="G17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1" ht="55">
      <c r="A1" s="35"/>
      <c r="B1" s="36" t="s">
        <v>50</v>
      </c>
      <c r="C1" s="35"/>
      <c r="D1" s="35"/>
      <c r="E1" s="35"/>
      <c r="F1" s="35"/>
      <c r="G1" s="35"/>
      <c r="H1" s="35"/>
      <c r="I1" s="37"/>
      <c r="J1" s="35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DATEDIF(Table312[Date d''arrivée],Table312[Date de départ],"d")</f>
        <v>3</v>
      </c>
      <c r="G6" s="9">
        <f xml:space="preserve"> (Table312[Nombre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>
      <c r="A7" s="8"/>
      <c r="B7" s="19">
        <v>41986</v>
      </c>
      <c r="C7" s="19"/>
      <c r="D7" s="21">
        <v>42001</v>
      </c>
      <c r="E7" s="21"/>
      <c r="F7" s="8">
        <f>DATEDIF(Table312[Date d''arrivée],Table312[Date de départ],"d")</f>
        <v>15</v>
      </c>
      <c r="G7" s="8">
        <f xml:space="preserve"> (Table312[Nombre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>
      <c r="A8" s="9" t="s">
        <v>10</v>
      </c>
      <c r="B8" s="17">
        <v>40529</v>
      </c>
      <c r="C8" s="17" t="s">
        <v>55</v>
      </c>
      <c r="D8" s="18">
        <v>41260</v>
      </c>
      <c r="E8" s="18" t="s">
        <v>56</v>
      </c>
      <c r="F8" s="9">
        <f>DATEDIF(Table312[Date d''arrivée],Table312[Date de départ],"d")</f>
        <v>731</v>
      </c>
      <c r="G8" s="9">
        <f xml:space="preserve"> (Table312[Nombre de jours])*10</f>
        <v>7310</v>
      </c>
      <c r="H8" s="9">
        <v>8000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>
      <c r="A9" s="9"/>
      <c r="B9" s="17"/>
      <c r="C9" s="17"/>
      <c r="D9" s="9"/>
      <c r="E9" s="18"/>
      <c r="F9" s="9">
        <f>DATEDIF(Table312[Date d''arrivée],Table312[Date de départ],"d")</f>
        <v>0</v>
      </c>
      <c r="G9" s="9">
        <f xml:space="preserve"> (Table312[Nombre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9"/>
      <c r="B10" s="17"/>
      <c r="C10" s="17"/>
      <c r="D10" s="9"/>
      <c r="E10" s="18"/>
      <c r="F10" s="9">
        <f>DATEDIF(Table312[Date d''arrivée],Table312[Date de départ],"d")</f>
        <v>0</v>
      </c>
      <c r="G10" s="9">
        <f xml:space="preserve"> (Table312[Nombre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8"/>
      <c r="B11" s="19"/>
      <c r="C11" s="19"/>
      <c r="D11" s="8"/>
      <c r="E11" s="21"/>
      <c r="F11" s="8">
        <f>DATEDIF(Table312[Date d''arrivée],Table312[Date de départ],"d")</f>
        <v>0</v>
      </c>
      <c r="G11" s="8">
        <f xml:space="preserve"> (Table312[Nombre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>
      <c r="A12" s="9" t="s">
        <v>9</v>
      </c>
      <c r="B12" s="20"/>
      <c r="C12" s="20"/>
      <c r="D12" s="9"/>
      <c r="E12" s="9"/>
      <c r="F12" s="9"/>
      <c r="G12" s="9">
        <f>SUBTOTAL(109,Table312[[Argent estimé ]])</f>
        <v>7490</v>
      </c>
      <c r="H12" s="9">
        <f>SUBTOTAL(109,Table312[Argent perçu])</f>
        <v>8040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>
      <c r="A46" s="9"/>
    </row>
    <row r="47" spans="1:21">
      <c r="A47" s="9"/>
    </row>
    <row r="48" spans="1:21">
      <c r="A48" s="9"/>
    </row>
    <row r="49" spans="1:1">
      <c r="A49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000000000000011" right="0.75000000000000011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showGridLines="0" workbookViewId="0">
      <selection activeCell="D20" sqref="D20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1" ht="55">
      <c r="A1" s="41"/>
      <c r="B1" s="42" t="s">
        <v>51</v>
      </c>
      <c r="C1" s="41"/>
      <c r="D1" s="41"/>
      <c r="E1" s="41"/>
      <c r="F1" s="41"/>
      <c r="G1" s="41"/>
      <c r="H1" s="41"/>
      <c r="I1" s="43"/>
      <c r="J1" s="41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DATEDIF(Table3[Date d''arrivée],Table3[Date de départ],"d")</f>
        <v>3</v>
      </c>
      <c r="G6" s="9">
        <f xml:space="preserve"> (Table3[Nombre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>
      <c r="A7" s="8"/>
      <c r="B7" s="19">
        <v>41986</v>
      </c>
      <c r="C7" s="19"/>
      <c r="D7" s="21">
        <v>42001</v>
      </c>
      <c r="E7" s="21"/>
      <c r="F7" s="8">
        <f>DATEDIF(Table3[Date d''arrivée],Table3[Date de départ],"d")</f>
        <v>15</v>
      </c>
      <c r="G7" s="8">
        <f xml:space="preserve"> (Table3[Nombre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>
      <c r="A8" s="9"/>
      <c r="B8" s="17"/>
      <c r="C8" s="17"/>
      <c r="D8" s="9"/>
      <c r="E8" s="18"/>
      <c r="F8" s="9">
        <f>DATEDIF(Table3[Date d''arrivée],Table3[Date de départ],"d")</f>
        <v>0</v>
      </c>
      <c r="G8" s="9">
        <f xml:space="preserve"> (Table3[Nombre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>
      <c r="A9" s="9"/>
      <c r="B9" s="17"/>
      <c r="C9" s="17"/>
      <c r="D9" s="9"/>
      <c r="E9" s="18"/>
      <c r="F9" s="9">
        <f>DATEDIF(Table3[Date d''arrivée],Table3[Date de départ],"d")</f>
        <v>0</v>
      </c>
      <c r="G9" s="9">
        <f xml:space="preserve"> (Table3[Nombre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9"/>
      <c r="B10" s="17"/>
      <c r="C10" s="17"/>
      <c r="D10" s="9"/>
      <c r="E10" s="18"/>
      <c r="F10" s="9">
        <f>DATEDIF(Table3[Date d''arrivée],Table3[Date de départ],"d")</f>
        <v>0</v>
      </c>
      <c r="G10" s="9">
        <f xml:space="preserve"> (Table3[Nombre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8"/>
      <c r="B11" s="19"/>
      <c r="C11" s="19"/>
      <c r="D11" s="8"/>
      <c r="E11" s="21"/>
      <c r="F11" s="8">
        <f>DATEDIF(Table3[Date d''arrivée],Table3[Date de départ],"d")</f>
        <v>0</v>
      </c>
      <c r="G11" s="8">
        <f xml:space="preserve"> (Table3[Nombre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>
      <c r="A12" s="9" t="s">
        <v>9</v>
      </c>
      <c r="B12" s="20"/>
      <c r="C12" s="20"/>
      <c r="D12" s="9"/>
      <c r="E12" s="9"/>
      <c r="F12" s="9"/>
      <c r="G12" s="9">
        <f>SUBTOTAL(109,Table3[[Argent estimé ]])</f>
        <v>180</v>
      </c>
      <c r="H12" s="9">
        <f>SUBTOTAL(109,Table3[Argent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>
      <c r="A46" s="9"/>
    </row>
    <row r="47" spans="1:21">
      <c r="A47" s="9"/>
    </row>
    <row r="48" spans="1:21">
      <c r="A48" s="9"/>
    </row>
    <row r="49" spans="1:1">
      <c r="A49" s="9"/>
    </row>
  </sheetData>
  <phoneticPr fontId="1" type="noConversion"/>
  <dataValidations count="2">
    <dataValidation type="list" allowBlank="1" showInputMessage="1" showErrorMessage="1" sqref="A6:A11">
      <formula1>[0]!ListeNomChien</formula1>
    </dataValidation>
    <dataValidation type="list" allowBlank="1" showInputMessage="1" showErrorMessage="1" sqref="E6:E11 C6:C11">
      <formula1>"Avant 8H,8h-10h,10h-12h,12h-14h,14h-16h,16h-18h,18h-20h,20h-22h,Après 22h"</formula1>
    </dataValidation>
  </dataValidations>
  <pageMargins left="0.75000000000000011" right="0.75000000000000011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showGridLines="0" workbookViewId="0">
      <selection activeCell="F26" sqref="F26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4" ht="55">
      <c r="A1" s="38"/>
      <c r="B1" s="39" t="s">
        <v>52</v>
      </c>
      <c r="C1" s="38"/>
      <c r="D1" s="38"/>
      <c r="E1" s="38"/>
      <c r="F1" s="38"/>
      <c r="G1" s="38"/>
      <c r="H1" s="38"/>
      <c r="I1" s="38"/>
      <c r="J1" s="38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4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>
      <c r="A6" s="8" t="s">
        <v>10</v>
      </c>
      <c r="B6" s="17">
        <v>42363</v>
      </c>
      <c r="C6" s="17" t="s">
        <v>26</v>
      </c>
      <c r="D6" s="18">
        <v>42366</v>
      </c>
      <c r="E6" s="18"/>
      <c r="F6" s="9">
        <f>DATEDIF(Table3313[Date d''arrivée],Table3313[Date de départ],"d")</f>
        <v>3</v>
      </c>
      <c r="G6" s="9">
        <f xml:space="preserve"> (Table3313[Nombre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>
      <c r="A7" s="8"/>
      <c r="B7" s="19">
        <v>41986</v>
      </c>
      <c r="C7" s="19"/>
      <c r="D7" s="21">
        <v>42001</v>
      </c>
      <c r="E7" s="21"/>
      <c r="F7" s="8">
        <f>DATEDIF(Table3313[Date d''arrivée],Table3313[Date de départ],"d")</f>
        <v>15</v>
      </c>
      <c r="G7" s="8">
        <f xml:space="preserve"> (Table3313[Nombre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>
      <c r="A8" s="9"/>
      <c r="B8" s="17"/>
      <c r="C8" s="17"/>
      <c r="D8" s="9"/>
      <c r="E8" s="18"/>
      <c r="F8" s="9">
        <f>DATEDIF(Table3313[Date d''arrivée],Table3313[Date de départ],"d")</f>
        <v>0</v>
      </c>
      <c r="G8" s="9">
        <f xml:space="preserve"> (Table3313[Nombre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>
      <c r="A9" s="9"/>
      <c r="B9" s="17"/>
      <c r="C9" s="17"/>
      <c r="D9" s="9"/>
      <c r="E9" s="18"/>
      <c r="F9" s="9">
        <f>DATEDIF(Table3313[Date d''arrivée],Table3313[Date de départ],"d")</f>
        <v>0</v>
      </c>
      <c r="G9" s="9">
        <f xml:space="preserve"> (Table3313[Nombre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9"/>
      <c r="B10" s="17"/>
      <c r="C10" s="17"/>
      <c r="D10" s="9"/>
      <c r="E10" s="18"/>
      <c r="F10" s="9">
        <f>DATEDIF(Table3313[Date d''arrivée],Table3313[Date de départ],"d")</f>
        <v>0</v>
      </c>
      <c r="G10" s="9">
        <f xml:space="preserve"> (Table3313[Nombre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>
      <c r="A11" s="8"/>
      <c r="B11" s="19"/>
      <c r="C11" s="19"/>
      <c r="D11" s="8"/>
      <c r="E11" s="21"/>
      <c r="F11" s="8">
        <f>DATEDIF(Table3313[Date d''arrivée],Table3313[Date de départ],"d")</f>
        <v>0</v>
      </c>
      <c r="G11" s="8">
        <f xml:space="preserve"> (Table3313[Nombre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>
      <c r="A12" s="9" t="s">
        <v>9</v>
      </c>
      <c r="B12" s="20"/>
      <c r="C12" s="20"/>
      <c r="D12" s="9"/>
      <c r="E12" s="9"/>
      <c r="F12" s="9"/>
      <c r="G12" s="9">
        <f>SUBTOTAL(109,Table3313[[Argent estimé ]])</f>
        <v>180</v>
      </c>
      <c r="H12" s="9">
        <f>SUBTOTAL(109,Table3313[Argent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</sheetData>
  <dataValidations count="2">
    <dataValidation type="list" allowBlank="1" showInputMessage="1" showErrorMessage="1" sqref="A6:A11">
      <formula1>[0]!ListeNomChien</formula1>
    </dataValidation>
    <dataValidation type="list" allowBlank="1" showInputMessage="1" showErrorMessage="1" sqref="E6:E11 C6:C11">
      <formula1>"Avant 8H,8h-10h,10h-12h,12h-14h,14h-16h,16h-18h,18h-20h,20h-22h,Après 22h"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showGridLines="0" workbookViewId="0">
      <selection activeCell="A2" sqref="A1:J2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4" ht="55">
      <c r="A1" s="1"/>
      <c r="B1" s="40" t="s">
        <v>53</v>
      </c>
      <c r="C1" s="1"/>
      <c r="D1" s="1"/>
      <c r="E1" s="1"/>
      <c r="F1" s="1"/>
      <c r="G1" s="1"/>
      <c r="H1" s="1"/>
      <c r="I1" s="1"/>
      <c r="J1" s="1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4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DATEDIF(Table331314[Date d''arrivée],Table331314[Date de départ],"d")</f>
        <v>3</v>
      </c>
      <c r="G6" s="9">
        <f xml:space="preserve"> (Table331314[Nombre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>
      <c r="A7" s="8"/>
      <c r="B7" s="19">
        <v>41986</v>
      </c>
      <c r="C7" s="19"/>
      <c r="D7" s="21">
        <v>42001</v>
      </c>
      <c r="E7" s="21"/>
      <c r="F7" s="8">
        <f>DATEDIF(Table331314[Date d''arrivée],Table331314[Date de départ],"d")</f>
        <v>15</v>
      </c>
      <c r="G7" s="8">
        <f xml:space="preserve"> (Table331314[Nombre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>
      <c r="A8" s="9"/>
      <c r="B8" s="17"/>
      <c r="C8" s="17"/>
      <c r="D8" s="9"/>
      <c r="E8" s="18"/>
      <c r="F8" s="9">
        <f>DATEDIF(Table331314[Date d''arrivée],Table331314[Date de départ],"d")</f>
        <v>0</v>
      </c>
      <c r="G8" s="9">
        <f xml:space="preserve"> (Table331314[Nombre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>
      <c r="A9" s="9"/>
      <c r="B9" s="17"/>
      <c r="C9" s="17"/>
      <c r="D9" s="9"/>
      <c r="E9" s="18"/>
      <c r="F9" s="9">
        <f>DATEDIF(Table331314[Date d''arrivée],Table331314[Date de départ],"d")</f>
        <v>0</v>
      </c>
      <c r="G9" s="9">
        <f xml:space="preserve"> (Table331314[Nombre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9"/>
      <c r="B10" s="17"/>
      <c r="C10" s="17"/>
      <c r="D10" s="9"/>
      <c r="E10" s="18"/>
      <c r="F10" s="9">
        <f>DATEDIF(Table331314[Date d''arrivée],Table331314[Date de départ],"d")</f>
        <v>0</v>
      </c>
      <c r="G10" s="9">
        <f xml:space="preserve"> (Table331314[Nombre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>
      <c r="A11" s="8"/>
      <c r="B11" s="19"/>
      <c r="C11" s="19"/>
      <c r="D11" s="8"/>
      <c r="E11" s="21"/>
      <c r="F11" s="8">
        <f>DATEDIF(Table331314[Date d''arrivée],Table331314[Date de départ],"d")</f>
        <v>0</v>
      </c>
      <c r="G11" s="8">
        <f xml:space="preserve"> (Table331314[Nombre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>
      <c r="A12" s="9" t="s">
        <v>9</v>
      </c>
      <c r="B12" s="20"/>
      <c r="C12" s="20"/>
      <c r="D12" s="9"/>
      <c r="E12" s="9"/>
      <c r="F12" s="9"/>
      <c r="G12" s="9">
        <f>SUBTOTAL(109,Table331314[[Argent estimé ]])</f>
        <v>180</v>
      </c>
      <c r="H12" s="9">
        <f>SUBTOTAL(109,Table331314[Argent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showGridLines="0" workbookViewId="0">
      <selection activeCell="H22" sqref="H22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4" ht="55">
      <c r="A1" s="47"/>
      <c r="B1" s="48" t="s">
        <v>54</v>
      </c>
      <c r="C1" s="47"/>
      <c r="D1" s="47"/>
      <c r="E1" s="47"/>
      <c r="F1" s="47"/>
      <c r="G1" s="47"/>
      <c r="H1" s="47"/>
      <c r="I1" s="47"/>
      <c r="J1" s="47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4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DATEDIF(Table33131415[Date d''arrivée],Table33131415[Date de départ],"d")</f>
        <v>3</v>
      </c>
      <c r="G6" s="9">
        <f xml:space="preserve"> (Table33131415[Nombre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>
      <c r="A7" s="8"/>
      <c r="B7" s="19">
        <v>41986</v>
      </c>
      <c r="C7" s="19"/>
      <c r="D7" s="21">
        <v>42001</v>
      </c>
      <c r="E7" s="21"/>
      <c r="F7" s="8">
        <f>DATEDIF(Table33131415[Date d''arrivée],Table33131415[Date de départ],"d")</f>
        <v>15</v>
      </c>
      <c r="G7" s="8">
        <f xml:space="preserve"> (Table33131415[Nombre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>
      <c r="A8" s="9"/>
      <c r="B8" s="17"/>
      <c r="C8" s="17"/>
      <c r="D8" s="9"/>
      <c r="E8" s="18"/>
      <c r="F8" s="9">
        <f>DATEDIF(Table33131415[Date d''arrivée],Table33131415[Date de départ],"d")</f>
        <v>0</v>
      </c>
      <c r="G8" s="9">
        <f xml:space="preserve"> (Table33131415[Nombre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>
      <c r="A9" s="9"/>
      <c r="B9" s="17"/>
      <c r="C9" s="17"/>
      <c r="D9" s="9"/>
      <c r="E9" s="18"/>
      <c r="F9" s="9">
        <f>DATEDIF(Table33131415[Date d''arrivée],Table33131415[Date de départ],"d")</f>
        <v>0</v>
      </c>
      <c r="G9" s="9">
        <f xml:space="preserve"> (Table33131415[Nombre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9"/>
      <c r="B10" s="17"/>
      <c r="C10" s="17"/>
      <c r="D10" s="9"/>
      <c r="E10" s="18"/>
      <c r="F10" s="9">
        <f>DATEDIF(Table33131415[Date d''arrivée],Table33131415[Date de départ],"d")</f>
        <v>0</v>
      </c>
      <c r="G10" s="9">
        <f xml:space="preserve"> (Table33131415[Nombre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>
      <c r="A11" s="8"/>
      <c r="B11" s="19"/>
      <c r="C11" s="19"/>
      <c r="D11" s="8"/>
      <c r="E11" s="21"/>
      <c r="F11" s="8">
        <f>DATEDIF(Table33131415[Date d''arrivée],Table33131415[Date de départ],"d")</f>
        <v>0</v>
      </c>
      <c r="G11" s="8">
        <f xml:space="preserve"> (Table33131415[Nombre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>
      <c r="A12" s="9" t="s">
        <v>9</v>
      </c>
      <c r="B12" s="20"/>
      <c r="C12" s="20"/>
      <c r="D12" s="9"/>
      <c r="E12" s="9"/>
      <c r="F12" s="9"/>
      <c r="G12" s="9">
        <f>SUBTOTAL(109,Table33131415[[Argent estimé ]])</f>
        <v>180</v>
      </c>
      <c r="H12" s="9">
        <f>SUBTOTAL(109,Table33131415[Argent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</sheetData>
  <dataValidations count="2">
    <dataValidation type="list" allowBlank="1" showInputMessage="1" showErrorMessage="1" sqref="A6:A11">
      <formula1>[0]!ListeNomChien</formula1>
    </dataValidation>
    <dataValidation type="list" allowBlank="1" showInputMessage="1" showErrorMessage="1" sqref="E6:E11 C6:C11">
      <formula1>"Avant 8H,8h-10h,10h-12h,12h-14h,14h-16h,16h-18h,18h-20h,20h-22h,Après 22h"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showGridLines="0" workbookViewId="0">
      <selection activeCell="D17" sqref="D17"/>
    </sheetView>
  </sheetViews>
  <sheetFormatPr baseColWidth="10" defaultRowHeight="15" x14ac:dyDescent="0"/>
  <cols>
    <col min="1" max="1" width="17.6640625" customWidth="1"/>
    <col min="2" max="2" width="18.1640625" customWidth="1"/>
    <col min="3" max="3" width="16.5" customWidth="1"/>
    <col min="4" max="4" width="17.1640625" customWidth="1"/>
    <col min="5" max="5" width="16" customWidth="1"/>
    <col min="6" max="6" width="17" customWidth="1"/>
    <col min="7" max="7" width="14.33203125" customWidth="1"/>
    <col min="8" max="8" width="17" customWidth="1"/>
  </cols>
  <sheetData>
    <row r="1" spans="1:21" ht="55">
      <c r="A1" s="44"/>
      <c r="B1" s="45" t="s">
        <v>43</v>
      </c>
      <c r="C1" s="44"/>
      <c r="D1" s="44"/>
      <c r="E1" s="44"/>
      <c r="F1" s="44"/>
      <c r="G1" s="44"/>
      <c r="H1" s="44"/>
      <c r="I1" s="46"/>
      <c r="J1" s="44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>
      <c r="A5" s="9" t="s">
        <v>14</v>
      </c>
      <c r="B5" s="9" t="s">
        <v>16</v>
      </c>
      <c r="C5" s="9" t="s">
        <v>24</v>
      </c>
      <c r="D5" s="9" t="s">
        <v>17</v>
      </c>
      <c r="E5" s="9" t="s">
        <v>25</v>
      </c>
      <c r="F5" s="9" t="s">
        <v>18</v>
      </c>
      <c r="G5" s="9" t="s">
        <v>19</v>
      </c>
      <c r="H5" s="9" t="s">
        <v>20</v>
      </c>
      <c r="I5" s="9" t="s">
        <v>22</v>
      </c>
      <c r="J5" s="9" t="s">
        <v>23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>
      <c r="A6" s="8" t="s">
        <v>10</v>
      </c>
      <c r="B6" s="17">
        <v>41998</v>
      </c>
      <c r="C6" s="17" t="s">
        <v>26</v>
      </c>
      <c r="D6" s="18">
        <v>42001</v>
      </c>
      <c r="E6" s="18"/>
      <c r="F6" s="9">
        <f>DATEDIF(Table316[Date d''arrivée],Table316[Date de départ],"d")</f>
        <v>3</v>
      </c>
      <c r="G6" s="9">
        <f xml:space="preserve"> (Table316[Nombre de jours])*10</f>
        <v>30</v>
      </c>
      <c r="H6" s="9">
        <v>40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>
      <c r="A7" s="8"/>
      <c r="B7" s="19">
        <v>41986</v>
      </c>
      <c r="C7" s="19"/>
      <c r="D7" s="21">
        <v>42001</v>
      </c>
      <c r="E7" s="21"/>
      <c r="F7" s="8">
        <f>DATEDIF(Table316[Date d''arrivée],Table316[Date de départ],"d")</f>
        <v>15</v>
      </c>
      <c r="G7" s="8">
        <f xml:space="preserve"> (Table316[Nombre de jours])*10</f>
        <v>150</v>
      </c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>
      <c r="A8" s="9"/>
      <c r="B8" s="17"/>
      <c r="C8" s="17"/>
      <c r="D8" s="9"/>
      <c r="E8" s="18"/>
      <c r="F8" s="9">
        <f>DATEDIF(Table316[Date d''arrivée],Table316[Date de départ],"d")</f>
        <v>0</v>
      </c>
      <c r="G8" s="9">
        <f xml:space="preserve"> (Table316[Nombre de jours])*10</f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>
      <c r="A9" s="9"/>
      <c r="B9" s="17"/>
      <c r="C9" s="17"/>
      <c r="D9" s="9"/>
      <c r="E9" s="18"/>
      <c r="F9" s="9">
        <f>DATEDIF(Table316[Date d''arrivée],Table316[Date de départ],"d")</f>
        <v>0</v>
      </c>
      <c r="G9" s="9">
        <f xml:space="preserve"> (Table316[Nombre de jours])*10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9"/>
      <c r="B10" s="17"/>
      <c r="C10" s="17"/>
      <c r="D10" s="9"/>
      <c r="E10" s="18"/>
      <c r="F10" s="9">
        <f>DATEDIF(Table316[Date d''arrivée],Table316[Date de départ],"d")</f>
        <v>0</v>
      </c>
      <c r="G10" s="9">
        <f xml:space="preserve"> (Table316[Nombre de jours])*10</f>
        <v>0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8"/>
      <c r="B11" s="19"/>
      <c r="C11" s="19"/>
      <c r="D11" s="8"/>
      <c r="E11" s="21"/>
      <c r="F11" s="8">
        <f>DATEDIF(Table316[Date d''arrivée],Table316[Date de départ],"d")</f>
        <v>0</v>
      </c>
      <c r="G11" s="8">
        <f xml:space="preserve"> (Table316[Nombre de jours])*10</f>
        <v>0</v>
      </c>
      <c r="H11" s="8"/>
      <c r="I11" s="8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>
      <c r="A12" s="9" t="s">
        <v>9</v>
      </c>
      <c r="B12" s="20"/>
      <c r="C12" s="20"/>
      <c r="D12" s="9"/>
      <c r="E12" s="9"/>
      <c r="F12" s="9"/>
      <c r="G12" s="9">
        <f>SUBTOTAL(109,Table316[[Argent estimé ]])</f>
        <v>180</v>
      </c>
      <c r="H12" s="9">
        <f>SUBTOTAL(109,Table316[Argent perçu])</f>
        <v>40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>
      <c r="A13" s="9"/>
      <c r="B13" s="17"/>
      <c r="C13" s="1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>
      <c r="A14" s="8"/>
      <c r="B14" s="19"/>
      <c r="C14" s="19"/>
      <c r="D14" s="8"/>
      <c r="E14" s="8"/>
      <c r="F14" s="8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>
      <c r="A15" s="9"/>
      <c r="B15" s="17"/>
      <c r="C15" s="17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>
      <c r="A16" s="9"/>
      <c r="B16" s="17"/>
      <c r="C16" s="17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>
      <c r="A17" s="9"/>
      <c r="B17" s="17"/>
      <c r="C17" s="17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>
      <c r="A18" s="9"/>
      <c r="B18" s="17"/>
      <c r="C18" s="17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>
      <c r="A19" s="9"/>
      <c r="B19" s="17"/>
      <c r="C19" s="1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>
      <c r="A20" s="9"/>
      <c r="B20" s="17"/>
      <c r="C20" s="17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>
      <c r="A21" s="8"/>
      <c r="B21" s="19"/>
      <c r="C21" s="19"/>
      <c r="D21" s="8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>
      <c r="A46" s="9"/>
    </row>
    <row r="47" spans="1:21">
      <c r="A47" s="9"/>
    </row>
    <row r="48" spans="1:21">
      <c r="A48" s="9"/>
    </row>
    <row r="49" spans="1:1">
      <c r="A49" s="9"/>
    </row>
  </sheetData>
  <dataValidations count="2">
    <dataValidation type="list" allowBlank="1" showInputMessage="1" showErrorMessage="1" sqref="E6:E11 C6:C11">
      <formula1>"Avant 8H,8h-10h,10h-12h,12h-14h,14h-16h,16h-18h,18h-20h,20h-22h,Après 22h"</formula1>
    </dataValidation>
    <dataValidation type="list" allowBlank="1" showInputMessage="1" showErrorMessage="1" sqref="A6:A11">
      <formula1>[0]!ListeNomChien</formula1>
    </dataValidation>
  </dataValidations>
  <pageMargins left="0.75000000000000011" right="0.75000000000000011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Contacts!$A:$A</xm:f>
          </x14:formula1>
          <xm:sqref>A13:A21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Général</vt:lpstr>
      <vt:lpstr>Contacts</vt:lpstr>
      <vt:lpstr>Janvier 2015</vt:lpstr>
      <vt:lpstr>Feuil16</vt:lpstr>
      <vt:lpstr>Février 2015</vt:lpstr>
      <vt:lpstr>Mars 2015</vt:lpstr>
      <vt:lpstr>Avril 2015</vt:lpstr>
      <vt:lpstr>Mai 2015</vt:lpstr>
      <vt:lpstr>Juin 2015</vt:lpstr>
      <vt:lpstr>Juillet 2015</vt:lpstr>
      <vt:lpstr>Août 2015</vt:lpstr>
      <vt:lpstr>Septembre 2015</vt:lpstr>
      <vt:lpstr>Octobre 2015</vt:lpstr>
      <vt:lpstr>Novembre 2015</vt:lpstr>
      <vt:lpstr>Décembre 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2014-12-18T20:29:34Z</dcterms:created>
  <dcterms:modified xsi:type="dcterms:W3CDTF">2014-12-24T17:34:06Z</dcterms:modified>
</cp:coreProperties>
</file>