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5600" windowHeight="14540" tabRatio="929"/>
  </bookViews>
  <sheets>
    <sheet name="Général" sheetId="1" r:id="rId1"/>
    <sheet name="Contacts" sheetId="2" r:id="rId2"/>
    <sheet name="Registre" sheetId="21" r:id="rId3"/>
    <sheet name="Janvier 2015" sheetId="4" r:id="rId4"/>
    <sheet name="Feuil16" sheetId="19" state="hidden" r:id="rId5"/>
    <sheet name="Février 2015" sheetId="6" r:id="rId6"/>
    <sheet name="Mars 2015" sheetId="7" r:id="rId7"/>
    <sheet name="Avril 2015" sheetId="8" r:id="rId8"/>
    <sheet name="Mai 2015" sheetId="9" r:id="rId9"/>
    <sheet name="Juin 2015" sheetId="10" r:id="rId10"/>
    <sheet name="Juillet 2015" sheetId="11" r:id="rId11"/>
    <sheet name="Août 2015" sheetId="3" r:id="rId12"/>
    <sheet name="Septembre 2015" sheetId="12" r:id="rId13"/>
    <sheet name="Octobre 2015" sheetId="14" r:id="rId14"/>
    <sheet name="Novembre 2015" sheetId="15" r:id="rId15"/>
    <sheet name="Décembre 2015" sheetId="18" r:id="rId16"/>
  </sheets>
  <definedNames>
    <definedName name="DateArrivéeFev" localSheetId="2">Table36[Date d''arrivée]</definedName>
    <definedName name="DateArrivéeFev">Table36[Date d''arrivée]</definedName>
    <definedName name="Liste2" localSheetId="7">#N/A</definedName>
    <definedName name="Liste2" localSheetId="15">#N/A</definedName>
    <definedName name="Liste2" localSheetId="5">#N/A</definedName>
    <definedName name="Liste2" localSheetId="10">#N/A</definedName>
    <definedName name="Liste2" localSheetId="9">#N/A</definedName>
    <definedName name="Liste2" localSheetId="8">#N/A</definedName>
    <definedName name="Liste2" localSheetId="6">#N/A</definedName>
    <definedName name="Liste2" localSheetId="14">Table3[Date de départ]</definedName>
    <definedName name="Liste2" localSheetId="13">Table3[Date de départ]</definedName>
    <definedName name="Liste2" localSheetId="2">#N/A</definedName>
    <definedName name="Liste2" localSheetId="12">Table3[Date de départ]</definedName>
    <definedName name="Liste2">Table3[Date de départ]</definedName>
    <definedName name="Listechoix" localSheetId="7">Table1[[#Headers],[Nom du chien]]</definedName>
    <definedName name="Listechoix" localSheetId="15">Table1[[#Headers],[Nom du chien]]</definedName>
    <definedName name="Listechoix" localSheetId="5">Table1[[#Headers],[Nom du chien]]</definedName>
    <definedName name="Listechoix" localSheetId="3">Table1[[#Headers],[Nom du chien]]</definedName>
    <definedName name="Listechoix" localSheetId="10">Table1[[#Headers],[Nom du chien]]</definedName>
    <definedName name="Listechoix" localSheetId="9">Table1[[#Headers],[Nom du chien]]</definedName>
    <definedName name="Listechoix" localSheetId="8">Table1[[#Headers],[Nom du chien]]</definedName>
    <definedName name="Listechoix" localSheetId="6">Table1[[#Headers],[Nom du chien]]</definedName>
    <definedName name="Listechoix" localSheetId="14">Table1[[#Headers],[Nom du chien]]</definedName>
    <definedName name="Listechoix" localSheetId="13">Table1[[#Headers],[Nom du chien]]</definedName>
    <definedName name="Listechoix" localSheetId="2">Table1[[#Headers],[Nom du chien]]</definedName>
    <definedName name="Listechoix" localSheetId="12">Table1[[#Headers],[Nom du chien]]</definedName>
    <definedName name="Listechoix">Table1[[#Headers],[Nom du chien]]</definedName>
    <definedName name="ListeJourA" localSheetId="7">#N/A</definedName>
    <definedName name="ListeJourA" localSheetId="15">#N/A</definedName>
    <definedName name="ListeJourA" localSheetId="5">#N/A</definedName>
    <definedName name="ListeJourA" localSheetId="3">#N/A</definedName>
    <definedName name="ListeJourA" localSheetId="10">#N/A</definedName>
    <definedName name="ListeJourA" localSheetId="9">#N/A</definedName>
    <definedName name="ListeJourA" localSheetId="8">#N/A</definedName>
    <definedName name="ListeJourA" localSheetId="6">#N/A</definedName>
    <definedName name="ListeJourA" localSheetId="14">#N/A</definedName>
    <definedName name="ListeJourA" localSheetId="13">#N/A</definedName>
    <definedName name="ListeJourA" localSheetId="2">#N/A</definedName>
    <definedName name="ListeJourA" localSheetId="12">#N/A</definedName>
    <definedName name="ListeJourA">Table3[Date d''arrivée]</definedName>
    <definedName name="ListeJourD" localSheetId="7">#N/A</definedName>
    <definedName name="ListeJourD" localSheetId="15">#N/A</definedName>
    <definedName name="ListeJourD" localSheetId="5">#N/A</definedName>
    <definedName name="ListeJourD" localSheetId="3">#N/A</definedName>
    <definedName name="ListeJourD" localSheetId="10">#N/A</definedName>
    <definedName name="ListeJourD" localSheetId="9">#N/A</definedName>
    <definedName name="ListeJourD" localSheetId="8">#N/A</definedName>
    <definedName name="ListeJourD" localSheetId="6">#N/A</definedName>
    <definedName name="ListeJourD" localSheetId="14">#N/A</definedName>
    <definedName name="ListeJourD" localSheetId="13">#N/A</definedName>
    <definedName name="ListeJourD" localSheetId="2">#N/A</definedName>
    <definedName name="ListeJourD" localSheetId="12">#N/A</definedName>
    <definedName name="ListeJourD">Table3[Date de départ]</definedName>
    <definedName name="ListeNom" localSheetId="7">Table1[[#All],[Nom du chien]]</definedName>
    <definedName name="ListeNom" localSheetId="15">Table1[[#All],[Nom du chien]]</definedName>
    <definedName name="ListeNom" localSheetId="5">Table1[[#All],[Nom du chien]]</definedName>
    <definedName name="ListeNom" localSheetId="3">Table1[[#All],[Nom du chien]]</definedName>
    <definedName name="ListeNom" localSheetId="10">Table1[[#All],[Nom du chien]]</definedName>
    <definedName name="ListeNom" localSheetId="9">Table1[[#All],[Nom du chien]]</definedName>
    <definedName name="ListeNom" localSheetId="8">Table1[[#All],[Nom du chien]]</definedName>
    <definedName name="ListeNom" localSheetId="6">Table1[[#All],[Nom du chien]]</definedName>
    <definedName name="ListeNom" localSheetId="14">Table1[[#All],[Nom du chien]]</definedName>
    <definedName name="ListeNom" localSheetId="13">Table1[[#All],[Nom du chien]]</definedName>
    <definedName name="ListeNom" localSheetId="2">Table1[[#All],[Nom du chien]]</definedName>
    <definedName name="ListeNom" localSheetId="12">Table1[[#All],[Nom du chien]]</definedName>
    <definedName name="ListeNom">Table1[[#All],[Nom du chien]]</definedName>
    <definedName name="ListeNomChien" localSheetId="7">Table1[[#All],[Nom du chien]]</definedName>
    <definedName name="ListeNomChien" localSheetId="15">Table1[[#All],[Nom du chien]]</definedName>
    <definedName name="ListeNomChien" localSheetId="5">Table1[[#All],[Nom du chien]]</definedName>
    <definedName name="ListeNomChien" localSheetId="3">Table1[[#All],[Nom du chien]]</definedName>
    <definedName name="ListeNomChien" localSheetId="10">Table1[[#All],[Nom du chien]]</definedName>
    <definedName name="ListeNomChien" localSheetId="9">Table1[[#All],[Nom du chien]]</definedName>
    <definedName name="ListeNomChien" localSheetId="8">Table1[[#All],[Nom du chien]]</definedName>
    <definedName name="ListeNomChien" localSheetId="6">Table1[[#All],[Nom du chien]]</definedName>
    <definedName name="ListeNomChien" localSheetId="14">Table1[[#All],[Nom du chien]]</definedName>
    <definedName name="ListeNomChien" localSheetId="13">Table1[[#All],[Nom du chien]]</definedName>
    <definedName name="ListeNomChien" localSheetId="2">Table1[[#All],[Nom du chien]]</definedName>
    <definedName name="ListeNomChien" localSheetId="12">Table1[[#All],[Nom du chien]]</definedName>
    <definedName name="ListeNomChien">Table1[[#All],[Nom du chien]]</definedName>
    <definedName name="Nb2jour" localSheetId="7">#N/A</definedName>
    <definedName name="Nb2jour" localSheetId="15">#N/A</definedName>
    <definedName name="Nb2jour" localSheetId="5">#N/A</definedName>
    <definedName name="Nb2jour" localSheetId="3">#N/A</definedName>
    <definedName name="Nb2jour" localSheetId="10">#N/A</definedName>
    <definedName name="Nb2jour" localSheetId="9">#N/A</definedName>
    <definedName name="Nb2jour" localSheetId="8">#N/A</definedName>
    <definedName name="Nb2jour" localSheetId="6">#N/A</definedName>
    <definedName name="Nb2jour" localSheetId="14">#N/A</definedName>
    <definedName name="Nb2jour" localSheetId="13">#N/A</definedName>
    <definedName name="Nb2jour" localSheetId="2">#N/A</definedName>
    <definedName name="Nb2jour" localSheetId="12">#N/A</definedName>
    <definedName name="Nb2jour">Table3[Nombre de jours]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2" i="21" l="1"/>
  <c r="F13" i="21"/>
  <c r="F14" i="21"/>
  <c r="F15" i="21"/>
  <c r="F16" i="21"/>
  <c r="F17" i="21"/>
  <c r="F18" i="21"/>
  <c r="F19" i="21"/>
  <c r="F20" i="21"/>
  <c r="F21" i="21"/>
  <c r="G12" i="21"/>
  <c r="G13" i="21"/>
  <c r="G14" i="21"/>
  <c r="G15" i="21"/>
  <c r="G16" i="21"/>
  <c r="G17" i="21"/>
  <c r="G18" i="21"/>
  <c r="G19" i="21"/>
  <c r="G20" i="21"/>
  <c r="G21" i="21"/>
  <c r="H22" i="21"/>
  <c r="F6" i="21"/>
  <c r="G6" i="21"/>
  <c r="F7" i="21"/>
  <c r="G7" i="21"/>
  <c r="F8" i="21"/>
  <c r="G8" i="21"/>
  <c r="F9" i="21"/>
  <c r="G9" i="21"/>
  <c r="F10" i="21"/>
  <c r="G10" i="21"/>
  <c r="F11" i="21"/>
  <c r="G11" i="21"/>
  <c r="G22" i="21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5" i="6"/>
  <c r="M5" i="4"/>
  <c r="O5" i="4"/>
  <c r="M6" i="4"/>
  <c r="O6" i="4"/>
  <c r="M7" i="4"/>
  <c r="O7" i="4"/>
  <c r="M8" i="4"/>
  <c r="O8" i="4"/>
  <c r="M9" i="4"/>
  <c r="O9" i="4"/>
  <c r="M10" i="4"/>
  <c r="O10" i="4"/>
  <c r="M11" i="4"/>
  <c r="O11" i="4"/>
  <c r="M12" i="4"/>
  <c r="O12" i="4"/>
  <c r="M13" i="4"/>
  <c r="O13" i="4"/>
  <c r="M14" i="4"/>
  <c r="O14" i="4"/>
  <c r="M15" i="4"/>
  <c r="O15" i="4"/>
  <c r="M16" i="4"/>
  <c r="O16" i="4"/>
  <c r="M17" i="4"/>
  <c r="O17" i="4"/>
  <c r="M18" i="4"/>
  <c r="O18" i="4"/>
  <c r="M19" i="4"/>
  <c r="O19" i="4"/>
  <c r="M20" i="4"/>
  <c r="O20" i="4"/>
  <c r="M21" i="4"/>
  <c r="O21" i="4"/>
  <c r="M22" i="4"/>
  <c r="O22" i="4"/>
  <c r="M23" i="4"/>
  <c r="O23" i="4"/>
  <c r="M24" i="4"/>
  <c r="O24" i="4"/>
  <c r="M25" i="4"/>
  <c r="O25" i="4"/>
  <c r="M26" i="4"/>
  <c r="O26" i="4"/>
  <c r="M27" i="4"/>
  <c r="O27" i="4"/>
  <c r="M28" i="4"/>
  <c r="O28" i="4"/>
  <c r="M29" i="4"/>
  <c r="O29" i="4"/>
  <c r="M30" i="4"/>
  <c r="O30" i="4"/>
  <c r="M31" i="4"/>
  <c r="O31" i="4"/>
  <c r="M32" i="4"/>
  <c r="O32" i="4"/>
  <c r="M33" i="4"/>
  <c r="O33" i="4"/>
  <c r="M34" i="4"/>
  <c r="O34" i="4"/>
  <c r="M35" i="4"/>
  <c r="O35" i="4"/>
  <c r="M32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5" i="6"/>
  <c r="L4" i="4"/>
  <c r="H19" i="4"/>
  <c r="C7" i="1"/>
  <c r="H12" i="6"/>
  <c r="C8" i="1"/>
  <c r="H12" i="7"/>
  <c r="C9" i="1"/>
  <c r="H12" i="8"/>
  <c r="C10" i="1"/>
  <c r="H12" i="9"/>
  <c r="C11" i="1"/>
  <c r="H12" i="10"/>
  <c r="C12" i="1"/>
  <c r="H12" i="11"/>
  <c r="C13" i="1"/>
  <c r="H12" i="3"/>
  <c r="C14" i="1"/>
  <c r="H12" i="12"/>
  <c r="C15" i="1"/>
  <c r="H12" i="14"/>
  <c r="C16" i="1"/>
  <c r="H12" i="15"/>
  <c r="C17" i="1"/>
  <c r="H12" i="18"/>
  <c r="C18" i="1"/>
  <c r="C19" i="1"/>
  <c r="H3" i="1"/>
  <c r="G19" i="4"/>
  <c r="B7" i="1"/>
  <c r="F8" i="11"/>
  <c r="G8" i="11"/>
  <c r="F6" i="11"/>
  <c r="G6" i="11"/>
  <c r="F7" i="11"/>
  <c r="G7" i="11"/>
  <c r="F9" i="11"/>
  <c r="G9" i="11"/>
  <c r="F10" i="11"/>
  <c r="G10" i="11"/>
  <c r="F11" i="11"/>
  <c r="G11" i="11"/>
  <c r="G12" i="11"/>
  <c r="B13" i="1"/>
  <c r="F6" i="6"/>
  <c r="G6" i="6"/>
  <c r="F7" i="6"/>
  <c r="G7" i="6"/>
  <c r="F8" i="6"/>
  <c r="G8" i="6"/>
  <c r="F9" i="6"/>
  <c r="G9" i="6"/>
  <c r="F10" i="6"/>
  <c r="G10" i="6"/>
  <c r="F11" i="6"/>
  <c r="G11" i="6"/>
  <c r="G12" i="6"/>
  <c r="B8" i="1"/>
  <c r="F6" i="7"/>
  <c r="G6" i="7"/>
  <c r="F7" i="7"/>
  <c r="G7" i="7"/>
  <c r="F8" i="7"/>
  <c r="G8" i="7"/>
  <c r="F9" i="7"/>
  <c r="G9" i="7"/>
  <c r="F10" i="7"/>
  <c r="G10" i="7"/>
  <c r="F11" i="7"/>
  <c r="G11" i="7"/>
  <c r="G12" i="7"/>
  <c r="B9" i="1"/>
  <c r="F6" i="8"/>
  <c r="G6" i="8"/>
  <c r="F7" i="8"/>
  <c r="G7" i="8"/>
  <c r="F8" i="8"/>
  <c r="G8" i="8"/>
  <c r="F9" i="8"/>
  <c r="G9" i="8"/>
  <c r="F10" i="8"/>
  <c r="G10" i="8"/>
  <c r="F11" i="8"/>
  <c r="G11" i="8"/>
  <c r="G12" i="8"/>
  <c r="B10" i="1"/>
  <c r="F6" i="9"/>
  <c r="G6" i="9"/>
  <c r="F7" i="9"/>
  <c r="G7" i="9"/>
  <c r="F8" i="9"/>
  <c r="G8" i="9"/>
  <c r="F9" i="9"/>
  <c r="G9" i="9"/>
  <c r="F10" i="9"/>
  <c r="G10" i="9"/>
  <c r="F11" i="9"/>
  <c r="G11" i="9"/>
  <c r="G12" i="9"/>
  <c r="B11" i="1"/>
  <c r="F6" i="10"/>
  <c r="G6" i="10"/>
  <c r="F7" i="10"/>
  <c r="G7" i="10"/>
  <c r="F8" i="10"/>
  <c r="G8" i="10"/>
  <c r="F9" i="10"/>
  <c r="G9" i="10"/>
  <c r="F10" i="10"/>
  <c r="G10" i="10"/>
  <c r="F11" i="10"/>
  <c r="G11" i="10"/>
  <c r="G12" i="10"/>
  <c r="B12" i="1"/>
  <c r="F6" i="3"/>
  <c r="G6" i="3"/>
  <c r="F7" i="3"/>
  <c r="G7" i="3"/>
  <c r="F8" i="3"/>
  <c r="G8" i="3"/>
  <c r="F9" i="3"/>
  <c r="G9" i="3"/>
  <c r="F10" i="3"/>
  <c r="G10" i="3"/>
  <c r="F11" i="3"/>
  <c r="G11" i="3"/>
  <c r="G12" i="3"/>
  <c r="B14" i="1"/>
  <c r="F6" i="12"/>
  <c r="G6" i="12"/>
  <c r="F7" i="12"/>
  <c r="G7" i="12"/>
  <c r="F8" i="12"/>
  <c r="G8" i="12"/>
  <c r="F9" i="12"/>
  <c r="G9" i="12"/>
  <c r="F10" i="12"/>
  <c r="G10" i="12"/>
  <c r="F11" i="12"/>
  <c r="G11" i="12"/>
  <c r="G12" i="12"/>
  <c r="B15" i="1"/>
  <c r="F6" i="14"/>
  <c r="G6" i="14"/>
  <c r="F7" i="14"/>
  <c r="G7" i="14"/>
  <c r="F8" i="14"/>
  <c r="G8" i="14"/>
  <c r="F9" i="14"/>
  <c r="G9" i="14"/>
  <c r="F10" i="14"/>
  <c r="G10" i="14"/>
  <c r="F11" i="14"/>
  <c r="G11" i="14"/>
  <c r="G12" i="14"/>
  <c r="B16" i="1"/>
  <c r="F6" i="15"/>
  <c r="G6" i="15"/>
  <c r="F7" i="15"/>
  <c r="G7" i="15"/>
  <c r="F8" i="15"/>
  <c r="G8" i="15"/>
  <c r="F9" i="15"/>
  <c r="G9" i="15"/>
  <c r="F10" i="15"/>
  <c r="G10" i="15"/>
  <c r="F11" i="15"/>
  <c r="G11" i="15"/>
  <c r="G12" i="15"/>
  <c r="B17" i="1"/>
  <c r="F6" i="18"/>
  <c r="G6" i="18"/>
  <c r="F7" i="18"/>
  <c r="G7" i="18"/>
  <c r="F8" i="18"/>
  <c r="G8" i="18"/>
  <c r="F9" i="18"/>
  <c r="G9" i="18"/>
  <c r="F10" i="18"/>
  <c r="G10" i="18"/>
  <c r="F11" i="18"/>
  <c r="G11" i="18"/>
  <c r="G12" i="18"/>
  <c r="B18" i="1"/>
  <c r="B19" i="1"/>
</calcChain>
</file>

<file path=xl/sharedStrings.xml><?xml version="1.0" encoding="utf-8"?>
<sst xmlns="http://schemas.openxmlformats.org/spreadsheetml/2006/main" count="218" uniqueCount="60">
  <si>
    <t>Garde de chiens 2014</t>
  </si>
  <si>
    <t>Contacts</t>
  </si>
  <si>
    <t>Nom du propriétaire</t>
  </si>
  <si>
    <t>Nom du chien</t>
  </si>
  <si>
    <t>Numéro de tel</t>
  </si>
  <si>
    <t>Balto</t>
  </si>
  <si>
    <t>MR ANZSDDRJ</t>
  </si>
  <si>
    <t>Bouffi</t>
  </si>
  <si>
    <t>BLABLABLA</t>
  </si>
  <si>
    <t>Total</t>
  </si>
  <si>
    <t>BEOOF</t>
  </si>
  <si>
    <t>ZIJDWJFDN</t>
  </si>
  <si>
    <t>Matthew</t>
  </si>
  <si>
    <t>Mr ZIMMER</t>
  </si>
  <si>
    <t>Nom du Chien</t>
  </si>
  <si>
    <t>AXELZK</t>
  </si>
  <si>
    <t>Date d'arrivée</t>
  </si>
  <si>
    <t>Date de départ</t>
  </si>
  <si>
    <t>Nombre de jours</t>
  </si>
  <si>
    <t xml:space="preserve">Argent estimé </t>
  </si>
  <si>
    <t>Argent perçu</t>
  </si>
  <si>
    <t>Mr AHdhS</t>
  </si>
  <si>
    <t>Autres</t>
  </si>
  <si>
    <t>Objets apportés</t>
  </si>
  <si>
    <t>Heure d'arrivée</t>
  </si>
  <si>
    <t>Heure de départ</t>
  </si>
  <si>
    <t>12h-14h</t>
  </si>
  <si>
    <t>Quelques chiffres..</t>
  </si>
  <si>
    <t>Mois</t>
  </si>
  <si>
    <t>Gain estimé</t>
  </si>
  <si>
    <t>Gain perçu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</si>
  <si>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</si>
  <si>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</si>
  <si>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</si>
  <si>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</si>
  <si>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</si>
  <si>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</si>
  <si>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</si>
  <si>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</si>
  <si>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</si>
  <si>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</si>
  <si>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</si>
  <si>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</si>
  <si>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Décembre 2015</t>
  </si>
  <si>
    <t>Février 2015</t>
  </si>
  <si>
    <t>Mars 2015</t>
  </si>
  <si>
    <t>Avril 2015</t>
  </si>
  <si>
    <t>Mai 2015</t>
  </si>
  <si>
    <t>Juin 2015</t>
  </si>
  <si>
    <t>Juillet 2015</t>
  </si>
  <si>
    <t>Août 2015</t>
  </si>
  <si>
    <t>Septembre 2015</t>
  </si>
  <si>
    <t>Octobre 2015</t>
  </si>
  <si>
    <t>Novembre 2015</t>
  </si>
  <si>
    <t>Autres informations</t>
  </si>
  <si>
    <t xml:space="preserve">Cette année un total de </t>
  </si>
  <si>
    <t>euros à été perçu</t>
  </si>
  <si>
    <t>Nb de chiens présent</t>
  </si>
  <si>
    <t>Registre 2015</t>
  </si>
  <si>
    <t>JANVIER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</si>
</sst>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#&quot; &quot;##&quot; &quot;##&quot; &quot;##&quot; &quot;##"/>
    <numFmt numFmtId="165" formatCode="dd/mm/yy;@"/>
    <numFmt numFmtId="166" formatCode="mmmm\ yyyy"/>
    <numFmt numFmtId="167" formatCode="ddd"/>
    <numFmt numFmtId="168" formatCode="d"/>
  </numFmts>
  <fonts count="2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48"/>
      <color theme="1"/>
      <name val="Calibri"/>
      <scheme val="minor"/>
    </font>
    <font>
      <sz val="48"/>
      <color theme="1"/>
      <name val="Calibri"/>
      <scheme val="minor"/>
    </font>
    <font>
      <sz val="48"/>
      <color theme="1"/>
      <name val="Courier New"/>
    </font>
    <font>
      <b/>
      <sz val="14"/>
      <color theme="1"/>
      <name val="Lucida Bright"/>
    </font>
    <font>
      <b/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b/>
      <sz val="48"/>
      <color theme="1"/>
      <name val="Avenir Black"/>
    </font>
    <font>
      <sz val="14"/>
      <color theme="1"/>
      <name val="Calibri"/>
      <scheme val="minor"/>
    </font>
    <font>
      <b/>
      <sz val="14"/>
      <color theme="1"/>
      <name val="Avenir Black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b/>
      <sz val="18"/>
      <name val="Calibri"/>
      <scheme val="minor"/>
    </font>
    <font>
      <sz val="14"/>
      <color theme="1"/>
      <name val="Lucida Bright"/>
    </font>
    <font>
      <b/>
      <sz val="14"/>
      <color theme="1"/>
      <name val="Calibri"/>
      <scheme val="minor"/>
    </font>
    <font>
      <b/>
      <sz val="16"/>
      <color theme="3"/>
      <name val="Calibri"/>
      <scheme val="minor"/>
    </font>
    <font>
      <sz val="10.5"/>
      <color rgb="FFE8E8E8"/>
      <name val="Courier New"/>
      <family val="3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8"/>
      <color theme="1"/>
      <name val="Calibri"/>
      <scheme val="minor"/>
    </font>
    <font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rgb="FFA6A6A6"/>
      </bottom>
      <diagonal/>
    </border>
  </borders>
  <cellStyleXfs count="9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49" fontId="16" fillId="0" borderId="0">
      <alignment horizontal="center" vertical="center"/>
    </xf>
    <xf numFmtId="0" fontId="18" fillId="0" borderId="0">
      <alignment vertical="top"/>
    </xf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0" fillId="3" borderId="0" xfId="0" applyFill="1"/>
    <xf numFmtId="0" fontId="4" fillId="4" borderId="0" xfId="0" applyFont="1" applyFill="1"/>
    <xf numFmtId="0" fontId="0" fillId="4" borderId="0" xfId="0" applyFill="1"/>
    <xf numFmtId="0" fontId="5" fillId="0" borderId="0" xfId="0" applyFont="1" applyFill="1"/>
    <xf numFmtId="0" fontId="0" fillId="0" borderId="0" xfId="0" applyFill="1" applyBorder="1"/>
    <xf numFmtId="0" fontId="0" fillId="0" borderId="0" xfId="0" applyFill="1"/>
    <xf numFmtId="49" fontId="5" fillId="0" borderId="0" xfId="0" applyNumberFormat="1" applyFont="1" applyFill="1"/>
    <xf numFmtId="0" fontId="0" fillId="5" borderId="0" xfId="0" applyFill="1"/>
    <xf numFmtId="0" fontId="0" fillId="6" borderId="0" xfId="0" applyFill="1"/>
    <xf numFmtId="49" fontId="4" fillId="6" borderId="0" xfId="0" applyNumberFormat="1" applyFont="1" applyFill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ont="1" applyFill="1"/>
    <xf numFmtId="14" fontId="0" fillId="0" borderId="0" xfId="0" applyNumberFormat="1" applyFill="1"/>
    <xf numFmtId="165" fontId="0" fillId="0" borderId="0" xfId="0" applyNumberFormat="1" applyFont="1" applyFill="1" applyBorder="1"/>
    <xf numFmtId="0" fontId="0" fillId="0" borderId="0" xfId="0" applyFont="1" applyFill="1"/>
    <xf numFmtId="14" fontId="0" fillId="0" borderId="0" xfId="0" applyNumberFormat="1" applyFill="1" applyBorder="1"/>
    <xf numFmtId="0" fontId="0" fillId="7" borderId="0" xfId="0" applyFill="1"/>
    <xf numFmtId="49" fontId="4" fillId="7" borderId="0" xfId="0" applyNumberFormat="1" applyFont="1" applyFill="1"/>
    <xf numFmtId="49" fontId="4" fillId="3" borderId="0" xfId="0" applyNumberFormat="1" applyFont="1" applyFill="1"/>
    <xf numFmtId="0" fontId="8" fillId="2" borderId="0" xfId="0" applyFont="1" applyFill="1" applyAlignment="1">
      <alignment horizontal="left"/>
    </xf>
    <xf numFmtId="0" fontId="10" fillId="0" borderId="0" xfId="0" applyFont="1" applyFill="1"/>
    <xf numFmtId="0" fontId="13" fillId="0" borderId="0" xfId="0" applyFont="1" applyFill="1"/>
    <xf numFmtId="0" fontId="14" fillId="0" borderId="0" xfId="0" applyFont="1" applyFill="1"/>
    <xf numFmtId="0" fontId="0" fillId="8" borderId="0" xfId="0" applyFill="1"/>
    <xf numFmtId="49" fontId="4" fillId="8" borderId="0" xfId="0" applyNumberFormat="1" applyFont="1" applyFill="1"/>
    <xf numFmtId="0" fontId="0" fillId="9" borderId="0" xfId="0" applyFill="1"/>
    <xf numFmtId="49" fontId="4" fillId="9" borderId="0" xfId="0" applyNumberFormat="1" applyFont="1" applyFill="1"/>
    <xf numFmtId="0" fontId="0" fillId="10" borderId="0" xfId="0" applyFill="1"/>
    <xf numFmtId="49" fontId="4" fillId="10" borderId="0" xfId="0" applyNumberFormat="1" applyFont="1" applyFill="1"/>
    <xf numFmtId="0" fontId="0" fillId="11" borderId="0" xfId="0" applyFill="1"/>
    <xf numFmtId="49" fontId="4" fillId="11" borderId="0" xfId="0" applyNumberFormat="1" applyFont="1" applyFill="1"/>
    <xf numFmtId="0" fontId="7" fillId="11" borderId="0" xfId="0" applyFont="1" applyFill="1"/>
    <xf numFmtId="0" fontId="0" fillId="12" borderId="0" xfId="0" applyFill="1"/>
    <xf numFmtId="49" fontId="4" fillId="12" borderId="0" xfId="0" applyNumberFormat="1" applyFont="1" applyFill="1"/>
    <xf numFmtId="49" fontId="4" fillId="2" borderId="0" xfId="0" applyNumberFormat="1" applyFont="1" applyFill="1"/>
    <xf numFmtId="0" fontId="0" fillId="13" borderId="0" xfId="0" applyFill="1"/>
    <xf numFmtId="49" fontId="4" fillId="13" borderId="0" xfId="0" applyNumberFormat="1" applyFont="1" applyFill="1"/>
    <xf numFmtId="0" fontId="7" fillId="13" borderId="0" xfId="0" applyFont="1" applyFill="1"/>
    <xf numFmtId="0" fontId="0" fillId="14" borderId="0" xfId="0" applyFill="1"/>
    <xf numFmtId="49" fontId="4" fillId="14" borderId="0" xfId="0" applyNumberFormat="1" applyFont="1" applyFill="1"/>
    <xf numFmtId="0" fontId="7" fillId="14" borderId="0" xfId="0" applyFont="1" applyFill="1"/>
    <xf numFmtId="0" fontId="0" fillId="15" borderId="0" xfId="0" applyFill="1"/>
    <xf numFmtId="49" fontId="4" fillId="15" borderId="0" xfId="0" applyNumberFormat="1" applyFont="1" applyFill="1"/>
    <xf numFmtId="0" fontId="15" fillId="0" borderId="0" xfId="0" applyFont="1" applyFill="1"/>
    <xf numFmtId="0" fontId="9" fillId="0" borderId="0" xfId="0" applyFont="1" applyFill="1"/>
    <xf numFmtId="0" fontId="17" fillId="0" borderId="0" xfId="0" applyFont="1" applyFill="1" applyAlignment="1">
      <alignment horizontal="center" vertical="center"/>
    </xf>
    <xf numFmtId="167" fontId="0" fillId="0" borderId="0" xfId="0" applyNumberFormat="1" applyAlignment="1">
      <alignment horizontal="left"/>
    </xf>
    <xf numFmtId="168" fontId="6" fillId="0" borderId="0" xfId="0" applyNumberFormat="1" applyFont="1"/>
    <xf numFmtId="0" fontId="18" fillId="0" borderId="1" xfId="4" applyBorder="1">
      <alignment vertical="top"/>
    </xf>
    <xf numFmtId="0" fontId="18" fillId="0" borderId="2" xfId="4" applyBorder="1">
      <alignment vertical="top"/>
    </xf>
    <xf numFmtId="0" fontId="18" fillId="16" borderId="2" xfId="4" applyFill="1" applyBorder="1">
      <alignment vertical="top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8" fontId="6" fillId="0" borderId="0" xfId="0" applyNumberFormat="1" applyFont="1" applyAlignment="1">
      <alignment horizontal="center"/>
    </xf>
    <xf numFmtId="0" fontId="0" fillId="0" borderId="0" xfId="0" applyFill="1" applyAlignment="1">
      <alignment textRotation="45"/>
    </xf>
    <xf numFmtId="0" fontId="0" fillId="0" borderId="0" xfId="0" applyFill="1" applyAlignment="1"/>
    <xf numFmtId="0" fontId="21" fillId="0" borderId="0" xfId="0" applyFont="1" applyFill="1"/>
    <xf numFmtId="0" fontId="6" fillId="0" borderId="0" xfId="0" applyFont="1" applyFill="1"/>
    <xf numFmtId="0" fontId="22" fillId="0" borderId="0" xfId="0" applyFont="1"/>
    <xf numFmtId="1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textRotation="45"/>
    </xf>
    <xf numFmtId="167" fontId="22" fillId="0" borderId="0" xfId="0" applyNumberFormat="1" applyFont="1" applyAlignment="1">
      <alignment horizontal="left"/>
    </xf>
    <xf numFmtId="168" fontId="24" fillId="0" borderId="0" xfId="0" applyNumberFormat="1" applyFont="1" applyAlignment="1">
      <alignment horizontal="center"/>
    </xf>
    <xf numFmtId="0" fontId="18" fillId="0" borderId="3" xfId="0" applyFont="1" applyBorder="1" applyAlignment="1">
      <alignment vertical="top"/>
    </xf>
    <xf numFmtId="0" fontId="24" fillId="0" borderId="0" xfId="0" applyFont="1"/>
    <xf numFmtId="167" fontId="19" fillId="0" borderId="0" xfId="0" applyNumberFormat="1" applyFont="1" applyAlignment="1">
      <alignment horizontal="left"/>
    </xf>
    <xf numFmtId="168" fontId="20" fillId="0" borderId="0" xfId="0" applyNumberFormat="1" applyFont="1" applyAlignment="1">
      <alignment horizontal="center"/>
    </xf>
    <xf numFmtId="0" fontId="18" fillId="17" borderId="3" xfId="0" applyFont="1" applyFill="1" applyBorder="1" applyAlignment="1">
      <alignment vertical="top"/>
    </xf>
    <xf numFmtId="166" fontId="16" fillId="0" borderId="0" xfId="3" applyNumberFormat="1" applyAlignment="1">
      <alignment horizontal="center" vertical="center"/>
    </xf>
    <xf numFmtId="166" fontId="23" fillId="0" borderId="0" xfId="0" applyNumberFormat="1" applyFont="1" applyAlignment="1">
      <alignment horizontal="center" vertical="center"/>
    </xf>
  </cellXfs>
  <cellStyles count="9">
    <cellStyle name="jour" xfId="4"/>
    <cellStyle name="Lien hypertexte" xfId="1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6" builtinId="9" hidden="1"/>
    <cellStyle name="Lien hypertexte visité" xfId="8" builtinId="9" hidden="1"/>
    <cellStyle name="Normal" xfId="0" builtinId="0"/>
    <cellStyle name="Style 1" xfId="3"/>
  </cellStyles>
  <dxfs count="317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rgb="FF000000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rgb="FF000000"/>
        </patternFill>
      </fill>
    </dxf>
    <dxf>
      <fill>
        <patternFill patternType="none">
          <fgColor rgb="FF000000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rgb="FF000000"/>
        </patternFill>
      </fill>
    </dxf>
    <dxf>
      <fill>
        <patternFill patternType="none">
          <fgColor rgb="FF000000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rgb="FF000000"/>
        </patternFill>
      </fill>
    </dxf>
    <dxf>
      <fill>
        <patternFill patternType="none">
          <fgColor rgb="FF000000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rgb="FF000000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numFmt numFmtId="19" formatCode="dd/mm/yy"/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3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3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3" tint="-0.249977111117893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numFmt numFmtId="19" formatCode="dd/mm/yy"/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5" tint="0.79998168889431442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color rgb="FFFF0000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rgb="FF000000"/>
          <bgColor rgb="FFF2DCDB"/>
        </patternFill>
      </fill>
    </dxf>
    <dxf>
      <fill>
        <patternFill patternType="none">
          <fgColor rgb="FF000000"/>
          <bgColor rgb="FFF2DCDB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9" tint="0.39997558519241921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0#&quot; &quot;##&quot; &quot;##&quot; &quot;##&quot; &quot;##"/>
      <fill>
        <patternFill patternType="none">
          <fgColor indexed="64"/>
          <bgColor theme="9" tint="0.39997558519241921"/>
        </patternFill>
      </fill>
      <alignment horizontal="center" textRotation="0" wrapText="0" indent="0" justifyLastLine="0" shrinkToFit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9" tint="0.3999755851924192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9" tint="0.39997558519241921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  <bgColor theme="9" tint="0.39997558519241921"/>
        </patternFill>
      </fill>
    </dxf>
    <dxf>
      <fill>
        <patternFill patternType="none">
          <fgColor indexed="64"/>
        </patternFill>
      </fill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0985579615048119"/>
          <c:y val="0.0490740740740741"/>
          <c:w val="0.736744531933508"/>
          <c:h val="0.721318168562263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Général!$A$7:$A$18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Général!$B$7:$B$18</c:f>
              <c:numCache>
                <c:formatCode>General</c:formatCode>
                <c:ptCount val="12"/>
                <c:pt idx="0">
                  <c:v>0.0</c:v>
                </c:pt>
                <c:pt idx="1">
                  <c:v>200.0</c:v>
                </c:pt>
                <c:pt idx="2">
                  <c:v>180.0</c:v>
                </c:pt>
                <c:pt idx="3">
                  <c:v>180.0</c:v>
                </c:pt>
                <c:pt idx="4">
                  <c:v>180.0</c:v>
                </c:pt>
                <c:pt idx="5">
                  <c:v>180.0</c:v>
                </c:pt>
                <c:pt idx="6">
                  <c:v>180.0</c:v>
                </c:pt>
                <c:pt idx="7">
                  <c:v>180.0</c:v>
                </c:pt>
                <c:pt idx="8">
                  <c:v>180.0</c:v>
                </c:pt>
                <c:pt idx="9">
                  <c:v>180.0</c:v>
                </c:pt>
                <c:pt idx="10">
                  <c:v>180.0</c:v>
                </c:pt>
                <c:pt idx="11">
                  <c:v>180.0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Général!$A$7:$A$18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Général!$C$7:$C$18</c:f>
              <c:numCache>
                <c:formatCode>General</c:formatCode>
                <c:ptCount val="12"/>
                <c:pt idx="0">
                  <c:v>0.0</c:v>
                </c:pt>
                <c:pt idx="1">
                  <c:v>40.0</c:v>
                </c:pt>
                <c:pt idx="2">
                  <c:v>40.0</c:v>
                </c:pt>
                <c:pt idx="3">
                  <c:v>40.0</c:v>
                </c:pt>
                <c:pt idx="4">
                  <c:v>40.0</c:v>
                </c:pt>
                <c:pt idx="5">
                  <c:v>40.0</c:v>
                </c:pt>
                <c:pt idx="6">
                  <c:v>210.0</c:v>
                </c:pt>
                <c:pt idx="7">
                  <c:v>40.0</c:v>
                </c:pt>
                <c:pt idx="8">
                  <c:v>40.0</c:v>
                </c:pt>
                <c:pt idx="9">
                  <c:v>40.0</c:v>
                </c:pt>
                <c:pt idx="10">
                  <c:v>40.0</c:v>
                </c:pt>
                <c:pt idx="11">
                  <c:v>40.0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03070696"/>
        <c:axId val="2054553448"/>
        <c:axId val="0"/>
      </c:bar3DChart>
      <c:catAx>
        <c:axId val="2103070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Mois</a:t>
                </a:r>
              </a:p>
            </c:rich>
          </c:tx>
          <c:layout>
            <c:manualLayout>
              <c:xMode val="edge"/>
              <c:yMode val="edge"/>
              <c:x val="0.388268815235305"/>
              <c:y val="0.914950698730226"/>
            </c:manualLayout>
          </c:layout>
          <c:overlay val="0"/>
        </c:title>
        <c:majorTickMark val="none"/>
        <c:minorTickMark val="none"/>
        <c:tickLblPos val="nextTo"/>
        <c:crossAx val="2054553448"/>
        <c:crosses val="autoZero"/>
        <c:auto val="1"/>
        <c:lblAlgn val="ctr"/>
        <c:lblOffset val="100"/>
        <c:noMultiLvlLbl val="0"/>
      </c:catAx>
      <c:valAx>
        <c:axId val="20545534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Gain</a:t>
                </a:r>
                <a:r>
                  <a:rPr lang="fr-FR" baseline="0"/>
                  <a:t> (en euros)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0.0014491851309284"/>
              <c:y val="0.2648836631907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1030706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5</xdr:row>
      <xdr:rowOff>50800</xdr:rowOff>
    </xdr:from>
    <xdr:to>
      <xdr:col>11</xdr:col>
      <xdr:colOff>101600</xdr:colOff>
      <xdr:row>19</xdr:row>
      <xdr:rowOff>101600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0" name="Table10" displayName="Table10" ref="A6:C19" totalsRowCount="1" headerRowDxfId="316" dataDxfId="315" totalsRowDxfId="314">
  <autoFilter ref="A6:C18"/>
  <tableColumns count="3">
    <tableColumn id="1" name="Mois" totalsRowLabel="Total" dataDxfId="313" totalsRowDxfId="312"/>
    <tableColumn id="2" name="Gain estimé" totalsRowFunction="sum" dataDxfId="311" totalsRowDxfId="310"/>
    <tableColumn id="3" name="Gain perçu" totalsRowFunction="sum" dataDxfId="309" totalsRowDxfId="30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5:D10" headerRowDxfId="307" dataDxfId="306" totalsRowDxfId="305">
  <autoFilter ref="A5:D10"/>
  <tableColumns count="4">
    <tableColumn id="1" name="Nom du chien" totalsRowLabel="Total" dataDxfId="304" totalsRowDxfId="303"/>
    <tableColumn id="2" name="Nom du propriétaire" dataDxfId="302" totalsRowDxfId="301"/>
    <tableColumn id="3" name="Numéro de tel" totalsRowFunction="sum" dataDxfId="300" totalsRowDxfId="299"/>
    <tableColumn id="4" name="Autres informations" dataDxfId="298" totalsRowDxfId="297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4" name="Registre" displayName="Registre" ref="A5:J22" totalsRowCount="1" headerRowDxfId="296" dataDxfId="295" totalsRowDxfId="294">
  <autoFilter ref="A5:J21"/>
  <tableColumns count="10">
    <tableColumn id="1" name="Nom du Chien" totalsRowLabel="Total" dataDxfId="293" totalsRowDxfId="292"/>
    <tableColumn id="2" name="Date d'arrivée" dataDxfId="291" totalsRowDxfId="290"/>
    <tableColumn id="10" name="Heure d'arrivée" dataDxfId="289" totalsRowDxfId="288"/>
    <tableColumn id="3" name="Date de départ" dataDxfId="287" totalsRowDxfId="286"/>
    <tableColumn id="11" name="Heure de départ" dataDxfId="285" totalsRowDxfId="284"/>
    <tableColumn id="4" name="Nombre de jours" dataDxfId="283" totalsRowDxfId="282">
      <calculatedColumnFormula>DATEDIF(Registre[Date d''arrivée],Registre[Date de départ],"d")</calculatedColumnFormula>
    </tableColumn>
    <tableColumn id="5" name="Argent estimé " totalsRowFunction="sum" dataDxfId="281" totalsRowDxfId="280">
      <calculatedColumnFormula xml:space="preserve"> (Registre[Nombre de jours])*10</calculatedColumnFormula>
    </tableColumn>
    <tableColumn id="6" name="Argent perçu" totalsRowFunction="sum" dataDxfId="279" totalsRowDxfId="278"/>
    <tableColumn id="7" name="Autres" dataDxfId="277" totalsRowDxfId="276"/>
    <tableColumn id="8" name="Objets apportés" dataDxfId="275" totalsRowDxfId="274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2" name="TabJanvier" displayName="TabJanvier" ref="A5:J19" totalsRowCount="1" headerRowDxfId="272" dataDxfId="271" totalsRowDxfId="270">
  <autoFilter ref="A5:J18"/>
  <tableColumns count="10">
    <tableColumn id="1" name="Nom du Chien" totalsRowLabel="Total" dataDxfId="269" totalsRowDxfId="268"/>
    <tableColumn id="2" name="Date d'arrivée" dataDxfId="267" totalsRowDxfId="266"/>
    <tableColumn id="10" name="Heure d'arrivée" dataDxfId="265" totalsRowDxfId="264"/>
    <tableColumn id="3" name="Date de départ" dataDxfId="263" totalsRowDxfId="262"/>
    <tableColumn id="11" name="Heure de départ" dataDxfId="261" totalsRowDxfId="260"/>
    <tableColumn id="4" name="Nombre de jours" dataDxfId="259" totalsRowDxfId="258"/>
    <tableColumn id="5" name="Argent estimé " totalsRowFunction="sum" dataDxfId="257" totalsRowDxfId="256"/>
    <tableColumn id="6" name="Argent perçu" totalsRowFunction="sum" dataDxfId="255" totalsRowDxfId="254"/>
    <tableColumn id="7" name="Autres" dataDxfId="253" totalsRowDxfId="252"/>
    <tableColumn id="8" name="Objets apportés" dataDxfId="251" totalsRowDxfId="250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5" name="Table36" displayName="Table36" ref="A5:J12" totalsRowCount="1" headerRowDxfId="249" dataDxfId="248" totalsRowDxfId="247">
  <autoFilter ref="A5:J11"/>
  <tableColumns count="10">
    <tableColumn id="1" name="Nom du Chien" totalsRowLabel="Total" dataDxfId="246" totalsRowDxfId="245"/>
    <tableColumn id="2" name="Date d'arrivée" dataDxfId="244" totalsRowDxfId="243"/>
    <tableColumn id="10" name="Heure d'arrivée" dataDxfId="242" totalsRowDxfId="241"/>
    <tableColumn id="3" name="Date de départ" dataDxfId="240" totalsRowDxfId="239"/>
    <tableColumn id="11" name="Heure de départ" dataDxfId="238" totalsRowDxfId="237"/>
    <tableColumn id="4" name="Nombre de jours" dataDxfId="236" totalsRowDxfId="235">
      <calculatedColumnFormula>DATEDIF(Table36[Date d''arrivée],Table36[Date de départ],"d")</calculatedColumnFormula>
    </tableColumn>
    <tableColumn id="5" name="Argent estimé " totalsRowFunction="sum" dataDxfId="234" totalsRowDxfId="233">
      <calculatedColumnFormula xml:space="preserve"> (Table36[Nombre de jours])*10</calculatedColumnFormula>
    </tableColumn>
    <tableColumn id="6" name="Argent perçu" totalsRowFunction="sum" dataDxfId="232" totalsRowDxfId="231"/>
    <tableColumn id="7" name="Autres" dataDxfId="230" totalsRowDxfId="229"/>
    <tableColumn id="8" name="Objets apportés" dataDxfId="228" totalsRowDxfId="227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37" displayName="Table37" ref="A5:J12" totalsRowCount="1" headerRowDxfId="226" dataDxfId="225" totalsRowDxfId="224">
  <autoFilter ref="A5:J11"/>
  <tableColumns count="10">
    <tableColumn id="1" name="Nom du Chien" totalsRowLabel="Total" dataDxfId="223" totalsRowDxfId="222"/>
    <tableColumn id="2" name="Date d'arrivée" dataDxfId="221" totalsRowDxfId="220"/>
    <tableColumn id="10" name="Heure d'arrivée" dataDxfId="219" totalsRowDxfId="218"/>
    <tableColumn id="3" name="Date de départ" dataDxfId="217" totalsRowDxfId="216"/>
    <tableColumn id="11" name="Heure de départ" dataDxfId="215" totalsRowDxfId="214"/>
    <tableColumn id="4" name="Nombre de jours" dataDxfId="213" totalsRowDxfId="212">
      <calculatedColumnFormula>DATEDIF(Table37[Date d''arrivée],Table37[Date de départ],"d")</calculatedColumnFormula>
    </tableColumn>
    <tableColumn id="5" name="Argent estimé " totalsRowFunction="sum" dataDxfId="211" totalsRowDxfId="210">
      <calculatedColumnFormula xml:space="preserve"> (Table37[Nombre de jours])*10</calculatedColumnFormula>
    </tableColumn>
    <tableColumn id="6" name="Argent perçu" totalsRowFunction="sum" dataDxfId="209" totalsRowDxfId="208"/>
    <tableColumn id="7" name="Autres" dataDxfId="207" totalsRowDxfId="206"/>
    <tableColumn id="8" name="Objets apportés" dataDxfId="205" totalsRowDxfId="204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38" displayName="Table38" ref="A5:J12" totalsRowCount="1" headerRowDxfId="203" dataDxfId="202" totalsRowDxfId="201">
  <autoFilter ref="A5:J11"/>
  <tableColumns count="10">
    <tableColumn id="1" name="Nom du Chien" totalsRowLabel="Total" dataDxfId="200" totalsRowDxfId="199"/>
    <tableColumn id="2" name="Date d'arrivée" dataDxfId="198" totalsRowDxfId="197"/>
    <tableColumn id="10" name="Heure d'arrivée" dataDxfId="196" totalsRowDxfId="195"/>
    <tableColumn id="3" name="Date de départ" dataDxfId="194" totalsRowDxfId="193"/>
    <tableColumn id="11" name="Heure de départ" dataDxfId="192" totalsRowDxfId="191"/>
    <tableColumn id="4" name="Nombre de jours" dataDxfId="190" totalsRowDxfId="189">
      <calculatedColumnFormula>DATEDIF(Table38[Date d''arrivée],Table38[Date de départ],"d")</calculatedColumnFormula>
    </tableColumn>
    <tableColumn id="5" name="Argent estimé " totalsRowFunction="sum" dataDxfId="188" totalsRowDxfId="187">
      <calculatedColumnFormula xml:space="preserve"> (Table38[Nombre de jours])*10</calculatedColumnFormula>
    </tableColumn>
    <tableColumn id="6" name="Argent perçu" totalsRowFunction="sum" dataDxfId="186" totalsRowDxfId="185"/>
    <tableColumn id="7" name="Autres" dataDxfId="184" totalsRowDxfId="183"/>
    <tableColumn id="8" name="Objets apportés" dataDxfId="182" totalsRowDxfId="181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id="8" name="Table39" displayName="Table39" ref="A5:J12" totalsRowCount="1" headerRowDxfId="180" dataDxfId="179" totalsRowDxfId="178">
  <autoFilter ref="A5:J11"/>
  <tableColumns count="10">
    <tableColumn id="1" name="Nom du Chien" totalsRowLabel="Total" dataDxfId="177" totalsRowDxfId="176"/>
    <tableColumn id="2" name="Date d'arrivée" dataDxfId="175" totalsRowDxfId="174"/>
    <tableColumn id="10" name="Heure d'arrivée" dataDxfId="173" totalsRowDxfId="172"/>
    <tableColumn id="3" name="Date de départ" dataDxfId="171" totalsRowDxfId="170"/>
    <tableColumn id="11" name="Heure de départ" dataDxfId="169" totalsRowDxfId="168"/>
    <tableColumn id="4" name="Nombre de jours" dataDxfId="167" totalsRowDxfId="166">
      <calculatedColumnFormula>DATEDIF(Table39[Date d''arrivée],Table39[Date de départ],"d")</calculatedColumnFormula>
    </tableColumn>
    <tableColumn id="5" name="Argent estimé " totalsRowFunction="sum" dataDxfId="165" totalsRowDxfId="164">
      <calculatedColumnFormula xml:space="preserve"> (Table39[Nombre de jours])*10</calculatedColumnFormula>
    </tableColumn>
    <tableColumn id="6" name="Argent perçu" totalsRowFunction="sum" dataDxfId="163" totalsRowDxfId="162"/>
    <tableColumn id="7" name="Autres" dataDxfId="161" totalsRowDxfId="160"/>
    <tableColumn id="8" name="Objets apportés" dataDxfId="159" totalsRowDxfId="158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id="9" name="Table310" displayName="Table310" ref="A5:J12" totalsRowCount="1" headerRowDxfId="157" dataDxfId="156" totalsRowDxfId="155">
  <autoFilter ref="A5:J11"/>
  <tableColumns count="10">
    <tableColumn id="1" name="Nom du Chien" totalsRowLabel="Total" dataDxfId="154" totalsRowDxfId="153"/>
    <tableColumn id="2" name="Date d'arrivée" dataDxfId="152" totalsRowDxfId="151"/>
    <tableColumn id="10" name="Heure d'arrivée" dataDxfId="150" totalsRowDxfId="149"/>
    <tableColumn id="3" name="Date de départ" dataDxfId="148" totalsRowDxfId="147"/>
    <tableColumn id="11" name="Heure de départ" dataDxfId="146" totalsRowDxfId="145"/>
    <tableColumn id="4" name="Nombre de jours" dataDxfId="144" totalsRowDxfId="143">
      <calculatedColumnFormula>DATEDIF(Table310[Date d''arrivée],Table310[Date de départ],"d")</calculatedColumnFormula>
    </tableColumn>
    <tableColumn id="5" name="Argent estimé " totalsRowFunction="sum" dataDxfId="142" totalsRowDxfId="141">
      <calculatedColumnFormula xml:space="preserve"> (Table310[Nombre de jours])*10</calculatedColumnFormula>
    </tableColumn>
    <tableColumn id="6" name="Argent perçu" totalsRowFunction="sum" dataDxfId="140" totalsRowDxfId="139"/>
    <tableColumn id="7" name="Autres" dataDxfId="138" totalsRowDxfId="137"/>
    <tableColumn id="8" name="Objets apportés" dataDxfId="136" totalsRowDxfId="135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11" name="Table312" displayName="Table312" ref="A5:J12" totalsRowCount="1" headerRowDxfId="134" dataDxfId="133">
  <autoFilter ref="A5:J11"/>
  <tableColumns count="10">
    <tableColumn id="1" name="Nom du Chien" totalsRowLabel="Total" dataDxfId="132" totalsRowDxfId="9"/>
    <tableColumn id="2" name="Date d'arrivée" dataDxfId="131" totalsRowDxfId="8"/>
    <tableColumn id="10" name="Heure d'arrivée" dataDxfId="130" totalsRowDxfId="7"/>
    <tableColumn id="3" name="Date de départ" dataDxfId="129" totalsRowDxfId="6"/>
    <tableColumn id="11" name="Heure de départ" dataDxfId="128" totalsRowDxfId="5"/>
    <tableColumn id="4" name="Nombre de jours" dataDxfId="127" totalsRowDxfId="4">
      <calculatedColumnFormula>DATEDIF(Table312[Date d''arrivée],Table312[Date de départ],"d")</calculatedColumnFormula>
    </tableColumn>
    <tableColumn id="5" name="Argent estimé " totalsRowFunction="sum" dataDxfId="126" totalsRowDxfId="3">
      <calculatedColumnFormula xml:space="preserve"> (Table312[Nombre de jours])*10</calculatedColumnFormula>
    </tableColumn>
    <tableColumn id="6" name="Argent perçu" totalsRowFunction="sum" dataDxfId="125" totalsRowDxfId="2"/>
    <tableColumn id="7" name="Autres" dataDxfId="124" totalsRowDxfId="1"/>
    <tableColumn id="8" name="Objets apportés" dataDxfId="123" totalsRowDxfId="0"/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id="3" name="Table3" displayName="Table3" ref="A5:J12" totalsRowCount="1" headerRowDxfId="122" dataDxfId="121">
  <autoFilter ref="A5:J11"/>
  <tableColumns count="10">
    <tableColumn id="1" name="Nom du Chien" totalsRowLabel="Total" dataDxfId="120" totalsRowDxfId="119"/>
    <tableColumn id="2" name="Date d'arrivée" dataDxfId="118" totalsRowDxfId="117"/>
    <tableColumn id="10" name="Heure d'arrivée" dataDxfId="116" totalsRowDxfId="115"/>
    <tableColumn id="3" name="Date de départ" dataDxfId="114" totalsRowDxfId="113"/>
    <tableColumn id="11" name="Heure de départ" dataDxfId="112" totalsRowDxfId="111"/>
    <tableColumn id="4" name="Nombre de jours" dataDxfId="110" totalsRowDxfId="109">
      <calculatedColumnFormula>DATEDIF(Table3[Date d''arrivée],Table3[Date de départ],"d")</calculatedColumnFormula>
    </tableColumn>
    <tableColumn id="5" name="Argent estimé " totalsRowFunction="sum" dataDxfId="108" totalsRowDxfId="107">
      <calculatedColumnFormula xml:space="preserve"> (Table3[Nombre de jours])*10</calculatedColumnFormula>
    </tableColumn>
    <tableColumn id="6" name="Argent perçu" totalsRowFunction="sum" dataDxfId="106" totalsRowDxfId="105"/>
    <tableColumn id="7" name="Autres" dataDxfId="104" totalsRowDxfId="103"/>
    <tableColumn id="8" name="Objets apportés" dataDxfId="102" totalsRowDxfId="101"/>
  </tableColumns>
  <tableStyleInfo name="TableStyleMedium14" showFirstColumn="0" showLastColumn="0" showRowStripes="1" showColumnStripes="0"/>
</table>
</file>

<file path=xl/tables/table12.xml><?xml version="1.0" encoding="utf-8"?>
<table xmlns="http://schemas.openxmlformats.org/spreadsheetml/2006/main" id="12" name="Table3313" displayName="Table3313" ref="A5:J12" totalsRowCount="1" headerRowDxfId="100" dataDxfId="99" totalsRowDxfId="98">
  <autoFilter ref="A5:J11"/>
  <tableColumns count="10">
    <tableColumn id="1" name="Nom du Chien" totalsRowLabel="Total" dataDxfId="97" totalsRowDxfId="96"/>
    <tableColumn id="2" name="Date d'arrivée" dataDxfId="95" totalsRowDxfId="94"/>
    <tableColumn id="10" name="Heure d'arrivée" dataDxfId="93" totalsRowDxfId="92"/>
    <tableColumn id="3" name="Date de départ" dataDxfId="91" totalsRowDxfId="90"/>
    <tableColumn id="11" name="Heure de départ" dataDxfId="89" totalsRowDxfId="88"/>
    <tableColumn id="4" name="Nombre de jours" dataDxfId="87" totalsRowDxfId="86">
      <calculatedColumnFormula>DATEDIF(Table3313[Date d''arrivée],Table3313[Date de départ],"d")</calculatedColumnFormula>
    </tableColumn>
    <tableColumn id="5" name="Argent estimé " totalsRowFunction="sum" dataDxfId="85" totalsRowDxfId="84">
      <calculatedColumnFormula xml:space="preserve"> (Table3313[Nombre de jours])*10</calculatedColumnFormula>
    </tableColumn>
    <tableColumn id="6" name="Argent perçu" totalsRowFunction="sum" dataDxfId="83" totalsRowDxfId="82"/>
    <tableColumn id="7" name="Autres" dataDxfId="81" totalsRowDxfId="80"/>
    <tableColumn id="8" name="Objets apportés" dataDxfId="79" totalsRowDxfId="78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3" name="Table331314" displayName="Table331314" ref="A5:J12" totalsRowCount="1" headerRowDxfId="77" dataDxfId="76" totalsRowDxfId="75">
  <autoFilter ref="A5:J11"/>
  <tableColumns count="10">
    <tableColumn id="1" name="Nom du Chien" totalsRowLabel="Total" dataDxfId="74" totalsRowDxfId="73"/>
    <tableColumn id="2" name="Date d'arrivée" dataDxfId="72" totalsRowDxfId="71"/>
    <tableColumn id="10" name="Heure d'arrivée" dataDxfId="70" totalsRowDxfId="69"/>
    <tableColumn id="3" name="Date de départ" dataDxfId="68" totalsRowDxfId="67"/>
    <tableColumn id="11" name="Heure de départ" dataDxfId="66" totalsRowDxfId="65"/>
    <tableColumn id="4" name="Nombre de jours" dataDxfId="64" totalsRowDxfId="63">
      <calculatedColumnFormula>DATEDIF(Table331314[Date d''arrivée],Table331314[Date de départ],"d")</calculatedColumnFormula>
    </tableColumn>
    <tableColumn id="5" name="Argent estimé " totalsRowFunction="sum" dataDxfId="62" totalsRowDxfId="61">
      <calculatedColumnFormula xml:space="preserve"> (Table331314[Nombre de jours])*10</calculatedColumnFormula>
    </tableColumn>
    <tableColumn id="6" name="Argent perçu" totalsRowFunction="sum" dataDxfId="60" totalsRowDxfId="59"/>
    <tableColumn id="7" name="Autres" dataDxfId="58" totalsRowDxfId="57"/>
    <tableColumn id="8" name="Objets apportés" dataDxfId="56" totalsRowDxfId="55"/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id="14" name="Table33131415" displayName="Table33131415" ref="A5:J12" totalsRowCount="1" headerRowDxfId="54" dataDxfId="53" totalsRowDxfId="52">
  <autoFilter ref="A5:J11"/>
  <tableColumns count="10">
    <tableColumn id="1" name="Nom du Chien" totalsRowLabel="Total" dataDxfId="51" totalsRowDxfId="50"/>
    <tableColumn id="2" name="Date d'arrivée" dataDxfId="49" totalsRowDxfId="48"/>
    <tableColumn id="10" name="Heure d'arrivée" dataDxfId="47" totalsRowDxfId="46"/>
    <tableColumn id="3" name="Date de départ" dataDxfId="45" totalsRowDxfId="44"/>
    <tableColumn id="11" name="Heure de départ" dataDxfId="43" totalsRowDxfId="42"/>
    <tableColumn id="4" name="Nombre de jours" dataDxfId="41" totalsRowDxfId="40">
      <calculatedColumnFormula>DATEDIF(Table33131415[Date d''arrivée],Table33131415[Date de départ],"d")</calculatedColumnFormula>
    </tableColumn>
    <tableColumn id="5" name="Argent estimé " totalsRowFunction="sum" dataDxfId="39" totalsRowDxfId="38">
      <calculatedColumnFormula xml:space="preserve"> (Table33131415[Nombre de jours])*10</calculatedColumnFormula>
    </tableColumn>
    <tableColumn id="6" name="Argent perçu" totalsRowFunction="sum" dataDxfId="37" totalsRowDxfId="36"/>
    <tableColumn id="7" name="Autres" dataDxfId="35" totalsRowDxfId="34"/>
    <tableColumn id="8" name="Objets apportés" dataDxfId="33" totalsRowDxfId="32"/>
  </tableColumns>
  <tableStyleInfo name="TableStyleMedium12" showFirstColumn="0" showLastColumn="0" showRowStripes="1" showColumnStripes="0"/>
</table>
</file>

<file path=xl/tables/table15.xml><?xml version="1.0" encoding="utf-8"?>
<table xmlns="http://schemas.openxmlformats.org/spreadsheetml/2006/main" id="15" name="Table316" displayName="Table316" ref="A5:J12" totalsRowCount="1" headerRowDxfId="31" dataDxfId="30">
  <autoFilter ref="A5:J11"/>
  <tableColumns count="10">
    <tableColumn id="1" name="Nom du Chien" totalsRowLabel="Total" dataDxfId="29" totalsRowDxfId="28"/>
    <tableColumn id="2" name="Date d'arrivée" dataDxfId="27" totalsRowDxfId="26"/>
    <tableColumn id="10" name="Heure d'arrivée" dataDxfId="25" totalsRowDxfId="24"/>
    <tableColumn id="3" name="Date de départ" dataDxfId="23" totalsRowDxfId="22"/>
    <tableColumn id="11" name="Heure de départ" dataDxfId="21" totalsRowDxfId="20"/>
    <tableColumn id="4" name="Nombre de jours" dataDxfId="19" totalsRowDxfId="18">
      <calculatedColumnFormula>DATEDIF(Table316[Date d''arrivée],Table316[Date de départ],"d")</calculatedColumnFormula>
    </tableColumn>
    <tableColumn id="5" name="Argent estimé " totalsRowFunction="sum" dataDxfId="17" totalsRowDxfId="16">
      <calculatedColumnFormula xml:space="preserve"> (Table316[Nombre de jours])*10</calculatedColumnFormula>
    </tableColumn>
    <tableColumn id="6" name="Argent perçu" totalsRowFunction="sum" dataDxfId="15" totalsRowDxfId="14"/>
    <tableColumn id="7" name="Autres" dataDxfId="13" totalsRowDxfId="12"/>
    <tableColumn id="8" name="Objets apportés" dataDxfId="11" totalsRowDxfId="1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showGridLines="0" tabSelected="1" workbookViewId="0">
      <selection activeCell="P23" sqref="P23"/>
    </sheetView>
  </sheetViews>
  <sheetFormatPr baseColWidth="10" defaultRowHeight="15" x14ac:dyDescent="0"/>
  <cols>
    <col min="1" max="1" width="11.5" customWidth="1"/>
    <col min="2" max="2" width="14.6640625" customWidth="1"/>
    <col min="3" max="3" width="12.5" customWidth="1"/>
    <col min="7" max="7" width="12.33203125" customWidth="1"/>
    <col min="8" max="8" width="7.6640625" customWidth="1"/>
  </cols>
  <sheetData>
    <row r="1" spans="1:20" ht="67">
      <c r="A1" s="25" t="s">
        <v>0</v>
      </c>
      <c r="B1" s="2"/>
      <c r="C1" s="2"/>
      <c r="D1" s="3"/>
      <c r="E1" s="3"/>
      <c r="F1" s="3"/>
      <c r="G1" s="3"/>
      <c r="H1" s="3"/>
      <c r="I1" s="3"/>
      <c r="J1" s="3"/>
      <c r="K1" s="1"/>
      <c r="L1" s="9"/>
      <c r="M1" s="9"/>
      <c r="N1" s="9"/>
      <c r="O1" s="9"/>
      <c r="P1" s="9"/>
      <c r="Q1" s="9"/>
      <c r="R1" s="9"/>
      <c r="S1" s="9"/>
      <c r="T1" s="9"/>
    </row>
    <row r="2" spans="1:20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20">
      <c r="A3" s="9"/>
      <c r="B3" s="9"/>
      <c r="C3" s="9"/>
      <c r="D3" s="9"/>
      <c r="E3" s="9"/>
      <c r="F3" s="50" t="s">
        <v>55</v>
      </c>
      <c r="G3" s="9"/>
      <c r="H3" s="51">
        <f>Table10[[#Totals],[Gain perçu]]</f>
        <v>610</v>
      </c>
      <c r="I3" s="50" t="s">
        <v>56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">
      <c r="A4" s="26" t="s">
        <v>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>
      <c r="A6" s="9" t="s">
        <v>28</v>
      </c>
      <c r="B6" s="9" t="s">
        <v>29</v>
      </c>
      <c r="C6" s="9" t="s">
        <v>30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>
      <c r="A7" s="8" t="s">
        <v>31</v>
      </c>
      <c r="B7" s="9">
        <f>TabJanvier[[#Totals],[Argent estimé ]]</f>
        <v>0</v>
      </c>
      <c r="C7" s="9">
        <f>TabJanvier[[#Totals],[Argent perçu]]</f>
        <v>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9" t="s">
        <v>32</v>
      </c>
      <c r="B8" s="9">
        <f>Table36[[#Totals],[Argent estimé ]]</f>
        <v>200</v>
      </c>
      <c r="C8" s="9">
        <f>Table36[[#Totals],[Argent perçu]]</f>
        <v>40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>
      <c r="A9" s="9" t="s">
        <v>33</v>
      </c>
      <c r="B9" s="9">
        <f>Table37[[#Totals],[Argent estimé ]]</f>
        <v>180</v>
      </c>
      <c r="C9" s="9">
        <f>Table37[[#Totals],[Argent perçu]]</f>
        <v>40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9" t="s">
        <v>34</v>
      </c>
      <c r="B10" s="9">
        <f>Table38[[#Totals],[Argent estimé ]]</f>
        <v>180</v>
      </c>
      <c r="C10" s="9">
        <f>Table38[[#Totals],[Argent perçu]]</f>
        <v>40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9" t="s">
        <v>35</v>
      </c>
      <c r="B11" s="9">
        <f>Table39[[#Totals],[Argent estimé ]]</f>
        <v>180</v>
      </c>
      <c r="C11" s="9">
        <f>Table39[[#Totals],[Argent perçu]]</f>
        <v>40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>
      <c r="A12" s="9" t="s">
        <v>36</v>
      </c>
      <c r="B12" s="9">
        <f>Table310[[#Totals],[Argent estimé ]]</f>
        <v>180</v>
      </c>
      <c r="C12" s="9">
        <f>Table310[[#Totals],[Argent perçu]]</f>
        <v>40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>
      <c r="A13" s="9" t="s">
        <v>37</v>
      </c>
      <c r="B13" s="9">
        <f>Table312[[#Totals],[Argent estimé ]]</f>
        <v>180</v>
      </c>
      <c r="C13" s="9">
        <f>Table312[[#Totals],[Argent perçu]]</f>
        <v>210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>
      <c r="A14" s="9" t="s">
        <v>38</v>
      </c>
      <c r="B14" s="9">
        <f>Table3[[#Totals],[Argent estimé ]]</f>
        <v>180</v>
      </c>
      <c r="C14" s="9">
        <f>Table3[[#Totals],[Argent perçu]]</f>
        <v>40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>
      <c r="A15" s="9" t="s">
        <v>39</v>
      </c>
      <c r="B15" s="9">
        <f>Table3313[[#Totals],[Argent estimé ]]</f>
        <v>180</v>
      </c>
      <c r="C15" s="9">
        <f>Table3313[[#Totals],[Argent perçu]]</f>
        <v>40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>
      <c r="A16" s="9" t="s">
        <v>40</v>
      </c>
      <c r="B16" s="9">
        <f>Table331314[[#Totals],[Argent estimé ]]</f>
        <v>180</v>
      </c>
      <c r="C16" s="9">
        <f>Table331314[[#Totals],[Argent perçu]]</f>
        <v>40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>
      <c r="A17" s="9" t="s">
        <v>41</v>
      </c>
      <c r="B17" s="9">
        <f>Table33131415[[#Totals],[Argent estimé ]]</f>
        <v>180</v>
      </c>
      <c r="C17" s="9">
        <f>Table33131415[[#Totals],[Argent perçu]]</f>
        <v>40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>
      <c r="A18" s="9" t="s">
        <v>42</v>
      </c>
      <c r="B18" s="9">
        <f>Table316[[#Totals],[Argent estimé ]]</f>
        <v>180</v>
      </c>
      <c r="C18" s="9">
        <f>Table316[[#Totals],[Argent perçu]]</f>
        <v>40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23">
      <c r="A19" s="27" t="s">
        <v>9</v>
      </c>
      <c r="B19" s="27">
        <f>SUBTOTAL(109,Table10[Gain estimé])</f>
        <v>2000</v>
      </c>
      <c r="C19" s="28">
        <f>SUBTOTAL(109,Table10[Gain perçu])</f>
        <v>610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>
      <c r="A50" s="9"/>
      <c r="B50" s="9"/>
      <c r="C50" s="9"/>
      <c r="L50" s="9"/>
      <c r="M50" s="9"/>
      <c r="N50" s="9"/>
      <c r="O50" s="9"/>
      <c r="P50" s="9"/>
      <c r="Q50" s="9"/>
      <c r="R50" s="9"/>
      <c r="S50" s="9"/>
      <c r="T50" s="9"/>
    </row>
  </sheetData>
  <phoneticPr fontId="1" type="noConversion"/>
  <pageMargins left="0.75" right="0.75" top="1" bottom="1" header="0.5" footer="0.5"/>
  <pageSetup paperSize="9" orientation="portrait" horizontalDpi="4294967292" verticalDpi="4294967292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showGridLines="0" workbookViewId="0">
      <selection activeCell="B30" sqref="B30"/>
    </sheetView>
  </sheetViews>
  <sheetFormatPr baseColWidth="10" defaultRowHeight="15" x14ac:dyDescent="0"/>
  <cols>
    <col min="1" max="1" width="21.6640625" customWidth="1"/>
    <col min="2" max="2" width="29.83203125" customWidth="1"/>
    <col min="3" max="3" width="25.6640625" customWidth="1"/>
    <col min="4" max="4" width="29.33203125" customWidth="1"/>
  </cols>
  <sheetData>
    <row r="1" spans="1:16" ht="55">
      <c r="A1" s="6"/>
      <c r="B1" s="5" t="s">
        <v>1</v>
      </c>
      <c r="C1" s="6"/>
      <c r="D1" s="6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ht="36" customHeight="1">
      <c r="A5" s="7" t="s">
        <v>3</v>
      </c>
      <c r="B5" s="7" t="s">
        <v>2</v>
      </c>
      <c r="C5" s="10" t="s">
        <v>4</v>
      </c>
      <c r="D5" s="49" t="s">
        <v>54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>
      <c r="A6" s="8" t="s">
        <v>5</v>
      </c>
      <c r="B6" s="8" t="s">
        <v>6</v>
      </c>
      <c r="C6" s="14">
        <v>647583824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>
      <c r="A7" s="9" t="s">
        <v>7</v>
      </c>
      <c r="B7" s="9" t="s">
        <v>8</v>
      </c>
      <c r="C7" s="15">
        <v>367836475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>
      <c r="A8" s="9" t="s">
        <v>10</v>
      </c>
      <c r="B8" s="9" t="s">
        <v>11</v>
      </c>
      <c r="C8" s="15">
        <v>678273743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>
      <c r="A9" s="8" t="s">
        <v>12</v>
      </c>
      <c r="B9" s="8" t="s">
        <v>13</v>
      </c>
      <c r="C9" s="16">
        <v>673849291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8" t="s">
        <v>15</v>
      </c>
      <c r="B10" s="8" t="s">
        <v>21</v>
      </c>
      <c r="C10" s="16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9"/>
      <c r="B11" s="9"/>
      <c r="C11" s="15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>
      <c r="A12" s="9"/>
      <c r="B12" s="9"/>
      <c r="C12" s="1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>
      <c r="A13" s="9"/>
      <c r="B13" s="9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>
      <c r="A14" s="9"/>
      <c r="B14" s="9"/>
      <c r="C14" s="15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>
      <c r="A15" s="8"/>
      <c r="B15" s="8"/>
      <c r="C15" s="16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>
      <c r="A16" s="9"/>
      <c r="B16" s="9"/>
      <c r="C16" s="15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>
      <c r="A17" s="9"/>
      <c r="B17" s="9"/>
      <c r="C17" s="15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>
      <c r="A18" s="8"/>
      <c r="B18" s="8"/>
      <c r="C18" s="15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>
      <c r="A19" s="8"/>
      <c r="B19" s="8"/>
      <c r="C19" s="16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16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</row>
    <row r="44" spans="1:16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16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pans="1:1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16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</row>
    <row r="49" spans="1:16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</row>
    <row r="51" spans="1:16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1:16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</row>
    <row r="53" spans="1:16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1:16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6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showGridLines="0" workbookViewId="0">
      <selection activeCell="B31" sqref="B31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6" ht="55">
      <c r="A1" s="22"/>
      <c r="B1" s="23" t="s">
        <v>58</v>
      </c>
      <c r="C1" s="22"/>
      <c r="D1" s="22"/>
      <c r="E1" s="22"/>
      <c r="F1" s="22"/>
      <c r="G1" s="22"/>
      <c r="H1" s="22"/>
      <c r="I1" s="22"/>
      <c r="J1" s="22"/>
      <c r="K1" s="22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DATEDIF(Registre[Date d''arrivée],Registre[Date de départ],"d")</f>
        <v>3</v>
      </c>
      <c r="G6" s="9">
        <f xml:space="preserve"> (Registre[Nombre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>
      <c r="A7" s="8"/>
      <c r="B7" s="19">
        <v>41986</v>
      </c>
      <c r="C7" s="19"/>
      <c r="D7" s="21">
        <v>42001</v>
      </c>
      <c r="E7" s="21"/>
      <c r="F7" s="8">
        <f>DATEDIF(Registre[Date d''arrivée],Registre[Date de départ],"d")</f>
        <v>15</v>
      </c>
      <c r="G7" s="8">
        <f xml:space="preserve"> (Registre[Nombre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>
      <c r="A8" s="9"/>
      <c r="B8" s="17"/>
      <c r="C8" s="17"/>
      <c r="D8" s="9"/>
      <c r="E8" s="18"/>
      <c r="F8" s="9">
        <f>DATEDIF(Registre[Date d''arrivée],Registre[Date de départ],"d")</f>
        <v>0</v>
      </c>
      <c r="G8" s="9">
        <f xml:space="preserve"> (Registre[Nombre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>
      <c r="A9" s="9"/>
      <c r="B9" s="17"/>
      <c r="C9" s="17"/>
      <c r="D9" s="9"/>
      <c r="E9" s="18"/>
      <c r="F9" s="9">
        <f>DATEDIF(Registre[Date d''arrivée],Registre[Date de départ],"d")</f>
        <v>0</v>
      </c>
      <c r="G9" s="9">
        <f xml:space="preserve"> (Registre[Nombre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9"/>
      <c r="B10" s="17"/>
      <c r="C10" s="17"/>
      <c r="D10" s="9"/>
      <c r="E10" s="18"/>
      <c r="F10" s="9">
        <f>DATEDIF(Registre[Date d''arrivée],Registre[Date de départ],"d")</f>
        <v>0</v>
      </c>
      <c r="G10" s="9">
        <f xml:space="preserve"> (Registre[Nombre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>
      <c r="A11" s="8"/>
      <c r="B11" s="19"/>
      <c r="C11" s="19"/>
      <c r="D11" s="8"/>
      <c r="E11" s="21"/>
      <c r="F11" s="8">
        <f>DATEDIF(Registre[Date d''arrivée],Registre[Date de départ],"d")</f>
        <v>0</v>
      </c>
      <c r="G11" s="8">
        <f xml:space="preserve"> (Registre[Nombre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>
      <c r="A12" s="9"/>
      <c r="B12" s="17"/>
      <c r="C12" s="17"/>
      <c r="D12" s="9"/>
      <c r="E12" s="18"/>
      <c r="F12" s="9">
        <f>DATEDIF(Registre[Date d''arrivée],Registre[Date de départ],"d")</f>
        <v>0</v>
      </c>
      <c r="G12" s="9">
        <f xml:space="preserve"> (Registre[Nombre de jours])*10</f>
        <v>0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>
      <c r="A13" s="8"/>
      <c r="B13" s="19"/>
      <c r="C13" s="19"/>
      <c r="D13" s="8"/>
      <c r="E13" s="21"/>
      <c r="F13" s="8">
        <f>DATEDIF(Registre[Date d''arrivée],Registre[Date de départ],"d")</f>
        <v>0</v>
      </c>
      <c r="G13" s="8">
        <f xml:space="preserve"> (Registre[Nombre de jours])*10</f>
        <v>0</v>
      </c>
      <c r="H13" s="8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>
      <c r="A14" s="9"/>
      <c r="B14" s="17"/>
      <c r="C14" s="17"/>
      <c r="D14" s="9"/>
      <c r="E14" s="18"/>
      <c r="F14" s="9">
        <f>DATEDIF(Registre[Date d''arrivée],Registre[Date de départ],"d")</f>
        <v>0</v>
      </c>
      <c r="G14" s="9">
        <f xml:space="preserve"> (Registre[Nombre de jours])*10</f>
        <v>0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>
      <c r="A15" s="9"/>
      <c r="B15" s="17"/>
      <c r="C15" s="17"/>
      <c r="D15" s="9"/>
      <c r="E15" s="18"/>
      <c r="F15" s="9">
        <f>DATEDIF(Registre[Date d''arrivée],Registre[Date de départ],"d")</f>
        <v>0</v>
      </c>
      <c r="G15" s="9">
        <f xml:space="preserve"> (Registre[Nombre de jours])*10</f>
        <v>0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>
      <c r="A16" s="9"/>
      <c r="B16" s="17"/>
      <c r="C16" s="17"/>
      <c r="D16" s="9"/>
      <c r="E16" s="18"/>
      <c r="F16" s="9">
        <f>DATEDIF(Registre[Date d''arrivée],Registre[Date de départ],"d")</f>
        <v>0</v>
      </c>
      <c r="G16" s="9">
        <f xml:space="preserve"> (Registre[Nombre de jours])*10</f>
        <v>0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>
      <c r="A17" s="9"/>
      <c r="B17" s="17"/>
      <c r="C17" s="17"/>
      <c r="D17" s="9"/>
      <c r="E17" s="18"/>
      <c r="F17" s="9">
        <f>DATEDIF(Registre[Date d''arrivée],Registre[Date de départ],"d")</f>
        <v>0</v>
      </c>
      <c r="G17" s="9">
        <f xml:space="preserve"> (Registre[Nombre de jours])*10</f>
        <v>0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>
      <c r="A18" s="9"/>
      <c r="B18" s="17"/>
      <c r="C18" s="17"/>
      <c r="D18" s="9"/>
      <c r="E18" s="18"/>
      <c r="F18" s="9">
        <f>DATEDIF(Registre[Date d''arrivée],Registre[Date de départ],"d")</f>
        <v>0</v>
      </c>
      <c r="G18" s="9">
        <f xml:space="preserve"> (Registre[Nombre de jours])*10</f>
        <v>0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>
      <c r="A19" s="9"/>
      <c r="B19" s="17"/>
      <c r="C19" s="17"/>
      <c r="D19" s="9"/>
      <c r="E19" s="18"/>
      <c r="F19" s="9">
        <f>DATEDIF(Registre[Date d''arrivée],Registre[Date de départ],"d")</f>
        <v>0</v>
      </c>
      <c r="G19" s="9">
        <f xml:space="preserve"> (Registre[Nombre de jours])*10</f>
        <v>0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>
      <c r="A20" s="8"/>
      <c r="B20" s="19"/>
      <c r="C20" s="19"/>
      <c r="D20" s="8"/>
      <c r="E20" s="21"/>
      <c r="F20" s="8">
        <f>DATEDIF(Registre[Date d''arrivée],Registre[Date de départ],"d")</f>
        <v>0</v>
      </c>
      <c r="G20" s="8">
        <f xml:space="preserve"> (Registre[Nombre de jours])*10</f>
        <v>0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>
      <c r="A21" s="8"/>
      <c r="B21" s="19"/>
      <c r="C21" s="19"/>
      <c r="D21" s="8"/>
      <c r="E21" s="21"/>
      <c r="F21" s="8">
        <f>DATEDIF(Registre[Date d''arrivée],Registre[Date de départ],"d")</f>
        <v>0</v>
      </c>
      <c r="G21" s="8">
        <f xml:space="preserve"> (Registre[Nombre de jours])*10</f>
        <v>0</v>
      </c>
      <c r="H21" s="8"/>
      <c r="I21" s="8"/>
      <c r="J21" s="8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>
      <c r="A22" s="9" t="s">
        <v>9</v>
      </c>
      <c r="B22" s="20"/>
      <c r="C22" s="20"/>
      <c r="D22" s="9"/>
      <c r="E22" s="9"/>
      <c r="F22" s="9"/>
      <c r="G22" s="9">
        <f>SUBTOTAL(109,Registre[[Argent estimé ]])</f>
        <v>180</v>
      </c>
      <c r="H22" s="9">
        <f>SUBTOTAL(109,Registre[Argent perçu])</f>
        <v>40</v>
      </c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>
      <c r="A45" s="11"/>
      <c r="B45" s="11"/>
      <c r="C45" s="11"/>
      <c r="D45" s="11"/>
      <c r="E45" s="11"/>
      <c r="F45" s="11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2:26"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2:26"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2:26"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2:26"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2:26"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</sheetData>
  <dataValidations count="2">
    <dataValidation type="list" allowBlank="1" showInputMessage="1" showErrorMessage="1" sqref="A6:A11">
      <formula1>[0]!ListeNomChien</formula1>
    </dataValidation>
    <dataValidation type="list" allowBlank="1" showInputMessage="1" showErrorMessage="1" sqref="C6:C21 E6:E21">
      <formula1>"Avant 8H,8h-10h,10h-12h,12h-14h,14h-16h,16h-18h,18h-20h,20h-22h,Après 22h"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A12:A20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showGridLines="0" zoomScale="75" zoomScaleNormal="75" zoomScalePageLayoutView="75" workbookViewId="0">
      <selection activeCell="D43" sqref="D43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  <col min="12" max="12" width="8" customWidth="1"/>
    <col min="13" max="13" width="6.1640625" customWidth="1"/>
    <col min="14" max="14" width="16.6640625" customWidth="1"/>
    <col min="15" max="15" width="3.6640625" customWidth="1"/>
  </cols>
  <sheetData>
    <row r="1" spans="1:24" ht="55">
      <c r="A1" s="12"/>
      <c r="B1" s="13" t="s">
        <v>59</v>
      </c>
      <c r="C1" s="12"/>
      <c r="D1" s="12"/>
      <c r="E1" s="12"/>
      <c r="F1" s="12"/>
      <c r="G1" s="12"/>
      <c r="H1" s="12"/>
      <c r="I1" s="12"/>
      <c r="J1" s="12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57"/>
      <c r="M3" s="58"/>
      <c r="N3" s="58"/>
      <c r="O3" s="61" t="s">
        <v>57</v>
      </c>
      <c r="P3" s="9"/>
      <c r="Q3" s="9"/>
      <c r="R3" s="9"/>
      <c r="S3" s="9"/>
      <c r="T3" s="9"/>
      <c r="U3" s="9"/>
      <c r="V3" s="9"/>
      <c r="W3" s="9"/>
      <c r="X3" s="9"/>
    </row>
    <row r="4" spans="1:24" ht="23">
      <c r="A4" s="9"/>
      <c r="B4" s="9"/>
      <c r="C4" s="9"/>
      <c r="D4" s="9"/>
      <c r="E4" s="9"/>
      <c r="F4" s="9"/>
      <c r="G4" s="62"/>
      <c r="H4" s="9"/>
      <c r="I4" s="9"/>
      <c r="J4" s="9"/>
      <c r="K4" s="9"/>
      <c r="L4" s="75">
        <f>L5</f>
        <v>42005</v>
      </c>
      <c r="M4" s="75"/>
      <c r="N4" s="75"/>
      <c r="O4" s="60"/>
      <c r="P4" s="9"/>
      <c r="Q4" s="9"/>
      <c r="R4" s="9"/>
      <c r="S4" s="9"/>
      <c r="T4" s="9"/>
      <c r="U4" s="9"/>
      <c r="V4" s="9"/>
      <c r="W4" s="9"/>
      <c r="X4" s="9"/>
    </row>
    <row r="5" spans="1:24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52">
        <v>42005</v>
      </c>
      <c r="M5" s="59">
        <f>L5</f>
        <v>42005</v>
      </c>
      <c r="N5" s="54"/>
      <c r="O5" s="63">
        <f>COUNTIFS(TabJanvier[Date d''arrivée],"&lt;="&amp;M5,TabJanvier[Date de départ],"&gt;="&amp;M5)</f>
        <v>0</v>
      </c>
      <c r="P5" s="9"/>
      <c r="Q5" s="9"/>
      <c r="R5" s="9"/>
      <c r="S5" s="9"/>
      <c r="T5" s="9"/>
      <c r="U5" s="9"/>
      <c r="V5" s="9"/>
      <c r="W5" s="9"/>
      <c r="X5" s="9"/>
    </row>
    <row r="6" spans="1:24">
      <c r="A6" s="8"/>
      <c r="B6" s="17"/>
      <c r="C6" s="17"/>
      <c r="D6" s="18"/>
      <c r="E6" s="18"/>
      <c r="F6" s="9"/>
      <c r="G6" s="9"/>
      <c r="H6" s="9"/>
      <c r="I6" s="9"/>
      <c r="J6" s="9"/>
      <c r="K6" s="9"/>
      <c r="L6" s="52">
        <v>42006</v>
      </c>
      <c r="M6" s="59">
        <f t="shared" ref="M6:M35" si="0">L6</f>
        <v>42006</v>
      </c>
      <c r="N6" s="55"/>
      <c r="O6" s="63">
        <f>COUNTIFS(TabJanvier[Date d''arrivée],"&lt;="&amp;M6,TabJanvier[Date de départ],"&gt;="&amp;M6)</f>
        <v>0</v>
      </c>
      <c r="P6" s="9"/>
      <c r="Q6" s="9"/>
      <c r="R6" s="9"/>
      <c r="S6" s="9"/>
      <c r="T6" s="9"/>
      <c r="U6" s="9"/>
      <c r="V6" s="9"/>
      <c r="W6" s="9"/>
      <c r="X6" s="9"/>
    </row>
    <row r="7" spans="1:24">
      <c r="A7" s="8"/>
      <c r="B7" s="19"/>
      <c r="C7" s="19"/>
      <c r="D7" s="21"/>
      <c r="E7" s="21"/>
      <c r="F7" s="8"/>
      <c r="G7" s="8"/>
      <c r="H7" s="8"/>
      <c r="I7" s="9"/>
      <c r="J7" s="9"/>
      <c r="K7" s="9"/>
      <c r="L7" s="52">
        <v>42007</v>
      </c>
      <c r="M7" s="59">
        <f t="shared" si="0"/>
        <v>42007</v>
      </c>
      <c r="N7" s="55"/>
      <c r="O7" s="63">
        <f>COUNTIFS(TabJanvier[Date d''arrivée],"&lt;="&amp;M7,TabJanvier[Date de départ],"&gt;="&amp;M7)</f>
        <v>0</v>
      </c>
      <c r="P7" s="9"/>
      <c r="Q7" s="9"/>
      <c r="R7" s="9"/>
      <c r="S7" s="9"/>
      <c r="T7" s="9"/>
      <c r="U7" s="9"/>
      <c r="V7" s="9"/>
      <c r="W7" s="9"/>
      <c r="X7" s="9"/>
    </row>
    <row r="8" spans="1:24">
      <c r="A8" s="9"/>
      <c r="B8" s="17"/>
      <c r="C8" s="17"/>
      <c r="D8" s="18"/>
      <c r="E8" s="18"/>
      <c r="F8" s="9"/>
      <c r="G8" s="9"/>
      <c r="H8" s="9"/>
      <c r="I8" s="9"/>
      <c r="J8" s="9"/>
      <c r="K8" s="9"/>
      <c r="L8" s="52">
        <v>42008</v>
      </c>
      <c r="M8" s="59">
        <f t="shared" si="0"/>
        <v>42008</v>
      </c>
      <c r="N8" s="55"/>
      <c r="O8" s="63">
        <f>COUNTIFS(TabJanvier[Date d''arrivée],"&lt;="&amp;M8,TabJanvier[Date de départ],"&gt;="&amp;M8)</f>
        <v>0</v>
      </c>
      <c r="P8" s="9"/>
      <c r="Q8" s="9"/>
      <c r="R8" s="9"/>
      <c r="S8" s="9"/>
      <c r="T8" s="9"/>
      <c r="U8" s="9"/>
      <c r="V8" s="9"/>
      <c r="W8" s="9"/>
      <c r="X8" s="9"/>
    </row>
    <row r="9" spans="1:24">
      <c r="A9" s="9"/>
      <c r="B9" s="17"/>
      <c r="C9" s="17"/>
      <c r="D9" s="9"/>
      <c r="E9" s="18"/>
      <c r="F9" s="9"/>
      <c r="G9" s="9"/>
      <c r="H9" s="9"/>
      <c r="I9" s="9"/>
      <c r="J9" s="9"/>
      <c r="K9" s="9"/>
      <c r="L9" s="52">
        <v>42009</v>
      </c>
      <c r="M9" s="59">
        <f t="shared" si="0"/>
        <v>42009</v>
      </c>
      <c r="N9" s="55"/>
      <c r="O9" s="63">
        <f>COUNTIFS(TabJanvier[Date d''arrivée],"&lt;="&amp;M9,TabJanvier[Date de départ],"&gt;="&amp;M9)</f>
        <v>0</v>
      </c>
      <c r="P9" s="9"/>
      <c r="Q9" s="9"/>
      <c r="R9" s="9"/>
      <c r="S9" s="9"/>
      <c r="T9" s="9"/>
      <c r="U9" s="9"/>
      <c r="V9" s="9"/>
      <c r="W9" s="9"/>
      <c r="X9" s="9"/>
    </row>
    <row r="10" spans="1:24">
      <c r="A10" s="9"/>
      <c r="B10" s="17"/>
      <c r="C10" s="17"/>
      <c r="D10" s="9"/>
      <c r="E10" s="18"/>
      <c r="F10" s="9"/>
      <c r="G10" s="9"/>
      <c r="H10" s="9"/>
      <c r="I10" s="9"/>
      <c r="J10" s="9"/>
      <c r="K10" s="9"/>
      <c r="L10" s="52">
        <v>42010</v>
      </c>
      <c r="M10" s="59">
        <f t="shared" si="0"/>
        <v>42010</v>
      </c>
      <c r="N10" s="55"/>
      <c r="O10" s="63">
        <f>COUNTIFS(TabJanvier[Date d''arrivée],"&lt;="&amp;M10,TabJanvier[Date de départ],"&gt;="&amp;M10)</f>
        <v>0</v>
      </c>
      <c r="P10" s="9"/>
      <c r="Q10" s="9"/>
      <c r="R10" s="9"/>
      <c r="S10" s="9"/>
      <c r="T10" s="9"/>
      <c r="U10" s="9"/>
      <c r="V10" s="9"/>
      <c r="W10" s="9"/>
      <c r="X10" s="9"/>
    </row>
    <row r="11" spans="1:24">
      <c r="A11" s="8"/>
      <c r="B11" s="19"/>
      <c r="C11" s="19"/>
      <c r="D11" s="21"/>
      <c r="E11" s="21"/>
      <c r="F11" s="8"/>
      <c r="G11" s="8"/>
      <c r="H11" s="8"/>
      <c r="I11" s="8"/>
      <c r="J11" s="8"/>
      <c r="K11" s="9"/>
      <c r="L11" s="52">
        <v>42011</v>
      </c>
      <c r="M11" s="59">
        <f t="shared" si="0"/>
        <v>42011</v>
      </c>
      <c r="N11" s="55"/>
      <c r="O11" s="63">
        <f>COUNTIFS(TabJanvier[Date d''arrivée],"&lt;="&amp;M11,TabJanvier[Date de départ],"&gt;="&amp;M11)</f>
        <v>0</v>
      </c>
      <c r="P11" s="9"/>
      <c r="Q11" s="9"/>
      <c r="R11" s="9"/>
      <c r="S11" s="9"/>
      <c r="T11" s="9"/>
      <c r="U11" s="9"/>
      <c r="V11" s="9"/>
      <c r="W11" s="9"/>
      <c r="X11" s="9"/>
    </row>
    <row r="12" spans="1:24">
      <c r="A12" s="9"/>
      <c r="B12" s="17"/>
      <c r="C12" s="17"/>
      <c r="D12" s="9"/>
      <c r="E12" s="18"/>
      <c r="F12" s="9"/>
      <c r="G12" s="9"/>
      <c r="H12" s="9"/>
      <c r="I12" s="9"/>
      <c r="J12" s="9"/>
      <c r="K12" s="9"/>
      <c r="L12" s="52">
        <v>42012</v>
      </c>
      <c r="M12" s="59">
        <f t="shared" si="0"/>
        <v>42012</v>
      </c>
      <c r="N12" s="55"/>
      <c r="O12" s="63">
        <f>COUNTIFS(TabJanvier[Date d''arrivée],"&lt;="&amp;M12,TabJanvier[Date de départ],"&gt;="&amp;M12)</f>
        <v>0</v>
      </c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 s="8"/>
      <c r="B13" s="19"/>
      <c r="C13" s="19"/>
      <c r="D13" s="8"/>
      <c r="E13" s="21"/>
      <c r="F13" s="8"/>
      <c r="G13" s="8"/>
      <c r="H13" s="8"/>
      <c r="I13" s="9"/>
      <c r="J13" s="9"/>
      <c r="K13" s="9"/>
      <c r="L13" s="52">
        <v>42013</v>
      </c>
      <c r="M13" s="59">
        <f t="shared" si="0"/>
        <v>42013</v>
      </c>
      <c r="N13" s="55"/>
      <c r="O13" s="63">
        <f>COUNTIFS(TabJanvier[Date d''arrivée],"&lt;="&amp;M13,TabJanvier[Date de départ],"&gt;="&amp;M13)</f>
        <v>0</v>
      </c>
      <c r="P13" s="9"/>
      <c r="Q13" s="9"/>
      <c r="R13" s="9"/>
      <c r="S13" s="9"/>
      <c r="T13" s="9"/>
      <c r="U13" s="9"/>
      <c r="V13" s="9"/>
      <c r="W13" s="9"/>
      <c r="X13" s="9"/>
    </row>
    <row r="14" spans="1:24">
      <c r="A14" s="9"/>
      <c r="B14" s="17"/>
      <c r="C14" s="17"/>
      <c r="D14" s="9"/>
      <c r="E14" s="18"/>
      <c r="F14" s="9"/>
      <c r="G14" s="9"/>
      <c r="H14" s="9"/>
      <c r="I14" s="9"/>
      <c r="J14" s="9"/>
      <c r="K14" s="9"/>
      <c r="L14" s="52">
        <v>42014</v>
      </c>
      <c r="M14" s="59">
        <f t="shared" si="0"/>
        <v>42014</v>
      </c>
      <c r="N14" s="55"/>
      <c r="O14" s="63">
        <f>COUNTIFS(TabJanvier[Date d''arrivée],"&lt;="&amp;M14,TabJanvier[Date de départ],"&gt;="&amp;M14)</f>
        <v>0</v>
      </c>
      <c r="P14" s="9"/>
      <c r="Q14" s="9"/>
      <c r="R14" s="9"/>
      <c r="S14" s="9"/>
      <c r="T14" s="9"/>
      <c r="U14" s="9"/>
      <c r="V14" s="9"/>
      <c r="W14" s="9"/>
      <c r="X14" s="9"/>
    </row>
    <row r="15" spans="1:24">
      <c r="A15" s="9"/>
      <c r="B15" s="17"/>
      <c r="C15" s="17"/>
      <c r="D15" s="9"/>
      <c r="E15" s="18"/>
      <c r="F15" s="9"/>
      <c r="G15" s="9"/>
      <c r="H15" s="9"/>
      <c r="I15" s="9"/>
      <c r="J15" s="9"/>
      <c r="K15" s="9"/>
      <c r="L15" s="52">
        <v>42015</v>
      </c>
      <c r="M15" s="59">
        <f t="shared" si="0"/>
        <v>42015</v>
      </c>
      <c r="N15" s="56"/>
      <c r="O15" s="63">
        <f>COUNTIFS(TabJanvier[Date d''arrivée],"&lt;="&amp;M15,TabJanvier[Date de départ],"&gt;="&amp;M15)</f>
        <v>0</v>
      </c>
      <c r="P15" s="9"/>
      <c r="Q15" s="9"/>
      <c r="R15" s="9"/>
      <c r="S15" s="9"/>
      <c r="T15" s="9"/>
      <c r="U15" s="9"/>
      <c r="V15" s="9"/>
      <c r="W15" s="9"/>
      <c r="X15" s="9"/>
    </row>
    <row r="16" spans="1:24">
      <c r="A16" s="9"/>
      <c r="B16" s="17"/>
      <c r="C16" s="17"/>
      <c r="D16" s="9"/>
      <c r="E16" s="18"/>
      <c r="F16" s="9"/>
      <c r="G16" s="9"/>
      <c r="H16" s="9"/>
      <c r="I16" s="9"/>
      <c r="J16" s="9"/>
      <c r="K16" s="9"/>
      <c r="L16" s="52">
        <v>42016</v>
      </c>
      <c r="M16" s="59">
        <f t="shared" si="0"/>
        <v>42016</v>
      </c>
      <c r="N16" s="55"/>
      <c r="O16" s="63">
        <f>COUNTIFS(TabJanvier[Date d''arrivée],"&lt;="&amp;M16,TabJanvier[Date de départ],"&gt;="&amp;M16)</f>
        <v>0</v>
      </c>
      <c r="P16" s="9"/>
      <c r="Q16" s="9"/>
      <c r="R16" s="9"/>
      <c r="S16" s="9"/>
      <c r="T16" s="9"/>
      <c r="U16" s="9"/>
      <c r="V16" s="9"/>
      <c r="W16" s="9"/>
      <c r="X16" s="9"/>
    </row>
    <row r="17" spans="1:24">
      <c r="A17" s="9"/>
      <c r="B17" s="17"/>
      <c r="C17" s="17"/>
      <c r="D17" s="9"/>
      <c r="E17" s="18"/>
      <c r="F17" s="9"/>
      <c r="G17" s="9"/>
      <c r="H17" s="9"/>
      <c r="I17" s="9"/>
      <c r="J17" s="9"/>
      <c r="K17" s="9"/>
      <c r="L17" s="52">
        <v>42017</v>
      </c>
      <c r="M17" s="59">
        <f t="shared" si="0"/>
        <v>42017</v>
      </c>
      <c r="N17" s="55"/>
      <c r="O17" s="63">
        <f>COUNTIFS(TabJanvier[Date d''arrivée],"&lt;="&amp;M17,TabJanvier[Date de départ],"&gt;="&amp;M17)</f>
        <v>0</v>
      </c>
      <c r="P17" s="9"/>
      <c r="Q17" s="9"/>
      <c r="R17" s="9"/>
      <c r="S17" s="9"/>
      <c r="T17" s="9"/>
      <c r="U17" s="9"/>
      <c r="V17" s="9"/>
      <c r="W17" s="9"/>
      <c r="X17" s="9"/>
    </row>
    <row r="18" spans="1:24">
      <c r="A18" s="9"/>
      <c r="B18" s="17"/>
      <c r="C18" s="17"/>
      <c r="D18" s="9"/>
      <c r="E18" s="18"/>
      <c r="F18" s="9"/>
      <c r="G18" s="9"/>
      <c r="H18" s="9"/>
      <c r="I18" s="9"/>
      <c r="J18" s="9"/>
      <c r="K18" s="9"/>
      <c r="L18" s="52">
        <v>42018</v>
      </c>
      <c r="M18" s="59">
        <f t="shared" si="0"/>
        <v>42018</v>
      </c>
      <c r="N18" s="55"/>
      <c r="O18" s="63">
        <f>COUNTIFS(TabJanvier[Date d''arrivée],"&lt;="&amp;M18,TabJanvier[Date de départ],"&gt;="&amp;M18)</f>
        <v>0</v>
      </c>
      <c r="P18" s="9"/>
      <c r="Q18" s="9"/>
      <c r="R18" s="9"/>
      <c r="S18" s="9"/>
      <c r="T18" s="9"/>
      <c r="U18" s="9"/>
      <c r="V18" s="9"/>
      <c r="W18" s="9"/>
      <c r="X18" s="9"/>
    </row>
    <row r="19" spans="1:24">
      <c r="A19" s="9" t="s">
        <v>9</v>
      </c>
      <c r="B19" s="20"/>
      <c r="C19" s="20"/>
      <c r="D19" s="9"/>
      <c r="E19" s="9"/>
      <c r="F19" s="9"/>
      <c r="G19" s="9">
        <f>SUBTOTAL(109,TabJanvier[[Argent estimé ]])</f>
        <v>0</v>
      </c>
      <c r="H19" s="9">
        <f>SUBTOTAL(109,TabJanvier[Argent perçu])</f>
        <v>0</v>
      </c>
      <c r="I19" s="9"/>
      <c r="J19" s="9"/>
      <c r="K19" s="9"/>
      <c r="L19" s="52">
        <v>42019</v>
      </c>
      <c r="M19" s="59">
        <f t="shared" si="0"/>
        <v>42019</v>
      </c>
      <c r="N19" s="55"/>
      <c r="O19" s="63">
        <f>COUNTIFS(TabJanvier[Date d''arrivée],"&lt;="&amp;M19,TabJanvier[Date de départ],"&gt;="&amp;M19)</f>
        <v>0</v>
      </c>
      <c r="P19" s="9"/>
      <c r="Q19" s="9"/>
      <c r="R19" s="9"/>
      <c r="S19" s="9"/>
      <c r="T19" s="9"/>
      <c r="U19" s="9"/>
      <c r="V19" s="9"/>
      <c r="W19" s="9"/>
      <c r="X19" s="9"/>
    </row>
    <row r="20" spans="1:24">
      <c r="A20" s="9"/>
      <c r="B20" s="17"/>
      <c r="C20" s="17"/>
      <c r="D20" s="9"/>
      <c r="E20" s="18"/>
      <c r="F20" s="9"/>
      <c r="G20" s="9"/>
      <c r="H20" s="9"/>
      <c r="I20" s="9"/>
      <c r="J20" s="9"/>
      <c r="K20" s="9"/>
      <c r="L20" s="52">
        <v>42020</v>
      </c>
      <c r="M20" s="59">
        <f t="shared" si="0"/>
        <v>42020</v>
      </c>
      <c r="N20" s="55"/>
      <c r="O20" s="63">
        <f>COUNTIFS(TabJanvier[Date d''arrivée],"&lt;="&amp;M20,TabJanvier[Date de départ],"&gt;="&amp;M20)</f>
        <v>0</v>
      </c>
      <c r="P20" s="9"/>
      <c r="Q20" s="9"/>
      <c r="R20" s="9"/>
      <c r="S20" s="9"/>
      <c r="T20" s="9"/>
      <c r="U20" s="9"/>
      <c r="V20" s="9"/>
      <c r="W20" s="9"/>
      <c r="X20" s="9"/>
    </row>
    <row r="21" spans="1:24">
      <c r="A21" s="8"/>
      <c r="B21" s="19"/>
      <c r="C21" s="19"/>
      <c r="D21" s="8"/>
      <c r="E21" s="21"/>
      <c r="F21" s="8"/>
      <c r="G21" s="8"/>
      <c r="H21" s="9"/>
      <c r="I21" s="9"/>
      <c r="J21" s="9"/>
      <c r="K21" s="9"/>
      <c r="L21" s="52">
        <v>42021</v>
      </c>
      <c r="M21" s="59">
        <f t="shared" si="0"/>
        <v>42021</v>
      </c>
      <c r="N21" s="55"/>
      <c r="O21" s="63">
        <f>COUNTIFS(TabJanvier[Date d''arrivée],"&lt;="&amp;M21,TabJanvier[Date de départ],"&gt;="&amp;M21)</f>
        <v>0</v>
      </c>
      <c r="P21" s="9"/>
      <c r="Q21" s="9"/>
      <c r="R21" s="9"/>
      <c r="S21" s="9"/>
      <c r="T21" s="9"/>
      <c r="U21" s="9"/>
      <c r="V21" s="9"/>
      <c r="W21" s="9"/>
      <c r="X21" s="9"/>
    </row>
    <row r="22" spans="1:24">
      <c r="A22" s="9"/>
      <c r="B22" s="17"/>
      <c r="C22" s="17"/>
      <c r="D22" s="9"/>
      <c r="E22" s="18"/>
      <c r="F22" s="9"/>
      <c r="G22" s="9"/>
      <c r="H22" s="9"/>
      <c r="I22" s="9"/>
      <c r="J22" s="9"/>
      <c r="K22" s="9"/>
      <c r="L22" s="52">
        <v>42022</v>
      </c>
      <c r="M22" s="59">
        <f t="shared" si="0"/>
        <v>42022</v>
      </c>
      <c r="N22" s="55"/>
      <c r="O22" s="63">
        <f>COUNTIFS(TabJanvier[Date d''arrivée],"&lt;="&amp;M22,TabJanvier[Date de départ],"&gt;="&amp;M22)</f>
        <v>0</v>
      </c>
      <c r="P22" s="9"/>
      <c r="Q22" s="9"/>
      <c r="R22" s="9"/>
      <c r="S22" s="9"/>
      <c r="T22" s="9"/>
      <c r="U22" s="9"/>
      <c r="V22" s="9"/>
      <c r="W22" s="9"/>
      <c r="X22" s="9"/>
    </row>
    <row r="23" spans="1:24">
      <c r="A23" s="9"/>
      <c r="B23" s="17"/>
      <c r="C23" s="17"/>
      <c r="D23" s="9"/>
      <c r="E23" s="18"/>
      <c r="F23" s="9"/>
      <c r="G23" s="9"/>
      <c r="H23" s="9"/>
      <c r="I23" s="9"/>
      <c r="J23" s="9"/>
      <c r="K23" s="9"/>
      <c r="L23" s="52">
        <v>42023</v>
      </c>
      <c r="M23" s="59">
        <f t="shared" si="0"/>
        <v>42023</v>
      </c>
      <c r="N23" s="55"/>
      <c r="O23" s="63">
        <f>COUNTIFS(TabJanvier[Date d''arrivée],"&lt;="&amp;M23,TabJanvier[Date de départ],"&gt;="&amp;M23)</f>
        <v>0</v>
      </c>
      <c r="P23" s="9"/>
      <c r="Q23" s="9"/>
      <c r="R23" s="9"/>
      <c r="S23" s="9"/>
      <c r="T23" s="9"/>
      <c r="U23" s="9"/>
      <c r="V23" s="9"/>
      <c r="W23" s="9"/>
      <c r="X23" s="9"/>
    </row>
    <row r="24" spans="1:24">
      <c r="A24" s="9"/>
      <c r="B24" s="17"/>
      <c r="C24" s="17"/>
      <c r="D24" s="9"/>
      <c r="E24" s="18"/>
      <c r="F24" s="9"/>
      <c r="G24" s="9"/>
      <c r="H24" s="9"/>
      <c r="I24" s="9"/>
      <c r="J24" s="9"/>
      <c r="K24" s="9"/>
      <c r="L24" s="52">
        <v>42024</v>
      </c>
      <c r="M24" s="59">
        <f t="shared" si="0"/>
        <v>42024</v>
      </c>
      <c r="N24" s="55"/>
      <c r="O24" s="63">
        <f>COUNTIFS(TabJanvier[Date d''arrivée],"&lt;="&amp;M24,TabJanvier[Date de départ],"&gt;="&amp;M24)</f>
        <v>0</v>
      </c>
      <c r="P24" s="9"/>
      <c r="Q24" s="9"/>
      <c r="R24" s="9"/>
      <c r="S24" s="9"/>
      <c r="T24" s="9"/>
      <c r="U24" s="9"/>
      <c r="V24" s="9"/>
      <c r="W24" s="9"/>
      <c r="X24" s="9"/>
    </row>
    <row r="25" spans="1:24">
      <c r="A25" s="9"/>
      <c r="B25" s="17"/>
      <c r="C25" s="17"/>
      <c r="D25" s="9"/>
      <c r="E25" s="18"/>
      <c r="F25" s="9"/>
      <c r="G25" s="9"/>
      <c r="H25" s="9"/>
      <c r="I25" s="9"/>
      <c r="J25" s="9"/>
      <c r="K25" s="9"/>
      <c r="L25" s="52">
        <v>42025</v>
      </c>
      <c r="M25" s="59">
        <f t="shared" si="0"/>
        <v>42025</v>
      </c>
      <c r="N25" s="55"/>
      <c r="O25" s="63">
        <f>COUNTIFS(TabJanvier[Date d''arrivée],"&lt;="&amp;M25,TabJanvier[Date de départ],"&gt;="&amp;M25)</f>
        <v>0</v>
      </c>
      <c r="P25" s="9"/>
      <c r="Q25" s="9"/>
      <c r="R25" s="9"/>
      <c r="S25" s="9"/>
      <c r="T25" s="9"/>
      <c r="U25" s="9"/>
      <c r="V25" s="9"/>
      <c r="W25" s="9"/>
      <c r="X25" s="9"/>
    </row>
    <row r="26" spans="1:24">
      <c r="A26" s="8"/>
      <c r="B26" s="19"/>
      <c r="C26" s="19"/>
      <c r="D26" s="8"/>
      <c r="E26" s="21"/>
      <c r="F26" s="8"/>
      <c r="G26" s="8"/>
      <c r="H26" s="8"/>
      <c r="I26" s="8"/>
      <c r="J26" s="8"/>
      <c r="K26" s="9"/>
      <c r="L26" s="52">
        <v>42026</v>
      </c>
      <c r="M26" s="59">
        <f t="shared" si="0"/>
        <v>42026</v>
      </c>
      <c r="N26" s="55"/>
      <c r="O26" s="63">
        <f>COUNTIFS(TabJanvier[Date d''arrivée],"&lt;="&amp;M26,TabJanvier[Date de départ],"&gt;="&amp;M26)</f>
        <v>0</v>
      </c>
      <c r="P26" s="9"/>
      <c r="Q26" s="9"/>
      <c r="R26" s="9"/>
      <c r="S26" s="9"/>
      <c r="T26" s="9"/>
      <c r="U26" s="9"/>
      <c r="V26" s="9"/>
      <c r="W26" s="9"/>
      <c r="X26" s="9"/>
    </row>
    <row r="27" spans="1:24">
      <c r="A27" s="9"/>
      <c r="B27" s="17"/>
      <c r="C27" s="17"/>
      <c r="D27" s="9"/>
      <c r="E27" s="18"/>
      <c r="F27" s="9"/>
      <c r="G27" s="9"/>
      <c r="H27" s="9"/>
      <c r="I27" s="9"/>
      <c r="J27" s="9"/>
      <c r="K27" s="9"/>
      <c r="L27" s="52">
        <v>42027</v>
      </c>
      <c r="M27" s="59">
        <f t="shared" si="0"/>
        <v>42027</v>
      </c>
      <c r="N27" s="55"/>
      <c r="O27" s="63">
        <f>COUNTIFS(TabJanvier[Date d''arrivée],"&lt;="&amp;M27,TabJanvier[Date de départ],"&gt;="&amp;M27)</f>
        <v>0</v>
      </c>
      <c r="P27" s="9"/>
      <c r="Q27" s="9"/>
      <c r="R27" s="9"/>
      <c r="S27" s="9"/>
      <c r="T27" s="9"/>
      <c r="U27" s="9"/>
      <c r="V27" s="9"/>
      <c r="W27" s="9"/>
      <c r="X27" s="9"/>
    </row>
    <row r="28" spans="1:24">
      <c r="A28" s="9"/>
      <c r="B28" s="17"/>
      <c r="C28" s="17"/>
      <c r="D28" s="9"/>
      <c r="E28" s="18"/>
      <c r="F28" s="9"/>
      <c r="G28" s="9"/>
      <c r="H28" s="9"/>
      <c r="I28" s="9"/>
      <c r="J28" s="9"/>
      <c r="K28" s="9"/>
      <c r="L28" s="52">
        <v>42028</v>
      </c>
      <c r="M28" s="59">
        <f t="shared" si="0"/>
        <v>42028</v>
      </c>
      <c r="N28" s="55"/>
      <c r="O28" s="63">
        <f>COUNTIFS(TabJanvier[Date d''arrivée],"&lt;="&amp;M28,TabJanvier[Date de départ],"&gt;="&amp;M28)</f>
        <v>0</v>
      </c>
      <c r="P28" s="9"/>
      <c r="Q28" s="9"/>
      <c r="R28" s="9"/>
      <c r="S28" s="9"/>
      <c r="T28" s="9"/>
      <c r="U28" s="9"/>
      <c r="V28" s="9"/>
      <c r="W28" s="9"/>
      <c r="X28" s="9"/>
    </row>
    <row r="29" spans="1:24">
      <c r="A29" s="8"/>
      <c r="B29" s="19"/>
      <c r="C29" s="19"/>
      <c r="D29" s="8"/>
      <c r="E29" s="21"/>
      <c r="F29" s="8"/>
      <c r="G29" s="8"/>
      <c r="H29" s="8"/>
      <c r="I29" s="8"/>
      <c r="J29" s="8"/>
      <c r="K29" s="9"/>
      <c r="L29" s="52">
        <v>42029</v>
      </c>
      <c r="M29" s="59">
        <f t="shared" si="0"/>
        <v>42029</v>
      </c>
      <c r="N29" s="55"/>
      <c r="O29" s="63">
        <f>COUNTIFS(TabJanvier[Date d''arrivée],"&lt;="&amp;M29,TabJanvier[Date de départ],"&gt;="&amp;M29)</f>
        <v>0</v>
      </c>
      <c r="P29" s="9"/>
      <c r="Q29" s="9"/>
      <c r="R29" s="9"/>
      <c r="S29" s="9"/>
      <c r="T29" s="9"/>
      <c r="U29" s="9"/>
      <c r="V29" s="9"/>
      <c r="W29" s="9"/>
      <c r="X29" s="9"/>
    </row>
    <row r="30" spans="1:24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52">
        <v>42030</v>
      </c>
      <c r="M30" s="59">
        <f t="shared" si="0"/>
        <v>42030</v>
      </c>
      <c r="N30" s="55"/>
      <c r="O30" s="63">
        <f>COUNTIFS(TabJanvier[Date d''arrivée],"&lt;="&amp;M30,TabJanvier[Date de départ],"&gt;="&amp;M30)</f>
        <v>0</v>
      </c>
      <c r="P30" s="9"/>
      <c r="Q30" s="9"/>
      <c r="R30" s="9"/>
      <c r="S30" s="9"/>
      <c r="T30" s="9"/>
      <c r="U30" s="9"/>
      <c r="V30" s="9"/>
      <c r="W30" s="9"/>
      <c r="X30" s="9"/>
    </row>
    <row r="31" spans="1:24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52">
        <v>42031</v>
      </c>
      <c r="M31" s="59">
        <f t="shared" si="0"/>
        <v>42031</v>
      </c>
      <c r="N31" s="55"/>
      <c r="O31" s="63">
        <f>COUNTIFS(TabJanvier[Date d''arrivée],"&lt;="&amp;M31,TabJanvier[Date de départ],"&gt;="&amp;M31)</f>
        <v>0</v>
      </c>
      <c r="P31" s="9"/>
      <c r="Q31" s="9"/>
      <c r="R31" s="9"/>
      <c r="S31" s="9"/>
      <c r="T31" s="9"/>
      <c r="U31" s="9"/>
      <c r="V31" s="9"/>
      <c r="W31" s="9"/>
      <c r="X31" s="9"/>
    </row>
    <row r="32" spans="1:24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52">
        <v>42032</v>
      </c>
      <c r="M32" s="59">
        <f t="shared" si="0"/>
        <v>42032</v>
      </c>
      <c r="N32" s="55"/>
      <c r="O32" s="63">
        <f>COUNTIFS(TabJanvier[Date d''arrivée],"&lt;="&amp;M32,TabJanvier[Date de départ],"&gt;="&amp;M32)</f>
        <v>0</v>
      </c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52">
        <v>42033</v>
      </c>
      <c r="M33" s="59">
        <f t="shared" si="0"/>
        <v>42033</v>
      </c>
      <c r="N33" s="55"/>
      <c r="O33" s="63">
        <f>COUNTIFS(TabJanvier[Date d''arrivée],"&lt;="&amp;M33,TabJanvier[Date de départ],"&gt;="&amp;M33)</f>
        <v>0</v>
      </c>
      <c r="P33" s="9"/>
      <c r="Q33" s="9"/>
      <c r="R33" s="9"/>
      <c r="S33" s="9"/>
      <c r="T33" s="9"/>
      <c r="U33" s="9"/>
      <c r="V33" s="9"/>
      <c r="W33" s="9"/>
      <c r="X33" s="9"/>
    </row>
    <row r="34" spans="1:2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52">
        <v>42034</v>
      </c>
      <c r="M34" s="59">
        <f t="shared" si="0"/>
        <v>42034</v>
      </c>
      <c r="N34" s="55"/>
      <c r="O34" s="63">
        <f>COUNTIFS(TabJanvier[Date d''arrivée],"&lt;="&amp;M34,TabJanvier[Date de départ],"&gt;="&amp;M34)</f>
        <v>0</v>
      </c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52">
        <v>42035</v>
      </c>
      <c r="M35" s="59">
        <f t="shared" si="0"/>
        <v>42035</v>
      </c>
      <c r="N35" s="55"/>
      <c r="O35" s="63">
        <f>COUNTIFS(TabJanvier[Date d''arrivée],"&lt;="&amp;M35,TabJanvier[Date de départ],"&gt;="&amp;M35)</f>
        <v>0</v>
      </c>
      <c r="P35" s="9"/>
      <c r="Q35" s="9"/>
      <c r="R35" s="9"/>
      <c r="S35" s="9"/>
      <c r="T35" s="9"/>
      <c r="U35" s="9"/>
      <c r="V35" s="9"/>
      <c r="W35" s="9"/>
      <c r="X35" s="9"/>
    </row>
    <row r="36" spans="1:24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52"/>
      <c r="M36" s="53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</sheetData>
  <mergeCells count="1">
    <mergeCell ref="L4:N4"/>
  </mergeCells>
  <conditionalFormatting sqref="L5:M36">
    <cfRule type="expression" dxfId="273" priority="1">
      <formula>(WEEKDAY(L5) = 1)</formula>
    </cfRule>
  </conditionalFormatting>
  <dataValidations count="2">
    <dataValidation type="list" allowBlank="1" showInputMessage="1" showErrorMessage="1" sqref="A6:A11">
      <formula1>[0]!ListeNomChien</formula1>
    </dataValidation>
    <dataValidation type="list" allowBlank="1" showInputMessage="1" showErrorMessage="1" sqref="E6:E18 C20:C29 C6:C18 E20:E29">
      <formula1>"Avant 8H,8h-10h,10h-12h,12h-14h,14h-16h,16h-18h,18h-20h,20h-22h,Après 22h"</formula1>
    </dataValidation>
  </dataValidations>
  <pageMargins left="0.75" right="0.75" top="1" bottom="1" header="0.5" footer="0.5"/>
  <pageSetup paperSize="9" orientation="portrait" horizontalDpi="4294967292" verticalDpi="4294967292"/>
  <ignoredErrors>
    <ignoredError sqref="O6 O5 O7:O35" emptyCellReference="1"/>
  </ignoredError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A12:A18 A20:A21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showGridLines="0" workbookViewId="0">
      <selection activeCell="A5" sqref="A5:J1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  <col min="12" max="12" width="7" customWidth="1"/>
    <col min="13" max="13" width="7.1640625" customWidth="1"/>
  </cols>
  <sheetData>
    <row r="1" spans="1:21" ht="55">
      <c r="A1" s="29"/>
      <c r="B1" s="30" t="s">
        <v>44</v>
      </c>
      <c r="C1" s="29"/>
      <c r="D1" s="29"/>
      <c r="E1" s="29"/>
      <c r="F1" s="29"/>
      <c r="G1" s="29"/>
      <c r="H1" s="29"/>
      <c r="I1" s="29"/>
      <c r="J1" s="29"/>
      <c r="K1" s="64"/>
      <c r="L1" s="64"/>
      <c r="M1" s="64"/>
      <c r="N1" s="64"/>
      <c r="O1" s="64"/>
      <c r="P1" s="9"/>
      <c r="Q1" s="9"/>
      <c r="R1" s="9"/>
      <c r="S1" s="9"/>
      <c r="T1" s="9"/>
    </row>
    <row r="2" spans="1:21">
      <c r="A2" s="9"/>
      <c r="B2" s="9"/>
      <c r="C2" s="9"/>
      <c r="D2" s="9"/>
      <c r="E2" s="9"/>
      <c r="F2" s="9"/>
      <c r="G2" s="9"/>
      <c r="H2" s="9"/>
      <c r="I2" s="9"/>
      <c r="J2" s="9"/>
      <c r="K2" s="64"/>
      <c r="L2" s="64"/>
      <c r="M2" s="64"/>
      <c r="N2" s="64"/>
      <c r="O2" s="64"/>
      <c r="P2" s="9"/>
      <c r="Q2" s="9"/>
      <c r="R2" s="9"/>
      <c r="S2" s="9"/>
      <c r="T2" s="9"/>
      <c r="U2" s="9"/>
    </row>
    <row r="3" spans="1:21">
      <c r="A3" s="9"/>
      <c r="B3" s="9"/>
      <c r="C3" s="9"/>
      <c r="D3" s="9"/>
      <c r="E3" s="9"/>
      <c r="F3" s="9"/>
      <c r="G3" s="9"/>
      <c r="H3" s="9"/>
      <c r="I3" s="9"/>
      <c r="J3" s="9"/>
      <c r="K3" s="64"/>
      <c r="L3" s="65"/>
      <c r="M3" s="66"/>
      <c r="N3" s="66"/>
      <c r="O3" s="64" t="s">
        <v>57</v>
      </c>
      <c r="P3" s="9"/>
      <c r="Q3" s="9"/>
      <c r="R3" s="9"/>
      <c r="S3" s="9"/>
      <c r="T3" s="9"/>
      <c r="U3" s="9"/>
    </row>
    <row r="4" spans="1:21" ht="18">
      <c r="A4" s="9"/>
      <c r="B4" s="9"/>
      <c r="C4" s="9"/>
      <c r="D4" s="9"/>
      <c r="E4" s="9"/>
      <c r="F4" s="9"/>
      <c r="G4" s="9"/>
      <c r="H4" s="9"/>
      <c r="I4" s="9"/>
      <c r="J4" s="9"/>
      <c r="K4" s="64"/>
      <c r="L4" s="76">
        <v>42036</v>
      </c>
      <c r="M4" s="76"/>
      <c r="N4" s="76"/>
      <c r="O4" s="67"/>
      <c r="P4" s="9"/>
      <c r="Q4" s="9"/>
      <c r="R4" s="9"/>
      <c r="S4" s="9"/>
      <c r="T4" s="9"/>
      <c r="U4" s="9"/>
    </row>
    <row r="5" spans="1:21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64"/>
      <c r="L5" s="72">
        <v>42036</v>
      </c>
      <c r="M5" s="73">
        <f>L5</f>
        <v>42036</v>
      </c>
      <c r="N5" s="70"/>
      <c r="O5" s="71">
        <f>COUNTIFS(Table36[Date d''arrivée],"&lt;="&amp;M5,Table36[Date de départ],"&gt;="&amp;M5)</f>
        <v>1</v>
      </c>
      <c r="P5" s="9"/>
      <c r="Q5" s="9"/>
    </row>
    <row r="6" spans="1:21">
      <c r="A6" s="8" t="s">
        <v>10</v>
      </c>
      <c r="B6" s="17">
        <v>42060</v>
      </c>
      <c r="C6" s="17" t="s">
        <v>26</v>
      </c>
      <c r="D6" s="18">
        <v>42063</v>
      </c>
      <c r="E6" s="18"/>
      <c r="F6" s="9">
        <f>DATEDIF(Table36[Date d''arrivée],Table36[Date de départ],"d")</f>
        <v>3</v>
      </c>
      <c r="G6" s="9">
        <f xml:space="preserve"> (Table36[Nombre de jours])*10</f>
        <v>30</v>
      </c>
      <c r="H6" s="9">
        <v>40</v>
      </c>
      <c r="I6" s="9"/>
      <c r="J6" s="9"/>
      <c r="K6" s="64"/>
      <c r="L6" s="68">
        <v>42037</v>
      </c>
      <c r="M6" s="69">
        <f t="shared" ref="M6:M32" si="0">L6</f>
        <v>42037</v>
      </c>
      <c r="N6" s="70"/>
      <c r="O6" s="71">
        <f>COUNTIFS(Table36[Date d''arrivée],"&lt;="&amp;M6,Table36[Date de départ],"&gt;="&amp;M6)</f>
        <v>1</v>
      </c>
      <c r="P6" s="9"/>
      <c r="Q6" s="9"/>
    </row>
    <row r="7" spans="1:21">
      <c r="A7" s="8"/>
      <c r="B7" s="19">
        <v>41986</v>
      </c>
      <c r="C7" s="19"/>
      <c r="D7" s="21">
        <v>42001</v>
      </c>
      <c r="E7" s="21"/>
      <c r="F7" s="8">
        <f>DATEDIF(Table36[Date d''arrivée],Table36[Date de départ],"d")</f>
        <v>15</v>
      </c>
      <c r="G7" s="8">
        <f xml:space="preserve"> (Table36[Nombre de jours])*10</f>
        <v>150</v>
      </c>
      <c r="H7" s="8"/>
      <c r="I7" s="9"/>
      <c r="J7" s="9"/>
      <c r="K7" s="64"/>
      <c r="L7" s="68">
        <v>42038</v>
      </c>
      <c r="M7" s="69">
        <f t="shared" si="0"/>
        <v>42038</v>
      </c>
      <c r="N7" s="70"/>
      <c r="O7" s="71">
        <f>COUNTIFS(Table36[Date d''arrivée],"&lt;="&amp;M7,Table36[Date de départ],"&gt;="&amp;M7)</f>
        <v>1</v>
      </c>
      <c r="P7" s="9"/>
      <c r="Q7" s="9"/>
    </row>
    <row r="8" spans="1:21">
      <c r="A8" s="9"/>
      <c r="B8" s="17">
        <v>42036</v>
      </c>
      <c r="C8" s="17"/>
      <c r="D8" s="18">
        <v>42038</v>
      </c>
      <c r="E8" s="18"/>
      <c r="F8" s="9">
        <f>DATEDIF(Table36[Date d''arrivée],Table36[Date de départ],"d")</f>
        <v>2</v>
      </c>
      <c r="G8" s="9">
        <f xml:space="preserve"> (Table36[Nombre de jours])*10</f>
        <v>20</v>
      </c>
      <c r="H8" s="9"/>
      <c r="I8" s="9"/>
      <c r="J8" s="9"/>
      <c r="K8" s="64"/>
      <c r="L8" s="68">
        <v>42039</v>
      </c>
      <c r="M8" s="69">
        <f t="shared" si="0"/>
        <v>42039</v>
      </c>
      <c r="N8" s="70"/>
      <c r="O8" s="71">
        <f>COUNTIFS(Table36[Date d''arrivée],"&lt;="&amp;M8,Table36[Date de départ],"&gt;="&amp;M8)</f>
        <v>0</v>
      </c>
      <c r="P8" s="9"/>
      <c r="Q8" s="9"/>
    </row>
    <row r="9" spans="1:21">
      <c r="A9" s="9"/>
      <c r="B9" s="17"/>
      <c r="C9" s="17"/>
      <c r="D9" s="9"/>
      <c r="E9" s="18"/>
      <c r="F9" s="9">
        <f>DATEDIF(Table36[Date d''arrivée],Table36[Date de départ],"d")</f>
        <v>0</v>
      </c>
      <c r="G9" s="9">
        <f xml:space="preserve"> (Table36[Nombre de jours])*10</f>
        <v>0</v>
      </c>
      <c r="H9" s="9"/>
      <c r="I9" s="9"/>
      <c r="J9" s="9"/>
      <c r="K9" s="64"/>
      <c r="L9" s="68">
        <v>42040</v>
      </c>
      <c r="M9" s="69">
        <f t="shared" si="0"/>
        <v>42040</v>
      </c>
      <c r="N9" s="70"/>
      <c r="O9" s="71">
        <f>COUNTIFS(Table36[Date d''arrivée],"&lt;="&amp;M9,Table36[Date de départ],"&gt;="&amp;M9)</f>
        <v>0</v>
      </c>
      <c r="P9" s="9"/>
      <c r="Q9" s="9"/>
    </row>
    <row r="10" spans="1:21">
      <c r="A10" s="9"/>
      <c r="B10" s="17"/>
      <c r="C10" s="17"/>
      <c r="D10" s="9"/>
      <c r="E10" s="18"/>
      <c r="F10" s="9">
        <f>DATEDIF(Table36[Date d''arrivée],Table36[Date de départ],"d")</f>
        <v>0</v>
      </c>
      <c r="G10" s="9">
        <f xml:space="preserve"> (Table36[Nombre de jours])*10</f>
        <v>0</v>
      </c>
      <c r="H10" s="9"/>
      <c r="I10" s="9"/>
      <c r="J10" s="9"/>
      <c r="K10" s="64"/>
      <c r="L10" s="68">
        <v>42041</v>
      </c>
      <c r="M10" s="69">
        <f t="shared" si="0"/>
        <v>42041</v>
      </c>
      <c r="N10" s="70"/>
      <c r="O10" s="71">
        <f>COUNTIFS(Table36[Date d''arrivée],"&lt;="&amp;M10,Table36[Date de départ],"&gt;="&amp;M10)</f>
        <v>0</v>
      </c>
      <c r="P10" s="9"/>
      <c r="Q10" s="9"/>
    </row>
    <row r="11" spans="1:21">
      <c r="A11" s="8"/>
      <c r="B11" s="19"/>
      <c r="C11" s="19"/>
      <c r="D11" s="8"/>
      <c r="E11" s="21"/>
      <c r="F11" s="8">
        <f>DATEDIF(Table36[Date d''arrivée],Table36[Date de départ],"d")</f>
        <v>0</v>
      </c>
      <c r="G11" s="8">
        <f xml:space="preserve"> (Table36[Nombre de jours])*10</f>
        <v>0</v>
      </c>
      <c r="H11" s="8"/>
      <c r="I11" s="8"/>
      <c r="J11" s="8"/>
      <c r="K11" s="64"/>
      <c r="L11" s="68">
        <v>42042</v>
      </c>
      <c r="M11" s="69">
        <f t="shared" si="0"/>
        <v>42042</v>
      </c>
      <c r="N11" s="70"/>
      <c r="O11" s="71">
        <f>COUNTIFS(Table36[Date d''arrivée],"&lt;="&amp;M11,Table36[Date de départ],"&gt;="&amp;M11)</f>
        <v>0</v>
      </c>
      <c r="P11" s="9"/>
      <c r="Q11" s="9"/>
    </row>
    <row r="12" spans="1:21">
      <c r="A12" s="9" t="s">
        <v>9</v>
      </c>
      <c r="B12" s="20"/>
      <c r="C12" s="20"/>
      <c r="D12" s="9"/>
      <c r="E12" s="9"/>
      <c r="F12" s="9"/>
      <c r="G12" s="9">
        <f>SUBTOTAL(109,Table36[[Argent estimé ]])</f>
        <v>200</v>
      </c>
      <c r="H12" s="9">
        <f>SUBTOTAL(109,Table36[Argent perçu])</f>
        <v>40</v>
      </c>
      <c r="I12" s="9"/>
      <c r="J12" s="9"/>
      <c r="K12" s="64"/>
      <c r="L12" s="72">
        <v>42043</v>
      </c>
      <c r="M12" s="73">
        <f t="shared" si="0"/>
        <v>42043</v>
      </c>
      <c r="N12" s="70"/>
      <c r="O12" s="71">
        <f>COUNTIFS(Table36[Date d''arrivée],"&lt;="&amp;M12,Table36[Date de départ],"&gt;="&amp;M12)</f>
        <v>0</v>
      </c>
      <c r="P12" s="9"/>
      <c r="Q12" s="9"/>
    </row>
    <row r="13" spans="1:21">
      <c r="A13" s="9"/>
      <c r="B13" s="17"/>
      <c r="C13" s="17"/>
      <c r="D13" s="9"/>
      <c r="E13" s="9"/>
      <c r="F13" s="9"/>
      <c r="G13" s="9"/>
      <c r="H13" s="9"/>
      <c r="I13" s="9"/>
      <c r="J13" s="9"/>
      <c r="K13" s="64"/>
      <c r="L13" s="68">
        <v>42044</v>
      </c>
      <c r="M13" s="69">
        <f t="shared" si="0"/>
        <v>42044</v>
      </c>
      <c r="N13" s="70"/>
      <c r="O13" s="71">
        <f>COUNTIFS(Table36[Date d''arrivée],"&lt;="&amp;M13,Table36[Date de départ],"&gt;="&amp;M13)</f>
        <v>0</v>
      </c>
      <c r="P13" s="9"/>
      <c r="Q13" s="9"/>
    </row>
    <row r="14" spans="1:21">
      <c r="A14" s="8"/>
      <c r="B14" s="19"/>
      <c r="C14" s="19"/>
      <c r="D14" s="8"/>
      <c r="E14" s="8"/>
      <c r="F14" s="8"/>
      <c r="G14" s="8"/>
      <c r="H14" s="8"/>
      <c r="I14" s="9"/>
      <c r="J14" s="9"/>
      <c r="K14" s="64"/>
      <c r="L14" s="68">
        <v>42045</v>
      </c>
      <c r="M14" s="69">
        <f t="shared" si="0"/>
        <v>42045</v>
      </c>
      <c r="N14" s="70"/>
      <c r="O14" s="71">
        <f>COUNTIFS(Table36[Date d''arrivée],"&lt;="&amp;M14,Table36[Date de départ],"&gt;="&amp;M14)</f>
        <v>0</v>
      </c>
      <c r="P14" s="9"/>
      <c r="Q14" s="9"/>
    </row>
    <row r="15" spans="1:21">
      <c r="A15" s="9"/>
      <c r="B15" s="17"/>
      <c r="C15" s="17"/>
      <c r="D15" s="9"/>
      <c r="E15" s="9"/>
      <c r="F15" s="9"/>
      <c r="G15" s="9"/>
      <c r="H15" s="9"/>
      <c r="I15" s="9"/>
      <c r="J15" s="9"/>
      <c r="K15" s="64"/>
      <c r="L15" s="68">
        <v>42046</v>
      </c>
      <c r="M15" s="69">
        <f t="shared" si="0"/>
        <v>42046</v>
      </c>
      <c r="N15" s="74"/>
      <c r="O15" s="71">
        <f>COUNTIFS(Table36[Date d''arrivée],"&lt;="&amp;M15,Table36[Date de départ],"&gt;="&amp;M15)</f>
        <v>0</v>
      </c>
      <c r="P15" s="9"/>
      <c r="Q15" s="9"/>
    </row>
    <row r="16" spans="1:21">
      <c r="A16" s="9"/>
      <c r="B16" s="17"/>
      <c r="C16" s="17"/>
      <c r="D16" s="9"/>
      <c r="E16" s="9"/>
      <c r="F16" s="9"/>
      <c r="G16" s="9"/>
      <c r="H16" s="9"/>
      <c r="I16" s="9"/>
      <c r="J16" s="9"/>
      <c r="K16" s="64"/>
      <c r="L16" s="68">
        <v>42047</v>
      </c>
      <c r="M16" s="69">
        <f t="shared" si="0"/>
        <v>42047</v>
      </c>
      <c r="N16" s="70"/>
      <c r="O16" s="71">
        <f>COUNTIFS(Table36[Date d''arrivée],"&lt;="&amp;M16,Table36[Date de départ],"&gt;="&amp;M16)</f>
        <v>0</v>
      </c>
      <c r="P16" s="9"/>
      <c r="Q16" s="9"/>
    </row>
    <row r="17" spans="1:17">
      <c r="A17" s="9"/>
      <c r="B17" s="17"/>
      <c r="C17" s="17"/>
      <c r="D17" s="9"/>
      <c r="E17" s="9"/>
      <c r="F17" s="9"/>
      <c r="G17" s="9"/>
      <c r="H17" s="9"/>
      <c r="I17" s="9"/>
      <c r="J17" s="9"/>
      <c r="K17" s="64"/>
      <c r="L17" s="68">
        <v>42048</v>
      </c>
      <c r="M17" s="69">
        <f t="shared" si="0"/>
        <v>42048</v>
      </c>
      <c r="N17" s="70"/>
      <c r="O17" s="71">
        <f>COUNTIFS(Table36[Date d''arrivée],"&lt;="&amp;M17,Table36[Date de départ],"&gt;="&amp;M17)</f>
        <v>0</v>
      </c>
      <c r="P17" s="9"/>
      <c r="Q17" s="9"/>
    </row>
    <row r="18" spans="1:17">
      <c r="A18" s="9"/>
      <c r="B18" s="17"/>
      <c r="C18" s="17"/>
      <c r="D18" s="9"/>
      <c r="E18" s="9"/>
      <c r="F18" s="9"/>
      <c r="G18" s="9"/>
      <c r="H18" s="9"/>
      <c r="I18" s="9"/>
      <c r="J18" s="9"/>
      <c r="K18" s="64"/>
      <c r="L18" s="68">
        <v>42049</v>
      </c>
      <c r="M18" s="69">
        <f t="shared" si="0"/>
        <v>42049</v>
      </c>
      <c r="N18" s="70"/>
      <c r="O18" s="71">
        <f>COUNTIFS(Table36[Date d''arrivée],"&lt;="&amp;M18,Table36[Date de départ],"&gt;="&amp;M18)</f>
        <v>0</v>
      </c>
      <c r="P18" s="9"/>
      <c r="Q18" s="9"/>
    </row>
    <row r="19" spans="1:17">
      <c r="A19" s="9"/>
      <c r="B19" s="17"/>
      <c r="C19" s="17"/>
      <c r="D19" s="9"/>
      <c r="E19" s="9"/>
      <c r="F19" s="9"/>
      <c r="G19" s="9"/>
      <c r="H19" s="9"/>
      <c r="I19" s="9"/>
      <c r="J19" s="9"/>
      <c r="K19" s="64"/>
      <c r="L19" s="72">
        <v>42050</v>
      </c>
      <c r="M19" s="73">
        <f t="shared" si="0"/>
        <v>42050</v>
      </c>
      <c r="N19" s="70"/>
      <c r="O19" s="71">
        <f>COUNTIFS(Table36[Date d''arrivée],"&lt;="&amp;M19,Table36[Date de départ],"&gt;="&amp;M19)</f>
        <v>0</v>
      </c>
      <c r="P19" s="9"/>
      <c r="Q19" s="9"/>
    </row>
    <row r="20" spans="1:17">
      <c r="A20" s="9"/>
      <c r="B20" s="17"/>
      <c r="C20" s="17"/>
      <c r="D20" s="9"/>
      <c r="E20" s="9"/>
      <c r="F20" s="9"/>
      <c r="G20" s="9"/>
      <c r="H20" s="9"/>
      <c r="I20" s="9"/>
      <c r="J20" s="9"/>
      <c r="K20" s="64"/>
      <c r="L20" s="68">
        <v>42051</v>
      </c>
      <c r="M20" s="69">
        <f t="shared" si="0"/>
        <v>42051</v>
      </c>
      <c r="N20" s="70"/>
      <c r="O20" s="71">
        <f>COUNTIFS(Table36[Date d''arrivée],"&lt;="&amp;M20,Table36[Date de départ],"&gt;="&amp;M20)</f>
        <v>0</v>
      </c>
      <c r="P20" s="9"/>
      <c r="Q20" s="9"/>
    </row>
    <row r="21" spans="1:17">
      <c r="A21" s="8"/>
      <c r="B21" s="19"/>
      <c r="C21" s="19"/>
      <c r="D21" s="8"/>
      <c r="E21" s="8"/>
      <c r="F21" s="8"/>
      <c r="G21" s="8"/>
      <c r="H21" s="9"/>
      <c r="I21" s="9"/>
      <c r="J21" s="9"/>
      <c r="K21" s="64"/>
      <c r="L21" s="68">
        <v>42052</v>
      </c>
      <c r="M21" s="69">
        <f t="shared" si="0"/>
        <v>42052</v>
      </c>
      <c r="N21" s="70"/>
      <c r="O21" s="71">
        <f>COUNTIFS(Table36[Date d''arrivée],"&lt;="&amp;M21,Table36[Date de départ],"&gt;="&amp;M21)</f>
        <v>0</v>
      </c>
      <c r="P21" s="9"/>
      <c r="Q21" s="9"/>
    </row>
    <row r="22" spans="1:17">
      <c r="A22" s="9"/>
      <c r="B22" s="9"/>
      <c r="C22" s="9"/>
      <c r="D22" s="9"/>
      <c r="E22" s="9"/>
      <c r="F22" s="9"/>
      <c r="G22" s="9"/>
      <c r="H22" s="9"/>
      <c r="I22" s="9"/>
      <c r="J22" s="9"/>
      <c r="K22" s="64"/>
      <c r="L22" s="68">
        <v>42053</v>
      </c>
      <c r="M22" s="69">
        <f t="shared" si="0"/>
        <v>42053</v>
      </c>
      <c r="N22" s="70"/>
      <c r="O22" s="71">
        <f>COUNTIFS(Table36[Date d''arrivée],"&lt;="&amp;M22,Table36[Date de départ],"&gt;="&amp;M22)</f>
        <v>0</v>
      </c>
      <c r="P22" s="9"/>
      <c r="Q22" s="9"/>
    </row>
    <row r="23" spans="1:17">
      <c r="A23" s="9"/>
      <c r="B23" s="9"/>
      <c r="C23" s="9"/>
      <c r="D23" s="9"/>
      <c r="E23" s="9"/>
      <c r="F23" s="9"/>
      <c r="G23" s="9"/>
      <c r="H23" s="9"/>
      <c r="I23" s="9"/>
      <c r="J23" s="9"/>
      <c r="K23" s="64"/>
      <c r="L23" s="68">
        <v>42054</v>
      </c>
      <c r="M23" s="69">
        <f t="shared" si="0"/>
        <v>42054</v>
      </c>
      <c r="N23" s="70"/>
      <c r="O23" s="71">
        <f>COUNTIFS(Table36[Date d''arrivée],"&lt;="&amp;M23,Table36[Date de départ],"&gt;="&amp;M23)</f>
        <v>0</v>
      </c>
      <c r="P23" s="9"/>
      <c r="Q23" s="9"/>
    </row>
    <row r="24" spans="1:17">
      <c r="A24" s="9"/>
      <c r="B24" s="9"/>
      <c r="C24" s="9"/>
      <c r="D24" s="9"/>
      <c r="E24" s="9"/>
      <c r="F24" s="9"/>
      <c r="G24" s="9"/>
      <c r="H24" s="9"/>
      <c r="I24" s="9"/>
      <c r="J24" s="9"/>
      <c r="K24" s="64"/>
      <c r="L24" s="68">
        <v>42055</v>
      </c>
      <c r="M24" s="69">
        <f t="shared" si="0"/>
        <v>42055</v>
      </c>
      <c r="N24" s="70"/>
      <c r="O24" s="71">
        <f>COUNTIFS(Table36[Date d''arrivée],"&lt;="&amp;M24,Table36[Date de départ],"&gt;="&amp;M24)</f>
        <v>0</v>
      </c>
      <c r="P24" s="9"/>
      <c r="Q24" s="9"/>
    </row>
    <row r="25" spans="1:17">
      <c r="A25" s="9"/>
      <c r="B25" s="9"/>
      <c r="C25" s="9"/>
      <c r="D25" s="9"/>
      <c r="E25" s="9"/>
      <c r="F25" s="9"/>
      <c r="G25" s="9"/>
      <c r="H25" s="9"/>
      <c r="I25" s="9"/>
      <c r="J25" s="9"/>
      <c r="K25" s="64"/>
      <c r="L25" s="68">
        <v>42056</v>
      </c>
      <c r="M25" s="69">
        <f t="shared" si="0"/>
        <v>42056</v>
      </c>
      <c r="N25" s="70"/>
      <c r="O25" s="71">
        <f>COUNTIFS(Table36[Date d''arrivée],"&lt;="&amp;M25,Table36[Date de départ],"&gt;="&amp;M25)</f>
        <v>0</v>
      </c>
      <c r="P25" s="9"/>
      <c r="Q25" s="9"/>
    </row>
    <row r="26" spans="1:17">
      <c r="A26" s="9"/>
      <c r="B26" s="9"/>
      <c r="C26" s="9"/>
      <c r="D26" s="9"/>
      <c r="E26" s="9"/>
      <c r="F26" s="9"/>
      <c r="G26" s="9"/>
      <c r="H26" s="9"/>
      <c r="I26" s="9"/>
      <c r="J26" s="9"/>
      <c r="K26" s="64"/>
      <c r="L26" s="72">
        <v>42057</v>
      </c>
      <c r="M26" s="73">
        <f t="shared" si="0"/>
        <v>42057</v>
      </c>
      <c r="N26" s="70"/>
      <c r="O26" s="71">
        <f>COUNTIFS(Table36[Date d''arrivée],"&lt;="&amp;M26,Table36[Date de départ],"&gt;="&amp;M26)</f>
        <v>0</v>
      </c>
      <c r="P26" s="9"/>
      <c r="Q26" s="9"/>
    </row>
    <row r="27" spans="1:17">
      <c r="A27" s="9"/>
      <c r="B27" s="9"/>
      <c r="C27" s="9"/>
      <c r="D27" s="9"/>
      <c r="E27" s="9"/>
      <c r="F27" s="9"/>
      <c r="G27" s="9"/>
      <c r="H27" s="9"/>
      <c r="I27" s="9"/>
      <c r="J27" s="9"/>
      <c r="K27" s="64"/>
      <c r="L27" s="68">
        <v>42058</v>
      </c>
      <c r="M27" s="69">
        <f t="shared" si="0"/>
        <v>42058</v>
      </c>
      <c r="N27" s="70"/>
      <c r="O27" s="71">
        <f>COUNTIFS(Table36[Date d''arrivée],"&lt;="&amp;M27,Table36[Date de départ],"&gt;="&amp;M27)</f>
        <v>0</v>
      </c>
      <c r="P27" s="9"/>
      <c r="Q27" s="9"/>
    </row>
    <row r="28" spans="1:17">
      <c r="A28" s="9"/>
      <c r="B28" s="9"/>
      <c r="C28" s="9"/>
      <c r="D28" s="9"/>
      <c r="E28" s="9"/>
      <c r="F28" s="9"/>
      <c r="G28" s="9"/>
      <c r="H28" s="9"/>
      <c r="I28" s="9"/>
      <c r="J28" s="9"/>
      <c r="K28" s="64"/>
      <c r="L28" s="68">
        <v>42059</v>
      </c>
      <c r="M28" s="69">
        <f t="shared" si="0"/>
        <v>42059</v>
      </c>
      <c r="N28" s="70"/>
      <c r="O28" s="71">
        <f>COUNTIFS(Table36[Date d''arrivée],"&lt;="&amp;M28,Table36[Date de départ],"&gt;="&amp;M28)</f>
        <v>0</v>
      </c>
      <c r="P28" s="9"/>
      <c r="Q28" s="9"/>
    </row>
    <row r="29" spans="1:17">
      <c r="A29" s="9"/>
      <c r="B29" s="9"/>
      <c r="C29" s="9"/>
      <c r="D29" s="9"/>
      <c r="E29" s="9"/>
      <c r="F29" s="9"/>
      <c r="G29" s="9"/>
      <c r="H29" s="9"/>
      <c r="I29" s="9"/>
      <c r="J29" s="9"/>
      <c r="K29" s="64"/>
      <c r="L29" s="68">
        <v>42060</v>
      </c>
      <c r="M29" s="69">
        <f t="shared" si="0"/>
        <v>42060</v>
      </c>
      <c r="N29" s="70"/>
      <c r="O29" s="71">
        <f>COUNTIFS(Table36[Date d''arrivée],"&lt;="&amp;M29,Table36[Date de départ],"&gt;="&amp;M29)</f>
        <v>1</v>
      </c>
      <c r="P29" s="9"/>
      <c r="Q29" s="9"/>
    </row>
    <row r="30" spans="1:17">
      <c r="A30" s="9"/>
      <c r="B30" s="9"/>
      <c r="C30" s="9"/>
      <c r="D30" s="9"/>
      <c r="E30" s="9"/>
      <c r="F30" s="9"/>
      <c r="G30" s="9"/>
      <c r="H30" s="9"/>
      <c r="I30" s="9"/>
      <c r="J30" s="9"/>
      <c r="K30" s="64"/>
      <c r="L30" s="68">
        <v>42061</v>
      </c>
      <c r="M30" s="69">
        <f t="shared" si="0"/>
        <v>42061</v>
      </c>
      <c r="N30" s="70"/>
      <c r="O30" s="71">
        <f>COUNTIFS(Table36[Date d''arrivée],"&lt;="&amp;M30,Table36[Date de départ],"&gt;="&amp;M30)</f>
        <v>1</v>
      </c>
      <c r="P30" s="9"/>
      <c r="Q30" s="9"/>
    </row>
    <row r="31" spans="1:17">
      <c r="A31" s="9"/>
      <c r="B31" s="9"/>
      <c r="C31" s="9"/>
      <c r="D31" s="9"/>
      <c r="E31" s="9"/>
      <c r="F31" s="9"/>
      <c r="G31" s="9"/>
      <c r="H31" s="9"/>
      <c r="I31" s="9"/>
      <c r="J31" s="9"/>
      <c r="K31" s="64"/>
      <c r="L31" s="68">
        <v>42062</v>
      </c>
      <c r="M31" s="69">
        <f t="shared" si="0"/>
        <v>42062</v>
      </c>
      <c r="N31" s="70"/>
      <c r="O31" s="71">
        <f>COUNTIFS(Table36[Date d''arrivée],"&lt;="&amp;M31,Table36[Date de départ],"&gt;="&amp;M31)</f>
        <v>1</v>
      </c>
      <c r="P31" s="9"/>
      <c r="Q31" s="9"/>
    </row>
    <row r="32" spans="1:17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68">
        <v>42063</v>
      </c>
      <c r="M32" s="69">
        <f t="shared" si="0"/>
        <v>42063</v>
      </c>
      <c r="N32" s="70"/>
      <c r="O32" s="71">
        <f>COUNTIFS(Table36[Date d''arrivée],"&lt;="&amp;M32,Table36[Date de départ],"&gt;="&amp;M32)</f>
        <v>1</v>
      </c>
      <c r="P32" s="9"/>
      <c r="Q32" s="9"/>
    </row>
    <row r="33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</sheetData>
  <mergeCells count="1">
    <mergeCell ref="L4:N4"/>
  </mergeCells>
  <phoneticPr fontId="1" type="noConversion"/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ignoredErrors>
    <ignoredError sqref="O5:O32" emptyCellReference="1"/>
  </ignoredError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showGridLines="0" workbookViewId="0">
      <selection activeCell="F32" sqref="F3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  <col min="9" max="9" width="13" customWidth="1"/>
    <col min="10" max="10" width="19.5" customWidth="1"/>
  </cols>
  <sheetData>
    <row r="1" spans="1:22" ht="55">
      <c r="A1" s="31"/>
      <c r="B1" s="32" t="s">
        <v>45</v>
      </c>
      <c r="C1" s="31"/>
      <c r="D1" s="31"/>
      <c r="E1" s="31"/>
      <c r="F1" s="31"/>
      <c r="G1" s="31"/>
      <c r="H1" s="31"/>
      <c r="I1" s="31"/>
      <c r="J1" s="31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DATEDIF(Table37[Date d''arrivée],Table37[Date de départ],"d")</f>
        <v>3</v>
      </c>
      <c r="G6" s="9">
        <f xml:space="preserve"> (Table37[Nombre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2">
      <c r="A7" s="8"/>
      <c r="B7" s="19">
        <v>41986</v>
      </c>
      <c r="C7" s="19"/>
      <c r="D7" s="21">
        <v>42001</v>
      </c>
      <c r="E7" s="21"/>
      <c r="F7" s="8">
        <f>DATEDIF(Table37[Date d''arrivée],Table37[Date de départ],"d")</f>
        <v>15</v>
      </c>
      <c r="G7" s="8">
        <f xml:space="preserve"> (Table37[Nombre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2">
      <c r="A8" s="9"/>
      <c r="B8" s="17"/>
      <c r="C8" s="17"/>
      <c r="D8" s="9"/>
      <c r="E8" s="18"/>
      <c r="F8" s="9">
        <f>DATEDIF(Table37[Date d''arrivée],Table37[Date de départ],"d")</f>
        <v>0</v>
      </c>
      <c r="G8" s="9">
        <f xml:space="preserve"> (Table37[Nombre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2">
      <c r="A9" s="9"/>
      <c r="B9" s="17"/>
      <c r="C9" s="17"/>
      <c r="D9" s="9"/>
      <c r="E9" s="18"/>
      <c r="F9" s="9">
        <f>DATEDIF(Table37[Date d''arrivée],Table37[Date de départ],"d")</f>
        <v>0</v>
      </c>
      <c r="G9" s="9">
        <f xml:space="preserve"> (Table37[Nombre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2">
      <c r="A10" s="9"/>
      <c r="B10" s="17"/>
      <c r="C10" s="17"/>
      <c r="D10" s="9"/>
      <c r="E10" s="18"/>
      <c r="F10" s="9">
        <f>DATEDIF(Table37[Date d''arrivée],Table37[Date de départ],"d")</f>
        <v>0</v>
      </c>
      <c r="G10" s="9">
        <f xml:space="preserve"> (Table37[Nombre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2">
      <c r="A11" s="8"/>
      <c r="B11" s="19"/>
      <c r="C11" s="19"/>
      <c r="D11" s="8"/>
      <c r="E11" s="21"/>
      <c r="F11" s="8">
        <f>DATEDIF(Table37[Date d''arrivée],Table37[Date de départ],"d")</f>
        <v>0</v>
      </c>
      <c r="G11" s="8">
        <f xml:space="preserve"> (Table37[Nombre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2">
      <c r="A12" s="9" t="s">
        <v>9</v>
      </c>
      <c r="B12" s="20"/>
      <c r="C12" s="20"/>
      <c r="D12" s="9"/>
      <c r="E12" s="9"/>
      <c r="F12" s="9"/>
      <c r="G12" s="9">
        <f>SUBTOTAL(109,Table37[[Argent estimé ]])</f>
        <v>180</v>
      </c>
      <c r="H12" s="9">
        <f>SUBTOTAL(109,Table37[Argent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2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2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2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2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showGridLines="0" workbookViewId="0">
      <selection activeCell="J32" sqref="J3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  <col min="9" max="9" width="18.5" customWidth="1"/>
    <col min="10" max="10" width="17.1640625" customWidth="1"/>
  </cols>
  <sheetData>
    <row r="1" spans="1:23" ht="55">
      <c r="A1" s="33"/>
      <c r="B1" s="34" t="s">
        <v>46</v>
      </c>
      <c r="C1" s="33"/>
      <c r="D1" s="33"/>
      <c r="E1" s="33"/>
      <c r="F1" s="33"/>
      <c r="G1" s="33"/>
      <c r="H1" s="33"/>
      <c r="I1" s="33"/>
      <c r="J1" s="33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DATEDIF(Table38[Date d''arrivée],Table38[Date de départ],"d")</f>
        <v>3</v>
      </c>
      <c r="G6" s="9">
        <f xml:space="preserve"> (Table38[Nombre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>
      <c r="A7" s="8"/>
      <c r="B7" s="19">
        <v>41986</v>
      </c>
      <c r="C7" s="19"/>
      <c r="D7" s="21">
        <v>42001</v>
      </c>
      <c r="E7" s="21"/>
      <c r="F7" s="8">
        <f>DATEDIF(Table38[Date d''arrivée],Table38[Date de départ],"d")</f>
        <v>15</v>
      </c>
      <c r="G7" s="8">
        <f xml:space="preserve"> (Table38[Nombre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>
      <c r="A8" s="9"/>
      <c r="B8" s="17"/>
      <c r="C8" s="17"/>
      <c r="D8" s="9"/>
      <c r="E8" s="18"/>
      <c r="F8" s="9">
        <f>DATEDIF(Table38[Date d''arrivée],Table38[Date de départ],"d")</f>
        <v>0</v>
      </c>
      <c r="G8" s="9">
        <f xml:space="preserve"> (Table38[Nombre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>
      <c r="A9" s="9"/>
      <c r="B9" s="17"/>
      <c r="C9" s="17"/>
      <c r="D9" s="9"/>
      <c r="E9" s="18"/>
      <c r="F9" s="9">
        <f>DATEDIF(Table38[Date d''arrivée],Table38[Date de départ],"d")</f>
        <v>0</v>
      </c>
      <c r="G9" s="9">
        <f xml:space="preserve"> (Table38[Nombre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9"/>
      <c r="B10" s="17"/>
      <c r="C10" s="17"/>
      <c r="D10" s="9"/>
      <c r="E10" s="18"/>
      <c r="F10" s="9">
        <f>DATEDIF(Table38[Date d''arrivée],Table38[Date de départ],"d")</f>
        <v>0</v>
      </c>
      <c r="G10" s="9">
        <f xml:space="preserve"> (Table38[Nombre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>
      <c r="A11" s="8"/>
      <c r="B11" s="19"/>
      <c r="C11" s="19"/>
      <c r="D11" s="8"/>
      <c r="E11" s="21"/>
      <c r="F11" s="8">
        <f>DATEDIF(Table38[Date d''arrivée],Table38[Date de départ],"d")</f>
        <v>0</v>
      </c>
      <c r="G11" s="8">
        <f xml:space="preserve"> (Table38[Nombre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>
      <c r="A12" s="9" t="s">
        <v>9</v>
      </c>
      <c r="B12" s="20"/>
      <c r="C12" s="20"/>
      <c r="D12" s="9"/>
      <c r="E12" s="9"/>
      <c r="F12" s="9"/>
      <c r="G12" s="9">
        <f>SUBTOTAL(109,Table38[[Argent estimé ]])</f>
        <v>180</v>
      </c>
      <c r="H12" s="9">
        <f>SUBTOTAL(109,Table38[Argent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  <row r="33" spans="1:2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</row>
    <row r="34" spans="1:2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</row>
    <row r="37" spans="1:2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</row>
    <row r="39" spans="1:2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</row>
    <row r="43" spans="1:2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</row>
    <row r="45" spans="1:2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1:2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1:2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</row>
    <row r="48" spans="1:2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</row>
    <row r="49" spans="1:2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</row>
    <row r="51" spans="1:2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1:2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</row>
    <row r="53" spans="1:2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</row>
    <row r="54" spans="1:2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</row>
    <row r="55" spans="1:2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showGridLines="0" workbookViewId="0">
      <selection activeCell="F23" sqref="F23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6" ht="55">
      <c r="A1" s="22"/>
      <c r="B1" s="23" t="s">
        <v>47</v>
      </c>
      <c r="C1" s="22"/>
      <c r="D1" s="22"/>
      <c r="E1" s="22"/>
      <c r="F1" s="22"/>
      <c r="G1" s="22"/>
      <c r="H1" s="22"/>
      <c r="I1" s="22"/>
      <c r="J1" s="22"/>
      <c r="K1" s="22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DATEDIF(Table39[Date d''arrivée],Table39[Date de départ],"d")</f>
        <v>3</v>
      </c>
      <c r="G6" s="9">
        <f xml:space="preserve"> (Table39[Nombre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>
      <c r="A7" s="8"/>
      <c r="B7" s="19">
        <v>41986</v>
      </c>
      <c r="C7" s="19"/>
      <c r="D7" s="21">
        <v>42001</v>
      </c>
      <c r="E7" s="21"/>
      <c r="F7" s="8">
        <f>DATEDIF(Table39[Date d''arrivée],Table39[Date de départ],"d")</f>
        <v>15</v>
      </c>
      <c r="G7" s="8">
        <f xml:space="preserve"> (Table39[Nombre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>
      <c r="A8" s="9"/>
      <c r="B8" s="17"/>
      <c r="C8" s="17"/>
      <c r="D8" s="9"/>
      <c r="E8" s="18"/>
      <c r="F8" s="9">
        <f>DATEDIF(Table39[Date d''arrivée],Table39[Date de départ],"d")</f>
        <v>0</v>
      </c>
      <c r="G8" s="9">
        <f xml:space="preserve"> (Table39[Nombre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>
      <c r="A9" s="9"/>
      <c r="B9" s="17"/>
      <c r="C9" s="17"/>
      <c r="D9" s="9"/>
      <c r="E9" s="18"/>
      <c r="F9" s="9">
        <f>DATEDIF(Table39[Date d''arrivée],Table39[Date de départ],"d")</f>
        <v>0</v>
      </c>
      <c r="G9" s="9">
        <f xml:space="preserve"> (Table39[Nombre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9"/>
      <c r="B10" s="17"/>
      <c r="C10" s="17"/>
      <c r="D10" s="9"/>
      <c r="E10" s="18"/>
      <c r="F10" s="9">
        <f>DATEDIF(Table39[Date d''arrivée],Table39[Date de départ],"d")</f>
        <v>0</v>
      </c>
      <c r="G10" s="9">
        <f xml:space="preserve"> (Table39[Nombre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>
      <c r="A11" s="8"/>
      <c r="B11" s="19"/>
      <c r="C11" s="19"/>
      <c r="D11" s="8"/>
      <c r="E11" s="21"/>
      <c r="F11" s="8">
        <f>DATEDIF(Table39[Date d''arrivée],Table39[Date de départ],"d")</f>
        <v>0</v>
      </c>
      <c r="G11" s="8">
        <f xml:space="preserve"> (Table39[Nombre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>
      <c r="A12" s="9" t="s">
        <v>9</v>
      </c>
      <c r="B12" s="20"/>
      <c r="C12" s="20"/>
      <c r="D12" s="9"/>
      <c r="E12" s="9"/>
      <c r="F12" s="9"/>
      <c r="G12" s="9">
        <f>SUBTOTAL(109,Table39[[Argent estimé ]])</f>
        <v>180</v>
      </c>
      <c r="H12" s="9">
        <f>SUBTOTAL(109,Table39[Argent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>
      <c r="A45" s="11"/>
      <c r="B45" s="11"/>
      <c r="C45" s="11"/>
      <c r="D45" s="11"/>
      <c r="E45" s="11"/>
      <c r="F45" s="11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2:26"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2:26"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2:26"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2:26"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2:26"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6"/>
  <sheetViews>
    <sheetView showGridLines="0" workbookViewId="0">
      <selection activeCell="H32" sqref="H3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31" ht="55">
      <c r="A1" s="4"/>
      <c r="B1" s="24" t="s">
        <v>48</v>
      </c>
      <c r="C1" s="4"/>
      <c r="D1" s="4"/>
      <c r="E1" s="4"/>
      <c r="F1" s="4"/>
      <c r="G1" s="4"/>
      <c r="H1" s="4"/>
      <c r="I1" s="4"/>
      <c r="J1" s="4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</row>
    <row r="2" spans="1:3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DATEDIF(Table310[Date d''arrivée],Table310[Date de départ],"d")</f>
        <v>3</v>
      </c>
      <c r="G6" s="9">
        <f xml:space="preserve"> (Table310[Nombre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>
      <c r="A7" s="8"/>
      <c r="B7" s="19">
        <v>41986</v>
      </c>
      <c r="C7" s="19"/>
      <c r="D7" s="21">
        <v>42001</v>
      </c>
      <c r="E7" s="21"/>
      <c r="F7" s="8">
        <f>DATEDIF(Table310[Date d''arrivée],Table310[Date de départ],"d")</f>
        <v>15</v>
      </c>
      <c r="G7" s="8">
        <f xml:space="preserve"> (Table310[Nombre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</row>
    <row r="8" spans="1:31">
      <c r="A8" s="9"/>
      <c r="B8" s="17"/>
      <c r="C8" s="17"/>
      <c r="D8" s="9"/>
      <c r="E8" s="18"/>
      <c r="F8" s="9">
        <f>DATEDIF(Table310[Date d''arrivée],Table310[Date de départ],"d")</f>
        <v>0</v>
      </c>
      <c r="G8" s="9">
        <f xml:space="preserve"> (Table310[Nombre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</row>
    <row r="9" spans="1:31">
      <c r="A9" s="9"/>
      <c r="B9" s="17"/>
      <c r="C9" s="17"/>
      <c r="D9" s="9"/>
      <c r="E9" s="18"/>
      <c r="F9" s="9">
        <f>DATEDIF(Table310[Date d''arrivée],Table310[Date de départ],"d")</f>
        <v>0</v>
      </c>
      <c r="G9" s="9">
        <f xml:space="preserve"> (Table310[Nombre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>
      <c r="A10" s="9"/>
      <c r="B10" s="17"/>
      <c r="C10" s="17"/>
      <c r="D10" s="9"/>
      <c r="E10" s="18"/>
      <c r="F10" s="9">
        <f>DATEDIF(Table310[Date d''arrivée],Table310[Date de départ],"d")</f>
        <v>0</v>
      </c>
      <c r="G10" s="9">
        <f xml:space="preserve"> (Table310[Nombre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8"/>
      <c r="B11" s="19"/>
      <c r="C11" s="19"/>
      <c r="D11" s="8"/>
      <c r="E11" s="21"/>
      <c r="F11" s="8">
        <f>DATEDIF(Table310[Date d''arrivée],Table310[Date de départ],"d")</f>
        <v>0</v>
      </c>
      <c r="G11" s="8">
        <f xml:space="preserve"> (Table310[Nombre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</row>
    <row r="12" spans="1:31">
      <c r="A12" s="9" t="s">
        <v>9</v>
      </c>
      <c r="B12" s="20"/>
      <c r="C12" s="20"/>
      <c r="D12" s="9"/>
      <c r="E12" s="9"/>
      <c r="F12" s="9"/>
      <c r="G12" s="9">
        <f>SUBTOTAL(109,Table310[[Argent estimé ]])</f>
        <v>180</v>
      </c>
      <c r="H12" s="9">
        <f>SUBTOTAL(109,Table310[Argent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</row>
    <row r="13" spans="1:31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</row>
    <row r="14" spans="1:31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</row>
    <row r="15" spans="1:31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</row>
    <row r="16" spans="1:31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</row>
    <row r="17" spans="1:3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</row>
    <row r="18" spans="1:3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</row>
    <row r="19" spans="1:3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</row>
    <row r="20" spans="1:3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</row>
    <row r="21" spans="1:3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</row>
    <row r="22" spans="1:3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1:3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</row>
    <row r="24" spans="1:3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</row>
    <row r="25" spans="1:3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</row>
    <row r="26" spans="1:3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</row>
    <row r="27" spans="1:3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</row>
    <row r="28" spans="1:3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</row>
    <row r="29" spans="1:3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</row>
    <row r="30" spans="1:3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</row>
    <row r="31" spans="1: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</row>
    <row r="32" spans="1:3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</row>
    <row r="33" spans="1:3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</row>
    <row r="34" spans="1:3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</row>
    <row r="35" spans="1:3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</row>
    <row r="37" spans="1:3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</row>
    <row r="38" spans="1:3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</row>
    <row r="39" spans="1:3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</row>
    <row r="40" spans="1:3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</row>
    <row r="41" spans="1:3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</row>
    <row r="42" spans="1:3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</row>
    <row r="43" spans="1:3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</row>
    <row r="44" spans="1:3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</row>
    <row r="45" spans="1:3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</row>
    <row r="46" spans="1:3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</row>
    <row r="47" spans="1:3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</row>
    <row r="48" spans="1:3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</row>
    <row r="49" spans="1:3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</row>
    <row r="50" spans="1:3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</row>
    <row r="51" spans="1:3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</row>
    <row r="52" spans="1:3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</row>
    <row r="53" spans="1:31"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</row>
    <row r="54" spans="1:31"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</row>
    <row r="55" spans="1:31"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</row>
    <row r="56" spans="1:31"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</row>
    <row r="57" spans="1:31"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</row>
    <row r="58" spans="1:31"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</row>
    <row r="59" spans="1:31"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</row>
    <row r="60" spans="1:31"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pans="1:31"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</row>
    <row r="62" spans="1:31"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pans="1:31"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</row>
    <row r="64" spans="1:31"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pans="12:31"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</row>
    <row r="66" spans="12:31"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pans="12:31"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pans="12:31"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pans="12:31"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pans="12:31"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pans="12:31"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pans="12:31"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pans="12:31"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pans="12:31"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pans="12:31"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pans="12:31"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</row>
    <row r="77" spans="12:31"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</row>
    <row r="78" spans="12:31"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</row>
    <row r="79" spans="12:31"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pans="12:31"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</row>
    <row r="81" spans="12:31"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</row>
    <row r="82" spans="12:31"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</row>
    <row r="83" spans="12:31"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</row>
    <row r="84" spans="12:31"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</row>
    <row r="85" spans="12:31"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</row>
    <row r="86" spans="12:31"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</row>
    <row r="87" spans="12:31"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</row>
    <row r="88" spans="12:31"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</row>
    <row r="89" spans="12:31"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</row>
    <row r="90" spans="12:31"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</row>
    <row r="91" spans="12:31"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</row>
    <row r="92" spans="12:31"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</row>
    <row r="93" spans="12:31"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</row>
    <row r="94" spans="12:31"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</row>
    <row r="95" spans="12:31"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pans="12:31"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showGridLines="0" workbookViewId="0">
      <selection activeCell="B32" sqref="B3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1" ht="55">
      <c r="A1" s="35"/>
      <c r="B1" s="36" t="s">
        <v>49</v>
      </c>
      <c r="C1" s="35"/>
      <c r="D1" s="35"/>
      <c r="E1" s="35"/>
      <c r="F1" s="35"/>
      <c r="G1" s="35"/>
      <c r="H1" s="35"/>
      <c r="I1" s="37"/>
      <c r="J1" s="35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DATEDIF(Table312[Date d''arrivée],Table312[Date de départ],"d")</f>
        <v>3</v>
      </c>
      <c r="G6" s="9">
        <f xml:space="preserve"> (Table312[Nombre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>
      <c r="A7" s="8"/>
      <c r="B7" s="19">
        <v>41986</v>
      </c>
      <c r="C7" s="19"/>
      <c r="D7" s="21">
        <v>42001</v>
      </c>
      <c r="E7" s="21"/>
      <c r="F7" s="8">
        <f>DATEDIF(Table312[Date d''arrivée],Table312[Date de départ],"d")</f>
        <v>15</v>
      </c>
      <c r="G7" s="8">
        <f xml:space="preserve"> (Table312[Nombre de jours])*10</f>
        <v>150</v>
      </c>
      <c r="H7" s="8">
        <v>170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>
      <c r="A8" s="9" t="s">
        <v>10</v>
      </c>
      <c r="B8" s="17"/>
      <c r="C8" s="17"/>
      <c r="D8" s="18"/>
      <c r="E8" s="18"/>
      <c r="F8" s="9">
        <f>DATEDIF(Table312[Date d''arrivée],Table312[Date de départ],"d")</f>
        <v>0</v>
      </c>
      <c r="G8" s="9">
        <f xml:space="preserve"> (Table312[Nombre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>
      <c r="A9" s="9"/>
      <c r="B9" s="17"/>
      <c r="C9" s="17"/>
      <c r="D9" s="9"/>
      <c r="E9" s="18"/>
      <c r="F9" s="9">
        <f>DATEDIF(Table312[Date d''arrivée],Table312[Date de départ],"d")</f>
        <v>0</v>
      </c>
      <c r="G9" s="9">
        <f xml:space="preserve"> (Table312[Nombre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9"/>
      <c r="B10" s="17"/>
      <c r="C10" s="17"/>
      <c r="D10" s="9"/>
      <c r="E10" s="18"/>
      <c r="F10" s="9">
        <f>DATEDIF(Table312[Date d''arrivée],Table312[Date de départ],"d")</f>
        <v>0</v>
      </c>
      <c r="G10" s="9">
        <f xml:space="preserve"> (Table312[Nombre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8"/>
      <c r="B11" s="19"/>
      <c r="C11" s="19"/>
      <c r="D11" s="8"/>
      <c r="E11" s="21"/>
      <c r="F11" s="8">
        <f>DATEDIF(Table312[Date d''arrivée],Table312[Date de départ],"d")</f>
        <v>0</v>
      </c>
      <c r="G11" s="8">
        <f xml:space="preserve"> (Table312[Nombre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>
      <c r="A12" s="9" t="s">
        <v>9</v>
      </c>
      <c r="B12" s="20"/>
      <c r="C12" s="20"/>
      <c r="D12" s="9"/>
      <c r="E12" s="9"/>
      <c r="F12" s="9"/>
      <c r="G12" s="9">
        <f>SUBTOTAL(109,Table312[[Argent estimé ]])</f>
        <v>180</v>
      </c>
      <c r="H12" s="9">
        <f>SUBTOTAL(109,Table312[Argent perçu])</f>
        <v>210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>
      <c r="A46" s="9"/>
    </row>
    <row r="47" spans="1:21">
      <c r="A47" s="9"/>
    </row>
    <row r="48" spans="1:21">
      <c r="A48" s="9"/>
    </row>
    <row r="49" spans="1:1">
      <c r="A49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000000000000011" right="0.75000000000000011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showGridLines="0" workbookViewId="0">
      <selection activeCell="A11" sqref="A11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1" ht="55">
      <c r="A1" s="41"/>
      <c r="B1" s="42" t="s">
        <v>50</v>
      </c>
      <c r="C1" s="41"/>
      <c r="D1" s="41"/>
      <c r="E1" s="41"/>
      <c r="F1" s="41"/>
      <c r="G1" s="41"/>
      <c r="H1" s="41"/>
      <c r="I1" s="43"/>
      <c r="J1" s="41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DATEDIF(Table3[Date d''arrivée],Table3[Date de départ],"d")</f>
        <v>3</v>
      </c>
      <c r="G6" s="9">
        <f xml:space="preserve"> (Table3[Nombre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>
      <c r="A7" s="8"/>
      <c r="B7" s="19">
        <v>41986</v>
      </c>
      <c r="C7" s="19"/>
      <c r="D7" s="21">
        <v>42001</v>
      </c>
      <c r="E7" s="21"/>
      <c r="F7" s="8">
        <f>DATEDIF(Table3[Date d''arrivée],Table3[Date de départ],"d")</f>
        <v>15</v>
      </c>
      <c r="G7" s="8">
        <f xml:space="preserve"> (Table3[Nombre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>
      <c r="A8" s="9"/>
      <c r="B8" s="17"/>
      <c r="C8" s="17"/>
      <c r="D8" s="9"/>
      <c r="E8" s="18"/>
      <c r="F8" s="9">
        <f>DATEDIF(Table3[Date d''arrivée],Table3[Date de départ],"d")</f>
        <v>0</v>
      </c>
      <c r="G8" s="9">
        <f xml:space="preserve"> (Table3[Nombre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>
      <c r="A9" s="9"/>
      <c r="B9" s="17"/>
      <c r="C9" s="17"/>
      <c r="D9" s="9"/>
      <c r="E9" s="18"/>
      <c r="F9" s="9">
        <f>DATEDIF(Table3[Date d''arrivée],Table3[Date de départ],"d")</f>
        <v>0</v>
      </c>
      <c r="G9" s="9">
        <f xml:space="preserve"> (Table3[Nombre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9"/>
      <c r="B10" s="17"/>
      <c r="C10" s="17"/>
      <c r="D10" s="9"/>
      <c r="E10" s="18"/>
      <c r="F10" s="9">
        <f>DATEDIF(Table3[Date d''arrivée],Table3[Date de départ],"d")</f>
        <v>0</v>
      </c>
      <c r="G10" s="9">
        <f xml:space="preserve"> (Table3[Nombre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8"/>
      <c r="B11" s="19"/>
      <c r="C11" s="19"/>
      <c r="D11" s="8"/>
      <c r="E11" s="21"/>
      <c r="F11" s="8">
        <f>DATEDIF(Table3[Date d''arrivée],Table3[Date de départ],"d")</f>
        <v>0</v>
      </c>
      <c r="G11" s="8">
        <f xml:space="preserve"> (Table3[Nombre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>
      <c r="A12" s="9" t="s">
        <v>9</v>
      </c>
      <c r="B12" s="20"/>
      <c r="C12" s="20"/>
      <c r="D12" s="9"/>
      <c r="E12" s="9"/>
      <c r="F12" s="9"/>
      <c r="G12" s="9">
        <f>SUBTOTAL(109,Table3[[Argent estimé ]])</f>
        <v>180</v>
      </c>
      <c r="H12" s="9">
        <f>SUBTOTAL(109,Table3[Argent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>
      <c r="A46" s="9"/>
    </row>
    <row r="47" spans="1:21">
      <c r="A47" s="9"/>
    </row>
    <row r="48" spans="1:21">
      <c r="A48" s="9"/>
    </row>
    <row r="49" spans="1:1">
      <c r="A49" s="9"/>
    </row>
  </sheetData>
  <phoneticPr fontId="1" type="noConversion"/>
  <dataValidations count="2">
    <dataValidation type="list" allowBlank="1" showInputMessage="1" showErrorMessage="1" sqref="A6:A11">
      <formula1>[0]!ListeNomChien</formula1>
    </dataValidation>
    <dataValidation type="list" allowBlank="1" showInputMessage="1" showErrorMessage="1" sqref="E6:E11 C6:C11">
      <formula1>"Avant 8H,8h-10h,10h-12h,12h-14h,14h-16h,16h-18h,18h-20h,20h-22h,Après 22h"</formula1>
    </dataValidation>
  </dataValidations>
  <pageMargins left="0.75000000000000011" right="0.75000000000000011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showGridLines="0" workbookViewId="0">
      <selection activeCell="F26" sqref="F26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4" ht="55">
      <c r="A1" s="38"/>
      <c r="B1" s="39" t="s">
        <v>51</v>
      </c>
      <c r="C1" s="38"/>
      <c r="D1" s="38"/>
      <c r="E1" s="38"/>
      <c r="F1" s="38"/>
      <c r="G1" s="38"/>
      <c r="H1" s="38"/>
      <c r="I1" s="38"/>
      <c r="J1" s="38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>
      <c r="A6" s="8" t="s">
        <v>10</v>
      </c>
      <c r="B6" s="17">
        <v>42363</v>
      </c>
      <c r="C6" s="17" t="s">
        <v>26</v>
      </c>
      <c r="D6" s="18">
        <v>42366</v>
      </c>
      <c r="E6" s="18"/>
      <c r="F6" s="9">
        <f>DATEDIF(Table3313[Date d''arrivée],Table3313[Date de départ],"d")</f>
        <v>3</v>
      </c>
      <c r="G6" s="9">
        <f xml:space="preserve"> (Table3313[Nombre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 s="8"/>
      <c r="B7" s="19">
        <v>41986</v>
      </c>
      <c r="C7" s="19"/>
      <c r="D7" s="21">
        <v>42001</v>
      </c>
      <c r="E7" s="21"/>
      <c r="F7" s="8">
        <f>DATEDIF(Table3313[Date d''arrivée],Table3313[Date de départ],"d")</f>
        <v>15</v>
      </c>
      <c r="G7" s="8">
        <f xml:space="preserve"> (Table3313[Nombre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>
      <c r="A8" s="9"/>
      <c r="B8" s="17"/>
      <c r="C8" s="17"/>
      <c r="D8" s="9"/>
      <c r="E8" s="18"/>
      <c r="F8" s="9">
        <f>DATEDIF(Table3313[Date d''arrivée],Table3313[Date de départ],"d")</f>
        <v>0</v>
      </c>
      <c r="G8" s="9">
        <f xml:space="preserve"> (Table3313[Nombre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>
      <c r="A9" s="9"/>
      <c r="B9" s="17"/>
      <c r="C9" s="17"/>
      <c r="D9" s="9"/>
      <c r="E9" s="18"/>
      <c r="F9" s="9">
        <f>DATEDIF(Table3313[Date d''arrivée],Table3313[Date de départ],"d")</f>
        <v>0</v>
      </c>
      <c r="G9" s="9">
        <f xml:space="preserve"> (Table3313[Nombre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9"/>
      <c r="B10" s="17"/>
      <c r="C10" s="17"/>
      <c r="D10" s="9"/>
      <c r="E10" s="18"/>
      <c r="F10" s="9">
        <f>DATEDIF(Table3313[Date d''arrivée],Table3313[Date de départ],"d")</f>
        <v>0</v>
      </c>
      <c r="G10" s="9">
        <f xml:space="preserve"> (Table3313[Nombre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>
      <c r="A11" s="8"/>
      <c r="B11" s="19"/>
      <c r="C11" s="19"/>
      <c r="D11" s="8"/>
      <c r="E11" s="21"/>
      <c r="F11" s="8">
        <f>DATEDIF(Table3313[Date d''arrivée],Table3313[Date de départ],"d")</f>
        <v>0</v>
      </c>
      <c r="G11" s="8">
        <f xml:space="preserve"> (Table3313[Nombre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>
      <c r="A12" s="9" t="s">
        <v>9</v>
      </c>
      <c r="B12" s="20"/>
      <c r="C12" s="20"/>
      <c r="D12" s="9"/>
      <c r="E12" s="9"/>
      <c r="F12" s="9"/>
      <c r="G12" s="9">
        <f>SUBTOTAL(109,Table3313[[Argent estimé ]])</f>
        <v>180</v>
      </c>
      <c r="H12" s="9">
        <f>SUBTOTAL(109,Table3313[Argent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</sheetData>
  <dataValidations count="2">
    <dataValidation type="list" allowBlank="1" showInputMessage="1" showErrorMessage="1" sqref="A6:A11">
      <formula1>[0]!ListeNomChien</formula1>
    </dataValidation>
    <dataValidation type="list" allowBlank="1" showInputMessage="1" showErrorMessage="1" sqref="E6:E11 C6:C11">
      <formula1>"Avant 8H,8h-10h,10h-12h,12h-14h,14h-16h,16h-18h,18h-20h,20h-22h,Après 22h"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showGridLines="0" workbookViewId="0">
      <selection activeCell="A2" sqref="A1:J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4" ht="55">
      <c r="A1" s="1"/>
      <c r="B1" s="40" t="s">
        <v>52</v>
      </c>
      <c r="C1" s="1"/>
      <c r="D1" s="1"/>
      <c r="E1" s="1"/>
      <c r="F1" s="1"/>
      <c r="G1" s="1"/>
      <c r="H1" s="1"/>
      <c r="I1" s="1"/>
      <c r="J1" s="1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DATEDIF(Table331314[Date d''arrivée],Table331314[Date de départ],"d")</f>
        <v>3</v>
      </c>
      <c r="G6" s="9">
        <f xml:space="preserve"> (Table331314[Nombre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 s="8"/>
      <c r="B7" s="19">
        <v>41986</v>
      </c>
      <c r="C7" s="19"/>
      <c r="D7" s="21">
        <v>42001</v>
      </c>
      <c r="E7" s="21"/>
      <c r="F7" s="8">
        <f>DATEDIF(Table331314[Date d''arrivée],Table331314[Date de départ],"d")</f>
        <v>15</v>
      </c>
      <c r="G7" s="8">
        <f xml:space="preserve"> (Table331314[Nombre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>
      <c r="A8" s="9"/>
      <c r="B8" s="17"/>
      <c r="C8" s="17"/>
      <c r="D8" s="9"/>
      <c r="E8" s="18"/>
      <c r="F8" s="9">
        <f>DATEDIF(Table331314[Date d''arrivée],Table331314[Date de départ],"d")</f>
        <v>0</v>
      </c>
      <c r="G8" s="9">
        <f xml:space="preserve"> (Table331314[Nombre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>
      <c r="A9" s="9"/>
      <c r="B9" s="17"/>
      <c r="C9" s="17"/>
      <c r="D9" s="9"/>
      <c r="E9" s="18"/>
      <c r="F9" s="9">
        <f>DATEDIF(Table331314[Date d''arrivée],Table331314[Date de départ],"d")</f>
        <v>0</v>
      </c>
      <c r="G9" s="9">
        <f xml:space="preserve"> (Table331314[Nombre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9"/>
      <c r="B10" s="17"/>
      <c r="C10" s="17"/>
      <c r="D10" s="9"/>
      <c r="E10" s="18"/>
      <c r="F10" s="9">
        <f>DATEDIF(Table331314[Date d''arrivée],Table331314[Date de départ],"d")</f>
        <v>0</v>
      </c>
      <c r="G10" s="9">
        <f xml:space="preserve"> (Table331314[Nombre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>
      <c r="A11" s="8"/>
      <c r="B11" s="19"/>
      <c r="C11" s="19"/>
      <c r="D11" s="8"/>
      <c r="E11" s="21"/>
      <c r="F11" s="8">
        <f>DATEDIF(Table331314[Date d''arrivée],Table331314[Date de départ],"d")</f>
        <v>0</v>
      </c>
      <c r="G11" s="8">
        <f xml:space="preserve"> (Table331314[Nombre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>
      <c r="A12" s="9" t="s">
        <v>9</v>
      </c>
      <c r="B12" s="20"/>
      <c r="C12" s="20"/>
      <c r="D12" s="9"/>
      <c r="E12" s="9"/>
      <c r="F12" s="9"/>
      <c r="G12" s="9">
        <f>SUBTOTAL(109,Table331314[[Argent estimé ]])</f>
        <v>180</v>
      </c>
      <c r="H12" s="9">
        <f>SUBTOTAL(109,Table331314[Argent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showGridLines="0" workbookViewId="0">
      <selection activeCell="A25" sqref="A25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4" ht="55">
      <c r="A1" s="47"/>
      <c r="B1" s="48" t="s">
        <v>53</v>
      </c>
      <c r="C1" s="47"/>
      <c r="D1" s="47"/>
      <c r="E1" s="47"/>
      <c r="F1" s="47"/>
      <c r="G1" s="47"/>
      <c r="H1" s="47"/>
      <c r="I1" s="47"/>
      <c r="J1" s="47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DATEDIF(Table33131415[Date d''arrivée],Table33131415[Date de départ],"d")</f>
        <v>3</v>
      </c>
      <c r="G6" s="9">
        <f xml:space="preserve"> (Table33131415[Nombre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 s="8"/>
      <c r="B7" s="19">
        <v>41986</v>
      </c>
      <c r="C7" s="19"/>
      <c r="D7" s="21">
        <v>42001</v>
      </c>
      <c r="E7" s="21"/>
      <c r="F7" s="8">
        <f>DATEDIF(Table33131415[Date d''arrivée],Table33131415[Date de départ],"d")</f>
        <v>15</v>
      </c>
      <c r="G7" s="8">
        <f xml:space="preserve"> (Table33131415[Nombre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>
      <c r="A8" s="9"/>
      <c r="B8" s="17"/>
      <c r="C8" s="17"/>
      <c r="D8" s="9"/>
      <c r="E8" s="18"/>
      <c r="F8" s="9">
        <f>DATEDIF(Table33131415[Date d''arrivée],Table33131415[Date de départ],"d")</f>
        <v>0</v>
      </c>
      <c r="G8" s="9">
        <f xml:space="preserve"> (Table33131415[Nombre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>
      <c r="A9" s="9"/>
      <c r="B9" s="17"/>
      <c r="C9" s="17"/>
      <c r="D9" s="9"/>
      <c r="E9" s="18"/>
      <c r="F9" s="9">
        <f>DATEDIF(Table33131415[Date d''arrivée],Table33131415[Date de départ],"d")</f>
        <v>0</v>
      </c>
      <c r="G9" s="9">
        <f xml:space="preserve"> (Table33131415[Nombre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9"/>
      <c r="B10" s="17"/>
      <c r="C10" s="17"/>
      <c r="D10" s="9"/>
      <c r="E10" s="18"/>
      <c r="F10" s="9">
        <f>DATEDIF(Table33131415[Date d''arrivée],Table33131415[Date de départ],"d")</f>
        <v>0</v>
      </c>
      <c r="G10" s="9">
        <f xml:space="preserve"> (Table33131415[Nombre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>
      <c r="A11" s="8"/>
      <c r="B11" s="19"/>
      <c r="C11" s="19"/>
      <c r="D11" s="8"/>
      <c r="E11" s="21"/>
      <c r="F11" s="8">
        <f>DATEDIF(Table33131415[Date d''arrivée],Table33131415[Date de départ],"d")</f>
        <v>0</v>
      </c>
      <c r="G11" s="8">
        <f xml:space="preserve"> (Table33131415[Nombre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>
      <c r="A12" s="9" t="s">
        <v>9</v>
      </c>
      <c r="B12" s="20"/>
      <c r="C12" s="20"/>
      <c r="D12" s="9"/>
      <c r="E12" s="9"/>
      <c r="F12" s="9"/>
      <c r="G12" s="9">
        <f>SUBTOTAL(109,Table33131415[[Argent estimé ]])</f>
        <v>180</v>
      </c>
      <c r="H12" s="9">
        <f>SUBTOTAL(109,Table33131415[Argent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</sheetData>
  <dataValidations count="2">
    <dataValidation type="list" allowBlank="1" showInputMessage="1" showErrorMessage="1" sqref="A6:A11">
      <formula1>[0]!ListeNomChien</formula1>
    </dataValidation>
    <dataValidation type="list" allowBlank="1" showInputMessage="1" showErrorMessage="1" sqref="E6:E11 C6:C11">
      <formula1>"Avant 8H,8h-10h,10h-12h,12h-14h,14h-16h,16h-18h,18h-20h,20h-22h,Après 22h"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showGridLines="0" workbookViewId="0">
      <selection activeCell="D17" sqref="D17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1" ht="55">
      <c r="A1" s="44"/>
      <c r="B1" s="45" t="s">
        <v>43</v>
      </c>
      <c r="C1" s="44"/>
      <c r="D1" s="44"/>
      <c r="E1" s="44"/>
      <c r="F1" s="44"/>
      <c r="G1" s="44"/>
      <c r="H1" s="44"/>
      <c r="I1" s="46"/>
      <c r="J1" s="44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DATEDIF(Table316[Date d''arrivée],Table316[Date de départ],"d")</f>
        <v>3</v>
      </c>
      <c r="G6" s="9">
        <f xml:space="preserve"> (Table316[Nombre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>
      <c r="A7" s="8"/>
      <c r="B7" s="19">
        <v>41986</v>
      </c>
      <c r="C7" s="19"/>
      <c r="D7" s="21">
        <v>42001</v>
      </c>
      <c r="E7" s="21"/>
      <c r="F7" s="8">
        <f>DATEDIF(Table316[Date d''arrivée],Table316[Date de départ],"d")</f>
        <v>15</v>
      </c>
      <c r="G7" s="8">
        <f xml:space="preserve"> (Table316[Nombre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>
      <c r="A8" s="9"/>
      <c r="B8" s="17"/>
      <c r="C8" s="17"/>
      <c r="D8" s="9"/>
      <c r="E8" s="18"/>
      <c r="F8" s="9">
        <f>DATEDIF(Table316[Date d''arrivée],Table316[Date de départ],"d")</f>
        <v>0</v>
      </c>
      <c r="G8" s="9">
        <f xml:space="preserve"> (Table316[Nombre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>
      <c r="A9" s="9"/>
      <c r="B9" s="17"/>
      <c r="C9" s="17"/>
      <c r="D9" s="9"/>
      <c r="E9" s="18"/>
      <c r="F9" s="9">
        <f>DATEDIF(Table316[Date d''arrivée],Table316[Date de départ],"d")</f>
        <v>0</v>
      </c>
      <c r="G9" s="9">
        <f xml:space="preserve"> (Table316[Nombre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9"/>
      <c r="B10" s="17"/>
      <c r="C10" s="17"/>
      <c r="D10" s="9"/>
      <c r="E10" s="18"/>
      <c r="F10" s="9">
        <f>DATEDIF(Table316[Date d''arrivée],Table316[Date de départ],"d")</f>
        <v>0</v>
      </c>
      <c r="G10" s="9">
        <f xml:space="preserve"> (Table316[Nombre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8"/>
      <c r="B11" s="19"/>
      <c r="C11" s="19"/>
      <c r="D11" s="8"/>
      <c r="E11" s="21"/>
      <c r="F11" s="8">
        <f>DATEDIF(Table316[Date d''arrivée],Table316[Date de départ],"d")</f>
        <v>0</v>
      </c>
      <c r="G11" s="8">
        <f xml:space="preserve"> (Table316[Nombre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>
      <c r="A12" s="9" t="s">
        <v>9</v>
      </c>
      <c r="B12" s="20"/>
      <c r="C12" s="20"/>
      <c r="D12" s="9"/>
      <c r="E12" s="9"/>
      <c r="F12" s="9"/>
      <c r="G12" s="9">
        <f>SUBTOTAL(109,Table316[[Argent estimé ]])</f>
        <v>180</v>
      </c>
      <c r="H12" s="9">
        <f>SUBTOTAL(109,Table316[Argent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>
      <c r="A46" s="9"/>
    </row>
    <row r="47" spans="1:21">
      <c r="A47" s="9"/>
    </row>
    <row r="48" spans="1:21">
      <c r="A48" s="9"/>
    </row>
    <row r="49" spans="1:1">
      <c r="A49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000000000000011" right="0.75000000000000011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Général</vt:lpstr>
      <vt:lpstr>Contacts</vt:lpstr>
      <vt:lpstr>Registre</vt:lpstr>
      <vt:lpstr>Janvier 2015</vt:lpstr>
      <vt:lpstr>Feuil16</vt:lpstr>
      <vt:lpstr>Février 2015</vt:lpstr>
      <vt:lpstr>Mars 2015</vt:lpstr>
      <vt:lpstr>Avril 2015</vt:lpstr>
      <vt:lpstr>Mai 2015</vt:lpstr>
      <vt:lpstr>Juin 2015</vt:lpstr>
      <vt:lpstr>Juillet 2015</vt:lpstr>
      <vt:lpstr>Août 2015</vt:lpstr>
      <vt:lpstr>Septembre 2015</vt:lpstr>
      <vt:lpstr>Octobre 2015</vt:lpstr>
      <vt:lpstr>Novembre 2015</vt:lpstr>
      <vt:lpstr>Décembre 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2014-12-18T20:29:34Z</dcterms:created>
  <dcterms:modified xsi:type="dcterms:W3CDTF">2015-01-02T09:55:18Z</dcterms:modified>
</cp:coreProperties>
</file>