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Compteur FL" sheetId="1" r:id="rId1"/>
    <sheet name="Base de données" sheetId="2" r:id="rId2"/>
    <sheet name="Bilan semaine" sheetId="3" r:id="rId3"/>
  </sheets>
  <definedNames>
    <definedName name="Burpeedeepfrogs">'Base de données'!$G$2:$G$609</definedName>
    <definedName name="Burpeefrogs">'Base de données'!$F$2:$F$609</definedName>
    <definedName name="Burpees">'Base de données'!$D$2:$D$609</definedName>
    <definedName name="Burpeesquatjumps">'Base de données'!$E$2:$E$609</definedName>
    <definedName name="Climbers">'Base de données'!$AO$2:$AO$609</definedName>
    <definedName name="Crunches">'Base de données'!$H$2:$H$609</definedName>
    <definedName name="Essai1">'Compteur FL'!$A$4:$A$9</definedName>
    <definedName name="Essai2">'Compteur FL'!$B$4:$B$9</definedName>
    <definedName name="Froggers">'Base de données'!$AQ$2:$AQ$609</definedName>
    <definedName name="HHleglever">'Base de données'!$J$2:$J$609</definedName>
    <definedName name="HHlunges">'Base de données'!$AI$2:$AI$609</definedName>
    <definedName name="HHlungewalk">'Base de données'!$AL$2:$AL$609</definedName>
    <definedName name="HHsquats">'Base de données'!$AF$2:$AF$609</definedName>
    <definedName name="HHstandups">'Base de données'!$M$2:$M$609</definedName>
    <definedName name="Highjumps">'Base de données'!$AE$2:$AE$609</definedName>
    <definedName name="Highknees">'Base de données'!$AC$2:$AC$609</definedName>
    <definedName name="Jackknives">'Base de données'!$L$2:$L$609</definedName>
    <definedName name="Jumpingjacks">'Base de données'!$AB$2:$AB$609</definedName>
    <definedName name="Jumpingpullups">'Base de données'!$V$2:$V$609</definedName>
    <definedName name="Jumps">'Base de données'!$AD$2:$AD$609</definedName>
    <definedName name="KippingHSPushups">'Base de données'!$T$2:$T$609</definedName>
    <definedName name="Kneepushups">'Base de données'!$P$2:$P$609</definedName>
    <definedName name="Lunges">'Base de données'!$AJ$2:$AJ$609</definedName>
    <definedName name="Lungewalk">'Base de données'!$AM$2:$AM$609</definedName>
    <definedName name="Mountainclimbers">'Base de données'!$AN$2:$AN$609</definedName>
    <definedName name="Muscleups">'Base de données'!$X$2:$X$609</definedName>
    <definedName name="OHPushups">'Base de données'!$R$2:$R$609</definedName>
    <definedName name="Pikes">'Base de données'!$S$2:$S$609</definedName>
    <definedName name="Pistols">'Base de données'!$AH$2:$AH$609</definedName>
    <definedName name="Pullups">'Base de données'!$W$2:$W$609</definedName>
    <definedName name="Pushups">'Base de données'!$Q$2:$Q$609</definedName>
    <definedName name="Run">'Base de données'!$AA$2:$AA$609</definedName>
    <definedName name="Situps">'Base de données'!$I$2:$I$609</definedName>
    <definedName name="Splitlunges">'Base de données'!$AK$2:$AK$609</definedName>
    <definedName name="Sprawlfrogs">'Base de données'!$AP$2:$AP$609</definedName>
    <definedName name="Sprawls">'Base de données'!$C$2:$C$609</definedName>
    <definedName name="Sprint">'Base de données'!$Z$2:$Z$609</definedName>
    <definedName name="Squats">'Base de données'!$AG$2:$AG$609</definedName>
    <definedName name="Standupjumps">'Base de données'!$O$2:$O$609</definedName>
    <definedName name="Standups">'Base de données'!$N$2:$N$609</definedName>
    <definedName name="Straightleglever">'Base de données'!$K$2:$K$609</definedName>
    <definedName name="StrictHSPushups">'Base de données'!$U$2:$U$609</definedName>
    <definedName name="Toestobar">'Base de données'!$Y$2:$Y$609</definedName>
    <definedName name="Tour">'Base de données'!$B$2:$B$609</definedName>
    <definedName name="Tours">#REF!</definedName>
    <definedName name="TR">'Base de données'!$AZ$2:$AZ$31</definedName>
    <definedName name="WO">'Base de données'!$AY$2:$AY$111</definedName>
    <definedName name="workout">'Base de données'!$A$2:$A$609</definedName>
  </definedNames>
  <calcPr calcId="125725"/>
</workbook>
</file>

<file path=xl/calcChain.xml><?xml version="1.0" encoding="utf-8"?>
<calcChain xmlns="http://schemas.openxmlformats.org/spreadsheetml/2006/main">
  <c r="B54" i="3" a="1"/>
  <c r="B54"/>
  <c r="D54" s="1"/>
  <c r="C54" a="1"/>
  <c r="C54" s="1"/>
  <c r="B53" a="1"/>
  <c r="B53" s="1"/>
  <c r="C53" a="1"/>
  <c r="C53" s="1"/>
  <c r="B52" a="1"/>
  <c r="B52"/>
  <c r="C52" a="1"/>
  <c r="C52" s="1"/>
  <c r="B51" a="1"/>
  <c r="B51"/>
  <c r="D51" s="1"/>
  <c r="C51" a="1"/>
  <c r="C51" s="1"/>
  <c r="B50" a="1"/>
  <c r="B50"/>
  <c r="C50" a="1"/>
  <c r="C50" s="1"/>
  <c r="B49" a="1"/>
  <c r="B49"/>
  <c r="C49" a="1"/>
  <c r="C49" s="1"/>
  <c r="B48" a="1"/>
  <c r="B48"/>
  <c r="C48" a="1"/>
  <c r="C48" s="1"/>
  <c r="B47" a="1"/>
  <c r="B47"/>
  <c r="D47" s="1"/>
  <c r="C47" a="1"/>
  <c r="C47" s="1"/>
  <c r="B46" a="1"/>
  <c r="B46"/>
  <c r="C46" a="1"/>
  <c r="C46" s="1"/>
  <c r="B45" a="1"/>
  <c r="B45"/>
  <c r="C45" a="1"/>
  <c r="C45" s="1"/>
  <c r="B44" a="1"/>
  <c r="B44"/>
  <c r="C44" a="1"/>
  <c r="C44" s="1"/>
  <c r="B43" a="1"/>
  <c r="B43"/>
  <c r="D43" s="1"/>
  <c r="C43" a="1"/>
  <c r="C43" s="1"/>
  <c r="B42" a="1"/>
  <c r="B42"/>
  <c r="C42" a="1"/>
  <c r="C42" s="1"/>
  <c r="B41" a="1"/>
  <c r="B41"/>
  <c r="C41" a="1"/>
  <c r="C41" s="1"/>
  <c r="B40" a="1"/>
  <c r="B40"/>
  <c r="C40" a="1"/>
  <c r="C40" s="1"/>
  <c r="B39" a="1"/>
  <c r="B39"/>
  <c r="C39" a="1"/>
  <c r="C39" s="1"/>
  <c r="B38" a="1"/>
  <c r="B38"/>
  <c r="C38" a="1"/>
  <c r="C38" s="1"/>
  <c r="B37" a="1"/>
  <c r="B37" s="1"/>
  <c r="C37" a="1"/>
  <c r="C37" s="1"/>
  <c r="B36" a="1"/>
  <c r="B36" s="1"/>
  <c r="C36" a="1"/>
  <c r="C36" s="1"/>
  <c r="B35" a="1"/>
  <c r="B35"/>
  <c r="C35" a="1"/>
  <c r="C35" s="1"/>
  <c r="B34" a="1"/>
  <c r="B34"/>
  <c r="C34" a="1"/>
  <c r="C34" s="1"/>
  <c r="B33" a="1"/>
  <c r="B33"/>
  <c r="D33" s="1"/>
  <c r="C33" a="1"/>
  <c r="C33" s="1"/>
  <c r="B32" a="1"/>
  <c r="B32" s="1"/>
  <c r="C32" a="1"/>
  <c r="C32" s="1"/>
  <c r="B31" a="1"/>
  <c r="B31"/>
  <c r="C31" a="1"/>
  <c r="C31" s="1"/>
  <c r="B30" a="1"/>
  <c r="B30"/>
  <c r="C30" a="1"/>
  <c r="C30" s="1"/>
  <c r="B29" a="1"/>
  <c r="B29"/>
  <c r="C29" a="1"/>
  <c r="C29" s="1"/>
  <c r="B28" a="1"/>
  <c r="B28"/>
  <c r="C28" a="1"/>
  <c r="C28" s="1"/>
  <c r="B27" a="1"/>
  <c r="B27"/>
  <c r="C27" a="1"/>
  <c r="C27" s="1"/>
  <c r="B26" a="1"/>
  <c r="B26"/>
  <c r="C26" a="1"/>
  <c r="C26" s="1"/>
  <c r="B25" a="1"/>
  <c r="B25"/>
  <c r="C25" a="1"/>
  <c r="C25" s="1"/>
  <c r="B24" a="1"/>
  <c r="B24"/>
  <c r="C24" a="1"/>
  <c r="C24" s="1"/>
  <c r="B23" a="1"/>
  <c r="B23"/>
  <c r="C23" a="1"/>
  <c r="C23" s="1"/>
  <c r="B22" a="1"/>
  <c r="B22"/>
  <c r="C22" a="1"/>
  <c r="C22" s="1"/>
  <c r="B21" a="1"/>
  <c r="B21"/>
  <c r="C21" a="1"/>
  <c r="C21" s="1"/>
  <c r="B20" a="1"/>
  <c r="B20"/>
  <c r="C20" a="1"/>
  <c r="C20" s="1"/>
  <c r="B19" a="1"/>
  <c r="B19"/>
  <c r="C19" a="1"/>
  <c r="C19" s="1"/>
  <c r="B18" a="1"/>
  <c r="B18" s="1"/>
  <c r="C18" a="1"/>
  <c r="C18" s="1"/>
  <c r="B17" a="1"/>
  <c r="B17"/>
  <c r="C17" a="1"/>
  <c r="C17" s="1"/>
  <c r="B16" a="1"/>
  <c r="B16"/>
  <c r="C16" a="1"/>
  <c r="C16" s="1"/>
  <c r="B15" a="1"/>
  <c r="B15"/>
  <c r="C15" a="1"/>
  <c r="C15" s="1"/>
  <c r="B14" a="1"/>
  <c r="B14" s="1"/>
  <c r="C14" a="1"/>
  <c r="C14" s="1"/>
  <c r="B13" a="1"/>
  <c r="B13"/>
  <c r="C13" a="1"/>
  <c r="C13" s="1"/>
  <c r="B12" a="1"/>
  <c r="B12"/>
  <c r="C12" a="1"/>
  <c r="C12" s="1"/>
  <c r="B11" a="1"/>
  <c r="B11"/>
  <c r="C11" a="1"/>
  <c r="C11" s="1"/>
  <c r="B10" a="1"/>
  <c r="B10"/>
  <c r="C10" a="1"/>
  <c r="C10" s="1"/>
  <c r="B9" a="1"/>
  <c r="B9"/>
  <c r="C9" a="1"/>
  <c r="C9" s="1"/>
  <c r="C4" a="1"/>
  <c r="C4"/>
  <c r="C5" a="1"/>
  <c r="C5" s="1"/>
  <c r="C6" a="1"/>
  <c r="C6"/>
  <c r="C7" a="1"/>
  <c r="C7" s="1"/>
  <c r="C8" a="1"/>
  <c r="C8" s="1"/>
  <c r="B4" a="1"/>
  <c r="B4"/>
  <c r="B5" a="1"/>
  <c r="B5" s="1"/>
  <c r="B6" a="1"/>
  <c r="B6"/>
  <c r="B7" a="1"/>
  <c r="B7" s="1"/>
  <c r="B8" a="1"/>
  <c r="B8" s="1"/>
  <c r="C3" a="1"/>
  <c r="C3" s="1"/>
  <c r="B3" a="1"/>
  <c r="B3" s="1"/>
  <c r="D50" l="1"/>
  <c r="D9"/>
  <c r="D13"/>
  <c r="D16"/>
  <c r="D19"/>
  <c r="D23"/>
  <c r="D27"/>
  <c r="D31"/>
  <c r="D34"/>
  <c r="D40"/>
  <c r="D44"/>
  <c r="D48"/>
  <c r="D52"/>
  <c r="D10"/>
  <c r="D14"/>
  <c r="D17"/>
  <c r="D20"/>
  <c r="D24"/>
  <c r="D28"/>
  <c r="D35"/>
  <c r="D45"/>
  <c r="D49"/>
  <c r="D11"/>
  <c r="D21"/>
  <c r="D25"/>
  <c r="D30"/>
  <c r="D37"/>
  <c r="D39"/>
  <c r="D41"/>
  <c r="D32"/>
  <c r="D12"/>
  <c r="D15"/>
  <c r="D22"/>
  <c r="D26"/>
  <c r="D29"/>
  <c r="D36"/>
  <c r="D38"/>
  <c r="D42"/>
  <c r="D46"/>
  <c r="D53"/>
  <c r="D18"/>
  <c r="AS1" i="1"/>
  <c r="I5" a="1"/>
  <c r="I5"/>
  <c r="J5" a="1"/>
  <c r="J5" s="1"/>
  <c r="K5" a="1"/>
  <c r="K5"/>
  <c r="L5" a="1"/>
  <c r="L5" s="1"/>
  <c r="M5" a="1"/>
  <c r="M5" s="1"/>
  <c r="N5" a="1"/>
  <c r="N5" s="1"/>
  <c r="O5" a="1"/>
  <c r="O5" s="1"/>
  <c r="P5" a="1"/>
  <c r="P5" s="1"/>
  <c r="Q5" a="1"/>
  <c r="Q5"/>
  <c r="R5" a="1"/>
  <c r="R5" s="1"/>
  <c r="S5" a="1"/>
  <c r="S5"/>
  <c r="T5" a="1"/>
  <c r="T5" s="1"/>
  <c r="U5" a="1"/>
  <c r="U5" s="1"/>
  <c r="V5" a="1"/>
  <c r="V5" s="1"/>
  <c r="W5" a="1"/>
  <c r="W5" s="1"/>
  <c r="X5" a="1"/>
  <c r="X5" s="1"/>
  <c r="Y5" a="1"/>
  <c r="Y5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/>
  <c r="AH5" a="1"/>
  <c r="AH5" s="1"/>
  <c r="AI5" a="1"/>
  <c r="AI5" s="1"/>
  <c r="AJ5" a="1"/>
  <c r="AJ5" s="1"/>
  <c r="AK5" a="1"/>
  <c r="AK5" s="1"/>
  <c r="AL5" a="1"/>
  <c r="AL5" s="1"/>
  <c r="AM5" a="1"/>
  <c r="AM5" s="1"/>
  <c r="AN5" a="1"/>
  <c r="AN5" s="1"/>
  <c r="AO5" a="1"/>
  <c r="AO5"/>
  <c r="AP5" a="1"/>
  <c r="AP5" s="1"/>
  <c r="AQ5" a="1"/>
  <c r="AQ5" s="1"/>
  <c r="AR5" a="1"/>
  <c r="AR5" s="1"/>
  <c r="AS5" a="1"/>
  <c r="AS5"/>
  <c r="AT5" a="1"/>
  <c r="AT5" s="1"/>
  <c r="AU5" a="1"/>
  <c r="AU5" s="1"/>
  <c r="AV5" a="1"/>
  <c r="AV5" s="1"/>
  <c r="AW5" a="1"/>
  <c r="AW5"/>
  <c r="I6" a="1"/>
  <c r="I6" s="1"/>
  <c r="J6" a="1"/>
  <c r="J6" s="1"/>
  <c r="K6" a="1"/>
  <c r="K6" s="1"/>
  <c r="L6" a="1"/>
  <c r="L6"/>
  <c r="M6" a="1"/>
  <c r="M6" s="1"/>
  <c r="N6" a="1"/>
  <c r="N6" s="1"/>
  <c r="O6" a="1"/>
  <c r="O6" s="1"/>
  <c r="P6" a="1"/>
  <c r="P6"/>
  <c r="Q6" a="1"/>
  <c r="Q6" s="1"/>
  <c r="R6" a="1"/>
  <c r="R6" s="1"/>
  <c r="S6" a="1"/>
  <c r="S6" s="1"/>
  <c r="T6" a="1"/>
  <c r="T6"/>
  <c r="U6" a="1"/>
  <c r="U6" s="1"/>
  <c r="V6" a="1"/>
  <c r="V6" s="1"/>
  <c r="W6" a="1"/>
  <c r="W6" s="1"/>
  <c r="X6" a="1"/>
  <c r="X6"/>
  <c r="Y6" a="1"/>
  <c r="Y6" s="1"/>
  <c r="Z6" a="1"/>
  <c r="Z6" s="1"/>
  <c r="AA6" a="1"/>
  <c r="AA6" s="1"/>
  <c r="AB6" a="1"/>
  <c r="AB6"/>
  <c r="AC6" a="1"/>
  <c r="AC6" s="1"/>
  <c r="AD6" a="1"/>
  <c r="AD6" s="1"/>
  <c r="AE6" a="1"/>
  <c r="AE6" s="1"/>
  <c r="AF6" a="1"/>
  <c r="AF6"/>
  <c r="AG6" a="1"/>
  <c r="AG6" s="1"/>
  <c r="AH6" a="1"/>
  <c r="AH6" s="1"/>
  <c r="AI6" a="1"/>
  <c r="AI6" s="1"/>
  <c r="AJ6" a="1"/>
  <c r="AJ6"/>
  <c r="AK6" a="1"/>
  <c r="AK6" s="1"/>
  <c r="AL6" a="1"/>
  <c r="AL6" s="1"/>
  <c r="AM6" a="1"/>
  <c r="AM6" s="1"/>
  <c r="AN6" a="1"/>
  <c r="AN6"/>
  <c r="AO6" a="1"/>
  <c r="AO6" s="1"/>
  <c r="AP6" a="1"/>
  <c r="AP6" s="1"/>
  <c r="AQ6" a="1"/>
  <c r="AQ6" s="1"/>
  <c r="AR6" a="1"/>
  <c r="AR6"/>
  <c r="AS6" a="1"/>
  <c r="AS6" s="1"/>
  <c r="AT6" a="1"/>
  <c r="AT6" s="1"/>
  <c r="AU6" a="1"/>
  <c r="AU6" s="1"/>
  <c r="AV6" a="1"/>
  <c r="AV6"/>
  <c r="AW6" a="1"/>
  <c r="AW6" s="1"/>
  <c r="I7" a="1"/>
  <c r="I7" s="1"/>
  <c r="J7" a="1"/>
  <c r="J7" s="1"/>
  <c r="K7" a="1"/>
  <c r="K7"/>
  <c r="L7" a="1"/>
  <c r="L7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AL7" a="1"/>
  <c r="AL7" s="1"/>
  <c r="AM7" a="1"/>
  <c r="AM7" s="1"/>
  <c r="AN7" a="1"/>
  <c r="AN7" s="1"/>
  <c r="AO7" a="1"/>
  <c r="AO7" s="1"/>
  <c r="AP7" a="1"/>
  <c r="AP7" s="1"/>
  <c r="AQ7" a="1"/>
  <c r="AQ7" s="1"/>
  <c r="AR7" a="1"/>
  <c r="AR7" s="1"/>
  <c r="AS7" a="1"/>
  <c r="AS7" s="1"/>
  <c r="AT7" a="1"/>
  <c r="AT7" s="1"/>
  <c r="AU7" a="1"/>
  <c r="AU7" s="1"/>
  <c r="AV7" a="1"/>
  <c r="AV7" s="1"/>
  <c r="AW7" a="1"/>
  <c r="AW7" s="1"/>
  <c r="I8" a="1"/>
  <c r="I8" s="1"/>
  <c r="J8" a="1"/>
  <c r="J8" s="1"/>
  <c r="K8" a="1"/>
  <c r="K8" s="1"/>
  <c r="L8" a="1"/>
  <c r="L8" s="1"/>
  <c r="M8" a="1"/>
  <c r="M8" s="1"/>
  <c r="N8" a="1"/>
  <c r="N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AL8" a="1"/>
  <c r="AL8" s="1"/>
  <c r="AM8" a="1"/>
  <c r="AM8" s="1"/>
  <c r="AN8" a="1"/>
  <c r="AN8" s="1"/>
  <c r="AO8" a="1"/>
  <c r="AO8" s="1"/>
  <c r="AP8" a="1"/>
  <c r="AP8" s="1"/>
  <c r="AQ8" a="1"/>
  <c r="AQ8" s="1"/>
  <c r="AR8" a="1"/>
  <c r="AR8" s="1"/>
  <c r="AS8" a="1"/>
  <c r="AS8" s="1"/>
  <c r="AT8" a="1"/>
  <c r="AT8" s="1"/>
  <c r="AU8" a="1"/>
  <c r="AU8" s="1"/>
  <c r="AV8" a="1"/>
  <c r="AV8" s="1"/>
  <c r="AW8" a="1"/>
  <c r="AW8" s="1"/>
  <c r="I9" a="1"/>
  <c r="I9" s="1"/>
  <c r="J9" a="1"/>
  <c r="J9" s="1"/>
  <c r="K9" a="1"/>
  <c r="K9" s="1"/>
  <c r="L9" a="1"/>
  <c r="L9" s="1"/>
  <c r="M9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AL9" a="1"/>
  <c r="AL9" s="1"/>
  <c r="AM9" a="1"/>
  <c r="AM9" s="1"/>
  <c r="AN9" a="1"/>
  <c r="AN9" s="1"/>
  <c r="AO9" a="1"/>
  <c r="AO9" s="1"/>
  <c r="AP9" a="1"/>
  <c r="AP9" s="1"/>
  <c r="AQ9" a="1"/>
  <c r="AQ9" s="1"/>
  <c r="AR9" a="1"/>
  <c r="AR9" s="1"/>
  <c r="AS9" a="1"/>
  <c r="AS9" s="1"/>
  <c r="AT9" a="1"/>
  <c r="AT9" s="1"/>
  <c r="AU9" a="1"/>
  <c r="AU9" s="1"/>
  <c r="AV9" a="1"/>
  <c r="AV9" s="1"/>
  <c r="AW9" a="1"/>
  <c r="AW9" s="1"/>
  <c r="I10" a="1"/>
  <c r="I10" s="1"/>
  <c r="J10" a="1"/>
  <c r="J10" s="1"/>
  <c r="K10" a="1"/>
  <c r="K10" s="1"/>
  <c r="L10" a="1"/>
  <c r="L10" s="1"/>
  <c r="M10" a="1"/>
  <c r="M10" s="1"/>
  <c r="N10" a="1"/>
  <c r="N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 s="1"/>
  <c r="AH10" a="1"/>
  <c r="AH10" s="1"/>
  <c r="AI10" a="1"/>
  <c r="AI10" s="1"/>
  <c r="AJ10" a="1"/>
  <c r="AJ10" s="1"/>
  <c r="AK10" a="1"/>
  <c r="AK10" s="1"/>
  <c r="AL10" a="1"/>
  <c r="AL10" s="1"/>
  <c r="AM10" a="1"/>
  <c r="AM10" s="1"/>
  <c r="AN10" a="1"/>
  <c r="AN10" s="1"/>
  <c r="AO10" a="1"/>
  <c r="AO10" s="1"/>
  <c r="AP10" a="1"/>
  <c r="AP10" s="1"/>
  <c r="AQ10" a="1"/>
  <c r="AQ10" s="1"/>
  <c r="AR10" a="1"/>
  <c r="AR10" s="1"/>
  <c r="AS10" a="1"/>
  <c r="AS10" s="1"/>
  <c r="AT10" a="1"/>
  <c r="AT10" s="1"/>
  <c r="AU10" a="1"/>
  <c r="AU10" s="1"/>
  <c r="AV10" a="1"/>
  <c r="AV10" s="1"/>
  <c r="AW10" a="1"/>
  <c r="AW10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 s="1"/>
  <c r="AG11" a="1"/>
  <c r="AG11" s="1"/>
  <c r="AH11" a="1"/>
  <c r="AH11" s="1"/>
  <c r="AI11" a="1"/>
  <c r="AI11" s="1"/>
  <c r="AJ11" a="1"/>
  <c r="AJ11" s="1"/>
  <c r="AK11" a="1"/>
  <c r="AK11" s="1"/>
  <c r="AL11" a="1"/>
  <c r="AL11" s="1"/>
  <c r="AM11" a="1"/>
  <c r="AM11" s="1"/>
  <c r="AN11" a="1"/>
  <c r="AN11" s="1"/>
  <c r="AO11" a="1"/>
  <c r="AO11" s="1"/>
  <c r="AP11" a="1"/>
  <c r="AP11" s="1"/>
  <c r="AQ11" a="1"/>
  <c r="AQ11" s="1"/>
  <c r="AR11" a="1"/>
  <c r="AR11" s="1"/>
  <c r="AS11" a="1"/>
  <c r="AS11" s="1"/>
  <c r="AT11" a="1"/>
  <c r="AT11" s="1"/>
  <c r="AU11" a="1"/>
  <c r="AU11" s="1"/>
  <c r="AV11" a="1"/>
  <c r="AV11" s="1"/>
  <c r="AW11" a="1"/>
  <c r="AW11" s="1"/>
  <c r="I12" a="1"/>
  <c r="I12" s="1"/>
  <c r="J12" a="1"/>
  <c r="J12" s="1"/>
  <c r="K12" a="1"/>
  <c r="K12" s="1"/>
  <c r="L12" a="1"/>
  <c r="L12" s="1"/>
  <c r="M12" a="1"/>
  <c r="M12" s="1"/>
  <c r="N12" a="1"/>
  <c r="N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AE12" a="1"/>
  <c r="AE12" s="1"/>
  <c r="AF12" a="1"/>
  <c r="AF12" s="1"/>
  <c r="AG12" a="1"/>
  <c r="AG12" s="1"/>
  <c r="AH12" a="1"/>
  <c r="AH12" s="1"/>
  <c r="AI12" a="1"/>
  <c r="AI12" s="1"/>
  <c r="AJ12" a="1"/>
  <c r="AJ12" s="1"/>
  <c r="AK12" a="1"/>
  <c r="AK12" s="1"/>
  <c r="AL12" a="1"/>
  <c r="AL12" s="1"/>
  <c r="AM12" a="1"/>
  <c r="AM12" s="1"/>
  <c r="AN12" a="1"/>
  <c r="AN12" s="1"/>
  <c r="AO12" a="1"/>
  <c r="AO12" s="1"/>
  <c r="AP12" a="1"/>
  <c r="AP12" s="1"/>
  <c r="AQ12" a="1"/>
  <c r="AQ12" s="1"/>
  <c r="AR12" a="1"/>
  <c r="AR12" s="1"/>
  <c r="AS12" a="1"/>
  <c r="AS12" s="1"/>
  <c r="AT12" a="1"/>
  <c r="AT12" s="1"/>
  <c r="AU12" a="1"/>
  <c r="AU12" s="1"/>
  <c r="AV12" a="1"/>
  <c r="AV12" s="1"/>
  <c r="AW12" a="1"/>
  <c r="AW12" s="1"/>
  <c r="I13" a="1"/>
  <c r="I13" s="1"/>
  <c r="J13" a="1"/>
  <c r="J13" s="1"/>
  <c r="K13" a="1"/>
  <c r="K13" s="1"/>
  <c r="L13" a="1"/>
  <c r="L13" s="1"/>
  <c r="M13" a="1"/>
  <c r="M13"/>
  <c r="N13" a="1"/>
  <c r="N13" s="1"/>
  <c r="O13" a="1"/>
  <c r="O13" s="1"/>
  <c r="P13" a="1"/>
  <c r="P13" s="1"/>
  <c r="Q13" a="1"/>
  <c r="Q13" s="1"/>
  <c r="R13" a="1"/>
  <c r="R13" s="1"/>
  <c r="S13" a="1"/>
  <c r="S13" s="1"/>
  <c r="T13" a="1"/>
  <c r="T13" s="1"/>
  <c r="U13" a="1"/>
  <c r="U13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AE13" a="1"/>
  <c r="AE13" s="1"/>
  <c r="AF13" a="1"/>
  <c r="AF13" s="1"/>
  <c r="AG13" a="1"/>
  <c r="AG13"/>
  <c r="AH13" a="1"/>
  <c r="AH13" s="1"/>
  <c r="AI13" a="1"/>
  <c r="AI13" s="1"/>
  <c r="AJ13" a="1"/>
  <c r="AJ13" s="1"/>
  <c r="AK13" a="1"/>
  <c r="AK13" s="1"/>
  <c r="AL13" a="1"/>
  <c r="AL13" s="1"/>
  <c r="AM13" a="1"/>
  <c r="AM13" s="1"/>
  <c r="AN13" a="1"/>
  <c r="AN13" s="1"/>
  <c r="AO13" a="1"/>
  <c r="AO13" s="1"/>
  <c r="AP13" a="1"/>
  <c r="AP13" s="1"/>
  <c r="AQ13" a="1"/>
  <c r="AQ13" s="1"/>
  <c r="AR13" a="1"/>
  <c r="AR13" s="1"/>
  <c r="AS13" a="1"/>
  <c r="AS13"/>
  <c r="AT13" a="1"/>
  <c r="AT13" s="1"/>
  <c r="AU13" a="1"/>
  <c r="AU13" s="1"/>
  <c r="AV13" a="1"/>
  <c r="AV13" s="1"/>
  <c r="AW13" a="1"/>
  <c r="AW13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AM14" a="1"/>
  <c r="AM14" s="1"/>
  <c r="AN14" a="1"/>
  <c r="AN14" s="1"/>
  <c r="AO14" a="1"/>
  <c r="AO14" s="1"/>
  <c r="AP14" a="1"/>
  <c r="AP14" s="1"/>
  <c r="AQ14" a="1"/>
  <c r="AQ14" s="1"/>
  <c r="AR14" a="1"/>
  <c r="AR14" s="1"/>
  <c r="AS14" a="1"/>
  <c r="AS14" s="1"/>
  <c r="AT14" a="1"/>
  <c r="AT14" s="1"/>
  <c r="AU14" a="1"/>
  <c r="AU14" s="1"/>
  <c r="AV14" a="1"/>
  <c r="AV14" s="1"/>
  <c r="AW14" a="1"/>
  <c r="AW14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T15" a="1"/>
  <c r="T15" s="1"/>
  <c r="U15" a="1"/>
  <c r="U15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AE15" a="1"/>
  <c r="AE15" s="1"/>
  <c r="AF15" a="1"/>
  <c r="AF15" s="1"/>
  <c r="AG15" a="1"/>
  <c r="AG15" s="1"/>
  <c r="AH15" a="1"/>
  <c r="AH15" s="1"/>
  <c r="AI15" a="1"/>
  <c r="AI15" s="1"/>
  <c r="AJ15" a="1"/>
  <c r="AJ15" s="1"/>
  <c r="AK15" a="1"/>
  <c r="AK15" s="1"/>
  <c r="AL15" a="1"/>
  <c r="AL15" s="1"/>
  <c r="AM15" a="1"/>
  <c r="AM15" s="1"/>
  <c r="AN15" a="1"/>
  <c r="AN15" s="1"/>
  <c r="AO15" a="1"/>
  <c r="AO15" s="1"/>
  <c r="AP15" a="1"/>
  <c r="AP15" s="1"/>
  <c r="AQ15" a="1"/>
  <c r="AQ15" s="1"/>
  <c r="AR15" a="1"/>
  <c r="AR15" s="1"/>
  <c r="AS15" a="1"/>
  <c r="AS15" s="1"/>
  <c r="AT15" a="1"/>
  <c r="AT15" s="1"/>
  <c r="AU15" a="1"/>
  <c r="AU15" s="1"/>
  <c r="AV15" a="1"/>
  <c r="AV15" s="1"/>
  <c r="AW15" a="1"/>
  <c r="AW15" s="1"/>
  <c r="I16" a="1"/>
  <c r="I16" s="1"/>
  <c r="J16" a="1"/>
  <c r="J16"/>
  <c r="K16" a="1"/>
  <c r="K16" s="1"/>
  <c r="L16" a="1"/>
  <c r="L16" s="1"/>
  <c r="M16" a="1"/>
  <c r="M16" s="1"/>
  <c r="N16" a="1"/>
  <c r="N16"/>
  <c r="O16" a="1"/>
  <c r="O16" s="1"/>
  <c r="P16" a="1"/>
  <c r="P16" s="1"/>
  <c r="Q16" a="1"/>
  <c r="Q16" s="1"/>
  <c r="R16" a="1"/>
  <c r="R16"/>
  <c r="S16" a="1"/>
  <c r="S16" s="1"/>
  <c r="T16" a="1"/>
  <c r="T16" s="1"/>
  <c r="U16" a="1"/>
  <c r="U16" s="1"/>
  <c r="V16" a="1"/>
  <c r="V16"/>
  <c r="W16" a="1"/>
  <c r="W16" s="1"/>
  <c r="X16" a="1"/>
  <c r="X16" s="1"/>
  <c r="Y16" a="1"/>
  <c r="Y16" s="1"/>
  <c r="Z16" a="1"/>
  <c r="Z16"/>
  <c r="AA16" a="1"/>
  <c r="AA16" s="1"/>
  <c r="AB16" a="1"/>
  <c r="AB16" s="1"/>
  <c r="AC16" a="1"/>
  <c r="AC16" s="1"/>
  <c r="AD16" a="1"/>
  <c r="AD16"/>
  <c r="AE16" a="1"/>
  <c r="AE16" s="1"/>
  <c r="AF16" a="1"/>
  <c r="AF16" s="1"/>
  <c r="AG16" a="1"/>
  <c r="AG16" s="1"/>
  <c r="AH16" a="1"/>
  <c r="AH16"/>
  <c r="AI16" a="1"/>
  <c r="AI16" s="1"/>
  <c r="AJ16" a="1"/>
  <c r="AJ16" s="1"/>
  <c r="AK16" a="1"/>
  <c r="AK16" s="1"/>
  <c r="AL16" a="1"/>
  <c r="AL16"/>
  <c r="AM16" a="1"/>
  <c r="AM16" s="1"/>
  <c r="AN16" a="1"/>
  <c r="AN16" s="1"/>
  <c r="AO16" a="1"/>
  <c r="AO16" s="1"/>
  <c r="AP16" a="1"/>
  <c r="AP16"/>
  <c r="AQ16" a="1"/>
  <c r="AQ16" s="1"/>
  <c r="AR16" a="1"/>
  <c r="AR16" s="1"/>
  <c r="AS16" a="1"/>
  <c r="AS16" s="1"/>
  <c r="AT16" a="1"/>
  <c r="AT16"/>
  <c r="AU16" a="1"/>
  <c r="AU16" s="1"/>
  <c r="AV16" a="1"/>
  <c r="AV16" s="1"/>
  <c r="AW16" a="1"/>
  <c r="AW16" s="1"/>
  <c r="I17" a="1"/>
  <c r="I17"/>
  <c r="J17" a="1"/>
  <c r="J17" s="1"/>
  <c r="K17" a="1"/>
  <c r="K17" s="1"/>
  <c r="L17" a="1"/>
  <c r="L17" s="1"/>
  <c r="M17" a="1"/>
  <c r="M17"/>
  <c r="N17" a="1"/>
  <c r="N17" s="1"/>
  <c r="O17" a="1"/>
  <c r="O17" s="1"/>
  <c r="P17" a="1"/>
  <c r="P17" s="1"/>
  <c r="Q17" a="1"/>
  <c r="Q17"/>
  <c r="R17" a="1"/>
  <c r="R17" s="1"/>
  <c r="S17" a="1"/>
  <c r="S17" s="1"/>
  <c r="T17" a="1"/>
  <c r="T17" s="1"/>
  <c r="U17" a="1"/>
  <c r="U17"/>
  <c r="V17" a="1"/>
  <c r="V17" s="1"/>
  <c r="W17" a="1"/>
  <c r="W17" s="1"/>
  <c r="X17" a="1"/>
  <c r="X17" s="1"/>
  <c r="Y17" a="1"/>
  <c r="Y17"/>
  <c r="Z17" a="1"/>
  <c r="Z17" s="1"/>
  <c r="AA17" a="1"/>
  <c r="AA17" s="1"/>
  <c r="AB17" a="1"/>
  <c r="AB17" s="1"/>
  <c r="AC17" a="1"/>
  <c r="AC17"/>
  <c r="AD17" a="1"/>
  <c r="AD17"/>
  <c r="AE17" a="1"/>
  <c r="AE17"/>
  <c r="AF17" a="1"/>
  <c r="AF17"/>
  <c r="AG17" a="1"/>
  <c r="AG17"/>
  <c r="AH17" a="1"/>
  <c r="AH17"/>
  <c r="AI17" a="1"/>
  <c r="AI17"/>
  <c r="AJ17" a="1"/>
  <c r="AJ17"/>
  <c r="AK17" a="1"/>
  <c r="AK17"/>
  <c r="AL17" a="1"/>
  <c r="AL17"/>
  <c r="AM17" a="1"/>
  <c r="AM17"/>
  <c r="AN17" a="1"/>
  <c r="AN17"/>
  <c r="AO17" a="1"/>
  <c r="AO17"/>
  <c r="AP17" a="1"/>
  <c r="AP17"/>
  <c r="AQ17" a="1"/>
  <c r="AQ17"/>
  <c r="AR17" a="1"/>
  <c r="AR17"/>
  <c r="AS17" a="1"/>
  <c r="AS17"/>
  <c r="AT17" a="1"/>
  <c r="AT17"/>
  <c r="AU17" a="1"/>
  <c r="AU17"/>
  <c r="AV17" a="1"/>
  <c r="AV17"/>
  <c r="AW17" a="1"/>
  <c r="AW17"/>
  <c r="I18" a="1"/>
  <c r="I18"/>
  <c r="J18" a="1"/>
  <c r="J18"/>
  <c r="K18" a="1"/>
  <c r="K18"/>
  <c r="L18" a="1"/>
  <c r="L18"/>
  <c r="M18" a="1"/>
  <c r="M18"/>
  <c r="N18" a="1"/>
  <c r="N18"/>
  <c r="O18" a="1"/>
  <c r="O18"/>
  <c r="P18" a="1"/>
  <c r="P18"/>
  <c r="Q18" a="1"/>
  <c r="Q18"/>
  <c r="R18" a="1"/>
  <c r="R18"/>
  <c r="S18" a="1"/>
  <c r="S18"/>
  <c r="T18" a="1"/>
  <c r="T18"/>
  <c r="U18" a="1"/>
  <c r="U18"/>
  <c r="V18" a="1"/>
  <c r="V18"/>
  <c r="W18" a="1"/>
  <c r="W18"/>
  <c r="X18" a="1"/>
  <c r="X18"/>
  <c r="Y18" a="1"/>
  <c r="Y18"/>
  <c r="Z18" a="1"/>
  <c r="Z18"/>
  <c r="AA18" a="1"/>
  <c r="AA18"/>
  <c r="AB18" a="1"/>
  <c r="AB18"/>
  <c r="AC18" a="1"/>
  <c r="AC18"/>
  <c r="AD18" a="1"/>
  <c r="AD18"/>
  <c r="AE18" a="1"/>
  <c r="AE18"/>
  <c r="AF18" a="1"/>
  <c r="AF18"/>
  <c r="AG18" a="1"/>
  <c r="AG18"/>
  <c r="AH18" a="1"/>
  <c r="AH18"/>
  <c r="AI18" a="1"/>
  <c r="AI18"/>
  <c r="AJ18" a="1"/>
  <c r="AJ18"/>
  <c r="AK18" a="1"/>
  <c r="AK18"/>
  <c r="AL18" a="1"/>
  <c r="AL18"/>
  <c r="AM18" a="1"/>
  <c r="AM18"/>
  <c r="AN18" a="1"/>
  <c r="AN18"/>
  <c r="AO18" a="1"/>
  <c r="AO18"/>
  <c r="AP18" a="1"/>
  <c r="AP18"/>
  <c r="AQ18" a="1"/>
  <c r="AQ18"/>
  <c r="AR18" a="1"/>
  <c r="AR18"/>
  <c r="AS18" a="1"/>
  <c r="AS18"/>
  <c r="AT18" a="1"/>
  <c r="AT18"/>
  <c r="AU18" a="1"/>
  <c r="AU18"/>
  <c r="AV18" a="1"/>
  <c r="AV18"/>
  <c r="AW18" a="1"/>
  <c r="AW18"/>
  <c r="I19" a="1"/>
  <c r="I19"/>
  <c r="J19" a="1"/>
  <c r="J19"/>
  <c r="K19" a="1"/>
  <c r="K19"/>
  <c r="L19" a="1"/>
  <c r="L19"/>
  <c r="M19" a="1"/>
  <c r="M19"/>
  <c r="N19" a="1"/>
  <c r="N19"/>
  <c r="O19" a="1"/>
  <c r="O19"/>
  <c r="P19" a="1"/>
  <c r="P19"/>
  <c r="Q19" a="1"/>
  <c r="Q19"/>
  <c r="R19" a="1"/>
  <c r="R19"/>
  <c r="S19" a="1"/>
  <c r="S19"/>
  <c r="T19" a="1"/>
  <c r="T19"/>
  <c r="U19" a="1"/>
  <c r="U19"/>
  <c r="V19" a="1"/>
  <c r="V19"/>
  <c r="W19" a="1"/>
  <c r="W19"/>
  <c r="X19" a="1"/>
  <c r="X19"/>
  <c r="Y19" a="1"/>
  <c r="Y19"/>
  <c r="Z19" a="1"/>
  <c r="Z19"/>
  <c r="AA19" a="1"/>
  <c r="AA19"/>
  <c r="AB19" a="1"/>
  <c r="AB19"/>
  <c r="AC19" a="1"/>
  <c r="AC19"/>
  <c r="AD19" a="1"/>
  <c r="AD19"/>
  <c r="AE19" a="1"/>
  <c r="AE19"/>
  <c r="AF19" a="1"/>
  <c r="AF19"/>
  <c r="AG19" a="1"/>
  <c r="AG19"/>
  <c r="AH19" a="1"/>
  <c r="AH19"/>
  <c r="AI19" a="1"/>
  <c r="AI19"/>
  <c r="AJ19" a="1"/>
  <c r="AJ19"/>
  <c r="AK19" a="1"/>
  <c r="AK19"/>
  <c r="AL19" a="1"/>
  <c r="AL19"/>
  <c r="AM19" a="1"/>
  <c r="AM19"/>
  <c r="AN19" a="1"/>
  <c r="AN19"/>
  <c r="AO19" a="1"/>
  <c r="AO19"/>
  <c r="AP19" a="1"/>
  <c r="AP19"/>
  <c r="AQ19" a="1"/>
  <c r="AQ19"/>
  <c r="AR19" a="1"/>
  <c r="AR19"/>
  <c r="AS19" a="1"/>
  <c r="AS19"/>
  <c r="AT19" a="1"/>
  <c r="AT19"/>
  <c r="AU19" a="1"/>
  <c r="AU19"/>
  <c r="AV19" a="1"/>
  <c r="AV19"/>
  <c r="AW19" a="1"/>
  <c r="AW19"/>
  <c r="I20" a="1"/>
  <c r="I20"/>
  <c r="J20" a="1"/>
  <c r="J20"/>
  <c r="K20" a="1"/>
  <c r="K20"/>
  <c r="L20" a="1"/>
  <c r="L20"/>
  <c r="M20" a="1"/>
  <c r="M20"/>
  <c r="N20" a="1"/>
  <c r="N20"/>
  <c r="O20" a="1"/>
  <c r="O20"/>
  <c r="P20" a="1"/>
  <c r="P20"/>
  <c r="Q20" a="1"/>
  <c r="Q20"/>
  <c r="R20" a="1"/>
  <c r="R20"/>
  <c r="S20" a="1"/>
  <c r="S20"/>
  <c r="T20" a="1"/>
  <c r="T20"/>
  <c r="U20" a="1"/>
  <c r="U20"/>
  <c r="V20" a="1"/>
  <c r="V20"/>
  <c r="W20" a="1"/>
  <c r="W20"/>
  <c r="X20" a="1"/>
  <c r="X20"/>
  <c r="Y20" a="1"/>
  <c r="Y20"/>
  <c r="Z20" a="1"/>
  <c r="Z20"/>
  <c r="AA20" a="1"/>
  <c r="AA20"/>
  <c r="AB20" a="1"/>
  <c r="AB20"/>
  <c r="AC20" a="1"/>
  <c r="AC20"/>
  <c r="AD20" a="1"/>
  <c r="AD20"/>
  <c r="AE20" a="1"/>
  <c r="AE20"/>
  <c r="AF20" a="1"/>
  <c r="AF20"/>
  <c r="AG20" a="1"/>
  <c r="AG20"/>
  <c r="AH20" a="1"/>
  <c r="AH20"/>
  <c r="AI20" a="1"/>
  <c r="AI20"/>
  <c r="AJ20" a="1"/>
  <c r="AJ20"/>
  <c r="AK20" a="1"/>
  <c r="AK20"/>
  <c r="AL20" a="1"/>
  <c r="AL20"/>
  <c r="AM20" a="1"/>
  <c r="AM20"/>
  <c r="AN20" a="1"/>
  <c r="AN20"/>
  <c r="AO20" a="1"/>
  <c r="AO20"/>
  <c r="AP20" a="1"/>
  <c r="AP20"/>
  <c r="AQ20" a="1"/>
  <c r="AQ20"/>
  <c r="AR20" a="1"/>
  <c r="AR20"/>
  <c r="AS20" a="1"/>
  <c r="AS20"/>
  <c r="AT20" a="1"/>
  <c r="AT20"/>
  <c r="AU20" a="1"/>
  <c r="AU20"/>
  <c r="AV20" a="1"/>
  <c r="AV20"/>
  <c r="AW20" a="1"/>
  <c r="AW20"/>
  <c r="I21" a="1"/>
  <c r="I21"/>
  <c r="J21" a="1"/>
  <c r="J21"/>
  <c r="K21" a="1"/>
  <c r="K21"/>
  <c r="L21" a="1"/>
  <c r="L21"/>
  <c r="M21" a="1"/>
  <c r="M21"/>
  <c r="N21" a="1"/>
  <c r="N21"/>
  <c r="O21" a="1"/>
  <c r="O21"/>
  <c r="P21" a="1"/>
  <c r="P21"/>
  <c r="Q21" a="1"/>
  <c r="Q21"/>
  <c r="R21" a="1"/>
  <c r="R21"/>
  <c r="S21" a="1"/>
  <c r="S21"/>
  <c r="T21" a="1"/>
  <c r="T21"/>
  <c r="U21" a="1"/>
  <c r="U21"/>
  <c r="V21" a="1"/>
  <c r="V21"/>
  <c r="W21" a="1"/>
  <c r="W21"/>
  <c r="X21" a="1"/>
  <c r="X21"/>
  <c r="Y21" a="1"/>
  <c r="Y21"/>
  <c r="Z21" a="1"/>
  <c r="Z21"/>
  <c r="AA21" a="1"/>
  <c r="AA21"/>
  <c r="AB21" a="1"/>
  <c r="AB21"/>
  <c r="AC21" a="1"/>
  <c r="AC21"/>
  <c r="AD21" a="1"/>
  <c r="AD21"/>
  <c r="AE21" a="1"/>
  <c r="AE21"/>
  <c r="AF21" a="1"/>
  <c r="AF21"/>
  <c r="AG21" a="1"/>
  <c r="AG21"/>
  <c r="AH21" a="1"/>
  <c r="AH21"/>
  <c r="AI21" a="1"/>
  <c r="AI21"/>
  <c r="AJ21" a="1"/>
  <c r="AJ21"/>
  <c r="AK21" a="1"/>
  <c r="AK21"/>
  <c r="AL21" a="1"/>
  <c r="AL21"/>
  <c r="AM21" a="1"/>
  <c r="AM21"/>
  <c r="AN21" a="1"/>
  <c r="AN21"/>
  <c r="AO21" a="1"/>
  <c r="AO21"/>
  <c r="AP21" a="1"/>
  <c r="AP21"/>
  <c r="AQ21" a="1"/>
  <c r="AQ21"/>
  <c r="AR21" a="1"/>
  <c r="AR21"/>
  <c r="AS21" a="1"/>
  <c r="AS21"/>
  <c r="AT21" a="1"/>
  <c r="AT21"/>
  <c r="AU21" a="1"/>
  <c r="AU21"/>
  <c r="AV21" a="1"/>
  <c r="AV21"/>
  <c r="AW21" a="1"/>
  <c r="AW21"/>
  <c r="I22" a="1"/>
  <c r="I22"/>
  <c r="J22" a="1"/>
  <c r="J22"/>
  <c r="K22" a="1"/>
  <c r="K22"/>
  <c r="L22" a="1"/>
  <c r="L22"/>
  <c r="M22" a="1"/>
  <c r="M22"/>
  <c r="N22" a="1"/>
  <c r="N22"/>
  <c r="O22" a="1"/>
  <c r="O22"/>
  <c r="P22" a="1"/>
  <c r="P22"/>
  <c r="Q22" a="1"/>
  <c r="Q22"/>
  <c r="R22" a="1"/>
  <c r="R22"/>
  <c r="S22" a="1"/>
  <c r="S22"/>
  <c r="T22" a="1"/>
  <c r="T22"/>
  <c r="U22" a="1"/>
  <c r="U22"/>
  <c r="V22" a="1"/>
  <c r="V22"/>
  <c r="W22" a="1"/>
  <c r="W22"/>
  <c r="X22" a="1"/>
  <c r="X22"/>
  <c r="Y22" a="1"/>
  <c r="Y22"/>
  <c r="Z22" a="1"/>
  <c r="Z22"/>
  <c r="AA22" a="1"/>
  <c r="AA22"/>
  <c r="AB22" a="1"/>
  <c r="AB22"/>
  <c r="AC22" a="1"/>
  <c r="AC22"/>
  <c r="AD22" a="1"/>
  <c r="AD22"/>
  <c r="AE22" a="1"/>
  <c r="AE22"/>
  <c r="AF22" a="1"/>
  <c r="AF22"/>
  <c r="AG22" a="1"/>
  <c r="AG22"/>
  <c r="AH22" a="1"/>
  <c r="AH22"/>
  <c r="AI22" a="1"/>
  <c r="AI22"/>
  <c r="AJ22" a="1"/>
  <c r="AJ22"/>
  <c r="AK22" a="1"/>
  <c r="AK22"/>
  <c r="AL22" a="1"/>
  <c r="AL22"/>
  <c r="AM22" a="1"/>
  <c r="AM22"/>
  <c r="AN22" a="1"/>
  <c r="AN22"/>
  <c r="AO22" a="1"/>
  <c r="AO22"/>
  <c r="AP22" a="1"/>
  <c r="AP22"/>
  <c r="AQ22" a="1"/>
  <c r="AQ22"/>
  <c r="AR22" a="1"/>
  <c r="AR22"/>
  <c r="AS22" a="1"/>
  <c r="AS22"/>
  <c r="AT22" a="1"/>
  <c r="AT22"/>
  <c r="AU22" a="1"/>
  <c r="AU22"/>
  <c r="AV22" a="1"/>
  <c r="AV22"/>
  <c r="AW22" a="1"/>
  <c r="AW22"/>
  <c r="I23" a="1"/>
  <c r="I23"/>
  <c r="J23" a="1"/>
  <c r="J23"/>
  <c r="K23" a="1"/>
  <c r="K23"/>
  <c r="L23" a="1"/>
  <c r="L23"/>
  <c r="M23" a="1"/>
  <c r="M23"/>
  <c r="N23" a="1"/>
  <c r="N23"/>
  <c r="O23" a="1"/>
  <c r="O23"/>
  <c r="P23" a="1"/>
  <c r="P23"/>
  <c r="Q23" a="1"/>
  <c r="Q23"/>
  <c r="R23" a="1"/>
  <c r="R23"/>
  <c r="S23" a="1"/>
  <c r="S23"/>
  <c r="T23" a="1"/>
  <c r="T23"/>
  <c r="U23" a="1"/>
  <c r="U23"/>
  <c r="V23" a="1"/>
  <c r="V23"/>
  <c r="W23" a="1"/>
  <c r="W23"/>
  <c r="X23" a="1"/>
  <c r="X23"/>
  <c r="Y23" a="1"/>
  <c r="Y23"/>
  <c r="Z23" a="1"/>
  <c r="Z23"/>
  <c r="AA23" a="1"/>
  <c r="AA23"/>
  <c r="AB23" a="1"/>
  <c r="AB23"/>
  <c r="AC23" a="1"/>
  <c r="AC23"/>
  <c r="AD23" a="1"/>
  <c r="AD23"/>
  <c r="AE23" a="1"/>
  <c r="AE23"/>
  <c r="AF23" a="1"/>
  <c r="AF23"/>
  <c r="AG23" a="1"/>
  <c r="AG23"/>
  <c r="AH23" a="1"/>
  <c r="AH23"/>
  <c r="AI23" a="1"/>
  <c r="AI23"/>
  <c r="AJ23" a="1"/>
  <c r="AJ23"/>
  <c r="AK23" a="1"/>
  <c r="AK23"/>
  <c r="AL23" a="1"/>
  <c r="AL23"/>
  <c r="AM23" a="1"/>
  <c r="AM23"/>
  <c r="AN23" a="1"/>
  <c r="AN23"/>
  <c r="AO23" a="1"/>
  <c r="AO23"/>
  <c r="AP23" a="1"/>
  <c r="AP23"/>
  <c r="AQ23" a="1"/>
  <c r="AQ23"/>
  <c r="AR23" a="1"/>
  <c r="AR23"/>
  <c r="AS23" a="1"/>
  <c r="AS23"/>
  <c r="AT23" a="1"/>
  <c r="AT23"/>
  <c r="AU23" a="1"/>
  <c r="AU23"/>
  <c r="AV23" a="1"/>
  <c r="AV23"/>
  <c r="AW23" a="1"/>
  <c r="AW23"/>
  <c r="I24" a="1"/>
  <c r="I24"/>
  <c r="J24" a="1"/>
  <c r="J24"/>
  <c r="K24" a="1"/>
  <c r="K24"/>
  <c r="L24" a="1"/>
  <c r="L24"/>
  <c r="M24" a="1"/>
  <c r="M24"/>
  <c r="N24" a="1"/>
  <c r="N24"/>
  <c r="O24" a="1"/>
  <c r="O24"/>
  <c r="P24" a="1"/>
  <c r="P24"/>
  <c r="Q24" a="1"/>
  <c r="Q24"/>
  <c r="R24" a="1"/>
  <c r="R24"/>
  <c r="S24" a="1"/>
  <c r="S24"/>
  <c r="T24" a="1"/>
  <c r="T24"/>
  <c r="U24" a="1"/>
  <c r="U24"/>
  <c r="V24" a="1"/>
  <c r="V24"/>
  <c r="W24" a="1"/>
  <c r="W24"/>
  <c r="X24" a="1"/>
  <c r="X24"/>
  <c r="Y24" a="1"/>
  <c r="Y24"/>
  <c r="Z24" a="1"/>
  <c r="Z24"/>
  <c r="AA24" a="1"/>
  <c r="AA24"/>
  <c r="AB24" a="1"/>
  <c r="AB24"/>
  <c r="AC24" a="1"/>
  <c r="AC24"/>
  <c r="AD24" a="1"/>
  <c r="AD24"/>
  <c r="AE24" a="1"/>
  <c r="AE24"/>
  <c r="AF24" a="1"/>
  <c r="AF24"/>
  <c r="AG24" a="1"/>
  <c r="AG24"/>
  <c r="AH24" a="1"/>
  <c r="AH24"/>
  <c r="AI24" a="1"/>
  <c r="AI24"/>
  <c r="AJ24" a="1"/>
  <c r="AJ24"/>
  <c r="AK24" a="1"/>
  <c r="AK24"/>
  <c r="AL24" a="1"/>
  <c r="AL24"/>
  <c r="AM24" a="1"/>
  <c r="AM24"/>
  <c r="AN24" a="1"/>
  <c r="AN24"/>
  <c r="AO24" a="1"/>
  <c r="AO24"/>
  <c r="AP24" a="1"/>
  <c r="AP24"/>
  <c r="AQ24" a="1"/>
  <c r="AQ24"/>
  <c r="AR24" a="1"/>
  <c r="AR24"/>
  <c r="AS24" a="1"/>
  <c r="AS24"/>
  <c r="AT24" a="1"/>
  <c r="AT24"/>
  <c r="AU24" a="1"/>
  <c r="AU24"/>
  <c r="AV24" a="1"/>
  <c r="AV24"/>
  <c r="AW24" a="1"/>
  <c r="AW24"/>
  <c r="I25" a="1"/>
  <c r="I25"/>
  <c r="J25" a="1"/>
  <c r="J25"/>
  <c r="K25" a="1"/>
  <c r="K25"/>
  <c r="L25" a="1"/>
  <c r="L25"/>
  <c r="M25" a="1"/>
  <c r="M25"/>
  <c r="N25" a="1"/>
  <c r="N25"/>
  <c r="O25" a="1"/>
  <c r="O25"/>
  <c r="P25" a="1"/>
  <c r="P25"/>
  <c r="Q25" a="1"/>
  <c r="Q25"/>
  <c r="R25" a="1"/>
  <c r="R25"/>
  <c r="S25" a="1"/>
  <c r="S25"/>
  <c r="T25" a="1"/>
  <c r="T25"/>
  <c r="U25" a="1"/>
  <c r="U25"/>
  <c r="V25" a="1"/>
  <c r="V25"/>
  <c r="W25" a="1"/>
  <c r="W25"/>
  <c r="X25" a="1"/>
  <c r="X25"/>
  <c r="Y25" a="1"/>
  <c r="Y25"/>
  <c r="Z25" a="1"/>
  <c r="Z25"/>
  <c r="AA25" a="1"/>
  <c r="AA25"/>
  <c r="AB25" a="1"/>
  <c r="AB25"/>
  <c r="AC25" a="1"/>
  <c r="AC25"/>
  <c r="AD25" a="1"/>
  <c r="AD25"/>
  <c r="AE25" a="1"/>
  <c r="AE25"/>
  <c r="AF25" a="1"/>
  <c r="AF25"/>
  <c r="AG25" a="1"/>
  <c r="AG25"/>
  <c r="AH25" a="1"/>
  <c r="AH25"/>
  <c r="AI25" a="1"/>
  <c r="AI25"/>
  <c r="AJ25" a="1"/>
  <c r="AJ25"/>
  <c r="AK25" a="1"/>
  <c r="AK25"/>
  <c r="AL25" a="1"/>
  <c r="AL25"/>
  <c r="AM25" a="1"/>
  <c r="AM25"/>
  <c r="AN25" a="1"/>
  <c r="AN25"/>
  <c r="AO25" a="1"/>
  <c r="AO25"/>
  <c r="AP25" a="1"/>
  <c r="AP25"/>
  <c r="AQ25" a="1"/>
  <c r="AQ25"/>
  <c r="AR25" a="1"/>
  <c r="AR25"/>
  <c r="AS25" a="1"/>
  <c r="AS25"/>
  <c r="AT25" a="1"/>
  <c r="AT25"/>
  <c r="AU25" a="1"/>
  <c r="AU25"/>
  <c r="AV25" a="1"/>
  <c r="AV25"/>
  <c r="AW25" a="1"/>
  <c r="AW25"/>
  <c r="I26" a="1"/>
  <c r="I26"/>
  <c r="J26" a="1"/>
  <c r="J26"/>
  <c r="K26" a="1"/>
  <c r="K26"/>
  <c r="L26" a="1"/>
  <c r="L26"/>
  <c r="M26" a="1"/>
  <c r="M26"/>
  <c r="N26" a="1"/>
  <c r="N26"/>
  <c r="O26" a="1"/>
  <c r="O26"/>
  <c r="P26" a="1"/>
  <c r="P26"/>
  <c r="Q26" a="1"/>
  <c r="Q26"/>
  <c r="R26" a="1"/>
  <c r="R26"/>
  <c r="S26" a="1"/>
  <c r="S26"/>
  <c r="T26" a="1"/>
  <c r="T26"/>
  <c r="U26" a="1"/>
  <c r="U26"/>
  <c r="V26" a="1"/>
  <c r="V26"/>
  <c r="W26" a="1"/>
  <c r="W26"/>
  <c r="X26" a="1"/>
  <c r="X26"/>
  <c r="Y26" a="1"/>
  <c r="Y26"/>
  <c r="Z26" a="1"/>
  <c r="Z26"/>
  <c r="AA26" a="1"/>
  <c r="AA26"/>
  <c r="AB26" a="1"/>
  <c r="AB26"/>
  <c r="AC26" a="1"/>
  <c r="AC26"/>
  <c r="AD26" a="1"/>
  <c r="AD26"/>
  <c r="AE26" a="1"/>
  <c r="AE26"/>
  <c r="AF26" a="1"/>
  <c r="AF26"/>
  <c r="AG26" a="1"/>
  <c r="AG26"/>
  <c r="AH26" a="1"/>
  <c r="AH26"/>
  <c r="AI26" a="1"/>
  <c r="AI26"/>
  <c r="AJ26" a="1"/>
  <c r="AJ26"/>
  <c r="AK26" a="1"/>
  <c r="AK26"/>
  <c r="AL26" a="1"/>
  <c r="AL26"/>
  <c r="AM26" a="1"/>
  <c r="AM26"/>
  <c r="AN26" a="1"/>
  <c r="AN26"/>
  <c r="AO26" a="1"/>
  <c r="AO26"/>
  <c r="AP26" a="1"/>
  <c r="AP26"/>
  <c r="AQ26" a="1"/>
  <c r="AQ26"/>
  <c r="AR26" a="1"/>
  <c r="AR26"/>
  <c r="AS26" a="1"/>
  <c r="AS26"/>
  <c r="AT26" a="1"/>
  <c r="AT26"/>
  <c r="AU26" a="1"/>
  <c r="AU26"/>
  <c r="AV26" a="1"/>
  <c r="AV26"/>
  <c r="AW26" a="1"/>
  <c r="AW26"/>
  <c r="I27" a="1"/>
  <c r="I27"/>
  <c r="J27" a="1"/>
  <c r="J27"/>
  <c r="K27" a="1"/>
  <c r="K27"/>
  <c r="L27" a="1"/>
  <c r="L27"/>
  <c r="M27" a="1"/>
  <c r="M27"/>
  <c r="N27" a="1"/>
  <c r="N27"/>
  <c r="O27" a="1"/>
  <c r="O27"/>
  <c r="P27" a="1"/>
  <c r="P27"/>
  <c r="Q27" a="1"/>
  <c r="Q27"/>
  <c r="R27" a="1"/>
  <c r="R27"/>
  <c r="S27" a="1"/>
  <c r="S27"/>
  <c r="T27" a="1"/>
  <c r="T27"/>
  <c r="U27" a="1"/>
  <c r="U27"/>
  <c r="V27" a="1"/>
  <c r="V27"/>
  <c r="W27" a="1"/>
  <c r="W27"/>
  <c r="X27" a="1"/>
  <c r="X27"/>
  <c r="Y27" a="1"/>
  <c r="Y27"/>
  <c r="Z27" a="1"/>
  <c r="Z27"/>
  <c r="AA27" a="1"/>
  <c r="AA27"/>
  <c r="AB27" a="1"/>
  <c r="AB27"/>
  <c r="AC27" a="1"/>
  <c r="AC27"/>
  <c r="AD27" a="1"/>
  <c r="AD27"/>
  <c r="AE27" a="1"/>
  <c r="AE27"/>
  <c r="AF27" a="1"/>
  <c r="AF27"/>
  <c r="AG27" a="1"/>
  <c r="AG27"/>
  <c r="AH27" a="1"/>
  <c r="AH27"/>
  <c r="AI27" a="1"/>
  <c r="AI27"/>
  <c r="AJ27" a="1"/>
  <c r="AJ27"/>
  <c r="AK27" a="1"/>
  <c r="AK27"/>
  <c r="AL27" a="1"/>
  <c r="AL27"/>
  <c r="AM27" a="1"/>
  <c r="AM27"/>
  <c r="AN27" a="1"/>
  <c r="AN27"/>
  <c r="AO27" a="1"/>
  <c r="AO27"/>
  <c r="AP27" a="1"/>
  <c r="AP27"/>
  <c r="AQ27" a="1"/>
  <c r="AQ27"/>
  <c r="AR27" a="1"/>
  <c r="AR27"/>
  <c r="AS27" a="1"/>
  <c r="AS27"/>
  <c r="AT27" a="1"/>
  <c r="AT27"/>
  <c r="AU27" a="1"/>
  <c r="AU27"/>
  <c r="AV27" a="1"/>
  <c r="AV27"/>
  <c r="AW27" a="1"/>
  <c r="AW27"/>
  <c r="I28" a="1"/>
  <c r="I28"/>
  <c r="J28" a="1"/>
  <c r="J28"/>
  <c r="K28" a="1"/>
  <c r="K28"/>
  <c r="L28" a="1"/>
  <c r="L28"/>
  <c r="M28" a="1"/>
  <c r="M28"/>
  <c r="N28" a="1"/>
  <c r="N28"/>
  <c r="O28" a="1"/>
  <c r="O28"/>
  <c r="P28" a="1"/>
  <c r="P28"/>
  <c r="Q28" a="1"/>
  <c r="Q28"/>
  <c r="R28" a="1"/>
  <c r="R28"/>
  <c r="S28" a="1"/>
  <c r="S28"/>
  <c r="T28" a="1"/>
  <c r="T28"/>
  <c r="U28" a="1"/>
  <c r="U28"/>
  <c r="V28" a="1"/>
  <c r="V28"/>
  <c r="W28" a="1"/>
  <c r="W28"/>
  <c r="X28" a="1"/>
  <c r="X28"/>
  <c r="Y28" a="1"/>
  <c r="Y28"/>
  <c r="Z28" a="1"/>
  <c r="Z28"/>
  <c r="AA28" a="1"/>
  <c r="AA28"/>
  <c r="AB28" a="1"/>
  <c r="AB28"/>
  <c r="AC28" a="1"/>
  <c r="AC28"/>
  <c r="AD28" a="1"/>
  <c r="AD28"/>
  <c r="AE28" a="1"/>
  <c r="AE28"/>
  <c r="AF28" a="1"/>
  <c r="AF28"/>
  <c r="AG28" a="1"/>
  <c r="AG28"/>
  <c r="AH28" a="1"/>
  <c r="AH28"/>
  <c r="AI28" a="1"/>
  <c r="AI28"/>
  <c r="AJ28" a="1"/>
  <c r="AJ28"/>
  <c r="AK28" a="1"/>
  <c r="AK28"/>
  <c r="AL28" a="1"/>
  <c r="AL28"/>
  <c r="AM28" a="1"/>
  <c r="AM28"/>
  <c r="AN28" a="1"/>
  <c r="AN28"/>
  <c r="AO28" a="1"/>
  <c r="AO28"/>
  <c r="AP28" a="1"/>
  <c r="AP28"/>
  <c r="AQ28" a="1"/>
  <c r="AQ28"/>
  <c r="AR28" a="1"/>
  <c r="AR28"/>
  <c r="AS28" a="1"/>
  <c r="AS28"/>
  <c r="AT28" a="1"/>
  <c r="AT28"/>
  <c r="AU28" a="1"/>
  <c r="AU28"/>
  <c r="AV28" a="1"/>
  <c r="AV28"/>
  <c r="AW28" a="1"/>
  <c r="AW28"/>
  <c r="AW4" a="1"/>
  <c r="AW4"/>
  <c r="AV4" a="1"/>
  <c r="AV4" s="1"/>
  <c r="AU4" a="1"/>
  <c r="AU4" s="1"/>
  <c r="AT4" a="1"/>
  <c r="AT4" s="1"/>
  <c r="AS4" a="1"/>
  <c r="AS4" s="1"/>
  <c r="AR4" a="1"/>
  <c r="AR4" s="1"/>
  <c r="AQ4" a="1"/>
  <c r="AQ4" s="1"/>
  <c r="AP4" a="1"/>
  <c r="AP4" s="1"/>
  <c r="AO4" a="1"/>
  <c r="AO4"/>
  <c r="AN4" a="1"/>
  <c r="AN4" s="1"/>
  <c r="AM4" a="1"/>
  <c r="AM4" s="1"/>
  <c r="AL4" a="1"/>
  <c r="AL4" s="1"/>
  <c r="AK4" a="1"/>
  <c r="AK4"/>
  <c r="AJ4" a="1"/>
  <c r="AJ4" s="1"/>
  <c r="AI4" a="1"/>
  <c r="AI4" s="1"/>
  <c r="AH4" a="1"/>
  <c r="AH4" s="1"/>
  <c r="AG4" a="1"/>
  <c r="AG4" s="1"/>
  <c r="AF4" a="1"/>
  <c r="AF4" s="1"/>
  <c r="AE4" a="1"/>
  <c r="AE4" s="1"/>
  <c r="AD4" a="1"/>
  <c r="AD4" s="1"/>
  <c r="AC4" a="1"/>
  <c r="AC4" s="1"/>
  <c r="AB4" a="1"/>
  <c r="AB4" s="1"/>
  <c r="AA4" a="1"/>
  <c r="AA4"/>
  <c r="Z4" a="1"/>
  <c r="Z4"/>
  <c r="Y4" a="1"/>
  <c r="Y4" s="1"/>
  <c r="X4" a="1"/>
  <c r="X4" s="1"/>
  <c r="W4" a="1"/>
  <c r="W4" s="1"/>
  <c r="V4" a="1"/>
  <c r="V4" s="1"/>
  <c r="U4" a="1"/>
  <c r="U4" s="1"/>
  <c r="T4" a="1"/>
  <c r="T4" s="1"/>
  <c r="S4" a="1"/>
  <c r="S4"/>
  <c r="R4" a="1"/>
  <c r="R4" s="1"/>
  <c r="Q4" a="1"/>
  <c r="Q4" s="1"/>
  <c r="P4" a="1"/>
  <c r="P4" s="1"/>
  <c r="O4" a="1"/>
  <c r="O4" s="1"/>
  <c r="N4" a="1"/>
  <c r="N4" s="1"/>
  <c r="M4" a="1"/>
  <c r="M4" s="1"/>
  <c r="L4" a="1"/>
  <c r="L4" s="1"/>
  <c r="K4" a="1"/>
  <c r="K4" s="1"/>
  <c r="J4" a="1"/>
  <c r="J4" s="1"/>
  <c r="I4" a="1"/>
  <c r="I4" s="1"/>
  <c r="L19" i="3" l="1" a="1"/>
  <c r="L19" s="1"/>
  <c r="L11" a="1"/>
  <c r="L11" s="1"/>
  <c r="L23" a="1"/>
  <c r="L23" s="1"/>
  <c r="H23" a="1"/>
  <c r="H23" s="1"/>
  <c r="O24" a="1"/>
  <c r="O24" s="1"/>
  <c r="G6" a="1"/>
  <c r="G6" s="1"/>
  <c r="J25" a="1"/>
  <c r="J25" s="1"/>
  <c r="N25" a="1"/>
  <c r="N25" s="1"/>
  <c r="G5" a="1"/>
  <c r="G5" s="1"/>
  <c r="L15" a="1"/>
  <c r="L15" s="1"/>
  <c r="L25" a="1"/>
  <c r="L25" s="1"/>
  <c r="G7" a="1"/>
  <c r="G7" s="1"/>
  <c r="O17" a="1"/>
  <c r="O17" s="1"/>
  <c r="O9" a="1"/>
  <c r="O9" s="1"/>
  <c r="O21" a="1"/>
  <c r="O21" s="1"/>
  <c r="O13" a="1"/>
  <c r="O13" s="1"/>
  <c r="O23" a="1"/>
  <c r="O23" s="1"/>
  <c r="F25" a="1"/>
  <c r="F25" s="1"/>
  <c r="F23" a="1"/>
  <c r="F23" s="1"/>
  <c r="F9" a="1"/>
  <c r="F9" s="1"/>
  <c r="F13" a="1"/>
  <c r="F13" s="1"/>
  <c r="F17" a="1"/>
  <c r="F17" s="1"/>
  <c r="F21" a="1"/>
  <c r="F21" s="1"/>
  <c r="F8" a="1"/>
  <c r="F8" s="1"/>
  <c r="F3" a="1"/>
  <c r="F3" s="1"/>
  <c r="F26" a="1"/>
  <c r="F26" s="1"/>
  <c r="F12" a="1"/>
  <c r="F12" s="1"/>
  <c r="F16" a="1"/>
  <c r="F16" s="1"/>
  <c r="F20" a="1"/>
  <c r="F20" s="1"/>
  <c r="O5" a="1"/>
  <c r="O5" s="1"/>
  <c r="G3" a="1"/>
  <c r="G3" s="1"/>
  <c r="O6" a="1"/>
  <c r="O6" s="1"/>
  <c r="O4" a="1"/>
  <c r="O4" s="1"/>
  <c r="G21" a="1"/>
  <c r="G21" s="1"/>
  <c r="H19" a="1"/>
  <c r="H19" s="1"/>
  <c r="G17" a="1"/>
  <c r="G17" s="1"/>
  <c r="H15" a="1"/>
  <c r="H15" s="1"/>
  <c r="G13" a="1"/>
  <c r="G13" s="1"/>
  <c r="H11" a="1"/>
  <c r="H11" s="1"/>
  <c r="G9" a="1"/>
  <c r="G9" s="1"/>
  <c r="H25" a="1"/>
  <c r="H25" s="1"/>
  <c r="G23" a="1"/>
  <c r="G23" s="1"/>
  <c r="G22" a="1"/>
  <c r="G22" s="1"/>
  <c r="G18" a="1"/>
  <c r="G18" s="1"/>
  <c r="G14" a="1"/>
  <c r="G14" s="1"/>
  <c r="G10" a="1"/>
  <c r="G10" s="1"/>
  <c r="G24" a="1"/>
  <c r="G24" s="1"/>
  <c r="G8" a="1"/>
  <c r="G8" s="1"/>
  <c r="O22" a="1"/>
  <c r="O22" s="1"/>
  <c r="O18" a="1"/>
  <c r="O18" s="1"/>
  <c r="O14" a="1"/>
  <c r="O14" s="1"/>
  <c r="O10" a="1"/>
  <c r="O10" s="1"/>
  <c r="M53" a="1"/>
  <c r="M53" s="1"/>
  <c r="M51" a="1"/>
  <c r="M51" s="1"/>
  <c r="M49" a="1"/>
  <c r="M49" s="1"/>
  <c r="M46" a="1"/>
  <c r="M46" s="1"/>
  <c r="M44" a="1"/>
  <c r="M44" s="1"/>
  <c r="M39" a="1"/>
  <c r="M39" s="1"/>
  <c r="M37" a="1"/>
  <c r="M37" s="1"/>
  <c r="M35" a="1"/>
  <c r="M35" s="1"/>
  <c r="M30" a="1"/>
  <c r="M30" s="1"/>
  <c r="M28" a="1"/>
  <c r="M28" s="1"/>
  <c r="M32" a="1"/>
  <c r="M32" s="1"/>
  <c r="M47" a="1"/>
  <c r="M47" s="1"/>
  <c r="M45" a="1"/>
  <c r="M45" s="1"/>
  <c r="M38" a="1"/>
  <c r="M38" s="1"/>
  <c r="M36" a="1"/>
  <c r="M36" s="1"/>
  <c r="M34" a="1"/>
  <c r="M34" s="1"/>
  <c r="M29" a="1"/>
  <c r="M29" s="1"/>
  <c r="M27" a="1"/>
  <c r="M27" s="1"/>
  <c r="M54" a="1"/>
  <c r="M54" s="1"/>
  <c r="M42" a="1"/>
  <c r="M42" s="1"/>
  <c r="M40" a="1"/>
  <c r="M40" s="1"/>
  <c r="M33" a="1"/>
  <c r="M33" s="1"/>
  <c r="M31" a="1"/>
  <c r="M31" s="1"/>
  <c r="M48" a="1"/>
  <c r="M48" s="1"/>
  <c r="M43" a="1"/>
  <c r="M43" s="1"/>
  <c r="M41" a="1"/>
  <c r="M41" s="1"/>
  <c r="M52" a="1"/>
  <c r="M52" s="1"/>
  <c r="M50" a="1"/>
  <c r="M50" s="1"/>
  <c r="M23" a="1"/>
  <c r="M23" s="1"/>
  <c r="M9" a="1"/>
  <c r="M9" s="1"/>
  <c r="M13" a="1"/>
  <c r="M13" s="1"/>
  <c r="M17" a="1"/>
  <c r="M17" s="1"/>
  <c r="M21" a="1"/>
  <c r="M21" s="1"/>
  <c r="M5" a="1"/>
  <c r="M5" s="1"/>
  <c r="M6" a="1"/>
  <c r="M6" s="1"/>
  <c r="M7" a="1"/>
  <c r="M7" s="1"/>
  <c r="M25" a="1"/>
  <c r="M25" s="1"/>
  <c r="M15" a="1"/>
  <c r="M15" s="1"/>
  <c r="M3" a="1"/>
  <c r="M3" s="1"/>
  <c r="M12" a="1"/>
  <c r="M12" s="1"/>
  <c r="M20" a="1"/>
  <c r="M20" s="1"/>
  <c r="M24" a="1"/>
  <c r="M24" s="1"/>
  <c r="M10" a="1"/>
  <c r="M10" s="1"/>
  <c r="M14" a="1"/>
  <c r="M14" s="1"/>
  <c r="M18" a="1"/>
  <c r="M18" s="1"/>
  <c r="M22" a="1"/>
  <c r="M22" s="1"/>
  <c r="M4" a="1"/>
  <c r="M4" s="1"/>
  <c r="M11" a="1"/>
  <c r="M11" s="1"/>
  <c r="M19" a="1"/>
  <c r="M19" s="1"/>
  <c r="M26" a="1"/>
  <c r="M26" s="1"/>
  <c r="M16" a="1"/>
  <c r="M16" s="1"/>
  <c r="M8" a="1"/>
  <c r="M8" s="1"/>
  <c r="K52" a="1"/>
  <c r="K52" s="1"/>
  <c r="K50" a="1"/>
  <c r="K50" s="1"/>
  <c r="K47" a="1"/>
  <c r="K47" s="1"/>
  <c r="K45" a="1"/>
  <c r="K45" s="1"/>
  <c r="K38" a="1"/>
  <c r="K38" s="1"/>
  <c r="K34" a="1"/>
  <c r="K34" s="1"/>
  <c r="K29" a="1"/>
  <c r="K29" s="1"/>
  <c r="K27" a="1"/>
  <c r="K27" s="1"/>
  <c r="K36" a="1"/>
  <c r="K36" s="1"/>
  <c r="K33" a="1"/>
  <c r="K33" s="1"/>
  <c r="K31" a="1"/>
  <c r="K31" s="1"/>
  <c r="K46" a="1"/>
  <c r="K46" s="1"/>
  <c r="K44" a="1"/>
  <c r="K44" s="1"/>
  <c r="K39" a="1"/>
  <c r="K39" s="1"/>
  <c r="K37" a="1"/>
  <c r="K37" s="1"/>
  <c r="K35" a="1"/>
  <c r="K35" s="1"/>
  <c r="K30" a="1"/>
  <c r="K30" s="1"/>
  <c r="K28" a="1"/>
  <c r="K28" s="1"/>
  <c r="K53" a="1"/>
  <c r="K53" s="1"/>
  <c r="K48" a="1"/>
  <c r="K48" s="1"/>
  <c r="K43" a="1"/>
  <c r="K43" s="1"/>
  <c r="K41" a="1"/>
  <c r="K41" s="1"/>
  <c r="K32" a="1"/>
  <c r="K32" s="1"/>
  <c r="K54" a="1"/>
  <c r="K54" s="1"/>
  <c r="K42" a="1"/>
  <c r="K42" s="1"/>
  <c r="K40" a="1"/>
  <c r="K40" s="1"/>
  <c r="K51" a="1"/>
  <c r="K51" s="1"/>
  <c r="K49" a="1"/>
  <c r="K49" s="1"/>
  <c r="I51" a="1"/>
  <c r="I51" s="1"/>
  <c r="I49" a="1"/>
  <c r="I49" s="1"/>
  <c r="I46" a="1"/>
  <c r="I46" s="1"/>
  <c r="I44" a="1"/>
  <c r="I44" s="1"/>
  <c r="I39" a="1"/>
  <c r="I39" s="1"/>
  <c r="I37" a="1"/>
  <c r="I37" s="1"/>
  <c r="I35" a="1"/>
  <c r="I35" s="1"/>
  <c r="I30" a="1"/>
  <c r="I30" s="1"/>
  <c r="I28" a="1"/>
  <c r="I28" s="1"/>
  <c r="I48" a="1"/>
  <c r="I48" s="1"/>
  <c r="I43" a="1"/>
  <c r="I43" s="1"/>
  <c r="I41" a="1"/>
  <c r="I41" s="1"/>
  <c r="I53" a="1"/>
  <c r="I53" s="1"/>
  <c r="I52" a="1"/>
  <c r="I52" s="1"/>
  <c r="I50" a="1"/>
  <c r="I50" s="1"/>
  <c r="I32" a="1"/>
  <c r="I32" s="1"/>
  <c r="I54" a="1"/>
  <c r="I54" s="1"/>
  <c r="I42" a="1"/>
  <c r="I42" s="1"/>
  <c r="I40" a="1"/>
  <c r="I40" s="1"/>
  <c r="I36" a="1"/>
  <c r="I36" s="1"/>
  <c r="I33" a="1"/>
  <c r="I33" s="1"/>
  <c r="I31" a="1"/>
  <c r="I31" s="1"/>
  <c r="I47" a="1"/>
  <c r="I47" s="1"/>
  <c r="I45" a="1"/>
  <c r="I45" s="1"/>
  <c r="I38" a="1"/>
  <c r="I38" s="1"/>
  <c r="I34" a="1"/>
  <c r="I34" s="1"/>
  <c r="I29" a="1"/>
  <c r="I29" s="1"/>
  <c r="I27" a="1"/>
  <c r="I27" s="1"/>
  <c r="E54" a="1"/>
  <c r="E54" s="1"/>
  <c r="E51" a="1"/>
  <c r="E51" s="1"/>
  <c r="E49" a="1"/>
  <c r="E49" s="1"/>
  <c r="E46" a="1"/>
  <c r="E46" s="1"/>
  <c r="E44" a="1"/>
  <c r="E44" s="1"/>
  <c r="E35" a="1"/>
  <c r="E35" s="1"/>
  <c r="E33" a="1"/>
  <c r="E33" s="1"/>
  <c r="E28" a="1"/>
  <c r="E28" s="1"/>
  <c r="E30" a="1"/>
  <c r="E30" s="1"/>
  <c r="E45" a="1"/>
  <c r="E45" s="1"/>
  <c r="E43" a="1"/>
  <c r="E43" s="1"/>
  <c r="E38" a="1"/>
  <c r="E38" s="1"/>
  <c r="E34" a="1"/>
  <c r="E34" s="1"/>
  <c r="E29" a="1"/>
  <c r="E29" s="1"/>
  <c r="E27" a="1"/>
  <c r="E27" s="1"/>
  <c r="E47" a="1"/>
  <c r="E47" s="1"/>
  <c r="E42" a="1"/>
  <c r="E42" s="1"/>
  <c r="E40" a="1"/>
  <c r="E40" s="1"/>
  <c r="E36" a="1"/>
  <c r="E36" s="1"/>
  <c r="E31" a="1"/>
  <c r="E31" s="1"/>
  <c r="E41" a="1"/>
  <c r="E41" s="1"/>
  <c r="E39" a="1"/>
  <c r="E39" s="1"/>
  <c r="E37" a="1"/>
  <c r="E37" s="1"/>
  <c r="E53" a="1"/>
  <c r="E53" s="1"/>
  <c r="E52" a="1"/>
  <c r="E52" s="1"/>
  <c r="E50" a="1"/>
  <c r="E50" s="1"/>
  <c r="E48" a="1"/>
  <c r="E48" s="1"/>
  <c r="E32" a="1"/>
  <c r="E32" s="1"/>
  <c r="O52" a="1"/>
  <c r="O52" s="1"/>
  <c r="O50" a="1"/>
  <c r="O50" s="1"/>
  <c r="O47" a="1"/>
  <c r="O47" s="1"/>
  <c r="O45" a="1"/>
  <c r="O45" s="1"/>
  <c r="O38" a="1"/>
  <c r="O38" s="1"/>
  <c r="O36" a="1"/>
  <c r="O36" s="1"/>
  <c r="O34" a="1"/>
  <c r="O34" s="1"/>
  <c r="O29" a="1"/>
  <c r="O29" s="1"/>
  <c r="O54" a="1"/>
  <c r="O54" s="1"/>
  <c r="O42" a="1"/>
  <c r="O42" s="1"/>
  <c r="O40" a="1"/>
  <c r="O40" s="1"/>
  <c r="O53" a="1"/>
  <c r="O53" s="1"/>
  <c r="O51" a="1"/>
  <c r="O51" s="1"/>
  <c r="O49" a="1"/>
  <c r="O49" s="1"/>
  <c r="O48" a="1"/>
  <c r="O48" s="1"/>
  <c r="O43" a="1"/>
  <c r="O43" s="1"/>
  <c r="O41" a="1"/>
  <c r="O41" s="1"/>
  <c r="O32" a="1"/>
  <c r="O32" s="1"/>
  <c r="O27" a="1"/>
  <c r="O27" s="1"/>
  <c r="O33" a="1"/>
  <c r="O33" s="1"/>
  <c r="O31" a="1"/>
  <c r="O31" s="1"/>
  <c r="O46" a="1"/>
  <c r="O46" s="1"/>
  <c r="O44" a="1"/>
  <c r="O44" s="1"/>
  <c r="O39" a="1"/>
  <c r="O39" s="1"/>
  <c r="O37" a="1"/>
  <c r="O37" s="1"/>
  <c r="O35" a="1"/>
  <c r="O35" s="1"/>
  <c r="O30" a="1"/>
  <c r="O30" s="1"/>
  <c r="O28" a="1"/>
  <c r="O28" s="1"/>
  <c r="G53" a="1"/>
  <c r="G53" s="1"/>
  <c r="G52" a="1"/>
  <c r="G52" s="1"/>
  <c r="G50" a="1"/>
  <c r="G50" s="1"/>
  <c r="G47" a="1"/>
  <c r="G47" s="1"/>
  <c r="G45" a="1"/>
  <c r="G45" s="1"/>
  <c r="G38" a="1"/>
  <c r="G38" s="1"/>
  <c r="G34" a="1"/>
  <c r="G34" s="1"/>
  <c r="G32" a="1"/>
  <c r="G32" s="1"/>
  <c r="G29" a="1"/>
  <c r="G29" s="1"/>
  <c r="G54" a="1"/>
  <c r="G54" s="1"/>
  <c r="G42" a="1"/>
  <c r="G42" s="1"/>
  <c r="G40" a="1"/>
  <c r="G40" s="1"/>
  <c r="G51" a="1"/>
  <c r="G51" s="1"/>
  <c r="G49" a="1"/>
  <c r="G49" s="1"/>
  <c r="G48" a="1"/>
  <c r="G48" s="1"/>
  <c r="G43" a="1"/>
  <c r="G43" s="1"/>
  <c r="G41" a="1"/>
  <c r="G41" s="1"/>
  <c r="G37" a="1"/>
  <c r="G37" s="1"/>
  <c r="G27" a="1"/>
  <c r="G27" s="1"/>
  <c r="G36" a="1"/>
  <c r="G36" s="1"/>
  <c r="G33" a="1"/>
  <c r="G33" s="1"/>
  <c r="G31" a="1"/>
  <c r="G31" s="1"/>
  <c r="G46" a="1"/>
  <c r="G46" s="1"/>
  <c r="G44" a="1"/>
  <c r="G44" s="1"/>
  <c r="G39" a="1"/>
  <c r="G39" s="1"/>
  <c r="G35" a="1"/>
  <c r="G35" s="1"/>
  <c r="G30" a="1"/>
  <c r="G30" s="1"/>
  <c r="G28" a="1"/>
  <c r="G28" s="1"/>
  <c r="J3" a="1"/>
  <c r="J3" s="1"/>
  <c r="J7" a="1"/>
  <c r="J7" s="1"/>
  <c r="J6" a="1"/>
  <c r="J6" s="1"/>
  <c r="N5" a="1"/>
  <c r="N5" s="1"/>
  <c r="K4" a="1"/>
  <c r="K4" s="1"/>
  <c r="K22" a="1"/>
  <c r="K22" s="1"/>
  <c r="N21" a="1"/>
  <c r="N21" s="1"/>
  <c r="I20" a="1"/>
  <c r="I20" s="1"/>
  <c r="J17" a="1"/>
  <c r="J17" s="1"/>
  <c r="K14" a="1"/>
  <c r="K14" s="1"/>
  <c r="N13" a="1"/>
  <c r="N13" s="1"/>
  <c r="I12" a="1"/>
  <c r="I12" s="1"/>
  <c r="J9" a="1"/>
  <c r="J9" s="1"/>
  <c r="E26" a="1"/>
  <c r="E26" s="1"/>
  <c r="K24" a="1"/>
  <c r="K24" s="1"/>
  <c r="N23" a="1"/>
  <c r="N23" s="1"/>
  <c r="J23" a="1"/>
  <c r="J23" s="1"/>
  <c r="I3" a="1"/>
  <c r="I3" s="1"/>
  <c r="N8" a="1"/>
  <c r="N8" s="1"/>
  <c r="K6" a="1"/>
  <c r="K6" s="1"/>
  <c r="H5" a="1"/>
  <c r="H5" s="1"/>
  <c r="H4" a="1"/>
  <c r="H4" s="1"/>
  <c r="L22" a="1"/>
  <c r="L22" s="1"/>
  <c r="J20" a="1"/>
  <c r="J20" s="1"/>
  <c r="E19" a="1"/>
  <c r="E19" s="1"/>
  <c r="H18" a="1"/>
  <c r="H18" s="1"/>
  <c r="K17" a="1"/>
  <c r="K17" s="1"/>
  <c r="N16" a="1"/>
  <c r="N16" s="1"/>
  <c r="I15" a="1"/>
  <c r="I15" s="1"/>
  <c r="L14" a="1"/>
  <c r="L14" s="1"/>
  <c r="J12" a="1"/>
  <c r="J12" s="1"/>
  <c r="E11" a="1"/>
  <c r="E11" s="1"/>
  <c r="H10" a="1"/>
  <c r="H10" s="1"/>
  <c r="K9" a="1"/>
  <c r="K9" s="1"/>
  <c r="N26" a="1"/>
  <c r="N26" s="1"/>
  <c r="I25" a="1"/>
  <c r="I25" s="1"/>
  <c r="L24" a="1"/>
  <c r="L24" s="1"/>
  <c r="H3" a="1"/>
  <c r="H3" s="1"/>
  <c r="L3" a="1"/>
  <c r="L3" s="1"/>
  <c r="O8" a="1"/>
  <c r="O8" s="1"/>
  <c r="H8" a="1"/>
  <c r="H8" s="1"/>
  <c r="O7" a="1"/>
  <c r="O7" s="1"/>
  <c r="L7" a="1"/>
  <c r="L7" s="1"/>
  <c r="H7" a="1"/>
  <c r="H7" s="1"/>
  <c r="E7" a="1"/>
  <c r="E7" s="1"/>
  <c r="L6" a="1"/>
  <c r="L6" s="1"/>
  <c r="I6" a="1"/>
  <c r="I6" s="1"/>
  <c r="E6" a="1"/>
  <c r="E6" s="1"/>
  <c r="I5" a="1"/>
  <c r="I5" s="1"/>
  <c r="E5" a="1"/>
  <c r="E5" s="1"/>
  <c r="I4" a="1"/>
  <c r="I4" s="1"/>
  <c r="F4" a="1"/>
  <c r="F4" s="1"/>
  <c r="I22" a="1"/>
  <c r="I22" s="1"/>
  <c r="E22" a="1"/>
  <c r="E22" s="1"/>
  <c r="L21" a="1"/>
  <c r="L21" s="1"/>
  <c r="H21" a="1"/>
  <c r="H21" s="1"/>
  <c r="O20" a="1"/>
  <c r="O20" s="1"/>
  <c r="K20" a="1"/>
  <c r="K20" s="1"/>
  <c r="G20" a="1"/>
  <c r="G20" s="1"/>
  <c r="N19" a="1"/>
  <c r="N19" s="1"/>
  <c r="J19" a="1"/>
  <c r="J19" s="1"/>
  <c r="F19" a="1"/>
  <c r="F19" s="1"/>
  <c r="I18" a="1"/>
  <c r="I18" s="1"/>
  <c r="E18" a="1"/>
  <c r="E18" s="1"/>
  <c r="L17" a="1"/>
  <c r="L17" s="1"/>
  <c r="H17" a="1"/>
  <c r="H17" s="1"/>
  <c r="O16" a="1"/>
  <c r="O16" s="1"/>
  <c r="K16" a="1"/>
  <c r="K16" s="1"/>
  <c r="G16" a="1"/>
  <c r="G16" s="1"/>
  <c r="N15" a="1"/>
  <c r="N15" s="1"/>
  <c r="J15" a="1"/>
  <c r="J15" s="1"/>
  <c r="F15" a="1"/>
  <c r="F15" s="1"/>
  <c r="I14" a="1"/>
  <c r="I14" s="1"/>
  <c r="E14" a="1"/>
  <c r="E14" s="1"/>
  <c r="L13" a="1"/>
  <c r="L13" s="1"/>
  <c r="H13" a="1"/>
  <c r="H13" s="1"/>
  <c r="O12" a="1"/>
  <c r="O12" s="1"/>
  <c r="K12" a="1"/>
  <c r="K12" s="1"/>
  <c r="G12" a="1"/>
  <c r="G12" s="1"/>
  <c r="N11" a="1"/>
  <c r="N11" s="1"/>
  <c r="J11" a="1"/>
  <c r="J11" s="1"/>
  <c r="F11" a="1"/>
  <c r="F11" s="1"/>
  <c r="I10" a="1"/>
  <c r="I10" s="1"/>
  <c r="E10" a="1"/>
  <c r="E10" s="1"/>
  <c r="L9" a="1"/>
  <c r="L9" s="1"/>
  <c r="H9" a="1"/>
  <c r="H9" s="1"/>
  <c r="O26" a="1"/>
  <c r="O26" s="1"/>
  <c r="K26" a="1"/>
  <c r="K26" s="1"/>
  <c r="G26" a="1"/>
  <c r="G26" s="1"/>
  <c r="I24" a="1"/>
  <c r="I24" s="1"/>
  <c r="E24" a="1"/>
  <c r="E24" s="1"/>
  <c r="N48" a="1"/>
  <c r="N48" s="1"/>
  <c r="N43" a="1"/>
  <c r="N43" s="1"/>
  <c r="N41" a="1"/>
  <c r="N41" s="1"/>
  <c r="N32" a="1"/>
  <c r="N32" s="1"/>
  <c r="N50" a="1"/>
  <c r="N50" s="1"/>
  <c r="N45" a="1"/>
  <c r="N45" s="1"/>
  <c r="N38" a="1"/>
  <c r="N38" s="1"/>
  <c r="N34" a="1"/>
  <c r="N34" s="1"/>
  <c r="N27" a="1"/>
  <c r="N27" s="1"/>
  <c r="N54" a="1"/>
  <c r="N54" s="1"/>
  <c r="N40" a="1"/>
  <c r="N40" s="1"/>
  <c r="N33" a="1"/>
  <c r="N33" s="1"/>
  <c r="N31" a="1"/>
  <c r="N31" s="1"/>
  <c r="N53" a="1"/>
  <c r="N53" s="1"/>
  <c r="N51" a="1"/>
  <c r="N51" s="1"/>
  <c r="N49" a="1"/>
  <c r="N49" s="1"/>
  <c r="N46" a="1"/>
  <c r="N46" s="1"/>
  <c r="N44" a="1"/>
  <c r="N44" s="1"/>
  <c r="N39" a="1"/>
  <c r="N39" s="1"/>
  <c r="N37" a="1"/>
  <c r="N37" s="1"/>
  <c r="N35" a="1"/>
  <c r="N35" s="1"/>
  <c r="N30" a="1"/>
  <c r="N30" s="1"/>
  <c r="N28" a="1"/>
  <c r="N28" s="1"/>
  <c r="N52" a="1"/>
  <c r="N52" s="1"/>
  <c r="N47" a="1"/>
  <c r="N47" s="1"/>
  <c r="N36" a="1"/>
  <c r="N36" s="1"/>
  <c r="N29" a="1"/>
  <c r="N29" s="1"/>
  <c r="N42" a="1"/>
  <c r="N42" s="1"/>
  <c r="J48" a="1"/>
  <c r="J48" s="1"/>
  <c r="J43" a="1"/>
  <c r="J43" s="1"/>
  <c r="J41" a="1"/>
  <c r="J41" s="1"/>
  <c r="J53" a="1"/>
  <c r="J53" s="1"/>
  <c r="J52" a="1"/>
  <c r="J52" s="1"/>
  <c r="J47" a="1"/>
  <c r="J47" s="1"/>
  <c r="J29" a="1"/>
  <c r="J29" s="1"/>
  <c r="J42" a="1"/>
  <c r="J42" s="1"/>
  <c r="J51" a="1"/>
  <c r="J51" s="1"/>
  <c r="J49" a="1"/>
  <c r="J49" s="1"/>
  <c r="J46" a="1"/>
  <c r="J46" s="1"/>
  <c r="J44" a="1"/>
  <c r="J44" s="1"/>
  <c r="J39" a="1"/>
  <c r="J39" s="1"/>
  <c r="J37" a="1"/>
  <c r="J37" s="1"/>
  <c r="J35" a="1"/>
  <c r="J35" s="1"/>
  <c r="J30" a="1"/>
  <c r="J30" s="1"/>
  <c r="J28" a="1"/>
  <c r="J28" s="1"/>
  <c r="J50" a="1"/>
  <c r="J50" s="1"/>
  <c r="J45" a="1"/>
  <c r="J45" s="1"/>
  <c r="J38" a="1"/>
  <c r="J38" s="1"/>
  <c r="J34" a="1"/>
  <c r="J34" s="1"/>
  <c r="J32" a="1"/>
  <c r="J32" s="1"/>
  <c r="J27" a="1"/>
  <c r="J27" s="1"/>
  <c r="J54" a="1"/>
  <c r="J54" s="1"/>
  <c r="J40" a="1"/>
  <c r="J40" s="1"/>
  <c r="J36" a="1"/>
  <c r="J36" s="1"/>
  <c r="J33" a="1"/>
  <c r="J33" s="1"/>
  <c r="J31" a="1"/>
  <c r="J31" s="1"/>
  <c r="L54" a="1"/>
  <c r="L54" s="1"/>
  <c r="L42" a="1"/>
  <c r="L42" s="1"/>
  <c r="L40" a="1"/>
  <c r="L40" s="1"/>
  <c r="L36" a="1"/>
  <c r="L36" s="1"/>
  <c r="L33" a="1"/>
  <c r="L33" s="1"/>
  <c r="L31" a="1"/>
  <c r="L31" s="1"/>
  <c r="L49" a="1"/>
  <c r="L49" s="1"/>
  <c r="L44" a="1"/>
  <c r="L44" s="1"/>
  <c r="L37" a="1"/>
  <c r="L37" s="1"/>
  <c r="L30" a="1"/>
  <c r="L30" s="1"/>
  <c r="L43" a="1"/>
  <c r="L43" s="1"/>
  <c r="L52" a="1"/>
  <c r="L52" s="1"/>
  <c r="L50" a="1"/>
  <c r="L50" s="1"/>
  <c r="L47" a="1"/>
  <c r="L47" s="1"/>
  <c r="L45" a="1"/>
  <c r="L45" s="1"/>
  <c r="L38" a="1"/>
  <c r="L38" s="1"/>
  <c r="L34" a="1"/>
  <c r="L34" s="1"/>
  <c r="L29" a="1"/>
  <c r="L29" s="1"/>
  <c r="L27" a="1"/>
  <c r="L27" s="1"/>
  <c r="L51" a="1"/>
  <c r="L51" s="1"/>
  <c r="L46" a="1"/>
  <c r="L46" s="1"/>
  <c r="L39" a="1"/>
  <c r="L39" s="1"/>
  <c r="L35" a="1"/>
  <c r="L35" s="1"/>
  <c r="L28" a="1"/>
  <c r="L28" s="1"/>
  <c r="L53" a="1"/>
  <c r="L53" s="1"/>
  <c r="L48" a="1"/>
  <c r="L48" s="1"/>
  <c r="L41" a="1"/>
  <c r="L41" s="1"/>
  <c r="L32" a="1"/>
  <c r="L32" s="1"/>
  <c r="H54" a="1"/>
  <c r="H54" s="1"/>
  <c r="H42" a="1"/>
  <c r="H42" s="1"/>
  <c r="H40" a="1"/>
  <c r="H40" s="1"/>
  <c r="H36" a="1"/>
  <c r="H36" s="1"/>
  <c r="H33" a="1"/>
  <c r="H33" s="1"/>
  <c r="H31" a="1"/>
  <c r="H31" s="1"/>
  <c r="H51" a="1"/>
  <c r="H51" s="1"/>
  <c r="H46" a="1"/>
  <c r="H46" s="1"/>
  <c r="H39" a="1"/>
  <c r="H39" s="1"/>
  <c r="H35" a="1"/>
  <c r="H35" s="1"/>
  <c r="H28" a="1"/>
  <c r="H28" s="1"/>
  <c r="H48" a="1"/>
  <c r="H48" s="1"/>
  <c r="H41" a="1"/>
  <c r="H41" s="1"/>
  <c r="H53" a="1"/>
  <c r="H53" s="1"/>
  <c r="H52" a="1"/>
  <c r="H52" s="1"/>
  <c r="H50" a="1"/>
  <c r="H50" s="1"/>
  <c r="H47" a="1"/>
  <c r="H47" s="1"/>
  <c r="H45" a="1"/>
  <c r="H45" s="1"/>
  <c r="H38" a="1"/>
  <c r="H38" s="1"/>
  <c r="H34" a="1"/>
  <c r="H34" s="1"/>
  <c r="H32" a="1"/>
  <c r="H32" s="1"/>
  <c r="H29" a="1"/>
  <c r="H29" s="1"/>
  <c r="H27" a="1"/>
  <c r="H27" s="1"/>
  <c r="H49" a="1"/>
  <c r="H49" s="1"/>
  <c r="H44" a="1"/>
  <c r="H44" s="1"/>
  <c r="H30" a="1"/>
  <c r="H30" s="1"/>
  <c r="H43" a="1"/>
  <c r="H43" s="1"/>
  <c r="H37" a="1"/>
  <c r="H37" s="1"/>
  <c r="F41" a="1"/>
  <c r="F41" s="1"/>
  <c r="F39" a="1"/>
  <c r="F39" s="1"/>
  <c r="F37" a="1"/>
  <c r="F37" s="1"/>
  <c r="F30" a="1"/>
  <c r="F30" s="1"/>
  <c r="F50" a="1"/>
  <c r="F50" s="1"/>
  <c r="F45" a="1"/>
  <c r="F45" s="1"/>
  <c r="F38" a="1"/>
  <c r="F38" s="1"/>
  <c r="F34" a="1"/>
  <c r="F34" s="1"/>
  <c r="F32" a="1"/>
  <c r="F32" s="1"/>
  <c r="F27" a="1"/>
  <c r="F27" s="1"/>
  <c r="F47" a="1"/>
  <c r="F47" s="1"/>
  <c r="F40" a="1"/>
  <c r="F40" s="1"/>
  <c r="F36" a="1"/>
  <c r="F36" s="1"/>
  <c r="F31" a="1"/>
  <c r="F31" s="1"/>
  <c r="F54" a="1"/>
  <c r="F54" s="1"/>
  <c r="F51" a="1"/>
  <c r="F51" s="1"/>
  <c r="F49" a="1"/>
  <c r="F49" s="1"/>
  <c r="F46" a="1"/>
  <c r="F46" s="1"/>
  <c r="F44" a="1"/>
  <c r="F44" s="1"/>
  <c r="F35" a="1"/>
  <c r="F35" s="1"/>
  <c r="F33" a="1"/>
  <c r="F33" s="1"/>
  <c r="F28" a="1"/>
  <c r="F28" s="1"/>
  <c r="F53" a="1"/>
  <c r="F53" s="1"/>
  <c r="F52" a="1"/>
  <c r="F52" s="1"/>
  <c r="F48" a="1"/>
  <c r="F48" s="1"/>
  <c r="F43" a="1"/>
  <c r="F43" s="1"/>
  <c r="F29" a="1"/>
  <c r="F29" s="1"/>
  <c r="F42" a="1"/>
  <c r="F42" s="1"/>
  <c r="N3" a="1"/>
  <c r="N3" s="1"/>
  <c r="J8" a="1"/>
  <c r="J8" s="1"/>
  <c r="N7" a="1"/>
  <c r="N7" s="1"/>
  <c r="N6" a="1"/>
  <c r="N6" s="1"/>
  <c r="K5" a="1"/>
  <c r="K5" s="1"/>
  <c r="J21" a="1"/>
  <c r="J21" s="1"/>
  <c r="E20" a="1"/>
  <c r="E20" s="1"/>
  <c r="K18" a="1"/>
  <c r="K18" s="1"/>
  <c r="N17" a="1"/>
  <c r="N17" s="1"/>
  <c r="I16" a="1"/>
  <c r="I16" s="1"/>
  <c r="E16" a="1"/>
  <c r="E16" s="1"/>
  <c r="J13" a="1"/>
  <c r="J13" s="1"/>
  <c r="E12" a="1"/>
  <c r="E12" s="1"/>
  <c r="K10" a="1"/>
  <c r="K10" s="1"/>
  <c r="N9" a="1"/>
  <c r="N9" s="1"/>
  <c r="I26" a="1"/>
  <c r="I26" s="1"/>
  <c r="E3" a="1"/>
  <c r="E3" s="1"/>
  <c r="K8" a="1"/>
  <c r="K8" s="1"/>
  <c r="K7" a="1"/>
  <c r="K7" s="1"/>
  <c r="H6" a="1"/>
  <c r="H6" s="1"/>
  <c r="L5" a="1"/>
  <c r="L5" s="1"/>
  <c r="L4" a="1"/>
  <c r="L4" s="1"/>
  <c r="E4" a="1"/>
  <c r="E4" s="1"/>
  <c r="H22" a="1"/>
  <c r="H22" s="1"/>
  <c r="K21" a="1"/>
  <c r="K21" s="1"/>
  <c r="N20" a="1"/>
  <c r="N20" s="1"/>
  <c r="I19" a="1"/>
  <c r="I19" s="1"/>
  <c r="L18" a="1"/>
  <c r="L18" s="1"/>
  <c r="J16" a="1"/>
  <c r="J16" s="1"/>
  <c r="E15" a="1"/>
  <c r="E15" s="1"/>
  <c r="H14" a="1"/>
  <c r="H14" s="1"/>
  <c r="K13" a="1"/>
  <c r="K13" s="1"/>
  <c r="N12" a="1"/>
  <c r="N12" s="1"/>
  <c r="I11" a="1"/>
  <c r="I11" s="1"/>
  <c r="L10" a="1"/>
  <c r="L10" s="1"/>
  <c r="J26" a="1"/>
  <c r="J26" s="1"/>
  <c r="E25" a="1"/>
  <c r="E25" s="1"/>
  <c r="H24" a="1"/>
  <c r="H24" s="1"/>
  <c r="K23" a="1"/>
  <c r="K23" s="1"/>
  <c r="K3" a="1"/>
  <c r="K3" s="1"/>
  <c r="O3" a="1"/>
  <c r="O3" s="1"/>
  <c r="L8" a="1"/>
  <c r="L8" s="1"/>
  <c r="I8" a="1"/>
  <c r="I8" s="1"/>
  <c r="E8" a="1"/>
  <c r="E8" s="1"/>
  <c r="I7" a="1"/>
  <c r="I7" s="1"/>
  <c r="F7" a="1"/>
  <c r="F7" s="1"/>
  <c r="F6" a="1"/>
  <c r="F6" s="1"/>
  <c r="J5" a="1"/>
  <c r="J5" s="1"/>
  <c r="F5" a="1"/>
  <c r="F5" s="1"/>
  <c r="N4" a="1"/>
  <c r="N4" s="1"/>
  <c r="J4" a="1"/>
  <c r="J4" s="1"/>
  <c r="G4" a="1"/>
  <c r="G4" s="1"/>
  <c r="N22" a="1"/>
  <c r="N22" s="1"/>
  <c r="J22" a="1"/>
  <c r="J22" s="1"/>
  <c r="F22" a="1"/>
  <c r="F22" s="1"/>
  <c r="I21" a="1"/>
  <c r="I21" s="1"/>
  <c r="E21" a="1"/>
  <c r="E21" s="1"/>
  <c r="L20" a="1"/>
  <c r="L20" s="1"/>
  <c r="H20" a="1"/>
  <c r="H20" s="1"/>
  <c r="O19" a="1"/>
  <c r="O19" s="1"/>
  <c r="K19" a="1"/>
  <c r="K19" s="1"/>
  <c r="G19" a="1"/>
  <c r="G19" s="1"/>
  <c r="N18" a="1"/>
  <c r="N18" s="1"/>
  <c r="J18" a="1"/>
  <c r="J18" s="1"/>
  <c r="F18" a="1"/>
  <c r="F18" s="1"/>
  <c r="I17" a="1"/>
  <c r="I17" s="1"/>
  <c r="E17" a="1"/>
  <c r="E17" s="1"/>
  <c r="L16" a="1"/>
  <c r="L16" s="1"/>
  <c r="H16" a="1"/>
  <c r="H16" s="1"/>
  <c r="O15" a="1"/>
  <c r="O15" s="1"/>
  <c r="K15" a="1"/>
  <c r="K15" s="1"/>
  <c r="G15" a="1"/>
  <c r="G15" s="1"/>
  <c r="N14" a="1"/>
  <c r="N14" s="1"/>
  <c r="J14" a="1"/>
  <c r="J14" s="1"/>
  <c r="F14" a="1"/>
  <c r="F14" s="1"/>
  <c r="I13" a="1"/>
  <c r="I13" s="1"/>
  <c r="E13" a="1"/>
  <c r="E13" s="1"/>
  <c r="L12" a="1"/>
  <c r="L12" s="1"/>
  <c r="H12" a="1"/>
  <c r="H12" s="1"/>
  <c r="O11" a="1"/>
  <c r="O11" s="1"/>
  <c r="K11" a="1"/>
  <c r="K11" s="1"/>
  <c r="G11" a="1"/>
  <c r="G11" s="1"/>
  <c r="N10" a="1"/>
  <c r="N10" s="1"/>
  <c r="J10" a="1"/>
  <c r="J10" s="1"/>
  <c r="F10" a="1"/>
  <c r="F10" s="1"/>
  <c r="I9" a="1"/>
  <c r="I9" s="1"/>
  <c r="E9" a="1"/>
  <c r="E9" s="1"/>
  <c r="L26" a="1"/>
  <c r="L26" s="1"/>
  <c r="H26" a="1"/>
  <c r="H26" s="1"/>
  <c r="O25" a="1"/>
  <c r="O25" s="1"/>
  <c r="K25" a="1"/>
  <c r="K25" s="1"/>
  <c r="G25" a="1"/>
  <c r="G25" s="1"/>
  <c r="N24" a="1"/>
  <c r="N24" s="1"/>
  <c r="J24" a="1"/>
  <c r="J24" s="1"/>
  <c r="F24" a="1"/>
  <c r="F24" s="1"/>
  <c r="I23" a="1"/>
  <c r="I23" s="1"/>
  <c r="E23" a="1"/>
  <c r="E23" s="1"/>
  <c r="D4"/>
  <c r="D8"/>
  <c r="D3"/>
  <c r="D7"/>
  <c r="D6"/>
  <c r="D5"/>
  <c r="D2" i="1" l="1" a="1"/>
  <c r="D2" s="1"/>
  <c r="E2" l="1" a="1"/>
  <c r="E2" s="1"/>
  <c r="F2" l="1"/>
  <c r="G2"/>
  <c r="H2" s="1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I3"/>
  <c r="C2" l="1"/>
  <c r="J2"/>
  <c r="AW1"/>
  <c r="AV1"/>
  <c r="AU1"/>
  <c r="AR1"/>
  <c r="AO1"/>
  <c r="AN1"/>
  <c r="AK1"/>
  <c r="AJ1"/>
  <c r="AG1"/>
  <c r="AF1"/>
  <c r="AC1"/>
  <c r="AB1"/>
  <c r="Y1"/>
  <c r="X1"/>
  <c r="U1"/>
  <c r="T1"/>
  <c r="Q1"/>
  <c r="P1"/>
  <c r="M1"/>
  <c r="L1"/>
  <c r="I1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AY1"/>
  <c r="AX1"/>
  <c r="AT1"/>
  <c r="AQ1"/>
  <c r="AP1"/>
  <c r="AM1"/>
  <c r="AL1"/>
  <c r="AI1"/>
  <c r="AH1"/>
  <c r="AE1"/>
  <c r="AD1"/>
  <c r="AA1"/>
  <c r="Z1"/>
  <c r="W1"/>
  <c r="V1"/>
  <c r="S1"/>
  <c r="R1"/>
  <c r="O1"/>
  <c r="N1"/>
  <c r="K1"/>
  <c r="J1"/>
  <c r="I2" l="1"/>
</calcChain>
</file>

<file path=xl/sharedStrings.xml><?xml version="1.0" encoding="utf-8"?>
<sst xmlns="http://schemas.openxmlformats.org/spreadsheetml/2006/main" count="1462" uniqueCount="169">
  <si>
    <t>Nombre d'entraînements</t>
  </si>
  <si>
    <t>Semaine</t>
  </si>
  <si>
    <t>Date</t>
  </si>
  <si>
    <t>Temps (hh:mm:ss)</t>
  </si>
  <si>
    <t>Workout</t>
  </si>
  <si>
    <t>Tours</t>
  </si>
  <si>
    <t>*</t>
  </si>
  <si>
    <t>Sprawls</t>
  </si>
  <si>
    <t>Burpees</t>
  </si>
  <si>
    <t>Burpee Squat Jump</t>
  </si>
  <si>
    <t>Burpee Frogs</t>
  </si>
  <si>
    <t>Burpee deepfrogs</t>
  </si>
  <si>
    <t>Crunches</t>
  </si>
  <si>
    <t>Situps</t>
  </si>
  <si>
    <t>HH leg lever</t>
  </si>
  <si>
    <t>Straight Leg Lever</t>
  </si>
  <si>
    <t>Jackknives</t>
  </si>
  <si>
    <t>HH standups</t>
  </si>
  <si>
    <t>Standups</t>
  </si>
  <si>
    <t>Standup jumps</t>
  </si>
  <si>
    <t>Knee pushups</t>
  </si>
  <si>
    <t>Pushups</t>
  </si>
  <si>
    <t>OH Pushups</t>
  </si>
  <si>
    <t>Pikes</t>
  </si>
  <si>
    <t>Kipping HS Pushups</t>
  </si>
  <si>
    <t>Strict HS Pushups</t>
  </si>
  <si>
    <t>Jumping pullups</t>
  </si>
  <si>
    <t>Pullups</t>
  </si>
  <si>
    <t>Muscleups</t>
  </si>
  <si>
    <t>Toes to bar</t>
  </si>
  <si>
    <t>Sprint</t>
  </si>
  <si>
    <t>Run</t>
  </si>
  <si>
    <t>Jumping Jacks</t>
  </si>
  <si>
    <t>High Knees</t>
  </si>
  <si>
    <t>Jumps</t>
  </si>
  <si>
    <t>High Jumps</t>
  </si>
  <si>
    <t>HH squats</t>
  </si>
  <si>
    <t>Squats</t>
  </si>
  <si>
    <t>Pistols</t>
  </si>
  <si>
    <t>HH lunges</t>
  </si>
  <si>
    <t>Lunges</t>
  </si>
  <si>
    <t>Split lunges</t>
  </si>
  <si>
    <t>HH lunge walk</t>
  </si>
  <si>
    <t>Lunge walk</t>
  </si>
  <si>
    <t>Mountain Climbers</t>
  </si>
  <si>
    <t>Climbers</t>
  </si>
  <si>
    <t>Sprawl frogs</t>
  </si>
  <si>
    <t>Froggers</t>
  </si>
  <si>
    <t>empty2</t>
  </si>
  <si>
    <t>empty3</t>
  </si>
  <si>
    <t>empty4</t>
  </si>
  <si>
    <t>empty5</t>
  </si>
  <si>
    <t>empty6</t>
  </si>
  <si>
    <t>empty7</t>
  </si>
  <si>
    <t>empty8</t>
  </si>
  <si>
    <t>Aphrodite END</t>
  </si>
  <si>
    <t>1/5</t>
  </si>
  <si>
    <t>2/5</t>
  </si>
  <si>
    <t>3/5</t>
  </si>
  <si>
    <t>4/5</t>
  </si>
  <si>
    <t>complet</t>
  </si>
  <si>
    <t>Aphrodite STD</t>
  </si>
  <si>
    <t>Aphrodite STG</t>
  </si>
  <si>
    <t>Apollon END</t>
  </si>
  <si>
    <t>1/3</t>
  </si>
  <si>
    <t>2/3</t>
  </si>
  <si>
    <t>Apollon STD</t>
  </si>
  <si>
    <t>Apollon STG</t>
  </si>
  <si>
    <t>Ares END</t>
  </si>
  <si>
    <t>Ares STD</t>
  </si>
  <si>
    <t>Ares STG</t>
  </si>
  <si>
    <t>Artémis END</t>
  </si>
  <si>
    <t>Artémis STD</t>
  </si>
  <si>
    <t>Artémis STG</t>
  </si>
  <si>
    <t>Atlas END</t>
  </si>
  <si>
    <t>Atlas STD</t>
  </si>
  <si>
    <t>Atlas STG</t>
  </si>
  <si>
    <t>Dione END</t>
  </si>
  <si>
    <t>Dione STD</t>
  </si>
  <si>
    <t>Dione STG</t>
  </si>
  <si>
    <t>Gaia END</t>
  </si>
  <si>
    <t>2/10</t>
  </si>
  <si>
    <t>4/10</t>
  </si>
  <si>
    <t>6/10</t>
  </si>
  <si>
    <t>8/10</t>
  </si>
  <si>
    <t>Gaia STD</t>
  </si>
  <si>
    <t>Gaia STG</t>
  </si>
  <si>
    <t>Hades END</t>
  </si>
  <si>
    <t>Hades STD</t>
  </si>
  <si>
    <t>Hades STG</t>
  </si>
  <si>
    <t>Helios END</t>
  </si>
  <si>
    <t>Helios STD</t>
  </si>
  <si>
    <t>Helios STG</t>
  </si>
  <si>
    <t>Hera END</t>
  </si>
  <si>
    <t>Hera STD</t>
  </si>
  <si>
    <t>Hera STG</t>
  </si>
  <si>
    <t>Hyperion END</t>
  </si>
  <si>
    <t>Hyperion STD</t>
  </si>
  <si>
    <t>Hyperion STG</t>
  </si>
  <si>
    <t>Iris END</t>
  </si>
  <si>
    <t>Iris STD</t>
  </si>
  <si>
    <t>Iris STG</t>
  </si>
  <si>
    <t>Kentauros END</t>
  </si>
  <si>
    <t>1/6</t>
  </si>
  <si>
    <t>2/6</t>
  </si>
  <si>
    <t>3/6</t>
  </si>
  <si>
    <t>4/6</t>
  </si>
  <si>
    <t>5/6</t>
  </si>
  <si>
    <t>Kentauros STD</t>
  </si>
  <si>
    <t>Kentauros STG</t>
  </si>
  <si>
    <t>Kronos END</t>
  </si>
  <si>
    <t>Kronos STD</t>
  </si>
  <si>
    <t>Kronos STG</t>
  </si>
  <si>
    <t>Metis END</t>
  </si>
  <si>
    <t>Metis STD</t>
  </si>
  <si>
    <t>Metis STG</t>
  </si>
  <si>
    <t>Poseidon END</t>
  </si>
  <si>
    <t>1/4</t>
  </si>
  <si>
    <t>2/4</t>
  </si>
  <si>
    <t>3/4</t>
  </si>
  <si>
    <t>Poseidon STD</t>
  </si>
  <si>
    <t>Poseidon STG</t>
  </si>
  <si>
    <t>Uranos END</t>
  </si>
  <si>
    <t>Uranos STD</t>
  </si>
  <si>
    <t>Uranos STG</t>
  </si>
  <si>
    <t>Venus END</t>
  </si>
  <si>
    <t>Venus STD</t>
  </si>
  <si>
    <t>Venus STG</t>
  </si>
  <si>
    <t>Zeus END</t>
  </si>
  <si>
    <t>Zeus STD</t>
  </si>
  <si>
    <t>Zeus STG</t>
  </si>
  <si>
    <t>10</t>
  </si>
  <si>
    <t>25</t>
  </si>
  <si>
    <t>50</t>
  </si>
  <si>
    <t>100</t>
  </si>
  <si>
    <t>250</t>
  </si>
  <si>
    <t>500</t>
  </si>
  <si>
    <t>750</t>
  </si>
  <si>
    <t>1000</t>
  </si>
  <si>
    <t>1500</t>
  </si>
  <si>
    <t>2000</t>
  </si>
  <si>
    <t>40m</t>
  </si>
  <si>
    <t>100m</t>
  </si>
  <si>
    <t>200m</t>
  </si>
  <si>
    <t>400m</t>
  </si>
  <si>
    <t>800m</t>
  </si>
  <si>
    <t>1.5k</t>
  </si>
  <si>
    <t>5k</t>
  </si>
  <si>
    <t>8k</t>
  </si>
  <si>
    <t>10k</t>
  </si>
  <si>
    <t>15k</t>
  </si>
  <si>
    <t>21k</t>
  </si>
  <si>
    <t>42k</t>
  </si>
  <si>
    <t>Free run</t>
  </si>
  <si>
    <t>Durée coach</t>
  </si>
  <si>
    <t>Durée Bonus</t>
  </si>
  <si>
    <t>Durée Totale</t>
  </si>
  <si>
    <t>B</t>
  </si>
  <si>
    <t>Freeleticien depuis</t>
  </si>
  <si>
    <t>Remarques</t>
  </si>
  <si>
    <t>Volume (1,2 ou 3)</t>
  </si>
  <si>
    <t>% de WO en *</t>
  </si>
  <si>
    <t>Durée totale</t>
  </si>
  <si>
    <t>Max</t>
  </si>
  <si>
    <t>Coach ou Bonus</t>
  </si>
  <si>
    <t>C</t>
  </si>
  <si>
    <t>Burpee frogs</t>
  </si>
  <si>
    <t>Straight leglever</t>
  </si>
  <si>
    <t>Quelques exercices incontournables (voir si les choix sont justifiés)</t>
  </si>
</sst>
</file>

<file path=xl/styles.xml><?xml version="1.0" encoding="utf-8"?>
<styleSheet xmlns="http://schemas.openxmlformats.org/spreadsheetml/2006/main">
  <numFmts count="5">
    <numFmt numFmtId="164" formatCode="###\ \d"/>
    <numFmt numFmtId="165" formatCode="0.0%"/>
    <numFmt numFmtId="166" formatCode="dd/mm/yyyy;@"/>
    <numFmt numFmtId="167" formatCode="dd/mm/yy;@"/>
    <numFmt numFmtId="168" formatCode="[$-F400]h:mm:ss\ AM/PM"/>
  </numFmts>
  <fonts count="12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</font>
    <font>
      <b/>
      <sz val="12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69">
    <xf numFmtId="0" fontId="0" fillId="0" borderId="0" xfId="0"/>
    <xf numFmtId="0" fontId="2" fillId="0" borderId="0" xfId="0" applyFont="1" applyAlignment="1">
      <alignment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6" fillId="3" borderId="0" xfId="0" applyFont="1" applyFill="1" applyAlignment="1">
      <alignment wrapText="1"/>
    </xf>
    <xf numFmtId="0" fontId="2" fillId="0" borderId="0" xfId="0" applyNumberFormat="1" applyFont="1" applyAlignment="1">
      <alignment horizontal="center" vertical="center" wrapText="1"/>
    </xf>
    <xf numFmtId="0" fontId="2" fillId="3" borderId="0" xfId="0" applyFont="1" applyFill="1" applyAlignment="1">
      <alignment wrapText="1"/>
    </xf>
    <xf numFmtId="166" fontId="2" fillId="3" borderId="0" xfId="0" applyNumberFormat="1" applyFont="1" applyFill="1" applyAlignment="1">
      <alignment wrapText="1"/>
    </xf>
    <xf numFmtId="0" fontId="2" fillId="3" borderId="0" xfId="0" applyFont="1" applyFill="1" applyAlignment="1">
      <alignment horizontal="left" wrapText="1"/>
    </xf>
    <xf numFmtId="0" fontId="2" fillId="0" borderId="0" xfId="0" applyFont="1" applyAlignment="1">
      <alignment horizontal="left" wrapText="1"/>
    </xf>
    <xf numFmtId="166" fontId="0" fillId="0" borderId="0" xfId="0" applyNumberFormat="1" applyAlignment="1">
      <alignment wrapText="1"/>
    </xf>
    <xf numFmtId="0" fontId="0" fillId="0" borderId="2" xfId="0" applyBorder="1" applyAlignment="1">
      <alignment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wrapText="1"/>
    </xf>
    <xf numFmtId="0" fontId="3" fillId="4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2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wrapText="1"/>
    </xf>
    <xf numFmtId="49" fontId="0" fillId="0" borderId="5" xfId="0" applyNumberFormat="1" applyBorder="1" applyAlignment="1">
      <alignment wrapText="1"/>
    </xf>
    <xf numFmtId="49" fontId="3" fillId="0" borderId="5" xfId="0" applyNumberFormat="1" applyFont="1" applyBorder="1" applyAlignment="1">
      <alignment wrapText="1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7" fillId="0" borderId="5" xfId="0" applyFont="1" applyBorder="1" applyAlignment="1">
      <alignment wrapText="1"/>
    </xf>
    <xf numFmtId="49" fontId="7" fillId="0" borderId="5" xfId="0" applyNumberFormat="1" applyFont="1" applyBorder="1" applyAlignment="1">
      <alignment wrapText="1"/>
    </xf>
    <xf numFmtId="0" fontId="8" fillId="6" borderId="0" xfId="0" applyFont="1" applyFill="1" applyAlignment="1">
      <alignment horizontal="center" vertical="center" wrapText="1"/>
    </xf>
    <xf numFmtId="0" fontId="0" fillId="0" borderId="6" xfId="0" applyBorder="1" applyAlignment="1">
      <alignment wrapText="1"/>
    </xf>
    <xf numFmtId="49" fontId="0" fillId="0" borderId="4" xfId="0" applyNumberFormat="1" applyBorder="1" applyAlignment="1">
      <alignment wrapText="1"/>
    </xf>
    <xf numFmtId="49" fontId="0" fillId="0" borderId="0" xfId="0" applyNumberFormat="1" applyBorder="1" applyAlignment="1">
      <alignment wrapText="1"/>
    </xf>
    <xf numFmtId="0" fontId="3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49" fontId="3" fillId="0" borderId="0" xfId="0" applyNumberFormat="1" applyFont="1" applyBorder="1" applyAlignment="1">
      <alignment wrapText="1"/>
    </xf>
    <xf numFmtId="0" fontId="2" fillId="7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164" fontId="4" fillId="7" borderId="0" xfId="0" applyNumberFormat="1" applyFont="1" applyFill="1" applyAlignment="1">
      <alignment horizontal="center" vertical="center" wrapText="1"/>
    </xf>
    <xf numFmtId="21" fontId="4" fillId="7" borderId="0" xfId="0" applyNumberFormat="1" applyFont="1" applyFill="1" applyAlignment="1">
      <alignment horizontal="center" vertical="center" wrapText="1"/>
    </xf>
    <xf numFmtId="168" fontId="5" fillId="7" borderId="0" xfId="0" applyNumberFormat="1" applyFont="1" applyFill="1" applyAlignment="1">
      <alignment horizontal="center" vertical="center" wrapText="1"/>
    </xf>
    <xf numFmtId="1" fontId="5" fillId="7" borderId="0" xfId="0" applyNumberFormat="1" applyFont="1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 vertical="center" wrapText="1"/>
    </xf>
    <xf numFmtId="0" fontId="3" fillId="7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166" fontId="10" fillId="6" borderId="1" xfId="1" applyNumberFormat="1" applyFont="1" applyFill="1" applyAlignment="1">
      <alignment horizontal="center" vertical="center" wrapText="1"/>
    </xf>
    <xf numFmtId="46" fontId="10" fillId="6" borderId="1" xfId="1" applyNumberFormat="1" applyFont="1" applyFill="1" applyAlignment="1">
      <alignment horizontal="center" vertical="center" wrapText="1"/>
    </xf>
    <xf numFmtId="0" fontId="10" fillId="6" borderId="1" xfId="1" applyFont="1" applyFill="1" applyAlignment="1">
      <alignment horizontal="center" vertical="center" wrapText="1"/>
    </xf>
    <xf numFmtId="0" fontId="11" fillId="6" borderId="1" xfId="1" applyFont="1" applyFill="1" applyAlignment="1">
      <alignment horizontal="center" vertical="center" wrapText="1"/>
    </xf>
    <xf numFmtId="0" fontId="2" fillId="7" borderId="0" xfId="0" applyFont="1" applyFill="1" applyAlignment="1">
      <alignment wrapText="1"/>
    </xf>
    <xf numFmtId="0" fontId="0" fillId="0" borderId="5" xfId="0" applyBorder="1"/>
    <xf numFmtId="0" fontId="0" fillId="8" borderId="5" xfId="0" applyFill="1" applyBorder="1"/>
    <xf numFmtId="168" fontId="0" fillId="8" borderId="5" xfId="0" applyNumberFormat="1" applyFill="1" applyBorder="1"/>
    <xf numFmtId="0" fontId="0" fillId="9" borderId="5" xfId="0" applyFill="1" applyBorder="1"/>
    <xf numFmtId="168" fontId="0" fillId="9" borderId="5" xfId="0" applyNumberFormat="1" applyFill="1" applyBorder="1"/>
    <xf numFmtId="0" fontId="0" fillId="0" borderId="7" xfId="0" applyBorder="1" applyAlignment="1">
      <alignment horizontal="center"/>
    </xf>
    <xf numFmtId="0" fontId="10" fillId="6" borderId="5" xfId="0" applyFont="1" applyFill="1" applyBorder="1"/>
    <xf numFmtId="3" fontId="2" fillId="10" borderId="0" xfId="0" applyNumberFormat="1" applyFont="1" applyFill="1" applyAlignment="1">
      <alignment wrapText="1"/>
    </xf>
    <xf numFmtId="167" fontId="2" fillId="10" borderId="0" xfId="0" applyNumberFormat="1" applyFont="1" applyFill="1" applyAlignment="1">
      <alignment horizontal="right" wrapText="1"/>
    </xf>
    <xf numFmtId="21" fontId="2" fillId="10" borderId="0" xfId="0" applyNumberFormat="1" applyFont="1" applyFill="1" applyAlignment="1">
      <alignment wrapText="1"/>
    </xf>
    <xf numFmtId="0" fontId="2" fillId="10" borderId="0" xfId="0" applyNumberFormat="1" applyFont="1" applyFill="1" applyAlignment="1">
      <alignment wrapText="1"/>
    </xf>
    <xf numFmtId="0" fontId="2" fillId="10" borderId="0" xfId="0" applyFont="1" applyFill="1" applyAlignment="1">
      <alignment wrapText="1"/>
    </xf>
    <xf numFmtId="49" fontId="2" fillId="10" borderId="0" xfId="0" applyNumberFormat="1" applyFont="1" applyFill="1" applyAlignment="1">
      <alignment horizontal="right" wrapText="1"/>
    </xf>
    <xf numFmtId="0" fontId="2" fillId="10" borderId="0" xfId="0" applyFont="1" applyFill="1" applyAlignment="1">
      <alignment horizontal="center" wrapText="1"/>
    </xf>
    <xf numFmtId="168" fontId="2" fillId="10" borderId="0" xfId="0" applyNumberFormat="1" applyFont="1" applyFill="1" applyAlignment="1">
      <alignment horizontal="right" wrapText="1"/>
    </xf>
    <xf numFmtId="0" fontId="0" fillId="10" borderId="0" xfId="0" applyFill="1" applyAlignment="1">
      <alignment wrapText="1"/>
    </xf>
    <xf numFmtId="166" fontId="0" fillId="10" borderId="0" xfId="0" applyNumberFormat="1" applyFill="1" applyAlignment="1">
      <alignment wrapText="1"/>
    </xf>
  </cellXfs>
  <cellStyles count="2">
    <cellStyle name="Entrée" xfId="1" builtinId="20"/>
    <cellStyle name="Normal" xfId="0" builtinId="0"/>
  </cellStyles>
  <dxfs count="6">
    <dxf>
      <fill>
        <patternFill patternType="solid">
          <bgColor rgb="FFFF0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FF0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28"/>
  <sheetViews>
    <sheetView tabSelected="1" topLeftCell="A2" zoomScale="90" zoomScaleNormal="90" workbookViewId="0">
      <selection activeCell="A14" sqref="A14"/>
    </sheetView>
  </sheetViews>
  <sheetFormatPr baseColWidth="10" defaultColWidth="17.140625" defaultRowHeight="12.75" customHeight="1"/>
  <cols>
    <col min="1" max="1" width="5.5703125" style="4" customWidth="1"/>
    <col min="2" max="2" width="5.7109375" style="4" customWidth="1"/>
    <col min="3" max="3" width="13.42578125" style="12" bestFit="1" customWidth="1"/>
    <col min="4" max="4" width="12.7109375" style="4" bestFit="1" customWidth="1"/>
    <col min="5" max="5" width="11.5703125" style="4" customWidth="1"/>
    <col min="6" max="6" width="14.85546875" style="4" bestFit="1" customWidth="1"/>
    <col min="7" max="7" width="7.85546875" style="4" customWidth="1"/>
    <col min="8" max="8" width="8.28515625" style="4" bestFit="1" customWidth="1"/>
    <col min="9" max="9" width="7.5703125" style="4" customWidth="1"/>
    <col min="10" max="51" width="7.85546875" style="4" customWidth="1"/>
    <col min="52" max="52" width="32.85546875" style="4" bestFit="1" customWidth="1"/>
    <col min="53" max="16384" width="17.140625" style="4"/>
  </cols>
  <sheetData>
    <row r="1" spans="1:52" s="2" customFormat="1" ht="75">
      <c r="A1" s="51"/>
      <c r="B1" s="51"/>
      <c r="C1" s="45" t="s">
        <v>158</v>
      </c>
      <c r="D1" s="46" t="s">
        <v>154</v>
      </c>
      <c r="E1" s="46" t="s">
        <v>155</v>
      </c>
      <c r="F1" s="46" t="s">
        <v>156</v>
      </c>
      <c r="G1" s="46" t="s">
        <v>0</v>
      </c>
      <c r="H1" s="46" t="s">
        <v>161</v>
      </c>
      <c r="I1" s="39" t="str">
        <f t="shared" ref="I1:N1" si="0">I3</f>
        <v>Sprawls</v>
      </c>
      <c r="J1" s="39" t="str">
        <f t="shared" si="0"/>
        <v>Burpees</v>
      </c>
      <c r="K1" s="39" t="str">
        <f t="shared" si="0"/>
        <v>Burpee Squat Jump</v>
      </c>
      <c r="L1" s="39" t="str">
        <f>L3&amp;" km"</f>
        <v>Burpee Frogs km</v>
      </c>
      <c r="M1" s="39" t="str">
        <f>M3&amp;" km"</f>
        <v>Burpee deepfrogs km</v>
      </c>
      <c r="N1" s="39" t="str">
        <f t="shared" si="0"/>
        <v>Crunches</v>
      </c>
      <c r="O1" s="39" t="str">
        <f>O3</f>
        <v>Situps</v>
      </c>
      <c r="P1" s="39" t="str">
        <f t="shared" ref="P1:AY1" si="1">P3</f>
        <v>HH leg lever</v>
      </c>
      <c r="Q1" s="39" t="str">
        <f t="shared" si="1"/>
        <v>Straight Leg Lever</v>
      </c>
      <c r="R1" s="39" t="str">
        <f t="shared" si="1"/>
        <v>Jackknives</v>
      </c>
      <c r="S1" s="39" t="str">
        <f t="shared" si="1"/>
        <v>HH standups</v>
      </c>
      <c r="T1" s="39" t="str">
        <f t="shared" si="1"/>
        <v>Standups</v>
      </c>
      <c r="U1" s="39" t="str">
        <f t="shared" si="1"/>
        <v>Standup jumps</v>
      </c>
      <c r="V1" s="39" t="str">
        <f t="shared" si="1"/>
        <v>Knee pushups</v>
      </c>
      <c r="W1" s="39" t="str">
        <f t="shared" si="1"/>
        <v>Pushups</v>
      </c>
      <c r="X1" s="39" t="str">
        <f t="shared" si="1"/>
        <v>OH Pushups</v>
      </c>
      <c r="Y1" s="39" t="str">
        <f t="shared" si="1"/>
        <v>Pikes</v>
      </c>
      <c r="Z1" s="39" t="str">
        <f t="shared" si="1"/>
        <v>Kipping HS Pushups</v>
      </c>
      <c r="AA1" s="39" t="str">
        <f t="shared" si="1"/>
        <v>Strict HS Pushups</v>
      </c>
      <c r="AB1" s="39" t="str">
        <f t="shared" si="1"/>
        <v>Jumping pullups</v>
      </c>
      <c r="AC1" s="39" t="str">
        <f t="shared" si="1"/>
        <v>Pullups</v>
      </c>
      <c r="AD1" s="39" t="str">
        <f t="shared" si="1"/>
        <v>Muscleups</v>
      </c>
      <c r="AE1" s="39" t="str">
        <f t="shared" si="1"/>
        <v>Toes to bar</v>
      </c>
      <c r="AF1" s="39" t="str">
        <f>AF3&amp;" km"</f>
        <v>Sprint km</v>
      </c>
      <c r="AG1" s="39" t="str">
        <f>AG3&amp;" km"</f>
        <v>Run km</v>
      </c>
      <c r="AH1" s="39" t="str">
        <f t="shared" si="1"/>
        <v>Jumping Jacks</v>
      </c>
      <c r="AI1" s="39" t="str">
        <f t="shared" si="1"/>
        <v>High Knees</v>
      </c>
      <c r="AJ1" s="39" t="str">
        <f t="shared" si="1"/>
        <v>Jumps</v>
      </c>
      <c r="AK1" s="39" t="str">
        <f t="shared" si="1"/>
        <v>High Jumps</v>
      </c>
      <c r="AL1" s="39" t="str">
        <f t="shared" si="1"/>
        <v>HH squats</v>
      </c>
      <c r="AM1" s="39" t="str">
        <f t="shared" si="1"/>
        <v>Squats</v>
      </c>
      <c r="AN1" s="39" t="str">
        <f t="shared" si="1"/>
        <v>Pistols</v>
      </c>
      <c r="AO1" s="39" t="str">
        <f t="shared" si="1"/>
        <v>HH lunges</v>
      </c>
      <c r="AP1" s="39" t="str">
        <f t="shared" si="1"/>
        <v>Lunges</v>
      </c>
      <c r="AQ1" s="39" t="str">
        <f t="shared" si="1"/>
        <v>Split lunges</v>
      </c>
      <c r="AR1" s="39" t="str">
        <f t="shared" si="1"/>
        <v>HH lunge walk</v>
      </c>
      <c r="AS1" s="39" t="str">
        <f>AS3&amp;" km"</f>
        <v>Lunge walk km</v>
      </c>
      <c r="AT1" s="39" t="str">
        <f t="shared" si="1"/>
        <v>Mountain Climbers</v>
      </c>
      <c r="AU1" s="39" t="str">
        <f t="shared" si="1"/>
        <v>Climbers</v>
      </c>
      <c r="AV1" s="39" t="str">
        <f t="shared" si="1"/>
        <v>Sprawl frogs</v>
      </c>
      <c r="AW1" s="39" t="str">
        <f t="shared" si="1"/>
        <v>Froggers</v>
      </c>
      <c r="AX1" s="39" t="str">
        <f t="shared" si="1"/>
        <v>empty2</v>
      </c>
      <c r="AY1" s="39" t="str">
        <f t="shared" si="1"/>
        <v>empty3</v>
      </c>
      <c r="AZ1" s="3"/>
    </row>
    <row r="2" spans="1:52" ht="15.75">
      <c r="A2" s="51"/>
      <c r="B2" s="51"/>
      <c r="C2" s="40" t="str">
        <f ca="1">DATEDIF(C4,NOW(),"d")&amp;" jours"</f>
        <v>56 jours</v>
      </c>
      <c r="D2" s="41">
        <f t="array" ref="D2">SUM(IF(B4:B16="C",D4:D16,0))</f>
        <v>8.5254629629629625E-2</v>
      </c>
      <c r="E2" s="41">
        <f t="array" ref="E2">SUM(IF(B4:B16="B",D4:D16,0))</f>
        <v>2.5833333333333333E-2</v>
      </c>
      <c r="F2" s="42">
        <f>D2+E2</f>
        <v>0.11108796296296296</v>
      </c>
      <c r="G2" s="43">
        <f>COUNTA(C4:C24)</f>
        <v>10</v>
      </c>
      <c r="H2" s="44">
        <f>COUNTIF(H4:H24,"~*")/(G2)</f>
        <v>1</v>
      </c>
      <c r="I2" s="31">
        <f t="shared" ref="I2:AY2" si="2">SUMIF(I4:I24,"&gt;0")</f>
        <v>0</v>
      </c>
      <c r="J2" s="31">
        <f t="shared" si="2"/>
        <v>490</v>
      </c>
      <c r="K2" s="31">
        <f t="shared" si="2"/>
        <v>0</v>
      </c>
      <c r="L2" s="31">
        <f t="shared" si="2"/>
        <v>0.24</v>
      </c>
      <c r="M2" s="31">
        <f t="shared" si="2"/>
        <v>0</v>
      </c>
      <c r="N2" s="31">
        <f t="shared" si="2"/>
        <v>0</v>
      </c>
      <c r="O2" s="31">
        <f t="shared" si="2"/>
        <v>450</v>
      </c>
      <c r="P2" s="31">
        <f t="shared" si="2"/>
        <v>0</v>
      </c>
      <c r="Q2" s="31">
        <f t="shared" si="2"/>
        <v>200</v>
      </c>
      <c r="R2" s="31">
        <f t="shared" si="2"/>
        <v>0</v>
      </c>
      <c r="S2" s="31">
        <f t="shared" si="2"/>
        <v>0</v>
      </c>
      <c r="T2" s="31">
        <f t="shared" si="2"/>
        <v>0</v>
      </c>
      <c r="U2" s="31">
        <f t="shared" si="2"/>
        <v>0</v>
      </c>
      <c r="V2" s="31">
        <f t="shared" si="2"/>
        <v>0</v>
      </c>
      <c r="W2" s="31">
        <f t="shared" si="2"/>
        <v>50</v>
      </c>
      <c r="X2" s="31">
        <f t="shared" si="2"/>
        <v>0</v>
      </c>
      <c r="Y2" s="31">
        <f t="shared" si="2"/>
        <v>0</v>
      </c>
      <c r="Z2" s="31">
        <f t="shared" si="2"/>
        <v>0</v>
      </c>
      <c r="AA2" s="31">
        <f t="shared" si="2"/>
        <v>0</v>
      </c>
      <c r="AB2" s="31">
        <f t="shared" si="2"/>
        <v>0</v>
      </c>
      <c r="AC2" s="31">
        <f t="shared" si="2"/>
        <v>50</v>
      </c>
      <c r="AD2" s="31">
        <f t="shared" si="2"/>
        <v>0</v>
      </c>
      <c r="AE2" s="31">
        <f t="shared" si="2"/>
        <v>0</v>
      </c>
      <c r="AF2" s="31">
        <f t="shared" si="2"/>
        <v>0</v>
      </c>
      <c r="AG2" s="31">
        <f t="shared" si="2"/>
        <v>5</v>
      </c>
      <c r="AH2" s="31">
        <f t="shared" si="2"/>
        <v>450</v>
      </c>
      <c r="AI2" s="31">
        <f t="shared" si="2"/>
        <v>0</v>
      </c>
      <c r="AJ2" s="31">
        <f t="shared" si="2"/>
        <v>0</v>
      </c>
      <c r="AK2" s="31">
        <f t="shared" si="2"/>
        <v>210</v>
      </c>
      <c r="AL2" s="31">
        <f t="shared" si="2"/>
        <v>0</v>
      </c>
      <c r="AM2" s="31">
        <f t="shared" si="2"/>
        <v>200</v>
      </c>
      <c r="AN2" s="31">
        <f t="shared" si="2"/>
        <v>0</v>
      </c>
      <c r="AO2" s="31">
        <f t="shared" si="2"/>
        <v>0</v>
      </c>
      <c r="AP2" s="31">
        <f t="shared" si="2"/>
        <v>0</v>
      </c>
      <c r="AQ2" s="31">
        <f t="shared" si="2"/>
        <v>0</v>
      </c>
      <c r="AR2" s="31">
        <f t="shared" si="2"/>
        <v>0</v>
      </c>
      <c r="AS2" s="31">
        <f t="shared" si="2"/>
        <v>0.24</v>
      </c>
      <c r="AT2" s="31">
        <f t="shared" si="2"/>
        <v>0</v>
      </c>
      <c r="AU2" s="31">
        <f t="shared" si="2"/>
        <v>0</v>
      </c>
      <c r="AV2" s="31">
        <f t="shared" si="2"/>
        <v>0</v>
      </c>
      <c r="AW2" s="31">
        <f t="shared" si="2"/>
        <v>0</v>
      </c>
      <c r="AX2" s="31">
        <f t="shared" si="2"/>
        <v>0</v>
      </c>
      <c r="AY2" s="31">
        <f t="shared" si="2"/>
        <v>0</v>
      </c>
      <c r="AZ2" s="5"/>
    </row>
    <row r="3" spans="1:52" s="1" customFormat="1" ht="33.75">
      <c r="A3" s="47" t="s">
        <v>1</v>
      </c>
      <c r="B3" s="47" t="s">
        <v>164</v>
      </c>
      <c r="C3" s="47" t="s">
        <v>2</v>
      </c>
      <c r="D3" s="48" t="s">
        <v>3</v>
      </c>
      <c r="E3" s="48" t="s">
        <v>160</v>
      </c>
      <c r="F3" s="49" t="s">
        <v>4</v>
      </c>
      <c r="G3" s="49" t="s">
        <v>5</v>
      </c>
      <c r="H3" s="50" t="s">
        <v>6</v>
      </c>
      <c r="I3" s="38" t="str">
        <f>'Base de données'!C1</f>
        <v>Sprawls</v>
      </c>
      <c r="J3" s="38" t="str">
        <f>'Base de données'!D1</f>
        <v>Burpees</v>
      </c>
      <c r="K3" s="38" t="str">
        <f>'Base de données'!E1</f>
        <v>Burpee Squat Jump</v>
      </c>
      <c r="L3" s="38" t="str">
        <f>'Base de données'!F1</f>
        <v>Burpee Frogs</v>
      </c>
      <c r="M3" s="38" t="str">
        <f>'Base de données'!G1</f>
        <v>Burpee deepfrogs</v>
      </c>
      <c r="N3" s="38" t="str">
        <f>'Base de données'!H1</f>
        <v>Crunches</v>
      </c>
      <c r="O3" s="38" t="str">
        <f>'Base de données'!I1</f>
        <v>Situps</v>
      </c>
      <c r="P3" s="38" t="str">
        <f>'Base de données'!J1</f>
        <v>HH leg lever</v>
      </c>
      <c r="Q3" s="38" t="str">
        <f>'Base de données'!K1</f>
        <v>Straight Leg Lever</v>
      </c>
      <c r="R3" s="38" t="str">
        <f>'Base de données'!L1</f>
        <v>Jackknives</v>
      </c>
      <c r="S3" s="38" t="str">
        <f>'Base de données'!M1</f>
        <v>HH standups</v>
      </c>
      <c r="T3" s="38" t="str">
        <f>'Base de données'!N1</f>
        <v>Standups</v>
      </c>
      <c r="U3" s="38" t="str">
        <f>'Base de données'!O1</f>
        <v>Standup jumps</v>
      </c>
      <c r="V3" s="38" t="str">
        <f>'Base de données'!P1</f>
        <v>Knee pushups</v>
      </c>
      <c r="W3" s="38" t="str">
        <f>'Base de données'!Q1</f>
        <v>Pushups</v>
      </c>
      <c r="X3" s="38" t="str">
        <f>'Base de données'!R1</f>
        <v>OH Pushups</v>
      </c>
      <c r="Y3" s="38" t="str">
        <f>'Base de données'!S1</f>
        <v>Pikes</v>
      </c>
      <c r="Z3" s="38" t="str">
        <f>'Base de données'!T1</f>
        <v>Kipping HS Pushups</v>
      </c>
      <c r="AA3" s="38" t="str">
        <f>'Base de données'!U1</f>
        <v>Strict HS Pushups</v>
      </c>
      <c r="AB3" s="38" t="str">
        <f>'Base de données'!V1</f>
        <v>Jumping pullups</v>
      </c>
      <c r="AC3" s="38" t="str">
        <f>'Base de données'!W1</f>
        <v>Pullups</v>
      </c>
      <c r="AD3" s="38" t="str">
        <f>'Base de données'!X1</f>
        <v>Muscleups</v>
      </c>
      <c r="AE3" s="38" t="str">
        <f>'Base de données'!Y1</f>
        <v>Toes to bar</v>
      </c>
      <c r="AF3" s="38" t="str">
        <f>'Base de données'!Z1</f>
        <v>Sprint</v>
      </c>
      <c r="AG3" s="38" t="str">
        <f>'Base de données'!AA1</f>
        <v>Run</v>
      </c>
      <c r="AH3" s="38" t="str">
        <f>'Base de données'!AB1</f>
        <v>Jumping Jacks</v>
      </c>
      <c r="AI3" s="38" t="str">
        <f>'Base de données'!AC1</f>
        <v>High Knees</v>
      </c>
      <c r="AJ3" s="38" t="str">
        <f>'Base de données'!AD1</f>
        <v>Jumps</v>
      </c>
      <c r="AK3" s="38" t="str">
        <f>'Base de données'!AE1</f>
        <v>High Jumps</v>
      </c>
      <c r="AL3" s="38" t="str">
        <f>'Base de données'!AF1</f>
        <v>HH squats</v>
      </c>
      <c r="AM3" s="38" t="str">
        <f>'Base de données'!AG1</f>
        <v>Squats</v>
      </c>
      <c r="AN3" s="38" t="str">
        <f>'Base de données'!AH1</f>
        <v>Pistols</v>
      </c>
      <c r="AO3" s="38" t="str">
        <f>'Base de données'!AI1</f>
        <v>HH lunges</v>
      </c>
      <c r="AP3" s="38" t="str">
        <f>'Base de données'!AJ1</f>
        <v>Lunges</v>
      </c>
      <c r="AQ3" s="38" t="str">
        <f>'Base de données'!AK1</f>
        <v>Split lunges</v>
      </c>
      <c r="AR3" s="38" t="str">
        <f>'Base de données'!AL1</f>
        <v>HH lunge walk</v>
      </c>
      <c r="AS3" s="38" t="str">
        <f>'Base de données'!AM1</f>
        <v>Lunge walk</v>
      </c>
      <c r="AT3" s="38" t="str">
        <f>'Base de données'!AN1</f>
        <v>Mountain Climbers</v>
      </c>
      <c r="AU3" s="38" t="str">
        <f>'Base de données'!AO1</f>
        <v>Climbers</v>
      </c>
      <c r="AV3" s="38" t="str">
        <f>'Base de données'!AP1</f>
        <v>Sprawl frogs</v>
      </c>
      <c r="AW3" s="38" t="str">
        <f>'Base de données'!AQ1</f>
        <v>Froggers</v>
      </c>
      <c r="AX3" s="38" t="str">
        <f>'Base de données'!AR1</f>
        <v>empty2</v>
      </c>
      <c r="AY3" s="38" t="str">
        <f>'Base de données'!AS1</f>
        <v>empty3</v>
      </c>
      <c r="AZ3" s="6" t="s">
        <v>159</v>
      </c>
    </row>
    <row r="4" spans="1:52" s="1" customFormat="1" ht="11.25">
      <c r="A4" s="59">
        <v>1</v>
      </c>
      <c r="B4" s="59" t="s">
        <v>165</v>
      </c>
      <c r="C4" s="60">
        <v>41940</v>
      </c>
      <c r="D4" s="61">
        <v>2.2407407407407407E-2</v>
      </c>
      <c r="E4" s="62">
        <v>1</v>
      </c>
      <c r="F4" s="63" t="s">
        <v>61</v>
      </c>
      <c r="G4" s="64" t="s">
        <v>60</v>
      </c>
      <c r="H4" s="65" t="s">
        <v>6</v>
      </c>
      <c r="I4" s="7">
        <f t="array" ref="I4">IF(F4&lt;&gt;"",INDEX(Sprawls,MATCH(1,(workout=F4)*(Tour=G4),0))*E4,"--")</f>
        <v>0</v>
      </c>
      <c r="J4" s="7">
        <f t="array" ref="J4">IF(F4&lt;&gt;"",INDEX(Burpees,MATCH(1,(workout=F4)*(Tour=G4),0))*E4,"--")</f>
        <v>150</v>
      </c>
      <c r="K4" s="7">
        <f t="array" ref="K4">IF(F4&lt;&gt;"",INDEX(Burpeesquatjumps,MATCH(1,(workout=F4)*(Tour=G4),0))*E4,"--")</f>
        <v>0</v>
      </c>
      <c r="L4" s="7">
        <f t="array" ref="L4">IF(F4&lt;&gt;"",INDEX(Burpeefrogs,MATCH(1,(workout=F4)*(Tour=G4),0))*E4,"--")</f>
        <v>0</v>
      </c>
      <c r="M4" s="7">
        <f t="array" ref="M4">IF(F4&lt;&gt;"",INDEX(Burpeedeepfrogs,MATCH(1,(workout=F4)*(Tour=G4),0))*E4,"--")</f>
        <v>0</v>
      </c>
      <c r="N4" s="7">
        <f t="array" ref="N4">IF(F4&lt;&gt;"",INDEX(Crunches,MATCH(1,(workout=F4)*(Tour=G4),0))*E4,"--")</f>
        <v>0</v>
      </c>
      <c r="O4" s="7">
        <f t="array" ref="O4">IF(F4&lt;&gt;"",INDEX(Situps,MATCH(1,(workout=F4)*(Tour=G4),0))*E4,"--")</f>
        <v>150</v>
      </c>
      <c r="P4" s="7">
        <f t="array" ref="P4">IF(F4&lt;&gt;"",INDEX(HHleglever,MATCH(1,(workout=F4)*(Tour=G4),0))*E4,"--")</f>
        <v>0</v>
      </c>
      <c r="Q4" s="7">
        <f t="array" ref="Q4">IF(F4&lt;&gt;"",INDEX(Straightleglever,MATCH(1,(workout=F4)*(Tour=G4),0))*E4,"--")</f>
        <v>0</v>
      </c>
      <c r="R4" s="7">
        <f t="array" ref="R4">IF(F4&lt;&gt;"",INDEX(Jackknives,MATCH(1,(workout=F4)*(Tour=G4),0))*E4,"--")</f>
        <v>0</v>
      </c>
      <c r="S4" s="7">
        <f t="array" ref="S4">IF(F4&lt;&gt;"",INDEX(HHstandups,MATCH(1,(workout=F4)*(Tour=G4),0))*E4,"--")</f>
        <v>0</v>
      </c>
      <c r="T4" s="7">
        <f t="array" ref="T4">IF(F4&lt;&gt;"",INDEX(Standups,MATCH(1,(workout=F4)*(Tour=G4),0))*E4,"--")</f>
        <v>0</v>
      </c>
      <c r="U4" s="7">
        <f t="array" ref="U4">IF(F4&lt;&gt;"",INDEX(Standupjumps,MATCH(1,(workout=F4)*(Tour=G4),0))*E4,"--")</f>
        <v>0</v>
      </c>
      <c r="V4" s="7">
        <f t="array" ref="V4">IF(F4&lt;&gt;"",INDEX(Kneepushups,MATCH(1,(workout=F4)*(Tour=G4),0))*E4,"--")</f>
        <v>0</v>
      </c>
      <c r="W4" s="7">
        <f t="array" ref="W4">IF(F4&lt;&gt;"",INDEX(Pushups,MATCH(1,(workout=F4)*(Tour=G4),0))*E4,"--")</f>
        <v>0</v>
      </c>
      <c r="X4" s="7">
        <f t="array" ref="X4">IF(F4&lt;&gt;"",INDEX(OHPushups,MATCH(1,(workout=F4)*(Tour=G4),0))*E4,"--")</f>
        <v>0</v>
      </c>
      <c r="Y4" s="7">
        <f t="array" ref="Y4">IF(F4&lt;&gt;"",INDEX(Pikes,MATCH(1,(workout=F4)*(Tour=G4),0))*E4,"--")</f>
        <v>0</v>
      </c>
      <c r="Z4" s="7">
        <f t="array" ref="Z4">IF(F4&lt;&gt;"",INDEX(KippingHSPushups,MATCH(1,(workout=F4)*(Tour=G4),0))*E4,"--")</f>
        <v>0</v>
      </c>
      <c r="AA4" s="7">
        <f t="array" ref="AA4">IF(F4&lt;&gt;"",INDEX(StrictHSPushups,MATCH(1,(workout=F4)*(Tour=G4),0))*E4,"--")</f>
        <v>0</v>
      </c>
      <c r="AB4" s="7">
        <f t="array" ref="AB4">IF(F4&lt;&gt;"",INDEX(Jumpingpullups,MATCH(1,(workout=F4)*(Tour=G4),0))*E4,"--")</f>
        <v>0</v>
      </c>
      <c r="AC4" s="7">
        <f t="array" ref="AC4">IF(F4&lt;&gt;"",INDEX(Pullups,MATCH(1,(workout=F4)*(Tour=G4),0))*E4,"--")</f>
        <v>0</v>
      </c>
      <c r="AD4" s="7">
        <f t="array" ref="AD4">IF(F4&lt;&gt;"",INDEX(Muscleups,MATCH(1,(workout=F4)*(Tour=G4),0))*E4,"--")</f>
        <v>0</v>
      </c>
      <c r="AE4" s="7">
        <f t="array" ref="AE4">IF(F4&lt;&gt;"",INDEX(Toestobar,MATCH(1,(workout=F4)*(Tour=G4),0))*E4,"--")</f>
        <v>0</v>
      </c>
      <c r="AF4" s="7">
        <f t="array" ref="AF4">IF(F4&lt;&gt;"",INDEX(Sprint,MATCH(1,(workout=F4)*(Tour=G4),0))*E4,"--")</f>
        <v>0</v>
      </c>
      <c r="AG4" s="7">
        <f t="array" ref="AG4">IF(F4&lt;&gt;"",INDEX(Run,MATCH(1,(workout=F4)*(Tour=G4),0))*E4,"--")</f>
        <v>0</v>
      </c>
      <c r="AH4" s="7">
        <f t="array" ref="AH4">IF(F4&lt;&gt;"",INDEX(Jumpingjacks,MATCH(1,(workout=F4)*(Tour=G4),0))*E4,"--")</f>
        <v>0</v>
      </c>
      <c r="AI4" s="7">
        <f t="array" ref="AI4">IF(F4&lt;&gt;"",INDEX(Highknees,MATCH(1,(workout=F4)*(Tour=G4),0))*E4,"--")</f>
        <v>0</v>
      </c>
      <c r="AJ4" s="7">
        <f t="array" ref="AJ4">IF(F4&lt;&gt;"",INDEX(Jumps,MATCH(1,(workout=F4)*(Tour=G4),0))*E4,"--")</f>
        <v>0</v>
      </c>
      <c r="AK4" s="7">
        <f t="array" ref="AK4">IF(F4&lt;&gt;"",INDEX(Highjumps,MATCH(1,(workout=F4)*(Tour=G4),0))*E4,"--")</f>
        <v>0</v>
      </c>
      <c r="AL4" s="7">
        <f t="array" ref="AL4">IF(F4&lt;&gt;"",INDEX(HHsquats,MATCH(1,(workout=F4)*(Tour=G4),0))*E4,"--")</f>
        <v>0</v>
      </c>
      <c r="AM4" s="7">
        <f t="array" ref="AM4">IF(F4&lt;&gt;"",INDEX(Squats,MATCH(1,(workout=F4)*(Tour=G4),0))*E4,"--")</f>
        <v>150</v>
      </c>
      <c r="AN4" s="7">
        <f t="array" ref="AN4">IF(F4&lt;&gt;"",INDEX(Pistols,MATCH(1,(workout=F4)*(Tour=G4),0))*E4,"--")</f>
        <v>0</v>
      </c>
      <c r="AO4" s="7">
        <f t="array" ref="AO4">IF(F4&lt;&gt;"",INDEX(HHlunges,MATCH(1,(workout=F4)*(Tour=G4),0))*E4,"--")</f>
        <v>0</v>
      </c>
      <c r="AP4" s="7">
        <f t="array" ref="AP4">IF(F4&lt;&gt;"",INDEX(Lunges,MATCH(1,(workout=F4)*(Tour=G4),0))*E4,"--")</f>
        <v>0</v>
      </c>
      <c r="AQ4" s="7">
        <f t="array" ref="AQ4">IF(F4&lt;&gt;"",INDEX(Splitlunges,MATCH(1,(workout=F4)*(Tour=G4),0))*E4,"--")</f>
        <v>0</v>
      </c>
      <c r="AR4" s="7">
        <f t="array" ref="AR4">IF(F4&lt;&gt;"",INDEX(HHlungewalk,MATCH(1,(workout=F4)*(Tour=G4),0))*E4,"--")</f>
        <v>0</v>
      </c>
      <c r="AS4" s="7">
        <f t="array" ref="AS4">IF(F4&lt;&gt;"",INDEX(Lungewalk,MATCH(1,(workout=F4)*(Tour=G4),0))*E4,"--")</f>
        <v>0</v>
      </c>
      <c r="AT4" s="7">
        <f t="array" ref="AT4">IF(F4&lt;&gt;"",INDEX(Mountainclimbers,MATCH(1,(workout=F4)*(Tour=G4),0))*E4,"--")</f>
        <v>0</v>
      </c>
      <c r="AU4" s="7">
        <f t="array" ref="AU4">IF(F4&lt;&gt;"",INDEX(Climbers,MATCH(1,(workout=F4)*(Tour=G4),0))*E4,"--")</f>
        <v>0</v>
      </c>
      <c r="AV4" s="7">
        <f t="array" ref="AV4">IF(F4&lt;&gt;"",INDEX(Sprawlfrogs,MATCH(1,(workout=F4)*(Tour=G4),0))*E4,"--")</f>
        <v>0</v>
      </c>
      <c r="AW4" s="7">
        <f t="array" ref="AW4">IF(F4&lt;&gt;"",INDEX(Froggers,MATCH(1,(workout=F4)*(Tour=G4),0))*E4,"--")</f>
        <v>0</v>
      </c>
      <c r="AX4" s="7"/>
      <c r="AY4" s="7"/>
      <c r="AZ4" s="8"/>
    </row>
    <row r="5" spans="1:52" s="1" customFormat="1" ht="11.25">
      <c r="A5" s="59">
        <v>1</v>
      </c>
      <c r="B5" s="59" t="s">
        <v>157</v>
      </c>
      <c r="C5" s="60">
        <v>41941</v>
      </c>
      <c r="D5" s="61">
        <v>3.6111111111111114E-3</v>
      </c>
      <c r="E5" s="62">
        <v>1</v>
      </c>
      <c r="F5" s="63" t="s">
        <v>15</v>
      </c>
      <c r="G5" s="64" t="s">
        <v>133</v>
      </c>
      <c r="H5" s="65" t="s">
        <v>6</v>
      </c>
      <c r="I5" s="7">
        <f t="array" ref="I5">IF(F5&lt;&gt;"",INDEX(Sprawls,MATCH(1,(workout=F5)*(Tour=G5),0))*E5,"--")</f>
        <v>0</v>
      </c>
      <c r="J5" s="7">
        <f t="array" ref="J5">IF(F5&lt;&gt;"",INDEX(Burpees,MATCH(1,(workout=F5)*(Tour=G5),0))*E5,"--")</f>
        <v>0</v>
      </c>
      <c r="K5" s="7">
        <f t="array" ref="K5">IF(F5&lt;&gt;"",INDEX(Burpeesquatjumps,MATCH(1,(workout=F5)*(Tour=G5),0))*E5,"--")</f>
        <v>0</v>
      </c>
      <c r="L5" s="7">
        <f t="array" ref="L5">IF(F5&lt;&gt;"",INDEX(Burpeefrogs,MATCH(1,(workout=F5)*(Tour=G5),0))*E5,"--")</f>
        <v>0</v>
      </c>
      <c r="M5" s="7">
        <f t="array" ref="M5">IF(F5&lt;&gt;"",INDEX(Burpeedeepfrogs,MATCH(1,(workout=F5)*(Tour=G5),0))*E5,"--")</f>
        <v>0</v>
      </c>
      <c r="N5" s="7">
        <f t="array" ref="N5">IF(F5&lt;&gt;"",INDEX(Crunches,MATCH(1,(workout=F5)*(Tour=G5),0))*E5,"--")</f>
        <v>0</v>
      </c>
      <c r="O5" s="7">
        <f t="array" ref="O5">IF(F5&lt;&gt;"",INDEX(Situps,MATCH(1,(workout=F5)*(Tour=G5),0))*E5,"--")</f>
        <v>0</v>
      </c>
      <c r="P5" s="7">
        <f t="array" ref="P5">IF(F5&lt;&gt;"",INDEX(HHleglever,MATCH(1,(workout=F5)*(Tour=G5),0))*E5,"--")</f>
        <v>0</v>
      </c>
      <c r="Q5" s="7">
        <f t="array" ref="Q5">IF(F5&lt;&gt;"",INDEX(Straightleglever,MATCH(1,(workout=F5)*(Tour=G5),0))*E5,"--")</f>
        <v>50</v>
      </c>
      <c r="R5" s="7">
        <f t="array" ref="R5">IF(F5&lt;&gt;"",INDEX(Jackknives,MATCH(1,(workout=F5)*(Tour=G5),0))*E5,"--")</f>
        <v>0</v>
      </c>
      <c r="S5" s="7">
        <f t="array" ref="S5">IF(F5&lt;&gt;"",INDEX(HHstandups,MATCH(1,(workout=F5)*(Tour=G5),0))*E5,"--")</f>
        <v>0</v>
      </c>
      <c r="T5" s="7">
        <f t="array" ref="T5">IF(F5&lt;&gt;"",INDEX(Standups,MATCH(1,(workout=F5)*(Tour=G5),0))*E5,"--")</f>
        <v>0</v>
      </c>
      <c r="U5" s="7">
        <f t="array" ref="U5">IF(F5&lt;&gt;"",INDEX(Standupjumps,MATCH(1,(workout=F5)*(Tour=G5),0))*E5,"--")</f>
        <v>0</v>
      </c>
      <c r="V5" s="7">
        <f t="array" ref="V5">IF(F5&lt;&gt;"",INDEX(Kneepushups,MATCH(1,(workout=F5)*(Tour=G5),0))*E5,"--")</f>
        <v>0</v>
      </c>
      <c r="W5" s="7">
        <f t="array" ref="W5">IF(F5&lt;&gt;"",INDEX(Pushups,MATCH(1,(workout=F5)*(Tour=G5),0))*E5,"--")</f>
        <v>0</v>
      </c>
      <c r="X5" s="7">
        <f t="array" ref="X5">IF(F5&lt;&gt;"",INDEX(OHPushups,MATCH(1,(workout=F5)*(Tour=G5),0))*E5,"--")</f>
        <v>0</v>
      </c>
      <c r="Y5" s="7">
        <f t="array" ref="Y5">IF(F5&lt;&gt;"",INDEX(Pikes,MATCH(1,(workout=F5)*(Tour=G5),0))*E5,"--")</f>
        <v>0</v>
      </c>
      <c r="Z5" s="7">
        <f t="array" ref="Z5">IF(F5&lt;&gt;"",INDEX(KippingHSPushups,MATCH(1,(workout=F5)*(Tour=G5),0))*E5,"--")</f>
        <v>0</v>
      </c>
      <c r="AA5" s="7">
        <f t="array" ref="AA5">IF(F5&lt;&gt;"",INDEX(StrictHSPushups,MATCH(1,(workout=F5)*(Tour=G5),0))*E5,"--")</f>
        <v>0</v>
      </c>
      <c r="AB5" s="7">
        <f t="array" ref="AB5">IF(F5&lt;&gt;"",INDEX(Jumpingpullups,MATCH(1,(workout=F5)*(Tour=G5),0))*E5,"--")</f>
        <v>0</v>
      </c>
      <c r="AC5" s="7">
        <f t="array" ref="AC5">IF(F5&lt;&gt;"",INDEX(Pullups,MATCH(1,(workout=F5)*(Tour=G5),0))*E5,"--")</f>
        <v>0</v>
      </c>
      <c r="AD5" s="7">
        <f t="array" ref="AD5">IF(F5&lt;&gt;"",INDEX(Muscleups,MATCH(1,(workout=F5)*(Tour=G5),0))*E5,"--")</f>
        <v>0</v>
      </c>
      <c r="AE5" s="7">
        <f t="array" ref="AE5">IF(F5&lt;&gt;"",INDEX(Toestobar,MATCH(1,(workout=F5)*(Tour=G5),0))*E5,"--")</f>
        <v>0</v>
      </c>
      <c r="AF5" s="7">
        <f t="array" ref="AF5">IF(F5&lt;&gt;"",INDEX(Sprint,MATCH(1,(workout=F5)*(Tour=G5),0))*E5,"--")</f>
        <v>0</v>
      </c>
      <c r="AG5" s="7">
        <f t="array" ref="AG5">IF(F5&lt;&gt;"",INDEX(Run,MATCH(1,(workout=F5)*(Tour=G5),0))*E5,"--")</f>
        <v>0</v>
      </c>
      <c r="AH5" s="7">
        <f t="array" ref="AH5">IF(F5&lt;&gt;"",INDEX(Jumpingjacks,MATCH(1,(workout=F5)*(Tour=G5),0))*E5,"--")</f>
        <v>0</v>
      </c>
      <c r="AI5" s="7">
        <f t="array" ref="AI5">IF(F5&lt;&gt;"",INDEX(Highknees,MATCH(1,(workout=F5)*(Tour=G5),0))*E5,"--")</f>
        <v>0</v>
      </c>
      <c r="AJ5" s="7">
        <f t="array" ref="AJ5">IF(F5&lt;&gt;"",INDEX(Jumps,MATCH(1,(workout=F5)*(Tour=G5),0))*E5,"--")</f>
        <v>0</v>
      </c>
      <c r="AK5" s="7">
        <f t="array" ref="AK5">IF(F5&lt;&gt;"",INDEX(Highjumps,MATCH(1,(workout=F5)*(Tour=G5),0))*E5,"--")</f>
        <v>0</v>
      </c>
      <c r="AL5" s="7">
        <f t="array" ref="AL5">IF(F5&lt;&gt;"",INDEX(HHsquats,MATCH(1,(workout=F5)*(Tour=G5),0))*E5,"--")</f>
        <v>0</v>
      </c>
      <c r="AM5" s="7">
        <f t="array" ref="AM5">IF(F5&lt;&gt;"",INDEX(Squats,MATCH(1,(workout=F5)*(Tour=G5),0))*E5,"--")</f>
        <v>0</v>
      </c>
      <c r="AN5" s="7">
        <f t="array" ref="AN5">IF(F5&lt;&gt;"",INDEX(Pistols,MATCH(1,(workout=F5)*(Tour=G5),0))*E5,"--")</f>
        <v>0</v>
      </c>
      <c r="AO5" s="7">
        <f t="array" ref="AO5">IF(F5&lt;&gt;"",INDEX(HHlunges,MATCH(1,(workout=F5)*(Tour=G5),0))*E5,"--")</f>
        <v>0</v>
      </c>
      <c r="AP5" s="7">
        <f t="array" ref="AP5">IF(F5&lt;&gt;"",INDEX(Lunges,MATCH(1,(workout=F5)*(Tour=G5),0))*E5,"--")</f>
        <v>0</v>
      </c>
      <c r="AQ5" s="7">
        <f t="array" ref="AQ5">IF(F5&lt;&gt;"",INDEX(Splitlunges,MATCH(1,(workout=F5)*(Tour=G5),0))*E5,"--")</f>
        <v>0</v>
      </c>
      <c r="AR5" s="7">
        <f t="array" ref="AR5">IF(F5&lt;&gt;"",INDEX(HHlungewalk,MATCH(1,(workout=F5)*(Tour=G5),0))*E5,"--")</f>
        <v>0</v>
      </c>
      <c r="AS5" s="7">
        <f t="array" ref="AS5">IF(F5&lt;&gt;"",INDEX(Lungewalk,MATCH(1,(workout=F5)*(Tour=G5),0))*E5,"--")</f>
        <v>0</v>
      </c>
      <c r="AT5" s="7">
        <f t="array" ref="AT5">IF(F5&lt;&gt;"",INDEX(Mountainclimbers,MATCH(1,(workout=F5)*(Tour=G5),0))*E5,"--")</f>
        <v>0</v>
      </c>
      <c r="AU5" s="7">
        <f t="array" ref="AU5">IF(F5&lt;&gt;"",INDEX(Climbers,MATCH(1,(workout=F5)*(Tour=G5),0))*E5,"--")</f>
        <v>0</v>
      </c>
      <c r="AV5" s="7">
        <f t="array" ref="AV5">IF(F5&lt;&gt;"",INDEX(Sprawlfrogs,MATCH(1,(workout=F5)*(Tour=G5),0))*E5,"--")</f>
        <v>0</v>
      </c>
      <c r="AW5" s="7">
        <f t="array" ref="AW5">IF(F5&lt;&gt;"",INDEX(Froggers,MATCH(1,(workout=F5)*(Tour=G5),0))*E5,"--")</f>
        <v>0</v>
      </c>
      <c r="AX5" s="7"/>
      <c r="AY5" s="7"/>
      <c r="AZ5" s="8"/>
    </row>
    <row r="6" spans="1:52" s="1" customFormat="1" ht="11.25">
      <c r="A6" s="59">
        <v>1</v>
      </c>
      <c r="B6" s="59" t="s">
        <v>165</v>
      </c>
      <c r="C6" s="60">
        <v>41942</v>
      </c>
      <c r="D6" s="61">
        <v>8.5763888888888886E-3</v>
      </c>
      <c r="E6" s="62">
        <v>2</v>
      </c>
      <c r="F6" s="63" t="s">
        <v>114</v>
      </c>
      <c r="G6" s="64" t="s">
        <v>60</v>
      </c>
      <c r="H6" s="65" t="s">
        <v>6</v>
      </c>
      <c r="I6" s="7">
        <f t="array" ref="I6">IF(F6&lt;&gt;"",INDEX(Sprawls,MATCH(1,(workout=F6)*(Tour=G6),0))*E6,"--")</f>
        <v>0</v>
      </c>
      <c r="J6" s="7">
        <f t="array" ref="J6">IF(F6&lt;&gt;"",INDEX(Burpees,MATCH(1,(workout=F6)*(Tour=G6),0))*E6,"--")</f>
        <v>90</v>
      </c>
      <c r="K6" s="7">
        <f t="array" ref="K6">IF(F6&lt;&gt;"",INDEX(Burpeesquatjumps,MATCH(1,(workout=F6)*(Tour=G6),0))*E6,"--")</f>
        <v>0</v>
      </c>
      <c r="L6" s="7">
        <f t="array" ref="L6">IF(F6&lt;&gt;"",INDEX(Burpeefrogs,MATCH(1,(workout=F6)*(Tour=G6),0))*E6,"--")</f>
        <v>0</v>
      </c>
      <c r="M6" s="7">
        <f t="array" ref="M6">IF(F6&lt;&gt;"",INDEX(Burpeedeepfrogs,MATCH(1,(workout=F6)*(Tour=G6),0))*E6,"--")</f>
        <v>0</v>
      </c>
      <c r="N6" s="7">
        <f t="array" ref="N6">IF(F6&lt;&gt;"",INDEX(Crunches,MATCH(1,(workout=F6)*(Tour=G6),0))*E6,"--")</f>
        <v>0</v>
      </c>
      <c r="O6" s="7">
        <f t="array" ref="O6">IF(F6&lt;&gt;"",INDEX(Situps,MATCH(1,(workout=F6)*(Tour=G6),0))*E6,"--")</f>
        <v>0</v>
      </c>
      <c r="P6" s="7">
        <f t="array" ref="P6">IF(F6&lt;&gt;"",INDEX(HHleglever,MATCH(1,(workout=F6)*(Tour=G6),0))*E6,"--")</f>
        <v>0</v>
      </c>
      <c r="Q6" s="7">
        <f t="array" ref="Q6">IF(F6&lt;&gt;"",INDEX(Straightleglever,MATCH(1,(workout=F6)*(Tour=G6),0))*E6,"--")</f>
        <v>0</v>
      </c>
      <c r="R6" s="7">
        <f t="array" ref="R6">IF(F6&lt;&gt;"",INDEX(Jackknives,MATCH(1,(workout=F6)*(Tour=G6),0))*E6,"--")</f>
        <v>0</v>
      </c>
      <c r="S6" s="7">
        <f t="array" ref="S6">IF(F6&lt;&gt;"",INDEX(HHstandups,MATCH(1,(workout=F6)*(Tour=G6),0))*E6,"--")</f>
        <v>0</v>
      </c>
      <c r="T6" s="7">
        <f t="array" ref="T6">IF(F6&lt;&gt;"",INDEX(Standups,MATCH(1,(workout=F6)*(Tour=G6),0))*E6,"--")</f>
        <v>0</v>
      </c>
      <c r="U6" s="7">
        <f t="array" ref="U6">IF(F6&lt;&gt;"",INDEX(Standupjumps,MATCH(1,(workout=F6)*(Tour=G6),0))*E6,"--")</f>
        <v>0</v>
      </c>
      <c r="V6" s="7">
        <f t="array" ref="V6">IF(F6&lt;&gt;"",INDEX(Kneepushups,MATCH(1,(workout=F6)*(Tour=G6),0))*E6,"--")</f>
        <v>0</v>
      </c>
      <c r="W6" s="7">
        <f t="array" ref="W6">IF(F6&lt;&gt;"",INDEX(Pushups,MATCH(1,(workout=F6)*(Tour=G6),0))*E6,"--")</f>
        <v>0</v>
      </c>
      <c r="X6" s="7">
        <f t="array" ref="X6">IF(F6&lt;&gt;"",INDEX(OHPushups,MATCH(1,(workout=F6)*(Tour=G6),0))*E6,"--")</f>
        <v>0</v>
      </c>
      <c r="Y6" s="7">
        <f t="array" ref="Y6">IF(F6&lt;&gt;"",INDEX(Pikes,MATCH(1,(workout=F6)*(Tour=G6),0))*E6,"--")</f>
        <v>0</v>
      </c>
      <c r="Z6" s="7">
        <f t="array" ref="Z6">IF(F6&lt;&gt;"",INDEX(KippingHSPushups,MATCH(1,(workout=F6)*(Tour=G6),0))*E6,"--")</f>
        <v>0</v>
      </c>
      <c r="AA6" s="7">
        <f t="array" ref="AA6">IF(F6&lt;&gt;"",INDEX(StrictHSPushups,MATCH(1,(workout=F6)*(Tour=G6),0))*E6,"--")</f>
        <v>0</v>
      </c>
      <c r="AB6" s="7">
        <f t="array" ref="AB6">IF(F6&lt;&gt;"",INDEX(Jumpingpullups,MATCH(1,(workout=F6)*(Tour=G6),0))*E6,"--")</f>
        <v>0</v>
      </c>
      <c r="AC6" s="7">
        <f t="array" ref="AC6">IF(F6&lt;&gt;"",INDEX(Pullups,MATCH(1,(workout=F6)*(Tour=G6),0))*E6,"--")</f>
        <v>0</v>
      </c>
      <c r="AD6" s="7">
        <f t="array" ref="AD6">IF(F6&lt;&gt;"",INDEX(Muscleups,MATCH(1,(workout=F6)*(Tour=G6),0))*E6,"--")</f>
        <v>0</v>
      </c>
      <c r="AE6" s="7">
        <f t="array" ref="AE6">IF(F6&lt;&gt;"",INDEX(Toestobar,MATCH(1,(workout=F6)*(Tour=G6),0))*E6,"--")</f>
        <v>0</v>
      </c>
      <c r="AF6" s="7">
        <f t="array" ref="AF6">IF(F6&lt;&gt;"",INDEX(Sprint,MATCH(1,(workout=F6)*(Tour=G6),0))*E6,"--")</f>
        <v>0</v>
      </c>
      <c r="AG6" s="7">
        <f t="array" ref="AG6">IF(F6&lt;&gt;"",INDEX(Run,MATCH(1,(workout=F6)*(Tour=G6),0))*E6,"--")</f>
        <v>0</v>
      </c>
      <c r="AH6" s="7">
        <f t="array" ref="AH6">IF(F6&lt;&gt;"",INDEX(Jumpingjacks,MATCH(1,(workout=F6)*(Tour=G6),0))*E6,"--")</f>
        <v>0</v>
      </c>
      <c r="AI6" s="7">
        <f t="array" ref="AI6">IF(F6&lt;&gt;"",INDEX(Highknees,MATCH(1,(workout=F6)*(Tour=G6),0))*E6,"--")</f>
        <v>0</v>
      </c>
      <c r="AJ6" s="7">
        <f t="array" ref="AJ6">IF(F6&lt;&gt;"",INDEX(Jumps,MATCH(1,(workout=F6)*(Tour=G6),0))*E6,"--")</f>
        <v>0</v>
      </c>
      <c r="AK6" s="7">
        <f t="array" ref="AK6">IF(F6&lt;&gt;"",INDEX(Highjumps,MATCH(1,(workout=F6)*(Tour=G6),0))*E6,"--")</f>
        <v>90</v>
      </c>
      <c r="AL6" s="7">
        <f t="array" ref="AL6">IF(F6&lt;&gt;"",INDEX(HHsquats,MATCH(1,(workout=F6)*(Tour=G6),0))*E6,"--")</f>
        <v>0</v>
      </c>
      <c r="AM6" s="7">
        <f t="array" ref="AM6">IF(F6&lt;&gt;"",INDEX(Squats,MATCH(1,(workout=F6)*(Tour=G6),0))*E6,"--")</f>
        <v>0</v>
      </c>
      <c r="AN6" s="7">
        <f t="array" ref="AN6">IF(F6&lt;&gt;"",INDEX(Pistols,MATCH(1,(workout=F6)*(Tour=G6),0))*E6,"--")</f>
        <v>0</v>
      </c>
      <c r="AO6" s="7">
        <f t="array" ref="AO6">IF(F6&lt;&gt;"",INDEX(HHlunges,MATCH(1,(workout=F6)*(Tour=G6),0))*E6,"--")</f>
        <v>0</v>
      </c>
      <c r="AP6" s="7">
        <f t="array" ref="AP6">IF(F6&lt;&gt;"",INDEX(Lunges,MATCH(1,(workout=F6)*(Tour=G6),0))*E6,"--")</f>
        <v>0</v>
      </c>
      <c r="AQ6" s="7">
        <f t="array" ref="AQ6">IF(F6&lt;&gt;"",INDEX(Splitlunges,MATCH(1,(workout=F6)*(Tour=G6),0))*E6,"--")</f>
        <v>0</v>
      </c>
      <c r="AR6" s="7">
        <f t="array" ref="AR6">IF(F6&lt;&gt;"",INDEX(HHlungewalk,MATCH(1,(workout=F6)*(Tour=G6),0))*E6,"--")</f>
        <v>0</v>
      </c>
      <c r="AS6" s="7">
        <f t="array" ref="AS6">IF(F6&lt;&gt;"",INDEX(Lungewalk,MATCH(1,(workout=F6)*(Tour=G6),0))*E6,"--")</f>
        <v>0</v>
      </c>
      <c r="AT6" s="7">
        <f t="array" ref="AT6">IF(F6&lt;&gt;"",INDEX(Mountainclimbers,MATCH(1,(workout=F6)*(Tour=G6),0))*E6,"--")</f>
        <v>0</v>
      </c>
      <c r="AU6" s="7">
        <f t="array" ref="AU6">IF(F6&lt;&gt;"",INDEX(Climbers,MATCH(1,(workout=F6)*(Tour=G6),0))*E6,"--")</f>
        <v>0</v>
      </c>
      <c r="AV6" s="7">
        <f t="array" ref="AV6">IF(F6&lt;&gt;"",INDEX(Sprawlfrogs,MATCH(1,(workout=F6)*(Tour=G6),0))*E6,"--")</f>
        <v>0</v>
      </c>
      <c r="AW6" s="7">
        <f t="array" ref="AW6">IF(F6&lt;&gt;"",INDEX(Froggers,MATCH(1,(workout=F6)*(Tour=G6),0))*E6,"--")</f>
        <v>0</v>
      </c>
      <c r="AX6" s="7"/>
      <c r="AY6" s="7"/>
      <c r="AZ6" s="8"/>
    </row>
    <row r="7" spans="1:52" s="1" customFormat="1" ht="11.25">
      <c r="A7" s="59">
        <v>2</v>
      </c>
      <c r="B7" s="59" t="s">
        <v>165</v>
      </c>
      <c r="C7" s="60">
        <v>41943</v>
      </c>
      <c r="D7" s="61">
        <v>1.298611111111111E-2</v>
      </c>
      <c r="E7" s="62">
        <v>1</v>
      </c>
      <c r="F7" s="63" t="s">
        <v>108</v>
      </c>
      <c r="G7" s="64" t="s">
        <v>60</v>
      </c>
      <c r="H7" s="65" t="s">
        <v>6</v>
      </c>
      <c r="I7" s="7">
        <f t="array" ref="I7">IF(F7&lt;&gt;"",INDEX(Sprawls,MATCH(1,(workout=F7)*(Tour=G7),0))*E7,"--")</f>
        <v>0</v>
      </c>
      <c r="J7" s="7">
        <f t="array" ref="J7">IF(F7&lt;&gt;"",INDEX(Burpees,MATCH(1,(workout=F7)*(Tour=G7),0))*E7,"--")</f>
        <v>0</v>
      </c>
      <c r="K7" s="7">
        <f t="array" ref="K7">IF(F7&lt;&gt;"",INDEX(Burpeesquatjumps,MATCH(1,(workout=F7)*(Tour=G7),0))*E7,"--")</f>
        <v>0</v>
      </c>
      <c r="L7" s="7">
        <f t="array" ref="L7">IF(F7&lt;&gt;"",INDEX(Burpeefrogs,MATCH(1,(workout=F7)*(Tour=G7),0))*E7,"--")</f>
        <v>0.24</v>
      </c>
      <c r="M7" s="7">
        <f t="array" ref="M7">IF(F7&lt;&gt;"",INDEX(Burpeedeepfrogs,MATCH(1,(workout=F7)*(Tour=G7),0))*E7,"--")</f>
        <v>0</v>
      </c>
      <c r="N7" s="7">
        <f t="array" ref="N7">IF(F7&lt;&gt;"",INDEX(Crunches,MATCH(1,(workout=F7)*(Tour=G7),0))*E7,"--")</f>
        <v>0</v>
      </c>
      <c r="O7" s="7">
        <f t="array" ref="O7">IF(F7&lt;&gt;"",INDEX(Situps,MATCH(1,(workout=F7)*(Tour=G7),0))*E7,"--")</f>
        <v>0</v>
      </c>
      <c r="P7" s="7">
        <f t="array" ref="P7">IF(F7&lt;&gt;"",INDEX(HHleglever,MATCH(1,(workout=F7)*(Tour=G7),0))*E7,"--")</f>
        <v>0</v>
      </c>
      <c r="Q7" s="7">
        <f t="array" ref="Q7">IF(F7&lt;&gt;"",INDEX(Straightleglever,MATCH(1,(workout=F7)*(Tour=G7),0))*E7,"--")</f>
        <v>0</v>
      </c>
      <c r="R7" s="7">
        <f t="array" ref="R7">IF(F7&lt;&gt;"",INDEX(Jackknives,MATCH(1,(workout=F7)*(Tour=G7),0))*E7,"--")</f>
        <v>0</v>
      </c>
      <c r="S7" s="7">
        <f t="array" ref="S7">IF(F7&lt;&gt;"",INDEX(HHstandups,MATCH(1,(workout=F7)*(Tour=G7),0))*E7,"--")</f>
        <v>0</v>
      </c>
      <c r="T7" s="7">
        <f t="array" ref="T7">IF(F7&lt;&gt;"",INDEX(Standups,MATCH(1,(workout=F7)*(Tour=G7),0))*E7,"--")</f>
        <v>0</v>
      </c>
      <c r="U7" s="7">
        <f t="array" ref="U7">IF(F7&lt;&gt;"",INDEX(Standupjumps,MATCH(1,(workout=F7)*(Tour=G7),0))*E7,"--")</f>
        <v>0</v>
      </c>
      <c r="V7" s="7">
        <f t="array" ref="V7">IF(F7&lt;&gt;"",INDEX(Kneepushups,MATCH(1,(workout=F7)*(Tour=G7),0))*E7,"--")</f>
        <v>0</v>
      </c>
      <c r="W7" s="7">
        <f t="array" ref="W7">IF(F7&lt;&gt;"",INDEX(Pushups,MATCH(1,(workout=F7)*(Tour=G7),0))*E7,"--")</f>
        <v>0</v>
      </c>
      <c r="X7" s="7">
        <f t="array" ref="X7">IF(F7&lt;&gt;"",INDEX(OHPushups,MATCH(1,(workout=F7)*(Tour=G7),0))*E7,"--")</f>
        <v>0</v>
      </c>
      <c r="Y7" s="7">
        <f t="array" ref="Y7">IF(F7&lt;&gt;"",INDEX(Pikes,MATCH(1,(workout=F7)*(Tour=G7),0))*E7,"--")</f>
        <v>0</v>
      </c>
      <c r="Z7" s="7">
        <f t="array" ref="Z7">IF(F7&lt;&gt;"",INDEX(KippingHSPushups,MATCH(1,(workout=F7)*(Tour=G7),0))*E7,"--")</f>
        <v>0</v>
      </c>
      <c r="AA7" s="7">
        <f t="array" ref="AA7">IF(F7&lt;&gt;"",INDEX(StrictHSPushups,MATCH(1,(workout=F7)*(Tour=G7),0))*E7,"--")</f>
        <v>0</v>
      </c>
      <c r="AB7" s="7">
        <f t="array" ref="AB7">IF(F7&lt;&gt;"",INDEX(Jumpingpullups,MATCH(1,(workout=F7)*(Tour=G7),0))*E7,"--")</f>
        <v>0</v>
      </c>
      <c r="AC7" s="7">
        <f t="array" ref="AC7">IF(F7&lt;&gt;"",INDEX(Pullups,MATCH(1,(workout=F7)*(Tour=G7),0))*E7,"--")</f>
        <v>0</v>
      </c>
      <c r="AD7" s="7">
        <f t="array" ref="AD7">IF(F7&lt;&gt;"",INDEX(Muscleups,MATCH(1,(workout=F7)*(Tour=G7),0))*E7,"--")</f>
        <v>0</v>
      </c>
      <c r="AE7" s="7">
        <f t="array" ref="AE7">IF(F7&lt;&gt;"",INDEX(Toestobar,MATCH(1,(workout=F7)*(Tour=G7),0))*E7,"--")</f>
        <v>0</v>
      </c>
      <c r="AF7" s="7">
        <f t="array" ref="AF7">IF(F7&lt;&gt;"",INDEX(Sprint,MATCH(1,(workout=F7)*(Tour=G7),0))*E7,"--")</f>
        <v>0</v>
      </c>
      <c r="AG7" s="7">
        <f t="array" ref="AG7">IF(F7&lt;&gt;"",INDEX(Run,MATCH(1,(workout=F7)*(Tour=G7),0))*E7,"--")</f>
        <v>0</v>
      </c>
      <c r="AH7" s="7">
        <f t="array" ref="AH7">IF(F7&lt;&gt;"",INDEX(Jumpingjacks,MATCH(1,(workout=F7)*(Tour=G7),0))*E7,"--")</f>
        <v>0</v>
      </c>
      <c r="AI7" s="7">
        <f t="array" ref="AI7">IF(F7&lt;&gt;"",INDEX(Highknees,MATCH(1,(workout=F7)*(Tour=G7),0))*E7,"--")</f>
        <v>0</v>
      </c>
      <c r="AJ7" s="7">
        <f t="array" ref="AJ7">IF(F7&lt;&gt;"",INDEX(Jumps,MATCH(1,(workout=F7)*(Tour=G7),0))*E7,"--")</f>
        <v>0</v>
      </c>
      <c r="AK7" s="7">
        <f t="array" ref="AK7">IF(F7&lt;&gt;"",INDEX(Highjumps,MATCH(1,(workout=F7)*(Tour=G7),0))*E7,"--")</f>
        <v>120</v>
      </c>
      <c r="AL7" s="7">
        <f t="array" ref="AL7">IF(F7&lt;&gt;"",INDEX(HHsquats,MATCH(1,(workout=F7)*(Tour=G7),0))*E7,"--")</f>
        <v>0</v>
      </c>
      <c r="AM7" s="7">
        <f t="array" ref="AM7">IF(F7&lt;&gt;"",INDEX(Squats,MATCH(1,(workout=F7)*(Tour=G7),0))*E7,"--")</f>
        <v>0</v>
      </c>
      <c r="AN7" s="7">
        <f t="array" ref="AN7">IF(F7&lt;&gt;"",INDEX(Pistols,MATCH(1,(workout=F7)*(Tour=G7),0))*E7,"--")</f>
        <v>0</v>
      </c>
      <c r="AO7" s="7">
        <f t="array" ref="AO7">IF(F7&lt;&gt;"",INDEX(HHlunges,MATCH(1,(workout=F7)*(Tour=G7),0))*E7,"--")</f>
        <v>0</v>
      </c>
      <c r="AP7" s="7">
        <f t="array" ref="AP7">IF(F7&lt;&gt;"",INDEX(Lunges,MATCH(1,(workout=F7)*(Tour=G7),0))*E7,"--")</f>
        <v>0</v>
      </c>
      <c r="AQ7" s="7">
        <f t="array" ref="AQ7">IF(F7&lt;&gt;"",INDEX(Splitlunges,MATCH(1,(workout=F7)*(Tour=G7),0))*E7,"--")</f>
        <v>0</v>
      </c>
      <c r="AR7" s="7">
        <f t="array" ref="AR7">IF(F7&lt;&gt;"",INDEX(HHlungewalk,MATCH(1,(workout=F7)*(Tour=G7),0))*E7,"--")</f>
        <v>0</v>
      </c>
      <c r="AS7" s="7">
        <f t="array" ref="AS7">IF(F7&lt;&gt;"",INDEX(Lungewalk,MATCH(1,(workout=F7)*(Tour=G7),0))*E7,"--")</f>
        <v>0.24</v>
      </c>
      <c r="AT7" s="7">
        <f t="array" ref="AT7">IF(F7&lt;&gt;"",INDEX(Mountainclimbers,MATCH(1,(workout=F7)*(Tour=G7),0))*E7,"--")</f>
        <v>0</v>
      </c>
      <c r="AU7" s="7">
        <f t="array" ref="AU7">IF(F7&lt;&gt;"",INDEX(Climbers,MATCH(1,(workout=F7)*(Tour=G7),0))*E7,"--")</f>
        <v>0</v>
      </c>
      <c r="AV7" s="7">
        <f t="array" ref="AV7">IF(F7&lt;&gt;"",INDEX(Sprawlfrogs,MATCH(1,(workout=F7)*(Tour=G7),0))*E7,"--")</f>
        <v>0</v>
      </c>
      <c r="AW7" s="7">
        <f t="array" ref="AW7">IF(F7&lt;&gt;"",INDEX(Froggers,MATCH(1,(workout=F7)*(Tour=G7),0))*E7,"--")</f>
        <v>0</v>
      </c>
      <c r="AX7" s="7"/>
      <c r="AY7" s="7"/>
      <c r="AZ7" s="8"/>
    </row>
    <row r="8" spans="1:52" s="1" customFormat="1" ht="11.25">
      <c r="A8" s="59">
        <v>2</v>
      </c>
      <c r="B8" s="59" t="s">
        <v>157</v>
      </c>
      <c r="C8" s="60">
        <v>41944</v>
      </c>
      <c r="D8" s="61">
        <v>3.472222222222222E-3</v>
      </c>
      <c r="E8" s="62">
        <v>1</v>
      </c>
      <c r="F8" s="63" t="s">
        <v>8</v>
      </c>
      <c r="G8" s="64" t="s">
        <v>133</v>
      </c>
      <c r="H8" s="65" t="s">
        <v>6</v>
      </c>
      <c r="I8" s="7">
        <f t="array" ref="I8">IF(F8&lt;&gt;"",INDEX(Sprawls,MATCH(1,(workout=F8)*(Tour=G8),0))*E8,"--")</f>
        <v>0</v>
      </c>
      <c r="J8" s="7">
        <f t="array" ref="J8">IF(F8&lt;&gt;"",INDEX(Burpees,MATCH(1,(workout=F8)*(Tour=G8),0))*E8,"--")</f>
        <v>50</v>
      </c>
      <c r="K8" s="7">
        <f t="array" ref="K8">IF(F8&lt;&gt;"",INDEX(Burpeesquatjumps,MATCH(1,(workout=F8)*(Tour=G8),0))*E8,"--")</f>
        <v>0</v>
      </c>
      <c r="L8" s="7">
        <f t="array" ref="L8">IF(F8&lt;&gt;"",INDEX(Burpeefrogs,MATCH(1,(workout=F8)*(Tour=G8),0))*E8,"--")</f>
        <v>0</v>
      </c>
      <c r="M8" s="7">
        <f t="array" ref="M8">IF(F8&lt;&gt;"",INDEX(Burpeedeepfrogs,MATCH(1,(workout=F8)*(Tour=G8),0))*E8,"--")</f>
        <v>0</v>
      </c>
      <c r="N8" s="7">
        <f t="array" ref="N8">IF(F8&lt;&gt;"",INDEX(Crunches,MATCH(1,(workout=F8)*(Tour=G8),0))*E8,"--")</f>
        <v>0</v>
      </c>
      <c r="O8" s="7">
        <f t="array" ref="O8">IF(F8&lt;&gt;"",INDEX(Situps,MATCH(1,(workout=F8)*(Tour=G8),0))*E8,"--")</f>
        <v>0</v>
      </c>
      <c r="P8" s="7">
        <f t="array" ref="P8">IF(F8&lt;&gt;"",INDEX(HHleglever,MATCH(1,(workout=F8)*(Tour=G8),0))*E8,"--")</f>
        <v>0</v>
      </c>
      <c r="Q8" s="7">
        <f t="array" ref="Q8">IF(F8&lt;&gt;"",INDEX(Straightleglever,MATCH(1,(workout=F8)*(Tour=G8),0))*E8,"--")</f>
        <v>0</v>
      </c>
      <c r="R8" s="7">
        <f t="array" ref="R8">IF(F8&lt;&gt;"",INDEX(Jackknives,MATCH(1,(workout=F8)*(Tour=G8),0))*E8,"--")</f>
        <v>0</v>
      </c>
      <c r="S8" s="7">
        <f t="array" ref="S8">IF(F8&lt;&gt;"",INDEX(HHstandups,MATCH(1,(workout=F8)*(Tour=G8),0))*E8,"--")</f>
        <v>0</v>
      </c>
      <c r="T8" s="7">
        <f t="array" ref="T8">IF(F8&lt;&gt;"",INDEX(Standups,MATCH(1,(workout=F8)*(Tour=G8),0))*E8,"--")</f>
        <v>0</v>
      </c>
      <c r="U8" s="7">
        <f t="array" ref="U8">IF(F8&lt;&gt;"",INDEX(Standupjumps,MATCH(1,(workout=F8)*(Tour=G8),0))*E8,"--")</f>
        <v>0</v>
      </c>
      <c r="V8" s="7">
        <f t="array" ref="V8">IF(F8&lt;&gt;"",INDEX(Kneepushups,MATCH(1,(workout=F8)*(Tour=G8),0))*E8,"--")</f>
        <v>0</v>
      </c>
      <c r="W8" s="7">
        <f t="array" ref="W8">IF(F8&lt;&gt;"",INDEX(Pushups,MATCH(1,(workout=F8)*(Tour=G8),0))*E8,"--")</f>
        <v>0</v>
      </c>
      <c r="X8" s="7">
        <f t="array" ref="X8">IF(F8&lt;&gt;"",INDEX(OHPushups,MATCH(1,(workout=F8)*(Tour=G8),0))*E8,"--")</f>
        <v>0</v>
      </c>
      <c r="Y8" s="7">
        <f t="array" ref="Y8">IF(F8&lt;&gt;"",INDEX(Pikes,MATCH(1,(workout=F8)*(Tour=G8),0))*E8,"--")</f>
        <v>0</v>
      </c>
      <c r="Z8" s="7">
        <f t="array" ref="Z8">IF(F8&lt;&gt;"",INDEX(KippingHSPushups,MATCH(1,(workout=F8)*(Tour=G8),0))*E8,"--")</f>
        <v>0</v>
      </c>
      <c r="AA8" s="7">
        <f t="array" ref="AA8">IF(F8&lt;&gt;"",INDEX(StrictHSPushups,MATCH(1,(workout=F8)*(Tour=G8),0))*E8,"--")</f>
        <v>0</v>
      </c>
      <c r="AB8" s="7">
        <f t="array" ref="AB8">IF(F8&lt;&gt;"",INDEX(Jumpingpullups,MATCH(1,(workout=F8)*(Tour=G8),0))*E8,"--")</f>
        <v>0</v>
      </c>
      <c r="AC8" s="7">
        <f t="array" ref="AC8">IF(F8&lt;&gt;"",INDEX(Pullups,MATCH(1,(workout=F8)*(Tour=G8),0))*E8,"--")</f>
        <v>0</v>
      </c>
      <c r="AD8" s="7">
        <f t="array" ref="AD8">IF(F8&lt;&gt;"",INDEX(Muscleups,MATCH(1,(workout=F8)*(Tour=G8),0))*E8,"--")</f>
        <v>0</v>
      </c>
      <c r="AE8" s="7">
        <f t="array" ref="AE8">IF(F8&lt;&gt;"",INDEX(Toestobar,MATCH(1,(workout=F8)*(Tour=G8),0))*E8,"--")</f>
        <v>0</v>
      </c>
      <c r="AF8" s="7">
        <f t="array" ref="AF8">IF(F8&lt;&gt;"",INDEX(Sprint,MATCH(1,(workout=F8)*(Tour=G8),0))*E8,"--")</f>
        <v>0</v>
      </c>
      <c r="AG8" s="7">
        <f t="array" ref="AG8">IF(F8&lt;&gt;"",INDEX(Run,MATCH(1,(workout=F8)*(Tour=G8),0))*E8,"--")</f>
        <v>0</v>
      </c>
      <c r="AH8" s="7">
        <f t="array" ref="AH8">IF(F8&lt;&gt;"",INDEX(Jumpingjacks,MATCH(1,(workout=F8)*(Tour=G8),0))*E8,"--")</f>
        <v>0</v>
      </c>
      <c r="AI8" s="7">
        <f t="array" ref="AI8">IF(F8&lt;&gt;"",INDEX(Highknees,MATCH(1,(workout=F8)*(Tour=G8),0))*E8,"--")</f>
        <v>0</v>
      </c>
      <c r="AJ8" s="7">
        <f t="array" ref="AJ8">IF(F8&lt;&gt;"",INDEX(Jumps,MATCH(1,(workout=F8)*(Tour=G8),0))*E8,"--")</f>
        <v>0</v>
      </c>
      <c r="AK8" s="7">
        <f t="array" ref="AK8">IF(F8&lt;&gt;"",INDEX(Highjumps,MATCH(1,(workout=F8)*(Tour=G8),0))*E8,"--")</f>
        <v>0</v>
      </c>
      <c r="AL8" s="7">
        <f t="array" ref="AL8">IF(F8&lt;&gt;"",INDEX(HHsquats,MATCH(1,(workout=F8)*(Tour=G8),0))*E8,"--")</f>
        <v>0</v>
      </c>
      <c r="AM8" s="7">
        <f t="array" ref="AM8">IF(F8&lt;&gt;"",INDEX(Squats,MATCH(1,(workout=F8)*(Tour=G8),0))*E8,"--")</f>
        <v>0</v>
      </c>
      <c r="AN8" s="7">
        <f t="array" ref="AN8">IF(F8&lt;&gt;"",INDEX(Pistols,MATCH(1,(workout=F8)*(Tour=G8),0))*E8,"--")</f>
        <v>0</v>
      </c>
      <c r="AO8" s="7">
        <f t="array" ref="AO8">IF(F8&lt;&gt;"",INDEX(HHlunges,MATCH(1,(workout=F8)*(Tour=G8),0))*E8,"--")</f>
        <v>0</v>
      </c>
      <c r="AP8" s="7">
        <f t="array" ref="AP8">IF(F8&lt;&gt;"",INDEX(Lunges,MATCH(1,(workout=F8)*(Tour=G8),0))*E8,"--")</f>
        <v>0</v>
      </c>
      <c r="AQ8" s="7">
        <f t="array" ref="AQ8">IF(F8&lt;&gt;"",INDEX(Splitlunges,MATCH(1,(workout=F8)*(Tour=G8),0))*E8,"--")</f>
        <v>0</v>
      </c>
      <c r="AR8" s="7">
        <f t="array" ref="AR8">IF(F8&lt;&gt;"",INDEX(HHlungewalk,MATCH(1,(workout=F8)*(Tour=G8),0))*E8,"--")</f>
        <v>0</v>
      </c>
      <c r="AS8" s="7">
        <f t="array" ref="AS8">IF(F8&lt;&gt;"",INDEX(Lungewalk,MATCH(1,(workout=F8)*(Tour=G8),0))*E8,"--")</f>
        <v>0</v>
      </c>
      <c r="AT8" s="7">
        <f t="array" ref="AT8">IF(F8&lt;&gt;"",INDEX(Mountainclimbers,MATCH(1,(workout=F8)*(Tour=G8),0))*E8,"--")</f>
        <v>0</v>
      </c>
      <c r="AU8" s="7">
        <f t="array" ref="AU8">IF(F8&lt;&gt;"",INDEX(Climbers,MATCH(1,(workout=F8)*(Tour=G8),0))*E8,"--")</f>
        <v>0</v>
      </c>
      <c r="AV8" s="7">
        <f t="array" ref="AV8">IF(F8&lt;&gt;"",INDEX(Sprawlfrogs,MATCH(1,(workout=F8)*(Tour=G8),0))*E8,"--")</f>
        <v>0</v>
      </c>
      <c r="AW8" s="7">
        <f t="array" ref="AW8">IF(F8&lt;&gt;"",INDEX(Froggers,MATCH(1,(workout=F8)*(Tour=G8),0))*E8,"--")</f>
        <v>0</v>
      </c>
      <c r="AX8" s="7"/>
      <c r="AY8" s="7"/>
      <c r="AZ8" s="8"/>
    </row>
    <row r="9" spans="1:52" s="1" customFormat="1" ht="11.25">
      <c r="A9" s="59">
        <v>2</v>
      </c>
      <c r="B9" s="59" t="s">
        <v>157</v>
      </c>
      <c r="C9" s="60">
        <v>41944</v>
      </c>
      <c r="D9" s="61">
        <v>2.2569444444444447E-3</v>
      </c>
      <c r="E9" s="62">
        <v>1</v>
      </c>
      <c r="F9" s="63" t="s">
        <v>13</v>
      </c>
      <c r="G9" s="64" t="s">
        <v>134</v>
      </c>
      <c r="H9" s="65" t="s">
        <v>6</v>
      </c>
      <c r="I9" s="7">
        <f t="array" ref="I9">IF(F9&lt;&gt;"",INDEX(Sprawls,MATCH(1,(workout=F9)*(Tour=G9),0))*E9,"--")</f>
        <v>0</v>
      </c>
      <c r="J9" s="7">
        <f t="array" ref="J9">IF(F9&lt;&gt;"",INDEX(Burpees,MATCH(1,(workout=F9)*(Tour=G9),0))*E9,"--")</f>
        <v>0</v>
      </c>
      <c r="K9" s="7">
        <f t="array" ref="K9">IF(F9&lt;&gt;"",INDEX(Burpeesquatjumps,MATCH(1,(workout=F9)*(Tour=G9),0))*E9,"--")</f>
        <v>0</v>
      </c>
      <c r="L9" s="7">
        <f t="array" ref="L9">IF(F9&lt;&gt;"",INDEX(Burpeefrogs,MATCH(1,(workout=F9)*(Tour=G9),0))*E9,"--")</f>
        <v>0</v>
      </c>
      <c r="M9" s="7">
        <f t="array" ref="M9">IF(F9&lt;&gt;"",INDEX(Burpeedeepfrogs,MATCH(1,(workout=F9)*(Tour=G9),0))*E9,"--")</f>
        <v>0</v>
      </c>
      <c r="N9" s="7">
        <f t="array" ref="N9">IF(F9&lt;&gt;"",INDEX(Crunches,MATCH(1,(workout=F9)*(Tour=G9),0))*E9,"--")</f>
        <v>0</v>
      </c>
      <c r="O9" s="7">
        <f t="array" ref="O9">IF(F9&lt;&gt;"",INDEX(Situps,MATCH(1,(workout=F9)*(Tour=G9),0))*E9,"--")</f>
        <v>100</v>
      </c>
      <c r="P9" s="7">
        <f t="array" ref="P9">IF(F9&lt;&gt;"",INDEX(HHleglever,MATCH(1,(workout=F9)*(Tour=G9),0))*E9,"--")</f>
        <v>0</v>
      </c>
      <c r="Q9" s="7">
        <f t="array" ref="Q9">IF(F9&lt;&gt;"",INDEX(Straightleglever,MATCH(1,(workout=F9)*(Tour=G9),0))*E9,"--")</f>
        <v>0</v>
      </c>
      <c r="R9" s="7">
        <f t="array" ref="R9">IF(F9&lt;&gt;"",INDEX(Jackknives,MATCH(1,(workout=F9)*(Tour=G9),0))*E9,"--")</f>
        <v>0</v>
      </c>
      <c r="S9" s="7">
        <f t="array" ref="S9">IF(F9&lt;&gt;"",INDEX(HHstandups,MATCH(1,(workout=F9)*(Tour=G9),0))*E9,"--")</f>
        <v>0</v>
      </c>
      <c r="T9" s="7">
        <f t="array" ref="T9">IF(F9&lt;&gt;"",INDEX(Standups,MATCH(1,(workout=F9)*(Tour=G9),0))*E9,"--")</f>
        <v>0</v>
      </c>
      <c r="U9" s="7">
        <f t="array" ref="U9">IF(F9&lt;&gt;"",INDEX(Standupjumps,MATCH(1,(workout=F9)*(Tour=G9),0))*E9,"--")</f>
        <v>0</v>
      </c>
      <c r="V9" s="7">
        <f t="array" ref="V9">IF(F9&lt;&gt;"",INDEX(Kneepushups,MATCH(1,(workout=F9)*(Tour=G9),0))*E9,"--")</f>
        <v>0</v>
      </c>
      <c r="W9" s="7">
        <f t="array" ref="W9">IF(F9&lt;&gt;"",INDEX(Pushups,MATCH(1,(workout=F9)*(Tour=G9),0))*E9,"--")</f>
        <v>0</v>
      </c>
      <c r="X9" s="7">
        <f t="array" ref="X9">IF(F9&lt;&gt;"",INDEX(OHPushups,MATCH(1,(workout=F9)*(Tour=G9),0))*E9,"--")</f>
        <v>0</v>
      </c>
      <c r="Y9" s="7">
        <f t="array" ref="Y9">IF(F9&lt;&gt;"",INDEX(Pikes,MATCH(1,(workout=F9)*(Tour=G9),0))*E9,"--")</f>
        <v>0</v>
      </c>
      <c r="Z9" s="7">
        <f t="array" ref="Z9">IF(F9&lt;&gt;"",INDEX(KippingHSPushups,MATCH(1,(workout=F9)*(Tour=G9),0))*E9,"--")</f>
        <v>0</v>
      </c>
      <c r="AA9" s="7">
        <f t="array" ref="AA9">IF(F9&lt;&gt;"",INDEX(StrictHSPushups,MATCH(1,(workout=F9)*(Tour=G9),0))*E9,"--")</f>
        <v>0</v>
      </c>
      <c r="AB9" s="7">
        <f t="array" ref="AB9">IF(F9&lt;&gt;"",INDEX(Jumpingpullups,MATCH(1,(workout=F9)*(Tour=G9),0))*E9,"--")</f>
        <v>0</v>
      </c>
      <c r="AC9" s="7">
        <f t="array" ref="AC9">IF(F9&lt;&gt;"",INDEX(Pullups,MATCH(1,(workout=F9)*(Tour=G9),0))*E9,"--")</f>
        <v>0</v>
      </c>
      <c r="AD9" s="7">
        <f t="array" ref="AD9">IF(F9&lt;&gt;"",INDEX(Muscleups,MATCH(1,(workout=F9)*(Tour=G9),0))*E9,"--")</f>
        <v>0</v>
      </c>
      <c r="AE9" s="7">
        <f t="array" ref="AE9">IF(F9&lt;&gt;"",INDEX(Toestobar,MATCH(1,(workout=F9)*(Tour=G9),0))*E9,"--")</f>
        <v>0</v>
      </c>
      <c r="AF9" s="7">
        <f t="array" ref="AF9">IF(F9&lt;&gt;"",INDEX(Sprint,MATCH(1,(workout=F9)*(Tour=G9),0))*E9,"--")</f>
        <v>0</v>
      </c>
      <c r="AG9" s="7">
        <f t="array" ref="AG9">IF(F9&lt;&gt;"",INDEX(Run,MATCH(1,(workout=F9)*(Tour=G9),0))*E9,"--")</f>
        <v>0</v>
      </c>
      <c r="AH9" s="7">
        <f t="array" ref="AH9">IF(F9&lt;&gt;"",INDEX(Jumpingjacks,MATCH(1,(workout=F9)*(Tour=G9),0))*E9,"--")</f>
        <v>0</v>
      </c>
      <c r="AI9" s="7">
        <f t="array" ref="AI9">IF(F9&lt;&gt;"",INDEX(Highknees,MATCH(1,(workout=F9)*(Tour=G9),0))*E9,"--")</f>
        <v>0</v>
      </c>
      <c r="AJ9" s="7">
        <f t="array" ref="AJ9">IF(F9&lt;&gt;"",INDEX(Jumps,MATCH(1,(workout=F9)*(Tour=G9),0))*E9,"--")</f>
        <v>0</v>
      </c>
      <c r="AK9" s="7">
        <f t="array" ref="AK9">IF(F9&lt;&gt;"",INDEX(Highjumps,MATCH(1,(workout=F9)*(Tour=G9),0))*E9,"--")</f>
        <v>0</v>
      </c>
      <c r="AL9" s="7">
        <f t="array" ref="AL9">IF(F9&lt;&gt;"",INDEX(HHsquats,MATCH(1,(workout=F9)*(Tour=G9),0))*E9,"--")</f>
        <v>0</v>
      </c>
      <c r="AM9" s="7">
        <f t="array" ref="AM9">IF(F9&lt;&gt;"",INDEX(Squats,MATCH(1,(workout=F9)*(Tour=G9),0))*E9,"--")</f>
        <v>0</v>
      </c>
      <c r="AN9" s="7">
        <f t="array" ref="AN9">IF(F9&lt;&gt;"",INDEX(Pistols,MATCH(1,(workout=F9)*(Tour=G9),0))*E9,"--")</f>
        <v>0</v>
      </c>
      <c r="AO9" s="7">
        <f t="array" ref="AO9">IF(F9&lt;&gt;"",INDEX(HHlunges,MATCH(1,(workout=F9)*(Tour=G9),0))*E9,"--")</f>
        <v>0</v>
      </c>
      <c r="AP9" s="7">
        <f t="array" ref="AP9">IF(F9&lt;&gt;"",INDEX(Lunges,MATCH(1,(workout=F9)*(Tour=G9),0))*E9,"--")</f>
        <v>0</v>
      </c>
      <c r="AQ9" s="7">
        <f t="array" ref="AQ9">IF(F9&lt;&gt;"",INDEX(Splitlunges,MATCH(1,(workout=F9)*(Tour=G9),0))*E9,"--")</f>
        <v>0</v>
      </c>
      <c r="AR9" s="7">
        <f t="array" ref="AR9">IF(F9&lt;&gt;"",INDEX(HHlungewalk,MATCH(1,(workout=F9)*(Tour=G9),0))*E9,"--")</f>
        <v>0</v>
      </c>
      <c r="AS9" s="7">
        <f t="array" ref="AS9">IF(F9&lt;&gt;"",INDEX(Lungewalk,MATCH(1,(workout=F9)*(Tour=G9),0))*E9,"--")</f>
        <v>0</v>
      </c>
      <c r="AT9" s="7">
        <f t="array" ref="AT9">IF(F9&lt;&gt;"",INDEX(Mountainclimbers,MATCH(1,(workout=F9)*(Tour=G9),0))*E9,"--")</f>
        <v>0</v>
      </c>
      <c r="AU9" s="7">
        <f t="array" ref="AU9">IF(F9&lt;&gt;"",INDEX(Climbers,MATCH(1,(workout=F9)*(Tour=G9),0))*E9,"--")</f>
        <v>0</v>
      </c>
      <c r="AV9" s="7">
        <f t="array" ref="AV9">IF(F9&lt;&gt;"",INDEX(Sprawlfrogs,MATCH(1,(workout=F9)*(Tour=G9),0))*E9,"--")</f>
        <v>0</v>
      </c>
      <c r="AW9" s="7">
        <f t="array" ref="AW9">IF(F9&lt;&gt;"",INDEX(Froggers,MATCH(1,(workout=F9)*(Tour=G9),0))*E9,"--")</f>
        <v>0</v>
      </c>
      <c r="AX9" s="7"/>
      <c r="AY9" s="7"/>
      <c r="AZ9" s="8"/>
    </row>
    <row r="10" spans="1:52" s="1" customFormat="1" ht="11.25">
      <c r="A10" s="59">
        <v>2</v>
      </c>
      <c r="B10" s="59" t="s">
        <v>165</v>
      </c>
      <c r="C10" s="60">
        <v>41945</v>
      </c>
      <c r="D10" s="61">
        <v>6.2499999999999995E-3</v>
      </c>
      <c r="E10" s="62">
        <v>1</v>
      </c>
      <c r="F10" s="63" t="s">
        <v>120</v>
      </c>
      <c r="G10" s="64" t="s">
        <v>60</v>
      </c>
      <c r="H10" s="65" t="s">
        <v>6</v>
      </c>
      <c r="I10" s="7">
        <f t="array" ref="I10">IF(F10&lt;&gt;"",INDEX(Sprawls,MATCH(1,(workout=F10)*(Tour=G10),0))*E10,"--")</f>
        <v>0</v>
      </c>
      <c r="J10" s="7">
        <f t="array" ref="J10">IF(F10&lt;&gt;"",INDEX(Burpees,MATCH(1,(workout=F10)*(Tour=G10),0))*E10,"--")</f>
        <v>0</v>
      </c>
      <c r="K10" s="7">
        <f t="array" ref="K10">IF(F10&lt;&gt;"",INDEX(Burpeesquatjumps,MATCH(1,(workout=F10)*(Tour=G10),0))*E10,"--")</f>
        <v>0</v>
      </c>
      <c r="L10" s="7">
        <f t="array" ref="L10">IF(F10&lt;&gt;"",INDEX(Burpeefrogs,MATCH(1,(workout=F10)*(Tour=G10),0))*E10,"--")</f>
        <v>0</v>
      </c>
      <c r="M10" s="7">
        <f t="array" ref="M10">IF(F10&lt;&gt;"",INDEX(Burpeedeepfrogs,MATCH(1,(workout=F10)*(Tour=G10),0))*E10,"--")</f>
        <v>0</v>
      </c>
      <c r="N10" s="7">
        <f t="array" ref="N10">IF(F10&lt;&gt;"",INDEX(Crunches,MATCH(1,(workout=F10)*(Tour=G10),0))*E10,"--")</f>
        <v>0</v>
      </c>
      <c r="O10" s="7">
        <f t="array" ref="O10">IF(F10&lt;&gt;"",INDEX(Situps,MATCH(1,(workout=F10)*(Tour=G10),0))*E10,"--")</f>
        <v>0</v>
      </c>
      <c r="P10" s="7">
        <f t="array" ref="P10">IF(F10&lt;&gt;"",INDEX(HHleglever,MATCH(1,(workout=F10)*(Tour=G10),0))*E10,"--")</f>
        <v>0</v>
      </c>
      <c r="Q10" s="7">
        <f t="array" ref="Q10">IF(F10&lt;&gt;"",INDEX(Straightleglever,MATCH(1,(workout=F10)*(Tour=G10),0))*E10,"--")</f>
        <v>0</v>
      </c>
      <c r="R10" s="7">
        <f t="array" ref="R10">IF(F10&lt;&gt;"",INDEX(Jackknives,MATCH(1,(workout=F10)*(Tour=G10),0))*E10,"--")</f>
        <v>0</v>
      </c>
      <c r="S10" s="7">
        <f t="array" ref="S10">IF(F10&lt;&gt;"",INDEX(HHstandups,MATCH(1,(workout=F10)*(Tour=G10),0))*E10,"--")</f>
        <v>0</v>
      </c>
      <c r="T10" s="7">
        <f t="array" ref="T10">IF(F10&lt;&gt;"",INDEX(Standups,MATCH(1,(workout=F10)*(Tour=G10),0))*E10,"--")</f>
        <v>0</v>
      </c>
      <c r="U10" s="7">
        <f t="array" ref="U10">IF(F10&lt;&gt;"",INDEX(Standupjumps,MATCH(1,(workout=F10)*(Tour=G10),0))*E10,"--")</f>
        <v>0</v>
      </c>
      <c r="V10" s="7">
        <f t="array" ref="V10">IF(F10&lt;&gt;"",INDEX(Kneepushups,MATCH(1,(workout=F10)*(Tour=G10),0))*E10,"--")</f>
        <v>0</v>
      </c>
      <c r="W10" s="7">
        <f t="array" ref="W10">IF(F10&lt;&gt;"",INDEX(Pushups,MATCH(1,(workout=F10)*(Tour=G10),0))*E10,"--")</f>
        <v>50</v>
      </c>
      <c r="X10" s="7">
        <f t="array" ref="X10">IF(F10&lt;&gt;"",INDEX(OHPushups,MATCH(1,(workout=F10)*(Tour=G10),0))*E10,"--")</f>
        <v>0</v>
      </c>
      <c r="Y10" s="7">
        <f t="array" ref="Y10">IF(F10&lt;&gt;"",INDEX(Pikes,MATCH(1,(workout=F10)*(Tour=G10),0))*E10,"--")</f>
        <v>0</v>
      </c>
      <c r="Z10" s="7">
        <f t="array" ref="Z10">IF(F10&lt;&gt;"",INDEX(KippingHSPushups,MATCH(1,(workout=F10)*(Tour=G10),0))*E10,"--")</f>
        <v>0</v>
      </c>
      <c r="AA10" s="7">
        <f t="array" ref="AA10">IF(F10&lt;&gt;"",INDEX(StrictHSPushups,MATCH(1,(workout=F10)*(Tour=G10),0))*E10,"--")</f>
        <v>0</v>
      </c>
      <c r="AB10" s="7">
        <f t="array" ref="AB10">IF(F10&lt;&gt;"",INDEX(Jumpingpullups,MATCH(1,(workout=F10)*(Tour=G10),0))*E10,"--")</f>
        <v>0</v>
      </c>
      <c r="AC10" s="7">
        <f t="array" ref="AC10">IF(F10&lt;&gt;"",INDEX(Pullups,MATCH(1,(workout=F10)*(Tour=G10),0))*E10,"--")</f>
        <v>50</v>
      </c>
      <c r="AD10" s="7">
        <f t="array" ref="AD10">IF(F10&lt;&gt;"",INDEX(Muscleups,MATCH(1,(workout=F10)*(Tour=G10),0))*E10,"--")</f>
        <v>0</v>
      </c>
      <c r="AE10" s="7">
        <f t="array" ref="AE10">IF(F10&lt;&gt;"",INDEX(Toestobar,MATCH(1,(workout=F10)*(Tour=G10),0))*E10,"--")</f>
        <v>0</v>
      </c>
      <c r="AF10" s="7">
        <f t="array" ref="AF10">IF(F10&lt;&gt;"",INDEX(Sprint,MATCH(1,(workout=F10)*(Tour=G10),0))*E10,"--")</f>
        <v>0</v>
      </c>
      <c r="AG10" s="7">
        <f t="array" ref="AG10">IF(F10&lt;&gt;"",INDEX(Run,MATCH(1,(workout=F10)*(Tour=G10),0))*E10,"--")</f>
        <v>0</v>
      </c>
      <c r="AH10" s="7">
        <f t="array" ref="AH10">IF(F10&lt;&gt;"",INDEX(Jumpingjacks,MATCH(1,(workout=F10)*(Tour=G10),0))*E10,"--")</f>
        <v>0</v>
      </c>
      <c r="AI10" s="7">
        <f t="array" ref="AI10">IF(F10&lt;&gt;"",INDEX(Highknees,MATCH(1,(workout=F10)*(Tour=G10),0))*E10,"--")</f>
        <v>0</v>
      </c>
      <c r="AJ10" s="7">
        <f t="array" ref="AJ10">IF(F10&lt;&gt;"",INDEX(Jumps,MATCH(1,(workout=F10)*(Tour=G10),0))*E10,"--")</f>
        <v>0</v>
      </c>
      <c r="AK10" s="7">
        <f t="array" ref="AK10">IF(F10&lt;&gt;"",INDEX(Highjumps,MATCH(1,(workout=F10)*(Tour=G10),0))*E10,"--")</f>
        <v>0</v>
      </c>
      <c r="AL10" s="7">
        <f t="array" ref="AL10">IF(F10&lt;&gt;"",INDEX(HHsquats,MATCH(1,(workout=F10)*(Tour=G10),0))*E10,"--")</f>
        <v>0</v>
      </c>
      <c r="AM10" s="7">
        <f t="array" ref="AM10">IF(F10&lt;&gt;"",INDEX(Squats,MATCH(1,(workout=F10)*(Tour=G10),0))*E10,"--")</f>
        <v>0</v>
      </c>
      <c r="AN10" s="7">
        <f t="array" ref="AN10">IF(F10&lt;&gt;"",INDEX(Pistols,MATCH(1,(workout=F10)*(Tour=G10),0))*E10,"--")</f>
        <v>0</v>
      </c>
      <c r="AO10" s="7">
        <f t="array" ref="AO10">IF(F10&lt;&gt;"",INDEX(HHlunges,MATCH(1,(workout=F10)*(Tour=G10),0))*E10,"--")</f>
        <v>0</v>
      </c>
      <c r="AP10" s="7">
        <f t="array" ref="AP10">IF(F10&lt;&gt;"",INDEX(Lunges,MATCH(1,(workout=F10)*(Tour=G10),0))*E10,"--")</f>
        <v>0</v>
      </c>
      <c r="AQ10" s="7">
        <f t="array" ref="AQ10">IF(F10&lt;&gt;"",INDEX(Splitlunges,MATCH(1,(workout=F10)*(Tour=G10),0))*E10,"--")</f>
        <v>0</v>
      </c>
      <c r="AR10" s="7">
        <f t="array" ref="AR10">IF(F10&lt;&gt;"",INDEX(HHlungewalk,MATCH(1,(workout=F10)*(Tour=G10),0))*E10,"--")</f>
        <v>0</v>
      </c>
      <c r="AS10" s="7">
        <f t="array" ref="AS10">IF(F10&lt;&gt;"",INDEX(Lungewalk,MATCH(1,(workout=F10)*(Tour=G10),0))*E10,"--")</f>
        <v>0</v>
      </c>
      <c r="AT10" s="7">
        <f t="array" ref="AT10">IF(F10&lt;&gt;"",INDEX(Mountainclimbers,MATCH(1,(workout=F10)*(Tour=G10),0))*E10,"--")</f>
        <v>0</v>
      </c>
      <c r="AU10" s="7">
        <f t="array" ref="AU10">IF(F10&lt;&gt;"",INDEX(Climbers,MATCH(1,(workout=F10)*(Tour=G10),0))*E10,"--")</f>
        <v>0</v>
      </c>
      <c r="AV10" s="7">
        <f t="array" ref="AV10">IF(F10&lt;&gt;"",INDEX(Sprawlfrogs,MATCH(1,(workout=F10)*(Tour=G10),0))*E10,"--")</f>
        <v>0</v>
      </c>
      <c r="AW10" s="7">
        <f t="array" ref="AW10">IF(F10&lt;&gt;"",INDEX(Froggers,MATCH(1,(workout=F10)*(Tour=G10),0))*E10,"--")</f>
        <v>0</v>
      </c>
      <c r="AX10" s="7"/>
      <c r="AY10" s="7"/>
      <c r="AZ10" s="8"/>
    </row>
    <row r="11" spans="1:52" s="1" customFormat="1" ht="11.25">
      <c r="A11" s="59">
        <v>3</v>
      </c>
      <c r="B11" s="59" t="s">
        <v>165</v>
      </c>
      <c r="C11" s="60">
        <v>41946</v>
      </c>
      <c r="D11" s="61">
        <v>7.106481481481481E-3</v>
      </c>
      <c r="E11" s="62">
        <v>1</v>
      </c>
      <c r="F11" s="63" t="s">
        <v>61</v>
      </c>
      <c r="G11" s="64" t="s">
        <v>56</v>
      </c>
      <c r="H11" s="65" t="s">
        <v>6</v>
      </c>
      <c r="I11" s="7">
        <f t="array" ref="I11">IF(F11&lt;&gt;"",INDEX(Sprawls,MATCH(1,(workout=F11)*(Tour=G11),0))*E11,"--")</f>
        <v>0</v>
      </c>
      <c r="J11" s="7">
        <f t="array" ref="J11">IF(F11&lt;&gt;"",INDEX(Burpees,MATCH(1,(workout=F11)*(Tour=G11),0))*E11,"--")</f>
        <v>50</v>
      </c>
      <c r="K11" s="7">
        <f t="array" ref="K11">IF(F11&lt;&gt;"",INDEX(Burpeesquatjumps,MATCH(1,(workout=F11)*(Tour=G11),0))*E11,"--")</f>
        <v>0</v>
      </c>
      <c r="L11" s="7">
        <f t="array" ref="L11">IF(F11&lt;&gt;"",INDEX(Burpeefrogs,MATCH(1,(workout=F11)*(Tour=G11),0))*E11,"--")</f>
        <v>0</v>
      </c>
      <c r="M11" s="7">
        <f t="array" ref="M11">IF(F11&lt;&gt;"",INDEX(Burpeedeepfrogs,MATCH(1,(workout=F11)*(Tour=G11),0))*E11,"--")</f>
        <v>0</v>
      </c>
      <c r="N11" s="7">
        <f t="array" ref="N11">IF(F11&lt;&gt;"",INDEX(Crunches,MATCH(1,(workout=F11)*(Tour=G11),0))*E11,"--")</f>
        <v>0</v>
      </c>
      <c r="O11" s="7">
        <f t="array" ref="O11">IF(F11&lt;&gt;"",INDEX(Situps,MATCH(1,(workout=F11)*(Tour=G11),0))*E11,"--")</f>
        <v>50</v>
      </c>
      <c r="P11" s="7">
        <f t="array" ref="P11">IF(F11&lt;&gt;"",INDEX(HHleglever,MATCH(1,(workout=F11)*(Tour=G11),0))*E11,"--")</f>
        <v>0</v>
      </c>
      <c r="Q11" s="7">
        <f t="array" ref="Q11">IF(F11&lt;&gt;"",INDEX(Straightleglever,MATCH(1,(workout=F11)*(Tour=G11),0))*E11,"--")</f>
        <v>0</v>
      </c>
      <c r="R11" s="7">
        <f t="array" ref="R11">IF(F11&lt;&gt;"",INDEX(Jackknives,MATCH(1,(workout=F11)*(Tour=G11),0))*E11,"--")</f>
        <v>0</v>
      </c>
      <c r="S11" s="7">
        <f t="array" ref="S11">IF(F11&lt;&gt;"",INDEX(HHstandups,MATCH(1,(workout=F11)*(Tour=G11),0))*E11,"--")</f>
        <v>0</v>
      </c>
      <c r="T11" s="7">
        <f t="array" ref="T11">IF(F11&lt;&gt;"",INDEX(Standups,MATCH(1,(workout=F11)*(Tour=G11),0))*E11,"--")</f>
        <v>0</v>
      </c>
      <c r="U11" s="7">
        <f t="array" ref="U11">IF(F11&lt;&gt;"",INDEX(Standupjumps,MATCH(1,(workout=F11)*(Tour=G11),0))*E11,"--")</f>
        <v>0</v>
      </c>
      <c r="V11" s="7">
        <f t="array" ref="V11">IF(F11&lt;&gt;"",INDEX(Kneepushups,MATCH(1,(workout=F11)*(Tour=G11),0))*E11,"--")</f>
        <v>0</v>
      </c>
      <c r="W11" s="7">
        <f t="array" ref="W11">IF(F11&lt;&gt;"",INDEX(Pushups,MATCH(1,(workout=F11)*(Tour=G11),0))*E11,"--")</f>
        <v>0</v>
      </c>
      <c r="X11" s="7">
        <f t="array" ref="X11">IF(F11&lt;&gt;"",INDEX(OHPushups,MATCH(1,(workout=F11)*(Tour=G11),0))*E11,"--")</f>
        <v>0</v>
      </c>
      <c r="Y11" s="7">
        <f t="array" ref="Y11">IF(F11&lt;&gt;"",INDEX(Pikes,MATCH(1,(workout=F11)*(Tour=G11),0))*E11,"--")</f>
        <v>0</v>
      </c>
      <c r="Z11" s="7">
        <f t="array" ref="Z11">IF(F11&lt;&gt;"",INDEX(KippingHSPushups,MATCH(1,(workout=F11)*(Tour=G11),0))*E11,"--")</f>
        <v>0</v>
      </c>
      <c r="AA11" s="7">
        <f t="array" ref="AA11">IF(F11&lt;&gt;"",INDEX(StrictHSPushups,MATCH(1,(workout=F11)*(Tour=G11),0))*E11,"--")</f>
        <v>0</v>
      </c>
      <c r="AB11" s="7">
        <f t="array" ref="AB11">IF(F11&lt;&gt;"",INDEX(Jumpingpullups,MATCH(1,(workout=F11)*(Tour=G11),0))*E11,"--")</f>
        <v>0</v>
      </c>
      <c r="AC11" s="7">
        <f t="array" ref="AC11">IF(F11&lt;&gt;"",INDEX(Pullups,MATCH(1,(workout=F11)*(Tour=G11),0))*E11,"--")</f>
        <v>0</v>
      </c>
      <c r="AD11" s="7">
        <f t="array" ref="AD11">IF(F11&lt;&gt;"",INDEX(Muscleups,MATCH(1,(workout=F11)*(Tour=G11),0))*E11,"--")</f>
        <v>0</v>
      </c>
      <c r="AE11" s="7">
        <f t="array" ref="AE11">IF(F11&lt;&gt;"",INDEX(Toestobar,MATCH(1,(workout=F11)*(Tour=G11),0))*E11,"--")</f>
        <v>0</v>
      </c>
      <c r="AF11" s="7">
        <f t="array" ref="AF11">IF(F11&lt;&gt;"",INDEX(Sprint,MATCH(1,(workout=F11)*(Tour=G11),0))*E11,"--")</f>
        <v>0</v>
      </c>
      <c r="AG11" s="7">
        <f t="array" ref="AG11">IF(F11&lt;&gt;"",INDEX(Run,MATCH(1,(workout=F11)*(Tour=G11),0))*E11,"--")</f>
        <v>0</v>
      </c>
      <c r="AH11" s="7">
        <f t="array" ref="AH11">IF(F11&lt;&gt;"",INDEX(Jumpingjacks,MATCH(1,(workout=F11)*(Tour=G11),0))*E11,"--")</f>
        <v>0</v>
      </c>
      <c r="AI11" s="7">
        <f t="array" ref="AI11">IF(F11&lt;&gt;"",INDEX(Highknees,MATCH(1,(workout=F11)*(Tour=G11),0))*E11,"--")</f>
        <v>0</v>
      </c>
      <c r="AJ11" s="7">
        <f t="array" ref="AJ11">IF(F11&lt;&gt;"",INDEX(Jumps,MATCH(1,(workout=F11)*(Tour=G11),0))*E11,"--")</f>
        <v>0</v>
      </c>
      <c r="AK11" s="7">
        <f t="array" ref="AK11">IF(F11&lt;&gt;"",INDEX(Highjumps,MATCH(1,(workout=F11)*(Tour=G11),0))*E11,"--")</f>
        <v>0</v>
      </c>
      <c r="AL11" s="7">
        <f t="array" ref="AL11">IF(F11&lt;&gt;"",INDEX(HHsquats,MATCH(1,(workout=F11)*(Tour=G11),0))*E11,"--")</f>
        <v>0</v>
      </c>
      <c r="AM11" s="7">
        <f t="array" ref="AM11">IF(F11&lt;&gt;"",INDEX(Squats,MATCH(1,(workout=F11)*(Tour=G11),0))*E11,"--")</f>
        <v>50</v>
      </c>
      <c r="AN11" s="7">
        <f t="array" ref="AN11">IF(F11&lt;&gt;"",INDEX(Pistols,MATCH(1,(workout=F11)*(Tour=G11),0))*E11,"--")</f>
        <v>0</v>
      </c>
      <c r="AO11" s="7">
        <f t="array" ref="AO11">IF(F11&lt;&gt;"",INDEX(HHlunges,MATCH(1,(workout=F11)*(Tour=G11),0))*E11,"--")</f>
        <v>0</v>
      </c>
      <c r="AP11" s="7">
        <f t="array" ref="AP11">IF(F11&lt;&gt;"",INDEX(Lunges,MATCH(1,(workout=F11)*(Tour=G11),0))*E11,"--")</f>
        <v>0</v>
      </c>
      <c r="AQ11" s="7">
        <f t="array" ref="AQ11">IF(F11&lt;&gt;"",INDEX(Splitlunges,MATCH(1,(workout=F11)*(Tour=G11),0))*E11,"--")</f>
        <v>0</v>
      </c>
      <c r="AR11" s="7">
        <f t="array" ref="AR11">IF(F11&lt;&gt;"",INDEX(HHlungewalk,MATCH(1,(workout=F11)*(Tour=G11),0))*E11,"--")</f>
        <v>0</v>
      </c>
      <c r="AS11" s="7">
        <f t="array" ref="AS11">IF(F11&lt;&gt;"",INDEX(Lungewalk,MATCH(1,(workout=F11)*(Tour=G11),0))*E11,"--")</f>
        <v>0</v>
      </c>
      <c r="AT11" s="7">
        <f t="array" ref="AT11">IF(F11&lt;&gt;"",INDEX(Mountainclimbers,MATCH(1,(workout=F11)*(Tour=G11),0))*E11,"--")</f>
        <v>0</v>
      </c>
      <c r="AU11" s="7">
        <f t="array" ref="AU11">IF(F11&lt;&gt;"",INDEX(Climbers,MATCH(1,(workout=F11)*(Tour=G11),0))*E11,"--")</f>
        <v>0</v>
      </c>
      <c r="AV11" s="7">
        <f t="array" ref="AV11">IF(F11&lt;&gt;"",INDEX(Sprawlfrogs,MATCH(1,(workout=F11)*(Tour=G11),0))*E11,"--")</f>
        <v>0</v>
      </c>
      <c r="AW11" s="7">
        <f t="array" ref="AW11">IF(F11&lt;&gt;"",INDEX(Froggers,MATCH(1,(workout=F11)*(Tour=G11),0))*E11,"--")</f>
        <v>0</v>
      </c>
      <c r="AX11" s="7"/>
      <c r="AY11" s="7"/>
      <c r="AZ11" s="8"/>
    </row>
    <row r="12" spans="1:52" s="1" customFormat="1" ht="11.25">
      <c r="A12" s="59">
        <v>3</v>
      </c>
      <c r="B12" s="59" t="s">
        <v>165</v>
      </c>
      <c r="C12" s="60">
        <v>41947</v>
      </c>
      <c r="D12" s="61">
        <v>2.7928240740740743E-2</v>
      </c>
      <c r="E12" s="62">
        <v>1</v>
      </c>
      <c r="F12" s="63" t="s">
        <v>78</v>
      </c>
      <c r="G12" s="64" t="s">
        <v>60</v>
      </c>
      <c r="H12" s="65" t="s">
        <v>6</v>
      </c>
      <c r="I12" s="7">
        <f t="array" ref="I12">IF(F12&lt;&gt;"",INDEX(Sprawls,MATCH(1,(workout=F12)*(Tour=G12),0))*E12,"--")</f>
        <v>0</v>
      </c>
      <c r="J12" s="7">
        <f t="array" ref="J12">IF(F12&lt;&gt;"",INDEX(Burpees,MATCH(1,(workout=F12)*(Tour=G12),0))*E12,"--")</f>
        <v>150</v>
      </c>
      <c r="K12" s="7">
        <f t="array" ref="K12">IF(F12&lt;&gt;"",INDEX(Burpeesquatjumps,MATCH(1,(workout=F12)*(Tour=G12),0))*E12,"--")</f>
        <v>0</v>
      </c>
      <c r="L12" s="7">
        <f t="array" ref="L12">IF(F12&lt;&gt;"",INDEX(Burpeefrogs,MATCH(1,(workout=F12)*(Tour=G12),0))*E12,"--")</f>
        <v>0</v>
      </c>
      <c r="M12" s="7">
        <f t="array" ref="M12">IF(F12&lt;&gt;"",INDEX(Burpeedeepfrogs,MATCH(1,(workout=F12)*(Tour=G12),0))*E12,"--")</f>
        <v>0</v>
      </c>
      <c r="N12" s="7">
        <f t="array" ref="N12">IF(F12&lt;&gt;"",INDEX(Crunches,MATCH(1,(workout=F12)*(Tour=G12),0))*E12,"--")</f>
        <v>0</v>
      </c>
      <c r="O12" s="7">
        <f t="array" ref="O12">IF(F12&lt;&gt;"",INDEX(Situps,MATCH(1,(workout=F12)*(Tour=G12),0))*E12,"--")</f>
        <v>150</v>
      </c>
      <c r="P12" s="7">
        <f t="array" ref="P12">IF(F12&lt;&gt;"",INDEX(HHleglever,MATCH(1,(workout=F12)*(Tour=G12),0))*E12,"--")</f>
        <v>0</v>
      </c>
      <c r="Q12" s="7">
        <f t="array" ref="Q12">IF(F12&lt;&gt;"",INDEX(Straightleglever,MATCH(1,(workout=F12)*(Tour=G12),0))*E12,"--")</f>
        <v>150</v>
      </c>
      <c r="R12" s="7">
        <f t="array" ref="R12">IF(F12&lt;&gt;"",INDEX(Jackknives,MATCH(1,(workout=F12)*(Tour=G12),0))*E12,"--")</f>
        <v>0</v>
      </c>
      <c r="S12" s="7">
        <f t="array" ref="S12">IF(F12&lt;&gt;"",INDEX(HHstandups,MATCH(1,(workout=F12)*(Tour=G12),0))*E12,"--")</f>
        <v>0</v>
      </c>
      <c r="T12" s="7">
        <f t="array" ref="T12">IF(F12&lt;&gt;"",INDEX(Standups,MATCH(1,(workout=F12)*(Tour=G12),0))*E12,"--")</f>
        <v>0</v>
      </c>
      <c r="U12" s="7">
        <f t="array" ref="U12">IF(F12&lt;&gt;"",INDEX(Standupjumps,MATCH(1,(workout=F12)*(Tour=G12),0))*E12,"--")</f>
        <v>0</v>
      </c>
      <c r="V12" s="7">
        <f t="array" ref="V12">IF(F12&lt;&gt;"",INDEX(Kneepushups,MATCH(1,(workout=F12)*(Tour=G12),0))*E12,"--")</f>
        <v>0</v>
      </c>
      <c r="W12" s="7">
        <f t="array" ref="W12">IF(F12&lt;&gt;"",INDEX(Pushups,MATCH(1,(workout=F12)*(Tour=G12),0))*E12,"--")</f>
        <v>0</v>
      </c>
      <c r="X12" s="7">
        <f t="array" ref="X12">IF(F12&lt;&gt;"",INDEX(OHPushups,MATCH(1,(workout=F12)*(Tour=G12),0))*E12,"--")</f>
        <v>0</v>
      </c>
      <c r="Y12" s="7">
        <f t="array" ref="Y12">IF(F12&lt;&gt;"",INDEX(Pikes,MATCH(1,(workout=F12)*(Tour=G12),0))*E12,"--")</f>
        <v>0</v>
      </c>
      <c r="Z12" s="7">
        <f t="array" ref="Z12">IF(F12&lt;&gt;"",INDEX(KippingHSPushups,MATCH(1,(workout=F12)*(Tour=G12),0))*E12,"--")</f>
        <v>0</v>
      </c>
      <c r="AA12" s="7">
        <f t="array" ref="AA12">IF(F12&lt;&gt;"",INDEX(StrictHSPushups,MATCH(1,(workout=F12)*(Tour=G12),0))*E12,"--")</f>
        <v>0</v>
      </c>
      <c r="AB12" s="7">
        <f t="array" ref="AB12">IF(F12&lt;&gt;"",INDEX(Jumpingpullups,MATCH(1,(workout=F12)*(Tour=G12),0))*E12,"--")</f>
        <v>0</v>
      </c>
      <c r="AC12" s="7">
        <f t="array" ref="AC12">IF(F12&lt;&gt;"",INDEX(Pullups,MATCH(1,(workout=F12)*(Tour=G12),0))*E12,"--")</f>
        <v>0</v>
      </c>
      <c r="AD12" s="7">
        <f t="array" ref="AD12">IF(F12&lt;&gt;"",INDEX(Muscleups,MATCH(1,(workout=F12)*(Tour=G12),0))*E12,"--")</f>
        <v>0</v>
      </c>
      <c r="AE12" s="7">
        <f t="array" ref="AE12">IF(F12&lt;&gt;"",INDEX(Toestobar,MATCH(1,(workout=F12)*(Tour=G12),0))*E12,"--")</f>
        <v>0</v>
      </c>
      <c r="AF12" s="7">
        <f t="array" ref="AF12">IF(F12&lt;&gt;"",INDEX(Sprint,MATCH(1,(workout=F12)*(Tour=G12),0))*E12,"--")</f>
        <v>0</v>
      </c>
      <c r="AG12" s="7">
        <f t="array" ref="AG12">IF(F12&lt;&gt;"",INDEX(Run,MATCH(1,(workout=F12)*(Tour=G12),0))*E12,"--")</f>
        <v>0</v>
      </c>
      <c r="AH12" s="7">
        <f t="array" ref="AH12">IF(F12&lt;&gt;"",INDEX(Jumpingjacks,MATCH(1,(workout=F12)*(Tour=G12),0))*E12,"--")</f>
        <v>450</v>
      </c>
      <c r="AI12" s="7">
        <f t="array" ref="AI12">IF(F12&lt;&gt;"",INDEX(Highknees,MATCH(1,(workout=F12)*(Tour=G12),0))*E12,"--")</f>
        <v>0</v>
      </c>
      <c r="AJ12" s="7">
        <f t="array" ref="AJ12">IF(F12&lt;&gt;"",INDEX(Jumps,MATCH(1,(workout=F12)*(Tour=G12),0))*E12,"--")</f>
        <v>0</v>
      </c>
      <c r="AK12" s="7">
        <f t="array" ref="AK12">IF(F12&lt;&gt;"",INDEX(Highjumps,MATCH(1,(workout=F12)*(Tour=G12),0))*E12,"--")</f>
        <v>0</v>
      </c>
      <c r="AL12" s="7">
        <f t="array" ref="AL12">IF(F12&lt;&gt;"",INDEX(HHsquats,MATCH(1,(workout=F12)*(Tour=G12),0))*E12,"--")</f>
        <v>0</v>
      </c>
      <c r="AM12" s="7">
        <f t="array" ref="AM12">IF(F12&lt;&gt;"",INDEX(Squats,MATCH(1,(workout=F12)*(Tour=G12),0))*E12,"--")</f>
        <v>0</v>
      </c>
      <c r="AN12" s="7">
        <f t="array" ref="AN12">IF(F12&lt;&gt;"",INDEX(Pistols,MATCH(1,(workout=F12)*(Tour=G12),0))*E12,"--")</f>
        <v>0</v>
      </c>
      <c r="AO12" s="7">
        <f t="array" ref="AO12">IF(F12&lt;&gt;"",INDEX(HHlunges,MATCH(1,(workout=F12)*(Tour=G12),0))*E12,"--")</f>
        <v>0</v>
      </c>
      <c r="AP12" s="7">
        <f t="array" ref="AP12">IF(F12&lt;&gt;"",INDEX(Lunges,MATCH(1,(workout=F12)*(Tour=G12),0))*E12,"--")</f>
        <v>0</v>
      </c>
      <c r="AQ12" s="7">
        <f t="array" ref="AQ12">IF(F12&lt;&gt;"",INDEX(Splitlunges,MATCH(1,(workout=F12)*(Tour=G12),0))*E12,"--")</f>
        <v>0</v>
      </c>
      <c r="AR12" s="7">
        <f t="array" ref="AR12">IF(F12&lt;&gt;"",INDEX(HHlungewalk,MATCH(1,(workout=F12)*(Tour=G12),0))*E12,"--")</f>
        <v>0</v>
      </c>
      <c r="AS12" s="7">
        <f t="array" ref="AS12">IF(F12&lt;&gt;"",INDEX(Lungewalk,MATCH(1,(workout=F12)*(Tour=G12),0))*E12,"--")</f>
        <v>0</v>
      </c>
      <c r="AT12" s="7">
        <f t="array" ref="AT12">IF(F12&lt;&gt;"",INDEX(Mountainclimbers,MATCH(1,(workout=F12)*(Tour=G12),0))*E12,"--")</f>
        <v>0</v>
      </c>
      <c r="AU12" s="7">
        <f t="array" ref="AU12">IF(F12&lt;&gt;"",INDEX(Climbers,MATCH(1,(workout=F12)*(Tour=G12),0))*E12,"--")</f>
        <v>0</v>
      </c>
      <c r="AV12" s="7">
        <f t="array" ref="AV12">IF(F12&lt;&gt;"",INDEX(Sprawlfrogs,MATCH(1,(workout=F12)*(Tour=G12),0))*E12,"--")</f>
        <v>0</v>
      </c>
      <c r="AW12" s="7">
        <f t="array" ref="AW12">IF(F12&lt;&gt;"",INDEX(Froggers,MATCH(1,(workout=F12)*(Tour=G12),0))*E12,"--")</f>
        <v>0</v>
      </c>
      <c r="AX12" s="7"/>
      <c r="AY12" s="7"/>
      <c r="AZ12" s="8"/>
    </row>
    <row r="13" spans="1:52" s="1" customFormat="1" ht="11.25">
      <c r="A13" s="59">
        <v>4</v>
      </c>
      <c r="B13" s="59" t="s">
        <v>157</v>
      </c>
      <c r="C13" s="60">
        <v>41949</v>
      </c>
      <c r="D13" s="61">
        <v>1.6493055555555556E-2</v>
      </c>
      <c r="E13" s="62">
        <v>1</v>
      </c>
      <c r="F13" s="63" t="s">
        <v>147</v>
      </c>
      <c r="G13" s="64"/>
      <c r="H13" s="65" t="s">
        <v>6</v>
      </c>
      <c r="I13" s="7">
        <f t="array" ref="I13">IF(F13&lt;&gt;"",INDEX(Sprawls,MATCH(1,(workout=F13)*(Tour=G13),0))*E13,"--")</f>
        <v>0</v>
      </c>
      <c r="J13" s="7">
        <f t="array" ref="J13">IF(F13&lt;&gt;"",INDEX(Burpees,MATCH(1,(workout=F13)*(Tour=G13),0))*E13,"--")</f>
        <v>0</v>
      </c>
      <c r="K13" s="7">
        <f t="array" ref="K13">IF(F13&lt;&gt;"",INDEX(Burpeesquatjumps,MATCH(1,(workout=F13)*(Tour=G13),0))*E13,"--")</f>
        <v>0</v>
      </c>
      <c r="L13" s="7">
        <f t="array" ref="L13">IF(F13&lt;&gt;"",INDEX(Burpeefrogs,MATCH(1,(workout=F13)*(Tour=G13),0))*E13,"--")</f>
        <v>0</v>
      </c>
      <c r="M13" s="7">
        <f t="array" ref="M13">IF(F13&lt;&gt;"",INDEX(Burpeedeepfrogs,MATCH(1,(workout=F13)*(Tour=G13),0))*E13,"--")</f>
        <v>0</v>
      </c>
      <c r="N13" s="7">
        <f t="array" ref="N13">IF(F13&lt;&gt;"",INDEX(Crunches,MATCH(1,(workout=F13)*(Tour=G13),0))*E13,"--")</f>
        <v>0</v>
      </c>
      <c r="O13" s="7">
        <f t="array" ref="O13">IF(F13&lt;&gt;"",INDEX(Situps,MATCH(1,(workout=F13)*(Tour=G13),0))*E13,"--")</f>
        <v>0</v>
      </c>
      <c r="P13" s="7">
        <f t="array" ref="P13">IF(F13&lt;&gt;"",INDEX(HHleglever,MATCH(1,(workout=F13)*(Tour=G13),0))*E13,"--")</f>
        <v>0</v>
      </c>
      <c r="Q13" s="7">
        <f t="array" ref="Q13">IF(F13&lt;&gt;"",INDEX(Straightleglever,MATCH(1,(workout=F13)*(Tour=G13),0))*E13,"--")</f>
        <v>0</v>
      </c>
      <c r="R13" s="7">
        <f t="array" ref="R13">IF(F13&lt;&gt;"",INDEX(Jackknives,MATCH(1,(workout=F13)*(Tour=G13),0))*E13,"--")</f>
        <v>0</v>
      </c>
      <c r="S13" s="7">
        <f t="array" ref="S13">IF(F13&lt;&gt;"",INDEX(HHstandups,MATCH(1,(workout=F13)*(Tour=G13),0))*E13,"--")</f>
        <v>0</v>
      </c>
      <c r="T13" s="7">
        <f t="array" ref="T13">IF(F13&lt;&gt;"",INDEX(Standups,MATCH(1,(workout=F13)*(Tour=G13),0))*E13,"--")</f>
        <v>0</v>
      </c>
      <c r="U13" s="7">
        <f t="array" ref="U13">IF(F13&lt;&gt;"",INDEX(Standupjumps,MATCH(1,(workout=F13)*(Tour=G13),0))*E13,"--")</f>
        <v>0</v>
      </c>
      <c r="V13" s="7">
        <f t="array" ref="V13">IF(F13&lt;&gt;"",INDEX(Kneepushups,MATCH(1,(workout=F13)*(Tour=G13),0))*E13,"--")</f>
        <v>0</v>
      </c>
      <c r="W13" s="7">
        <f t="array" ref="W13">IF(F13&lt;&gt;"",INDEX(Pushups,MATCH(1,(workout=F13)*(Tour=G13),0))*E13,"--")</f>
        <v>0</v>
      </c>
      <c r="X13" s="7">
        <f t="array" ref="X13">IF(F13&lt;&gt;"",INDEX(OHPushups,MATCH(1,(workout=F13)*(Tour=G13),0))*E13,"--")</f>
        <v>0</v>
      </c>
      <c r="Y13" s="7">
        <f t="array" ref="Y13">IF(F13&lt;&gt;"",INDEX(Pikes,MATCH(1,(workout=F13)*(Tour=G13),0))*E13,"--")</f>
        <v>0</v>
      </c>
      <c r="Z13" s="7">
        <f t="array" ref="Z13">IF(F13&lt;&gt;"",INDEX(KippingHSPushups,MATCH(1,(workout=F13)*(Tour=G13),0))*E13,"--")</f>
        <v>0</v>
      </c>
      <c r="AA13" s="7">
        <f t="array" ref="AA13">IF(F13&lt;&gt;"",INDEX(StrictHSPushups,MATCH(1,(workout=F13)*(Tour=G13),0))*E13,"--")</f>
        <v>0</v>
      </c>
      <c r="AB13" s="7">
        <f t="array" ref="AB13">IF(F13&lt;&gt;"",INDEX(Jumpingpullups,MATCH(1,(workout=F13)*(Tour=G13),0))*E13,"--")</f>
        <v>0</v>
      </c>
      <c r="AC13" s="7">
        <f t="array" ref="AC13">IF(F13&lt;&gt;"",INDEX(Pullups,MATCH(1,(workout=F13)*(Tour=G13),0))*E13,"--")</f>
        <v>0</v>
      </c>
      <c r="AD13" s="7">
        <f t="array" ref="AD13">IF(F13&lt;&gt;"",INDEX(Muscleups,MATCH(1,(workout=F13)*(Tour=G13),0))*E13,"--")</f>
        <v>0</v>
      </c>
      <c r="AE13" s="7">
        <f t="array" ref="AE13">IF(F13&lt;&gt;"",INDEX(Toestobar,MATCH(1,(workout=F13)*(Tour=G13),0))*E13,"--")</f>
        <v>0</v>
      </c>
      <c r="AF13" s="7">
        <f t="array" ref="AF13">IF(F13&lt;&gt;"",INDEX(Sprint,MATCH(1,(workout=F13)*(Tour=G13),0))*E13,"--")</f>
        <v>0</v>
      </c>
      <c r="AG13" s="7">
        <f t="array" ref="AG13">IF(F13&lt;&gt;"",INDEX(Run,MATCH(1,(workout=F13)*(Tour=G13),0))*E13,"--")</f>
        <v>5</v>
      </c>
      <c r="AH13" s="7">
        <f t="array" ref="AH13">IF(F13&lt;&gt;"",INDEX(Jumpingjacks,MATCH(1,(workout=F13)*(Tour=G13),0))*E13,"--")</f>
        <v>0</v>
      </c>
      <c r="AI13" s="7">
        <f t="array" ref="AI13">IF(F13&lt;&gt;"",INDEX(Highknees,MATCH(1,(workout=F13)*(Tour=G13),0))*E13,"--")</f>
        <v>0</v>
      </c>
      <c r="AJ13" s="7">
        <f t="array" ref="AJ13">IF(F13&lt;&gt;"",INDEX(Jumps,MATCH(1,(workout=F13)*(Tour=G13),0))*E13,"--")</f>
        <v>0</v>
      </c>
      <c r="AK13" s="7">
        <f t="array" ref="AK13">IF(F13&lt;&gt;"",INDEX(Highjumps,MATCH(1,(workout=F13)*(Tour=G13),0))*E13,"--")</f>
        <v>0</v>
      </c>
      <c r="AL13" s="7">
        <f t="array" ref="AL13">IF(F13&lt;&gt;"",INDEX(HHsquats,MATCH(1,(workout=F13)*(Tour=G13),0))*E13,"--")</f>
        <v>0</v>
      </c>
      <c r="AM13" s="7">
        <f t="array" ref="AM13">IF(F13&lt;&gt;"",INDEX(Squats,MATCH(1,(workout=F13)*(Tour=G13),0))*E13,"--")</f>
        <v>0</v>
      </c>
      <c r="AN13" s="7">
        <f t="array" ref="AN13">IF(F13&lt;&gt;"",INDEX(Pistols,MATCH(1,(workout=F13)*(Tour=G13),0))*E13,"--")</f>
        <v>0</v>
      </c>
      <c r="AO13" s="7">
        <f t="array" ref="AO13">IF(F13&lt;&gt;"",INDEX(HHlunges,MATCH(1,(workout=F13)*(Tour=G13),0))*E13,"--")</f>
        <v>0</v>
      </c>
      <c r="AP13" s="7">
        <f t="array" ref="AP13">IF(F13&lt;&gt;"",INDEX(Lunges,MATCH(1,(workout=F13)*(Tour=G13),0))*E13,"--")</f>
        <v>0</v>
      </c>
      <c r="AQ13" s="7">
        <f t="array" ref="AQ13">IF(F13&lt;&gt;"",INDEX(Splitlunges,MATCH(1,(workout=F13)*(Tour=G13),0))*E13,"--")</f>
        <v>0</v>
      </c>
      <c r="AR13" s="7">
        <f t="array" ref="AR13">IF(F13&lt;&gt;"",INDEX(HHlungewalk,MATCH(1,(workout=F13)*(Tour=G13),0))*E13,"--")</f>
        <v>0</v>
      </c>
      <c r="AS13" s="7">
        <f t="array" ref="AS13">IF(F13&lt;&gt;"",INDEX(Lungewalk,MATCH(1,(workout=F13)*(Tour=G13),0))*E13,"--")</f>
        <v>0</v>
      </c>
      <c r="AT13" s="7">
        <f t="array" ref="AT13">IF(F13&lt;&gt;"",INDEX(Mountainclimbers,MATCH(1,(workout=F13)*(Tour=G13),0))*E13,"--")</f>
        <v>0</v>
      </c>
      <c r="AU13" s="7">
        <f t="array" ref="AU13">IF(F13&lt;&gt;"",INDEX(Climbers,MATCH(1,(workout=F13)*(Tour=G13),0))*E13,"--")</f>
        <v>0</v>
      </c>
      <c r="AV13" s="7">
        <f t="array" ref="AV13">IF(F13&lt;&gt;"",INDEX(Sprawlfrogs,MATCH(1,(workout=F13)*(Tour=G13),0))*E13,"--")</f>
        <v>0</v>
      </c>
      <c r="AW13" s="7">
        <f t="array" ref="AW13">IF(F13&lt;&gt;"",INDEX(Froggers,MATCH(1,(workout=F13)*(Tour=G13),0))*E13,"--")</f>
        <v>0</v>
      </c>
      <c r="AX13" s="7"/>
      <c r="AY13" s="7"/>
      <c r="AZ13" s="8"/>
    </row>
    <row r="14" spans="1:52" s="1" customFormat="1" ht="11.25">
      <c r="A14" s="59"/>
      <c r="B14" s="59"/>
      <c r="C14" s="60"/>
      <c r="D14" s="61"/>
      <c r="E14" s="62"/>
      <c r="F14" s="63"/>
      <c r="G14" s="64"/>
      <c r="H14" s="65"/>
      <c r="I14" s="7" t="str">
        <f t="array" ref="I14">IF(F14&lt;&gt;"",INDEX(Sprawls,MATCH(1,(workout=F14)*(Tour=G14),0))*E14,"--")</f>
        <v>--</v>
      </c>
      <c r="J14" s="7" t="str">
        <f t="array" ref="J14">IF(F14&lt;&gt;"",INDEX(Burpees,MATCH(1,(workout=F14)*(Tour=G14),0))*E14,"--")</f>
        <v>--</v>
      </c>
      <c r="K14" s="7" t="str">
        <f t="array" ref="K14">IF(F14&lt;&gt;"",INDEX(Burpeesquatjumps,MATCH(1,(workout=F14)*(Tour=G14),0))*E14,"--")</f>
        <v>--</v>
      </c>
      <c r="L14" s="7" t="str">
        <f t="array" ref="L14">IF(F14&lt;&gt;"",INDEX(Burpeefrogs,MATCH(1,(workout=F14)*(Tour=G14),0))*E14,"--")</f>
        <v>--</v>
      </c>
      <c r="M14" s="7" t="str">
        <f t="array" ref="M14">IF(F14&lt;&gt;"",INDEX(Burpeedeepfrogs,MATCH(1,(workout=F14)*(Tour=G14),0))*E14,"--")</f>
        <v>--</v>
      </c>
      <c r="N14" s="7" t="str">
        <f t="array" ref="N14">IF(F14&lt;&gt;"",INDEX(Crunches,MATCH(1,(workout=F14)*(Tour=G14),0))*E14,"--")</f>
        <v>--</v>
      </c>
      <c r="O14" s="7" t="str">
        <f t="array" ref="O14">IF(F14&lt;&gt;"",INDEX(Situps,MATCH(1,(workout=F14)*(Tour=G14),0))*E14,"--")</f>
        <v>--</v>
      </c>
      <c r="P14" s="7" t="str">
        <f t="array" ref="P14">IF(F14&lt;&gt;"",INDEX(HHleglever,MATCH(1,(workout=F14)*(Tour=G14),0))*E14,"--")</f>
        <v>--</v>
      </c>
      <c r="Q14" s="7" t="str">
        <f t="array" ref="Q14">IF(F14&lt;&gt;"",INDEX(Straightleglever,MATCH(1,(workout=F14)*(Tour=G14),0))*E14,"--")</f>
        <v>--</v>
      </c>
      <c r="R14" s="7" t="str">
        <f t="array" ref="R14">IF(F14&lt;&gt;"",INDEX(Jackknives,MATCH(1,(workout=F14)*(Tour=G14),0))*E14,"--")</f>
        <v>--</v>
      </c>
      <c r="S14" s="7" t="str">
        <f t="array" ref="S14">IF(F14&lt;&gt;"",INDEX(HHstandups,MATCH(1,(workout=F14)*(Tour=G14),0))*E14,"--")</f>
        <v>--</v>
      </c>
      <c r="T14" s="7" t="str">
        <f t="array" ref="T14">IF(F14&lt;&gt;"",INDEX(Standups,MATCH(1,(workout=F14)*(Tour=G14),0))*E14,"--")</f>
        <v>--</v>
      </c>
      <c r="U14" s="7" t="str">
        <f t="array" ref="U14">IF(F14&lt;&gt;"",INDEX(Standupjumps,MATCH(1,(workout=F14)*(Tour=G14),0))*E14,"--")</f>
        <v>--</v>
      </c>
      <c r="V14" s="7" t="str">
        <f t="array" ref="V14">IF(F14&lt;&gt;"",INDEX(Kneepushups,MATCH(1,(workout=F14)*(Tour=G14),0))*E14,"--")</f>
        <v>--</v>
      </c>
      <c r="W14" s="7" t="str">
        <f t="array" ref="W14">IF(F14&lt;&gt;"",INDEX(Pushups,MATCH(1,(workout=F14)*(Tour=G14),0))*E14,"--")</f>
        <v>--</v>
      </c>
      <c r="X14" s="7" t="str">
        <f t="array" ref="X14">IF(F14&lt;&gt;"",INDEX(OHPushups,MATCH(1,(workout=F14)*(Tour=G14),0))*E14,"--")</f>
        <v>--</v>
      </c>
      <c r="Y14" s="7" t="str">
        <f t="array" ref="Y14">IF(F14&lt;&gt;"",INDEX(Pikes,MATCH(1,(workout=F14)*(Tour=G14),0))*E14,"--")</f>
        <v>--</v>
      </c>
      <c r="Z14" s="7" t="str">
        <f t="array" ref="Z14">IF(F14&lt;&gt;"",INDEX(KippingHSPushups,MATCH(1,(workout=F14)*(Tour=G14),0))*E14,"--")</f>
        <v>--</v>
      </c>
      <c r="AA14" s="7" t="str">
        <f t="array" ref="AA14">IF(F14&lt;&gt;"",INDEX(StrictHSPushups,MATCH(1,(workout=F14)*(Tour=G14),0))*E14,"--")</f>
        <v>--</v>
      </c>
      <c r="AB14" s="7" t="str">
        <f t="array" ref="AB14">IF(F14&lt;&gt;"",INDEX(Jumpingpullups,MATCH(1,(workout=F14)*(Tour=G14),0))*E14,"--")</f>
        <v>--</v>
      </c>
      <c r="AC14" s="7" t="str">
        <f t="array" ref="AC14">IF(F14&lt;&gt;"",INDEX(Pullups,MATCH(1,(workout=F14)*(Tour=G14),0))*E14,"--")</f>
        <v>--</v>
      </c>
      <c r="AD14" s="7" t="str">
        <f t="array" ref="AD14">IF(F14&lt;&gt;"",INDEX(Muscleups,MATCH(1,(workout=F14)*(Tour=G14),0))*E14,"--")</f>
        <v>--</v>
      </c>
      <c r="AE14" s="7" t="str">
        <f t="array" ref="AE14">IF(F14&lt;&gt;"",INDEX(Toestobar,MATCH(1,(workout=F14)*(Tour=G14),0))*E14,"--")</f>
        <v>--</v>
      </c>
      <c r="AF14" s="7" t="str">
        <f t="array" ref="AF14">IF(F14&lt;&gt;"",INDEX(Sprint,MATCH(1,(workout=F14)*(Tour=G14),0))*E14,"--")</f>
        <v>--</v>
      </c>
      <c r="AG14" s="7" t="str">
        <f t="array" ref="AG14">IF(F14&lt;&gt;"",INDEX(Run,MATCH(1,(workout=F14)*(Tour=G14),0))*E14,"--")</f>
        <v>--</v>
      </c>
      <c r="AH14" s="7" t="str">
        <f t="array" ref="AH14">IF(F14&lt;&gt;"",INDEX(Jumpingjacks,MATCH(1,(workout=F14)*(Tour=G14),0))*E14,"--")</f>
        <v>--</v>
      </c>
      <c r="AI14" s="7" t="str">
        <f t="array" ref="AI14">IF(F14&lt;&gt;"",INDEX(Highknees,MATCH(1,(workout=F14)*(Tour=G14),0))*E14,"--")</f>
        <v>--</v>
      </c>
      <c r="AJ14" s="7" t="str">
        <f t="array" ref="AJ14">IF(F14&lt;&gt;"",INDEX(Jumps,MATCH(1,(workout=F14)*(Tour=G14),0))*E14,"--")</f>
        <v>--</v>
      </c>
      <c r="AK14" s="7" t="str">
        <f t="array" ref="AK14">IF(F14&lt;&gt;"",INDEX(Highjumps,MATCH(1,(workout=F14)*(Tour=G14),0))*E14,"--")</f>
        <v>--</v>
      </c>
      <c r="AL14" s="7" t="str">
        <f t="array" ref="AL14">IF(F14&lt;&gt;"",INDEX(HHsquats,MATCH(1,(workout=F14)*(Tour=G14),0))*E14,"--")</f>
        <v>--</v>
      </c>
      <c r="AM14" s="7" t="str">
        <f t="array" ref="AM14">IF(F14&lt;&gt;"",INDEX(Squats,MATCH(1,(workout=F14)*(Tour=G14),0))*E14,"--")</f>
        <v>--</v>
      </c>
      <c r="AN14" s="7" t="str">
        <f t="array" ref="AN14">IF(F14&lt;&gt;"",INDEX(Pistols,MATCH(1,(workout=F14)*(Tour=G14),0))*E14,"--")</f>
        <v>--</v>
      </c>
      <c r="AO14" s="7" t="str">
        <f t="array" ref="AO14">IF(F14&lt;&gt;"",INDEX(HHlunges,MATCH(1,(workout=F14)*(Tour=G14),0))*E14,"--")</f>
        <v>--</v>
      </c>
      <c r="AP14" s="7" t="str">
        <f t="array" ref="AP14">IF(F14&lt;&gt;"",INDEX(Lunges,MATCH(1,(workout=F14)*(Tour=G14),0))*E14,"--")</f>
        <v>--</v>
      </c>
      <c r="AQ14" s="7" t="str">
        <f t="array" ref="AQ14">IF(F14&lt;&gt;"",INDEX(Splitlunges,MATCH(1,(workout=F14)*(Tour=G14),0))*E14,"--")</f>
        <v>--</v>
      </c>
      <c r="AR14" s="7" t="str">
        <f t="array" ref="AR14">IF(F14&lt;&gt;"",INDEX(HHlungewalk,MATCH(1,(workout=F14)*(Tour=G14),0))*E14,"--")</f>
        <v>--</v>
      </c>
      <c r="AS14" s="7" t="str">
        <f t="array" ref="AS14">IF(F14&lt;&gt;"",INDEX(Lungewalk,MATCH(1,(workout=F14)*(Tour=G14),0))*E14,"--")</f>
        <v>--</v>
      </c>
      <c r="AT14" s="7" t="str">
        <f t="array" ref="AT14">IF(F14&lt;&gt;"",INDEX(Mountainclimbers,MATCH(1,(workout=F14)*(Tour=G14),0))*E14,"--")</f>
        <v>--</v>
      </c>
      <c r="AU14" s="7" t="str">
        <f t="array" ref="AU14">IF(F14&lt;&gt;"",INDEX(Climbers,MATCH(1,(workout=F14)*(Tour=G14),0))*E14,"--")</f>
        <v>--</v>
      </c>
      <c r="AV14" s="7" t="str">
        <f t="array" ref="AV14">IF(F14&lt;&gt;"",INDEX(Sprawlfrogs,MATCH(1,(workout=F14)*(Tour=G14),0))*E14,"--")</f>
        <v>--</v>
      </c>
      <c r="AW14" s="7" t="str">
        <f t="array" ref="AW14">IF(F14&lt;&gt;"",INDEX(Froggers,MATCH(1,(workout=F14)*(Tour=G14),0))*E14,"--")</f>
        <v>--</v>
      </c>
      <c r="AX14" s="7"/>
      <c r="AY14" s="7"/>
      <c r="AZ14" s="8"/>
    </row>
    <row r="15" spans="1:52" s="1" customFormat="1" ht="11.25">
      <c r="A15" s="59"/>
      <c r="B15" s="59"/>
      <c r="C15" s="60"/>
      <c r="D15" s="61"/>
      <c r="E15" s="62"/>
      <c r="F15" s="63"/>
      <c r="G15" s="64"/>
      <c r="H15" s="65"/>
      <c r="I15" s="7" t="str">
        <f t="array" ref="I15">IF(F15&lt;&gt;"",INDEX(Sprawls,MATCH(1,(workout=F15)*(Tour=G15),0))*E15,"--")</f>
        <v>--</v>
      </c>
      <c r="J15" s="7" t="str">
        <f t="array" ref="J15">IF(F15&lt;&gt;"",INDEX(Burpees,MATCH(1,(workout=F15)*(Tour=G15),0))*E15,"--")</f>
        <v>--</v>
      </c>
      <c r="K15" s="7" t="str">
        <f t="array" ref="K15">IF(F15&lt;&gt;"",INDEX(Burpeesquatjumps,MATCH(1,(workout=F15)*(Tour=G15),0))*E15,"--")</f>
        <v>--</v>
      </c>
      <c r="L15" s="7" t="str">
        <f t="array" ref="L15">IF(F15&lt;&gt;"",INDEX(Burpeefrogs,MATCH(1,(workout=F15)*(Tour=G15),0))*E15,"--")</f>
        <v>--</v>
      </c>
      <c r="M15" s="7" t="str">
        <f t="array" ref="M15">IF(F15&lt;&gt;"",INDEX(Burpeedeepfrogs,MATCH(1,(workout=F15)*(Tour=G15),0))*E15,"--")</f>
        <v>--</v>
      </c>
      <c r="N15" s="7" t="str">
        <f t="array" ref="N15">IF(F15&lt;&gt;"",INDEX(Crunches,MATCH(1,(workout=F15)*(Tour=G15),0))*E15,"--")</f>
        <v>--</v>
      </c>
      <c r="O15" s="7" t="str">
        <f t="array" ref="O15">IF(F15&lt;&gt;"",INDEX(Situps,MATCH(1,(workout=F15)*(Tour=G15),0))*E15,"--")</f>
        <v>--</v>
      </c>
      <c r="P15" s="7" t="str">
        <f t="array" ref="P15">IF(F15&lt;&gt;"",INDEX(HHleglever,MATCH(1,(workout=F15)*(Tour=G15),0))*E15,"--")</f>
        <v>--</v>
      </c>
      <c r="Q15" s="7" t="str">
        <f t="array" ref="Q15">IF(F15&lt;&gt;"",INDEX(Straightleglever,MATCH(1,(workout=F15)*(Tour=G15),0))*E15,"--")</f>
        <v>--</v>
      </c>
      <c r="R15" s="7" t="str">
        <f t="array" ref="R15">IF(F15&lt;&gt;"",INDEX(Jackknives,MATCH(1,(workout=F15)*(Tour=G15),0))*E15,"--")</f>
        <v>--</v>
      </c>
      <c r="S15" s="7" t="str">
        <f t="array" ref="S15">IF(F15&lt;&gt;"",INDEX(HHstandups,MATCH(1,(workout=F15)*(Tour=G15),0))*E15,"--")</f>
        <v>--</v>
      </c>
      <c r="T15" s="7" t="str">
        <f t="array" ref="T15">IF(F15&lt;&gt;"",INDEX(Standups,MATCH(1,(workout=F15)*(Tour=G15),0))*E15,"--")</f>
        <v>--</v>
      </c>
      <c r="U15" s="7" t="str">
        <f t="array" ref="U15">IF(F15&lt;&gt;"",INDEX(Standupjumps,MATCH(1,(workout=F15)*(Tour=G15),0))*E15,"--")</f>
        <v>--</v>
      </c>
      <c r="V15" s="7" t="str">
        <f t="array" ref="V15">IF(F15&lt;&gt;"",INDEX(Kneepushups,MATCH(1,(workout=F15)*(Tour=G15),0))*E15,"--")</f>
        <v>--</v>
      </c>
      <c r="W15" s="7" t="str">
        <f t="array" ref="W15">IF(F15&lt;&gt;"",INDEX(Pushups,MATCH(1,(workout=F15)*(Tour=G15),0))*E15,"--")</f>
        <v>--</v>
      </c>
      <c r="X15" s="7" t="str">
        <f t="array" ref="X15">IF(F15&lt;&gt;"",INDEX(OHPushups,MATCH(1,(workout=F15)*(Tour=G15),0))*E15,"--")</f>
        <v>--</v>
      </c>
      <c r="Y15" s="7" t="str">
        <f t="array" ref="Y15">IF(F15&lt;&gt;"",INDEX(Pikes,MATCH(1,(workout=F15)*(Tour=G15),0))*E15,"--")</f>
        <v>--</v>
      </c>
      <c r="Z15" s="7" t="str">
        <f t="array" ref="Z15">IF(F15&lt;&gt;"",INDEX(KippingHSPushups,MATCH(1,(workout=F15)*(Tour=G15),0))*E15,"--")</f>
        <v>--</v>
      </c>
      <c r="AA15" s="7" t="str">
        <f t="array" ref="AA15">IF(F15&lt;&gt;"",INDEX(StrictHSPushups,MATCH(1,(workout=F15)*(Tour=G15),0))*E15,"--")</f>
        <v>--</v>
      </c>
      <c r="AB15" s="7" t="str">
        <f t="array" ref="AB15">IF(F15&lt;&gt;"",INDEX(Jumpingpullups,MATCH(1,(workout=F15)*(Tour=G15),0))*E15,"--")</f>
        <v>--</v>
      </c>
      <c r="AC15" s="7" t="str">
        <f t="array" ref="AC15">IF(F15&lt;&gt;"",INDEX(Pullups,MATCH(1,(workout=F15)*(Tour=G15),0))*E15,"--")</f>
        <v>--</v>
      </c>
      <c r="AD15" s="7" t="str">
        <f t="array" ref="AD15">IF(F15&lt;&gt;"",INDEX(Muscleups,MATCH(1,(workout=F15)*(Tour=G15),0))*E15,"--")</f>
        <v>--</v>
      </c>
      <c r="AE15" s="7" t="str">
        <f t="array" ref="AE15">IF(F15&lt;&gt;"",INDEX(Toestobar,MATCH(1,(workout=F15)*(Tour=G15),0))*E15,"--")</f>
        <v>--</v>
      </c>
      <c r="AF15" s="7" t="str">
        <f t="array" ref="AF15">IF(F15&lt;&gt;"",INDEX(Sprint,MATCH(1,(workout=F15)*(Tour=G15),0))*E15,"--")</f>
        <v>--</v>
      </c>
      <c r="AG15" s="7" t="str">
        <f t="array" ref="AG15">IF(F15&lt;&gt;"",INDEX(Run,MATCH(1,(workout=F15)*(Tour=G15),0))*E15,"--")</f>
        <v>--</v>
      </c>
      <c r="AH15" s="7" t="str">
        <f t="array" ref="AH15">IF(F15&lt;&gt;"",INDEX(Jumpingjacks,MATCH(1,(workout=F15)*(Tour=G15),0))*E15,"--")</f>
        <v>--</v>
      </c>
      <c r="AI15" s="7" t="str">
        <f t="array" ref="AI15">IF(F15&lt;&gt;"",INDEX(Highknees,MATCH(1,(workout=F15)*(Tour=G15),0))*E15,"--")</f>
        <v>--</v>
      </c>
      <c r="AJ15" s="7" t="str">
        <f t="array" ref="AJ15">IF(F15&lt;&gt;"",INDEX(Jumps,MATCH(1,(workout=F15)*(Tour=G15),0))*E15,"--")</f>
        <v>--</v>
      </c>
      <c r="AK15" s="7" t="str">
        <f t="array" ref="AK15">IF(F15&lt;&gt;"",INDEX(Highjumps,MATCH(1,(workout=F15)*(Tour=G15),0))*E15,"--")</f>
        <v>--</v>
      </c>
      <c r="AL15" s="7" t="str">
        <f t="array" ref="AL15">IF(F15&lt;&gt;"",INDEX(HHsquats,MATCH(1,(workout=F15)*(Tour=G15),0))*E15,"--")</f>
        <v>--</v>
      </c>
      <c r="AM15" s="7" t="str">
        <f t="array" ref="AM15">IF(F15&lt;&gt;"",INDEX(Squats,MATCH(1,(workout=F15)*(Tour=G15),0))*E15,"--")</f>
        <v>--</v>
      </c>
      <c r="AN15" s="7" t="str">
        <f t="array" ref="AN15">IF(F15&lt;&gt;"",INDEX(Pistols,MATCH(1,(workout=F15)*(Tour=G15),0))*E15,"--")</f>
        <v>--</v>
      </c>
      <c r="AO15" s="7" t="str">
        <f t="array" ref="AO15">IF(F15&lt;&gt;"",INDEX(HHlunges,MATCH(1,(workout=F15)*(Tour=G15),0))*E15,"--")</f>
        <v>--</v>
      </c>
      <c r="AP15" s="7" t="str">
        <f t="array" ref="AP15">IF(F15&lt;&gt;"",INDEX(Lunges,MATCH(1,(workout=F15)*(Tour=G15),0))*E15,"--")</f>
        <v>--</v>
      </c>
      <c r="AQ15" s="7" t="str">
        <f t="array" ref="AQ15">IF(F15&lt;&gt;"",INDEX(Splitlunges,MATCH(1,(workout=F15)*(Tour=G15),0))*E15,"--")</f>
        <v>--</v>
      </c>
      <c r="AR15" s="7" t="str">
        <f t="array" ref="AR15">IF(F15&lt;&gt;"",INDEX(HHlungewalk,MATCH(1,(workout=F15)*(Tour=G15),0))*E15,"--")</f>
        <v>--</v>
      </c>
      <c r="AS15" s="7" t="str">
        <f t="array" ref="AS15">IF(F15&lt;&gt;"",INDEX(Lungewalk,MATCH(1,(workout=F15)*(Tour=G15),0))*E15,"--")</f>
        <v>--</v>
      </c>
      <c r="AT15" s="7" t="str">
        <f t="array" ref="AT15">IF(F15&lt;&gt;"",INDEX(Mountainclimbers,MATCH(1,(workout=F15)*(Tour=G15),0))*E15,"--")</f>
        <v>--</v>
      </c>
      <c r="AU15" s="7" t="str">
        <f t="array" ref="AU15">IF(F15&lt;&gt;"",INDEX(Climbers,MATCH(1,(workout=F15)*(Tour=G15),0))*E15,"--")</f>
        <v>--</v>
      </c>
      <c r="AV15" s="7" t="str">
        <f t="array" ref="AV15">IF(F15&lt;&gt;"",INDEX(Sprawlfrogs,MATCH(1,(workout=F15)*(Tour=G15),0))*E15,"--")</f>
        <v>--</v>
      </c>
      <c r="AW15" s="7" t="str">
        <f t="array" ref="AW15">IF(F15&lt;&gt;"",INDEX(Froggers,MATCH(1,(workout=F15)*(Tour=G15),0))*E15,"--")</f>
        <v>--</v>
      </c>
      <c r="AX15" s="7"/>
      <c r="AY15" s="7"/>
      <c r="AZ15" s="8"/>
    </row>
    <row r="16" spans="1:52" s="1" customFormat="1" ht="11.25">
      <c r="A16" s="59"/>
      <c r="B16" s="59"/>
      <c r="C16" s="60"/>
      <c r="D16" s="61"/>
      <c r="E16" s="62"/>
      <c r="F16" s="63"/>
      <c r="G16" s="64"/>
      <c r="H16" s="65"/>
      <c r="I16" s="7" t="str">
        <f t="array" ref="I16">IF(F16&lt;&gt;"",INDEX(Sprawls,MATCH(1,(workout=F16)*(Tour=G16),0))*E16,"--")</f>
        <v>--</v>
      </c>
      <c r="J16" s="7" t="str">
        <f t="array" ref="J16">IF(F16&lt;&gt;"",INDEX(Burpees,MATCH(1,(workout=F16)*(Tour=G16),0))*E16,"--")</f>
        <v>--</v>
      </c>
      <c r="K16" s="7" t="str">
        <f t="array" ref="K16">IF(F16&lt;&gt;"",INDEX(Burpeesquatjumps,MATCH(1,(workout=F16)*(Tour=G16),0))*E16,"--")</f>
        <v>--</v>
      </c>
      <c r="L16" s="7" t="str">
        <f t="array" ref="L16">IF(F16&lt;&gt;"",INDEX(Burpeefrogs,MATCH(1,(workout=F16)*(Tour=G16),0))*E16,"--")</f>
        <v>--</v>
      </c>
      <c r="M16" s="7" t="str">
        <f t="array" ref="M16">IF(F16&lt;&gt;"",INDEX(Burpeedeepfrogs,MATCH(1,(workout=F16)*(Tour=G16),0))*E16,"--")</f>
        <v>--</v>
      </c>
      <c r="N16" s="7" t="str">
        <f t="array" ref="N16">IF(F16&lt;&gt;"",INDEX(Crunches,MATCH(1,(workout=F16)*(Tour=G16),0))*E16,"--")</f>
        <v>--</v>
      </c>
      <c r="O16" s="7" t="str">
        <f t="array" ref="O16">IF(F16&lt;&gt;"",INDEX(Situps,MATCH(1,(workout=F16)*(Tour=G16),0))*E16,"--")</f>
        <v>--</v>
      </c>
      <c r="P16" s="7" t="str">
        <f t="array" ref="P16">IF(F16&lt;&gt;"",INDEX(HHleglever,MATCH(1,(workout=F16)*(Tour=G16),0))*E16,"--")</f>
        <v>--</v>
      </c>
      <c r="Q16" s="7" t="str">
        <f t="array" ref="Q16">IF(F16&lt;&gt;"",INDEX(Straightleglever,MATCH(1,(workout=F16)*(Tour=G16),0))*E16,"--")</f>
        <v>--</v>
      </c>
      <c r="R16" s="7" t="str">
        <f t="array" ref="R16">IF(F16&lt;&gt;"",INDEX(Jackknives,MATCH(1,(workout=F16)*(Tour=G16),0))*E16,"--")</f>
        <v>--</v>
      </c>
      <c r="S16" s="7" t="str">
        <f t="array" ref="S16">IF(F16&lt;&gt;"",INDEX(HHstandups,MATCH(1,(workout=F16)*(Tour=G16),0))*E16,"--")</f>
        <v>--</v>
      </c>
      <c r="T16" s="7" t="str">
        <f t="array" ref="T16">IF(F16&lt;&gt;"",INDEX(Standups,MATCH(1,(workout=F16)*(Tour=G16),0))*E16,"--")</f>
        <v>--</v>
      </c>
      <c r="U16" s="7" t="str">
        <f t="array" ref="U16">IF(F16&lt;&gt;"",INDEX(Standupjumps,MATCH(1,(workout=F16)*(Tour=G16),0))*E16,"--")</f>
        <v>--</v>
      </c>
      <c r="V16" s="7" t="str">
        <f t="array" ref="V16">IF(F16&lt;&gt;"",INDEX(Kneepushups,MATCH(1,(workout=F16)*(Tour=G16),0))*E16,"--")</f>
        <v>--</v>
      </c>
      <c r="W16" s="7" t="str">
        <f t="array" ref="W16">IF(F16&lt;&gt;"",INDEX(Pushups,MATCH(1,(workout=F16)*(Tour=G16),0))*E16,"--")</f>
        <v>--</v>
      </c>
      <c r="X16" s="7" t="str">
        <f t="array" ref="X16">IF(F16&lt;&gt;"",INDEX(OHPushups,MATCH(1,(workout=F16)*(Tour=G16),0))*E16,"--")</f>
        <v>--</v>
      </c>
      <c r="Y16" s="7" t="str">
        <f t="array" ref="Y16">IF(F16&lt;&gt;"",INDEX(Pikes,MATCH(1,(workout=F16)*(Tour=G16),0))*E16,"--")</f>
        <v>--</v>
      </c>
      <c r="Z16" s="7" t="str">
        <f t="array" ref="Z16">IF(F16&lt;&gt;"",INDEX(KippingHSPushups,MATCH(1,(workout=F16)*(Tour=G16),0))*E16,"--")</f>
        <v>--</v>
      </c>
      <c r="AA16" s="7" t="str">
        <f t="array" ref="AA16">IF(F16&lt;&gt;"",INDEX(StrictHSPushups,MATCH(1,(workout=F16)*(Tour=G16),0))*E16,"--")</f>
        <v>--</v>
      </c>
      <c r="AB16" s="7" t="str">
        <f t="array" ref="AB16">IF(F16&lt;&gt;"",INDEX(Jumpingpullups,MATCH(1,(workout=F16)*(Tour=G16),0))*E16,"--")</f>
        <v>--</v>
      </c>
      <c r="AC16" s="7" t="str">
        <f t="array" ref="AC16">IF(F16&lt;&gt;"",INDEX(Pullups,MATCH(1,(workout=F16)*(Tour=G16),0))*E16,"--")</f>
        <v>--</v>
      </c>
      <c r="AD16" s="7" t="str">
        <f t="array" ref="AD16">IF(F16&lt;&gt;"",INDEX(Muscleups,MATCH(1,(workout=F16)*(Tour=G16),0))*E16,"--")</f>
        <v>--</v>
      </c>
      <c r="AE16" s="7" t="str">
        <f t="array" ref="AE16">IF(F16&lt;&gt;"",INDEX(Toestobar,MATCH(1,(workout=F16)*(Tour=G16),0))*E16,"--")</f>
        <v>--</v>
      </c>
      <c r="AF16" s="7" t="str">
        <f t="array" ref="AF16">IF(F16&lt;&gt;"",INDEX(Sprint,MATCH(1,(workout=F16)*(Tour=G16),0))*E16,"--")</f>
        <v>--</v>
      </c>
      <c r="AG16" s="7" t="str">
        <f t="array" ref="AG16">IF(F16&lt;&gt;"",INDEX(Run,MATCH(1,(workout=F16)*(Tour=G16),0))*E16,"--")</f>
        <v>--</v>
      </c>
      <c r="AH16" s="7" t="str">
        <f t="array" ref="AH16">IF(F16&lt;&gt;"",INDEX(Jumpingjacks,MATCH(1,(workout=F16)*(Tour=G16),0))*E16,"--")</f>
        <v>--</v>
      </c>
      <c r="AI16" s="7" t="str">
        <f t="array" ref="AI16">IF(F16&lt;&gt;"",INDEX(Highknees,MATCH(1,(workout=F16)*(Tour=G16),0))*E16,"--")</f>
        <v>--</v>
      </c>
      <c r="AJ16" s="7" t="str">
        <f t="array" ref="AJ16">IF(F16&lt;&gt;"",INDEX(Jumps,MATCH(1,(workout=F16)*(Tour=G16),0))*E16,"--")</f>
        <v>--</v>
      </c>
      <c r="AK16" s="7" t="str">
        <f t="array" ref="AK16">IF(F16&lt;&gt;"",INDEX(Highjumps,MATCH(1,(workout=F16)*(Tour=G16),0))*E16,"--")</f>
        <v>--</v>
      </c>
      <c r="AL16" s="7" t="str">
        <f t="array" ref="AL16">IF(F16&lt;&gt;"",INDEX(HHsquats,MATCH(1,(workout=F16)*(Tour=G16),0))*E16,"--")</f>
        <v>--</v>
      </c>
      <c r="AM16" s="7" t="str">
        <f t="array" ref="AM16">IF(F16&lt;&gt;"",INDEX(Squats,MATCH(1,(workout=F16)*(Tour=G16),0))*E16,"--")</f>
        <v>--</v>
      </c>
      <c r="AN16" s="7" t="str">
        <f t="array" ref="AN16">IF(F16&lt;&gt;"",INDEX(Pistols,MATCH(1,(workout=F16)*(Tour=G16),0))*E16,"--")</f>
        <v>--</v>
      </c>
      <c r="AO16" s="7" t="str">
        <f t="array" ref="AO16">IF(F16&lt;&gt;"",INDEX(HHlunges,MATCH(1,(workout=F16)*(Tour=G16),0))*E16,"--")</f>
        <v>--</v>
      </c>
      <c r="AP16" s="7" t="str">
        <f t="array" ref="AP16">IF(F16&lt;&gt;"",INDEX(Lunges,MATCH(1,(workout=F16)*(Tour=G16),0))*E16,"--")</f>
        <v>--</v>
      </c>
      <c r="AQ16" s="7" t="str">
        <f t="array" ref="AQ16">IF(F16&lt;&gt;"",INDEX(Splitlunges,MATCH(1,(workout=F16)*(Tour=G16),0))*E16,"--")</f>
        <v>--</v>
      </c>
      <c r="AR16" s="7" t="str">
        <f t="array" ref="AR16">IF(F16&lt;&gt;"",INDEX(HHlungewalk,MATCH(1,(workout=F16)*(Tour=G16),0))*E16,"--")</f>
        <v>--</v>
      </c>
      <c r="AS16" s="7" t="str">
        <f t="array" ref="AS16">IF(F16&lt;&gt;"",INDEX(Lungewalk,MATCH(1,(workout=F16)*(Tour=G16),0))*E16,"--")</f>
        <v>--</v>
      </c>
      <c r="AT16" s="7" t="str">
        <f t="array" ref="AT16">IF(F16&lt;&gt;"",INDEX(Mountainclimbers,MATCH(1,(workout=F16)*(Tour=G16),0))*E16,"--")</f>
        <v>--</v>
      </c>
      <c r="AU16" s="7" t="str">
        <f t="array" ref="AU16">IF(F16&lt;&gt;"",INDEX(Climbers,MATCH(1,(workout=F16)*(Tour=G16),0))*E16,"--")</f>
        <v>--</v>
      </c>
      <c r="AV16" s="7" t="str">
        <f t="array" ref="AV16">IF(F16&lt;&gt;"",INDEX(Sprawlfrogs,MATCH(1,(workout=F16)*(Tour=G16),0))*E16,"--")</f>
        <v>--</v>
      </c>
      <c r="AW16" s="7" t="str">
        <f t="array" ref="AW16">IF(F16&lt;&gt;"",INDEX(Froggers,MATCH(1,(workout=F16)*(Tour=G16),0))*E16,"--")</f>
        <v>--</v>
      </c>
      <c r="AX16" s="7"/>
      <c r="AY16" s="7"/>
      <c r="AZ16" s="8"/>
    </row>
    <row r="17" spans="1:52" s="1" customFormat="1" ht="12" customHeight="1">
      <c r="A17" s="59"/>
      <c r="B17" s="59"/>
      <c r="C17" s="60"/>
      <c r="D17" s="61"/>
      <c r="E17" s="62"/>
      <c r="F17" s="63"/>
      <c r="G17" s="64"/>
      <c r="H17" s="65"/>
      <c r="I17" s="7" t="str">
        <f t="array" ref="I17">IF(F17&lt;&gt;"",INDEX(Sprawls,MATCH(1,(workout=F17)*(Tour=G17),0))*E17,"--")</f>
        <v>--</v>
      </c>
      <c r="J17" s="7" t="str">
        <f t="array" ref="J17">IF(F17&lt;&gt;"",INDEX(Burpees,MATCH(1,(workout=F17)*(Tour=G17),0))*E17,"--")</f>
        <v>--</v>
      </c>
      <c r="K17" s="7" t="str">
        <f t="array" ref="K17">IF(F17&lt;&gt;"",INDEX(Burpeesquatjumps,MATCH(1,(workout=F17)*(Tour=G17),0))*E17,"--")</f>
        <v>--</v>
      </c>
      <c r="L17" s="7" t="str">
        <f t="array" ref="L17">IF(F17&lt;&gt;"",INDEX(Burpeefrogs,MATCH(1,(workout=F17)*(Tour=G17),0))*E17,"--")</f>
        <v>--</v>
      </c>
      <c r="M17" s="7" t="str">
        <f t="array" ref="M17">IF(F17&lt;&gt;"",INDEX(Burpeedeepfrogs,MATCH(1,(workout=F17)*(Tour=G17),0))*E17,"--")</f>
        <v>--</v>
      </c>
      <c r="N17" s="7" t="str">
        <f t="array" ref="N17">IF(F17&lt;&gt;"",INDEX(Crunches,MATCH(1,(workout=F17)*(Tour=G17),0))*E17,"--")</f>
        <v>--</v>
      </c>
      <c r="O17" s="7" t="str">
        <f t="array" ref="O17">IF(F17&lt;&gt;"",INDEX(Situps,MATCH(1,(workout=F17)*(Tour=G17),0))*E17,"--")</f>
        <v>--</v>
      </c>
      <c r="P17" s="7" t="str">
        <f t="array" ref="P17">IF(F17&lt;&gt;"",INDEX(HHleglever,MATCH(1,(workout=F17)*(Tour=G17),0))*E17,"--")</f>
        <v>--</v>
      </c>
      <c r="Q17" s="7" t="str">
        <f t="array" ref="Q17">IF(F17&lt;&gt;"",INDEX(Straightleglever,MATCH(1,(workout=F17)*(Tour=G17),0))*E17,"--")</f>
        <v>--</v>
      </c>
      <c r="R17" s="7" t="str">
        <f t="array" ref="R17">IF(F17&lt;&gt;"",INDEX(Jackknives,MATCH(1,(workout=F17)*(Tour=G17),0))*E17,"--")</f>
        <v>--</v>
      </c>
      <c r="S17" s="7" t="str">
        <f t="array" ref="S17">IF(F17&lt;&gt;"",INDEX(HHstandups,MATCH(1,(workout=F17)*(Tour=G17),0))*E17,"--")</f>
        <v>--</v>
      </c>
      <c r="T17" s="7" t="str">
        <f t="array" ref="T17">IF(F17&lt;&gt;"",INDEX(Standups,MATCH(1,(workout=F17)*(Tour=G17),0))*E17,"--")</f>
        <v>--</v>
      </c>
      <c r="U17" s="7" t="str">
        <f t="array" ref="U17">IF(F17&lt;&gt;"",INDEX(Standupjumps,MATCH(1,(workout=F17)*(Tour=G17),0))*E17,"--")</f>
        <v>--</v>
      </c>
      <c r="V17" s="7" t="str">
        <f t="array" ref="V17">IF(F17&lt;&gt;"",INDEX(Kneepushups,MATCH(1,(workout=F17)*(Tour=G17),0))*E17,"--")</f>
        <v>--</v>
      </c>
      <c r="W17" s="7" t="str">
        <f t="array" ref="W17">IF(F17&lt;&gt;"",INDEX(Pushups,MATCH(1,(workout=F17)*(Tour=G17),0))*E17,"--")</f>
        <v>--</v>
      </c>
      <c r="X17" s="7" t="str">
        <f t="array" ref="X17">IF(F17&lt;&gt;"",INDEX(OHPushups,MATCH(1,(workout=F17)*(Tour=G17),0))*E17,"--")</f>
        <v>--</v>
      </c>
      <c r="Y17" s="7" t="str">
        <f t="array" ref="Y17">IF(F17&lt;&gt;"",INDEX(Pikes,MATCH(1,(workout=F17)*(Tour=G17),0))*E17,"--")</f>
        <v>--</v>
      </c>
      <c r="Z17" s="7" t="str">
        <f t="array" ref="Z17">IF(F17&lt;&gt;"",INDEX(KippingHSPushups,MATCH(1,(workout=F17)*(Tour=G17),0))*E17,"--")</f>
        <v>--</v>
      </c>
      <c r="AA17" s="7" t="str">
        <f t="array" ref="AA17">IF(F17&lt;&gt;"",INDEX(StrictHSPushups,MATCH(1,(workout=F17)*(Tour=G17),0))*E17,"--")</f>
        <v>--</v>
      </c>
      <c r="AB17" s="7" t="str">
        <f t="array" ref="AB17">IF(F17&lt;&gt;"",INDEX(Jumpingpullups,MATCH(1,(workout=F17)*(Tour=G17),0))*E17,"--")</f>
        <v>--</v>
      </c>
      <c r="AC17" s="7" t="str">
        <f t="array" ref="AC17">IF(F17&lt;&gt;"",INDEX(Pullups,MATCH(1,(workout=F17)*(Tour=G17),0))*E17,"--")</f>
        <v>--</v>
      </c>
      <c r="AD17" s="7" t="str">
        <f t="array" ref="AD17">IF(F17&lt;&gt;"",INDEX(Muscleups,MATCH(1,(workout=F17)*(Tour=G17),0))*E17,"--")</f>
        <v>--</v>
      </c>
      <c r="AE17" s="7" t="str">
        <f t="array" ref="AE17">IF(F17&lt;&gt;"",INDEX(Toestobar,MATCH(1,(workout=F17)*(Tour=G17),0))*E17,"--")</f>
        <v>--</v>
      </c>
      <c r="AF17" s="7" t="str">
        <f t="array" ref="AF17">IF(F17&lt;&gt;"",INDEX(Sprint,MATCH(1,(workout=F17)*(Tour=G17),0))*E17,"--")</f>
        <v>--</v>
      </c>
      <c r="AG17" s="7" t="str">
        <f t="array" ref="AG17">IF(F17&lt;&gt;"",INDEX(Run,MATCH(1,(workout=F17)*(Tour=G17),0))*E17,"--")</f>
        <v>--</v>
      </c>
      <c r="AH17" s="7" t="str">
        <f t="array" ref="AH17">IF(F17&lt;&gt;"",INDEX(Jumpingjacks,MATCH(1,(workout=F17)*(Tour=G17),0))*E17,"--")</f>
        <v>--</v>
      </c>
      <c r="AI17" s="7" t="str">
        <f t="array" ref="AI17">IF(F17&lt;&gt;"",INDEX(Highknees,MATCH(1,(workout=F17)*(Tour=G17),0))*E17,"--")</f>
        <v>--</v>
      </c>
      <c r="AJ17" s="7" t="str">
        <f t="array" ref="AJ17">IF(F17&lt;&gt;"",INDEX(Jumps,MATCH(1,(workout=F17)*(Tour=G17),0))*E17,"--")</f>
        <v>--</v>
      </c>
      <c r="AK17" s="7" t="str">
        <f t="array" ref="AK17">IF(F17&lt;&gt;"",INDEX(Highjumps,MATCH(1,(workout=F17)*(Tour=G17),0))*E17,"--")</f>
        <v>--</v>
      </c>
      <c r="AL17" s="7" t="str">
        <f t="array" ref="AL17">IF(F17&lt;&gt;"",INDEX(HHsquats,MATCH(1,(workout=F17)*(Tour=G17),0))*E17,"--")</f>
        <v>--</v>
      </c>
      <c r="AM17" s="7" t="str">
        <f t="array" ref="AM17">IF(F17&lt;&gt;"",INDEX(Squats,MATCH(1,(workout=F17)*(Tour=G17),0))*E17,"--")</f>
        <v>--</v>
      </c>
      <c r="AN17" s="7" t="str">
        <f t="array" ref="AN17">IF(F17&lt;&gt;"",INDEX(Pistols,MATCH(1,(workout=F17)*(Tour=G17),0))*E17,"--")</f>
        <v>--</v>
      </c>
      <c r="AO17" s="7" t="str">
        <f t="array" ref="AO17">IF(F17&lt;&gt;"",INDEX(HHlunges,MATCH(1,(workout=F17)*(Tour=G17),0))*E17,"--")</f>
        <v>--</v>
      </c>
      <c r="AP17" s="7" t="str">
        <f t="array" ref="AP17">IF(F17&lt;&gt;"",INDEX(Lunges,MATCH(1,(workout=F17)*(Tour=G17),0))*E17,"--")</f>
        <v>--</v>
      </c>
      <c r="AQ17" s="7" t="str">
        <f t="array" ref="AQ17">IF(F17&lt;&gt;"",INDEX(Splitlunges,MATCH(1,(workout=F17)*(Tour=G17),0))*E17,"--")</f>
        <v>--</v>
      </c>
      <c r="AR17" s="7" t="str">
        <f t="array" ref="AR17">IF(F17&lt;&gt;"",INDEX(HHlungewalk,MATCH(1,(workout=F17)*(Tour=G17),0))*E17,"--")</f>
        <v>--</v>
      </c>
      <c r="AS17" s="7" t="str">
        <f t="array" ref="AS17">IF(F17&lt;&gt;"",INDEX(Lungewalk,MATCH(1,(workout=F17)*(Tour=G17),0))*E17,"--")</f>
        <v>--</v>
      </c>
      <c r="AT17" s="7" t="str">
        <f t="array" ref="AT17">IF(F17&lt;&gt;"",INDEX(Mountainclimbers,MATCH(1,(workout=F17)*(Tour=G17),0))*E17,"--")</f>
        <v>--</v>
      </c>
      <c r="AU17" s="7" t="str">
        <f t="array" ref="AU17">IF(F17&lt;&gt;"",INDEX(Climbers,MATCH(1,(workout=F17)*(Tour=G17),0))*E17,"--")</f>
        <v>--</v>
      </c>
      <c r="AV17" s="7" t="str">
        <f t="array" ref="AV17">IF(F17&lt;&gt;"",INDEX(Sprawlfrogs,MATCH(1,(workout=F17)*(Tour=G17),0))*E17,"--")</f>
        <v>--</v>
      </c>
      <c r="AW17" s="7" t="str">
        <f t="array" ref="AW17">IF(F17&lt;&gt;"",INDEX(Froggers,MATCH(1,(workout=F17)*(Tour=G17),0))*E17,"--")</f>
        <v>--</v>
      </c>
      <c r="AX17" s="7"/>
      <c r="AY17" s="7"/>
      <c r="AZ17" s="9"/>
    </row>
    <row r="18" spans="1:52" s="11" customFormat="1" ht="11.25">
      <c r="A18" s="59"/>
      <c r="B18" s="59"/>
      <c r="C18" s="60"/>
      <c r="D18" s="61"/>
      <c r="E18" s="62"/>
      <c r="F18" s="63"/>
      <c r="G18" s="64"/>
      <c r="H18" s="65"/>
      <c r="I18" s="7" t="str">
        <f t="array" ref="I18">IF(F18&lt;&gt;"",INDEX(Sprawls,MATCH(1,(workout=F18)*(Tour=G18),0))*E18,"--")</f>
        <v>--</v>
      </c>
      <c r="J18" s="7" t="str">
        <f t="array" ref="J18">IF(F18&lt;&gt;"",INDEX(Burpees,MATCH(1,(workout=F18)*(Tour=G18),0))*E18,"--")</f>
        <v>--</v>
      </c>
      <c r="K18" s="7" t="str">
        <f t="array" ref="K18">IF(F18&lt;&gt;"",INDEX(Burpeesquatjumps,MATCH(1,(workout=F18)*(Tour=G18),0))*E18,"--")</f>
        <v>--</v>
      </c>
      <c r="L18" s="7" t="str">
        <f t="array" ref="L18">IF(F18&lt;&gt;"",INDEX(Burpeefrogs,MATCH(1,(workout=F18)*(Tour=G18),0))*E18,"--")</f>
        <v>--</v>
      </c>
      <c r="M18" s="7" t="str">
        <f t="array" ref="M18">IF(F18&lt;&gt;"",INDEX(Burpeedeepfrogs,MATCH(1,(workout=F18)*(Tour=G18),0))*E18,"--")</f>
        <v>--</v>
      </c>
      <c r="N18" s="7" t="str">
        <f t="array" ref="N18">IF(F18&lt;&gt;"",INDEX(Crunches,MATCH(1,(workout=F18)*(Tour=G18),0))*E18,"--")</f>
        <v>--</v>
      </c>
      <c r="O18" s="7" t="str">
        <f t="array" ref="O18">IF(F18&lt;&gt;"",INDEX(Situps,MATCH(1,(workout=F18)*(Tour=G18),0))*E18,"--")</f>
        <v>--</v>
      </c>
      <c r="P18" s="7" t="str">
        <f t="array" ref="P18">IF(F18&lt;&gt;"",INDEX(HHleglever,MATCH(1,(workout=F18)*(Tour=G18),0))*E18,"--")</f>
        <v>--</v>
      </c>
      <c r="Q18" s="7" t="str">
        <f t="array" ref="Q18">IF(F18&lt;&gt;"",INDEX(Straightleglever,MATCH(1,(workout=F18)*(Tour=G18),0))*E18,"--")</f>
        <v>--</v>
      </c>
      <c r="R18" s="7" t="str">
        <f t="array" ref="R18">IF(F18&lt;&gt;"",INDEX(Jackknives,MATCH(1,(workout=F18)*(Tour=G18),0))*E18,"--")</f>
        <v>--</v>
      </c>
      <c r="S18" s="7" t="str">
        <f t="array" ref="S18">IF(F18&lt;&gt;"",INDEX(HHstandups,MATCH(1,(workout=F18)*(Tour=G18),0))*E18,"--")</f>
        <v>--</v>
      </c>
      <c r="T18" s="7" t="str">
        <f t="array" ref="T18">IF(F18&lt;&gt;"",INDEX(Standups,MATCH(1,(workout=F18)*(Tour=G18),0))*E18,"--")</f>
        <v>--</v>
      </c>
      <c r="U18" s="7" t="str">
        <f t="array" ref="U18">IF(F18&lt;&gt;"",INDEX(Standupjumps,MATCH(1,(workout=F18)*(Tour=G18),0))*E18,"--")</f>
        <v>--</v>
      </c>
      <c r="V18" s="7" t="str">
        <f t="array" ref="V18">IF(F18&lt;&gt;"",INDEX(Kneepushups,MATCH(1,(workout=F18)*(Tour=G18),0))*E18,"--")</f>
        <v>--</v>
      </c>
      <c r="W18" s="7" t="str">
        <f t="array" ref="W18">IF(F18&lt;&gt;"",INDEX(Pushups,MATCH(1,(workout=F18)*(Tour=G18),0))*E18,"--")</f>
        <v>--</v>
      </c>
      <c r="X18" s="7" t="str">
        <f t="array" ref="X18">IF(F18&lt;&gt;"",INDEX(OHPushups,MATCH(1,(workout=F18)*(Tour=G18),0))*E18,"--")</f>
        <v>--</v>
      </c>
      <c r="Y18" s="7" t="str">
        <f t="array" ref="Y18">IF(F18&lt;&gt;"",INDEX(Pikes,MATCH(1,(workout=F18)*(Tour=G18),0))*E18,"--")</f>
        <v>--</v>
      </c>
      <c r="Z18" s="7" t="str">
        <f t="array" ref="Z18">IF(F18&lt;&gt;"",INDEX(KippingHSPushups,MATCH(1,(workout=F18)*(Tour=G18),0))*E18,"--")</f>
        <v>--</v>
      </c>
      <c r="AA18" s="7" t="str">
        <f t="array" ref="AA18">IF(F18&lt;&gt;"",INDEX(StrictHSPushups,MATCH(1,(workout=F18)*(Tour=G18),0))*E18,"--")</f>
        <v>--</v>
      </c>
      <c r="AB18" s="7" t="str">
        <f t="array" ref="AB18">IF(F18&lt;&gt;"",INDEX(Jumpingpullups,MATCH(1,(workout=F18)*(Tour=G18),0))*E18,"--")</f>
        <v>--</v>
      </c>
      <c r="AC18" s="7" t="str">
        <f t="array" ref="AC18">IF(F18&lt;&gt;"",INDEX(Pullups,MATCH(1,(workout=F18)*(Tour=G18),0))*E18,"--")</f>
        <v>--</v>
      </c>
      <c r="AD18" s="7" t="str">
        <f t="array" ref="AD18">IF(F18&lt;&gt;"",INDEX(Muscleups,MATCH(1,(workout=F18)*(Tour=G18),0))*E18,"--")</f>
        <v>--</v>
      </c>
      <c r="AE18" s="7" t="str">
        <f t="array" ref="AE18">IF(F18&lt;&gt;"",INDEX(Toestobar,MATCH(1,(workout=F18)*(Tour=G18),0))*E18,"--")</f>
        <v>--</v>
      </c>
      <c r="AF18" s="7" t="str">
        <f t="array" ref="AF18">IF(F18&lt;&gt;"",INDEX(Sprint,MATCH(1,(workout=F18)*(Tour=G18),0))*E18,"--")</f>
        <v>--</v>
      </c>
      <c r="AG18" s="7" t="str">
        <f t="array" ref="AG18">IF(F18&lt;&gt;"",INDEX(Run,MATCH(1,(workout=F18)*(Tour=G18),0))*E18,"--")</f>
        <v>--</v>
      </c>
      <c r="AH18" s="7" t="str">
        <f t="array" ref="AH18">IF(F18&lt;&gt;"",INDEX(Jumpingjacks,MATCH(1,(workout=F18)*(Tour=G18),0))*E18,"--")</f>
        <v>--</v>
      </c>
      <c r="AI18" s="7" t="str">
        <f t="array" ref="AI18">IF(F18&lt;&gt;"",INDEX(Highknees,MATCH(1,(workout=F18)*(Tour=G18),0))*E18,"--")</f>
        <v>--</v>
      </c>
      <c r="AJ18" s="7" t="str">
        <f t="array" ref="AJ18">IF(F18&lt;&gt;"",INDEX(Jumps,MATCH(1,(workout=F18)*(Tour=G18),0))*E18,"--")</f>
        <v>--</v>
      </c>
      <c r="AK18" s="7" t="str">
        <f t="array" ref="AK18">IF(F18&lt;&gt;"",INDEX(Highjumps,MATCH(1,(workout=F18)*(Tour=G18),0))*E18,"--")</f>
        <v>--</v>
      </c>
      <c r="AL18" s="7" t="str">
        <f t="array" ref="AL18">IF(F18&lt;&gt;"",INDEX(HHsquats,MATCH(1,(workout=F18)*(Tour=G18),0))*E18,"--")</f>
        <v>--</v>
      </c>
      <c r="AM18" s="7" t="str">
        <f t="array" ref="AM18">IF(F18&lt;&gt;"",INDEX(Squats,MATCH(1,(workout=F18)*(Tour=G18),0))*E18,"--")</f>
        <v>--</v>
      </c>
      <c r="AN18" s="7" t="str">
        <f t="array" ref="AN18">IF(F18&lt;&gt;"",INDEX(Pistols,MATCH(1,(workout=F18)*(Tour=G18),0))*E18,"--")</f>
        <v>--</v>
      </c>
      <c r="AO18" s="7" t="str">
        <f t="array" ref="AO18">IF(F18&lt;&gt;"",INDEX(HHlunges,MATCH(1,(workout=F18)*(Tour=G18),0))*E18,"--")</f>
        <v>--</v>
      </c>
      <c r="AP18" s="7" t="str">
        <f t="array" ref="AP18">IF(F18&lt;&gt;"",INDEX(Lunges,MATCH(1,(workout=F18)*(Tour=G18),0))*E18,"--")</f>
        <v>--</v>
      </c>
      <c r="AQ18" s="7" t="str">
        <f t="array" ref="AQ18">IF(F18&lt;&gt;"",INDEX(Splitlunges,MATCH(1,(workout=F18)*(Tour=G18),0))*E18,"--")</f>
        <v>--</v>
      </c>
      <c r="AR18" s="7" t="str">
        <f t="array" ref="AR18">IF(F18&lt;&gt;"",INDEX(HHlungewalk,MATCH(1,(workout=F18)*(Tour=G18),0))*E18,"--")</f>
        <v>--</v>
      </c>
      <c r="AS18" s="7" t="str">
        <f t="array" ref="AS18">IF(F18&lt;&gt;"",INDEX(Lungewalk,MATCH(1,(workout=F18)*(Tour=G18),0))*E18,"--")</f>
        <v>--</v>
      </c>
      <c r="AT18" s="7" t="str">
        <f t="array" ref="AT18">IF(F18&lt;&gt;"",INDEX(Mountainclimbers,MATCH(1,(workout=F18)*(Tour=G18),0))*E18,"--")</f>
        <v>--</v>
      </c>
      <c r="AU18" s="7" t="str">
        <f t="array" ref="AU18">IF(F18&lt;&gt;"",INDEX(Climbers,MATCH(1,(workout=F18)*(Tour=G18),0))*E18,"--")</f>
        <v>--</v>
      </c>
      <c r="AV18" s="7" t="str">
        <f t="array" ref="AV18">IF(F18&lt;&gt;"",INDEX(Sprawlfrogs,MATCH(1,(workout=F18)*(Tour=G18),0))*E18,"--")</f>
        <v>--</v>
      </c>
      <c r="AW18" s="7" t="str">
        <f t="array" ref="AW18">IF(F18&lt;&gt;"",INDEX(Froggers,MATCH(1,(workout=F18)*(Tour=G18),0))*E18,"--")</f>
        <v>--</v>
      </c>
      <c r="AX18" s="7"/>
      <c r="AY18" s="7"/>
      <c r="AZ18" s="10"/>
    </row>
    <row r="19" spans="1:52" s="11" customFormat="1" ht="11.25">
      <c r="A19" s="59"/>
      <c r="B19" s="59"/>
      <c r="C19" s="60"/>
      <c r="D19" s="61"/>
      <c r="E19" s="62"/>
      <c r="F19" s="63"/>
      <c r="G19" s="64"/>
      <c r="H19" s="65"/>
      <c r="I19" s="7" t="str">
        <f t="array" ref="I19">IF(F19&lt;&gt;"",INDEX(Sprawls,MATCH(1,(workout=F19)*(Tour=G19),0))*E19,"--")</f>
        <v>--</v>
      </c>
      <c r="J19" s="7" t="str">
        <f t="array" ref="J19">IF(F19&lt;&gt;"",INDEX(Burpees,MATCH(1,(workout=F19)*(Tour=G19),0))*E19,"--")</f>
        <v>--</v>
      </c>
      <c r="K19" s="7" t="str">
        <f t="array" ref="K19">IF(F19&lt;&gt;"",INDEX(Burpeesquatjumps,MATCH(1,(workout=F19)*(Tour=G19),0))*E19,"--")</f>
        <v>--</v>
      </c>
      <c r="L19" s="7" t="str">
        <f t="array" ref="L19">IF(F19&lt;&gt;"",INDEX(Burpeefrogs,MATCH(1,(workout=F19)*(Tour=G19),0))*E19,"--")</f>
        <v>--</v>
      </c>
      <c r="M19" s="7" t="str">
        <f t="array" ref="M19">IF(F19&lt;&gt;"",INDEX(Burpeedeepfrogs,MATCH(1,(workout=F19)*(Tour=G19),0))*E19,"--")</f>
        <v>--</v>
      </c>
      <c r="N19" s="7" t="str">
        <f t="array" ref="N19">IF(F19&lt;&gt;"",INDEX(Crunches,MATCH(1,(workout=F19)*(Tour=G19),0))*E19,"--")</f>
        <v>--</v>
      </c>
      <c r="O19" s="7" t="str">
        <f t="array" ref="O19">IF(F19&lt;&gt;"",INDEX(Situps,MATCH(1,(workout=F19)*(Tour=G19),0))*E19,"--")</f>
        <v>--</v>
      </c>
      <c r="P19" s="7" t="str">
        <f t="array" ref="P19">IF(F19&lt;&gt;"",INDEX(HHleglever,MATCH(1,(workout=F19)*(Tour=G19),0))*E19,"--")</f>
        <v>--</v>
      </c>
      <c r="Q19" s="7" t="str">
        <f t="array" ref="Q19">IF(F19&lt;&gt;"",INDEX(Straightleglever,MATCH(1,(workout=F19)*(Tour=G19),0))*E19,"--")</f>
        <v>--</v>
      </c>
      <c r="R19" s="7" t="str">
        <f t="array" ref="R19">IF(F19&lt;&gt;"",INDEX(Jackknives,MATCH(1,(workout=F19)*(Tour=G19),0))*E19,"--")</f>
        <v>--</v>
      </c>
      <c r="S19" s="7" t="str">
        <f t="array" ref="S19">IF(F19&lt;&gt;"",INDEX(HHstandups,MATCH(1,(workout=F19)*(Tour=G19),0))*E19,"--")</f>
        <v>--</v>
      </c>
      <c r="T19" s="7" t="str">
        <f t="array" ref="T19">IF(F19&lt;&gt;"",INDEX(Standups,MATCH(1,(workout=F19)*(Tour=G19),0))*E19,"--")</f>
        <v>--</v>
      </c>
      <c r="U19" s="7" t="str">
        <f t="array" ref="U19">IF(F19&lt;&gt;"",INDEX(Standupjumps,MATCH(1,(workout=F19)*(Tour=G19),0))*E19,"--")</f>
        <v>--</v>
      </c>
      <c r="V19" s="7" t="str">
        <f t="array" ref="V19">IF(F19&lt;&gt;"",INDEX(Kneepushups,MATCH(1,(workout=F19)*(Tour=G19),0))*E19,"--")</f>
        <v>--</v>
      </c>
      <c r="W19" s="7" t="str">
        <f t="array" ref="W19">IF(F19&lt;&gt;"",INDEX(Pushups,MATCH(1,(workout=F19)*(Tour=G19),0))*E19,"--")</f>
        <v>--</v>
      </c>
      <c r="X19" s="7" t="str">
        <f t="array" ref="X19">IF(F19&lt;&gt;"",INDEX(OHPushups,MATCH(1,(workout=F19)*(Tour=G19),0))*E19,"--")</f>
        <v>--</v>
      </c>
      <c r="Y19" s="7" t="str">
        <f t="array" ref="Y19">IF(F19&lt;&gt;"",INDEX(Pikes,MATCH(1,(workout=F19)*(Tour=G19),0))*E19,"--")</f>
        <v>--</v>
      </c>
      <c r="Z19" s="7" t="str">
        <f t="array" ref="Z19">IF(F19&lt;&gt;"",INDEX(KippingHSPushups,MATCH(1,(workout=F19)*(Tour=G19),0))*E19,"--")</f>
        <v>--</v>
      </c>
      <c r="AA19" s="7" t="str">
        <f t="array" ref="AA19">IF(F19&lt;&gt;"",INDEX(StrictHSPushups,MATCH(1,(workout=F19)*(Tour=G19),0))*E19,"--")</f>
        <v>--</v>
      </c>
      <c r="AB19" s="7" t="str">
        <f t="array" ref="AB19">IF(F19&lt;&gt;"",INDEX(Jumpingpullups,MATCH(1,(workout=F19)*(Tour=G19),0))*E19,"--")</f>
        <v>--</v>
      </c>
      <c r="AC19" s="7" t="str">
        <f t="array" ref="AC19">IF(F19&lt;&gt;"",INDEX(Pullups,MATCH(1,(workout=F19)*(Tour=G19),0))*E19,"--")</f>
        <v>--</v>
      </c>
      <c r="AD19" s="7" t="str">
        <f t="array" ref="AD19">IF(F19&lt;&gt;"",INDEX(Muscleups,MATCH(1,(workout=F19)*(Tour=G19),0))*E19,"--")</f>
        <v>--</v>
      </c>
      <c r="AE19" s="7" t="str">
        <f t="array" ref="AE19">IF(F19&lt;&gt;"",INDEX(Toestobar,MATCH(1,(workout=F19)*(Tour=G19),0))*E19,"--")</f>
        <v>--</v>
      </c>
      <c r="AF19" s="7" t="str">
        <f t="array" ref="AF19">IF(F19&lt;&gt;"",INDEX(Sprint,MATCH(1,(workout=F19)*(Tour=G19),0))*E19,"--")</f>
        <v>--</v>
      </c>
      <c r="AG19" s="7" t="str">
        <f t="array" ref="AG19">IF(F19&lt;&gt;"",INDEX(Run,MATCH(1,(workout=F19)*(Tour=G19),0))*E19,"--")</f>
        <v>--</v>
      </c>
      <c r="AH19" s="7" t="str">
        <f t="array" ref="AH19">IF(F19&lt;&gt;"",INDEX(Jumpingjacks,MATCH(1,(workout=F19)*(Tour=G19),0))*E19,"--")</f>
        <v>--</v>
      </c>
      <c r="AI19" s="7" t="str">
        <f t="array" ref="AI19">IF(F19&lt;&gt;"",INDEX(Highknees,MATCH(1,(workout=F19)*(Tour=G19),0))*E19,"--")</f>
        <v>--</v>
      </c>
      <c r="AJ19" s="7" t="str">
        <f t="array" ref="AJ19">IF(F19&lt;&gt;"",INDEX(Jumps,MATCH(1,(workout=F19)*(Tour=G19),0))*E19,"--")</f>
        <v>--</v>
      </c>
      <c r="AK19" s="7" t="str">
        <f t="array" ref="AK19">IF(F19&lt;&gt;"",INDEX(Highjumps,MATCH(1,(workout=F19)*(Tour=G19),0))*E19,"--")</f>
        <v>--</v>
      </c>
      <c r="AL19" s="7" t="str">
        <f t="array" ref="AL19">IF(F19&lt;&gt;"",INDEX(HHsquats,MATCH(1,(workout=F19)*(Tour=G19),0))*E19,"--")</f>
        <v>--</v>
      </c>
      <c r="AM19" s="7" t="str">
        <f t="array" ref="AM19">IF(F19&lt;&gt;"",INDEX(Squats,MATCH(1,(workout=F19)*(Tour=G19),0))*E19,"--")</f>
        <v>--</v>
      </c>
      <c r="AN19" s="7" t="str">
        <f t="array" ref="AN19">IF(F19&lt;&gt;"",INDEX(Pistols,MATCH(1,(workout=F19)*(Tour=G19),0))*E19,"--")</f>
        <v>--</v>
      </c>
      <c r="AO19" s="7" t="str">
        <f t="array" ref="AO19">IF(F19&lt;&gt;"",INDEX(HHlunges,MATCH(1,(workout=F19)*(Tour=G19),0))*E19,"--")</f>
        <v>--</v>
      </c>
      <c r="AP19" s="7" t="str">
        <f t="array" ref="AP19">IF(F19&lt;&gt;"",INDEX(Lunges,MATCH(1,(workout=F19)*(Tour=G19),0))*E19,"--")</f>
        <v>--</v>
      </c>
      <c r="AQ19" s="7" t="str">
        <f t="array" ref="AQ19">IF(F19&lt;&gt;"",INDEX(Splitlunges,MATCH(1,(workout=F19)*(Tour=G19),0))*E19,"--")</f>
        <v>--</v>
      </c>
      <c r="AR19" s="7" t="str">
        <f t="array" ref="AR19">IF(F19&lt;&gt;"",INDEX(HHlungewalk,MATCH(1,(workout=F19)*(Tour=G19),0))*E19,"--")</f>
        <v>--</v>
      </c>
      <c r="AS19" s="7" t="str">
        <f t="array" ref="AS19">IF(F19&lt;&gt;"",INDEX(Lungewalk,MATCH(1,(workout=F19)*(Tour=G19),0))*E19,"--")</f>
        <v>--</v>
      </c>
      <c r="AT19" s="7" t="str">
        <f t="array" ref="AT19">IF(F19&lt;&gt;"",INDEX(Mountainclimbers,MATCH(1,(workout=F19)*(Tour=G19),0))*E19,"--")</f>
        <v>--</v>
      </c>
      <c r="AU19" s="7" t="str">
        <f t="array" ref="AU19">IF(F19&lt;&gt;"",INDEX(Climbers,MATCH(1,(workout=F19)*(Tour=G19),0))*E19,"--")</f>
        <v>--</v>
      </c>
      <c r="AV19" s="7" t="str">
        <f t="array" ref="AV19">IF(F19&lt;&gt;"",INDEX(Sprawlfrogs,MATCH(1,(workout=F19)*(Tour=G19),0))*E19,"--")</f>
        <v>--</v>
      </c>
      <c r="AW19" s="7" t="str">
        <f t="array" ref="AW19">IF(F19&lt;&gt;"",INDEX(Froggers,MATCH(1,(workout=F19)*(Tour=G19),0))*E19,"--")</f>
        <v>--</v>
      </c>
      <c r="AX19" s="7"/>
      <c r="AY19" s="7"/>
      <c r="AZ19" s="10"/>
    </row>
    <row r="20" spans="1:52" s="1" customFormat="1" ht="11.25">
      <c r="A20" s="59"/>
      <c r="B20" s="59"/>
      <c r="C20" s="60"/>
      <c r="D20" s="61"/>
      <c r="E20" s="62"/>
      <c r="F20" s="63"/>
      <c r="G20" s="64"/>
      <c r="H20" s="65"/>
      <c r="I20" s="7" t="str">
        <f t="array" ref="I20">IF(F20&lt;&gt;"",INDEX(Sprawls,MATCH(1,(workout=F20)*(Tour=G20),0))*E20,"--")</f>
        <v>--</v>
      </c>
      <c r="J20" s="7" t="str">
        <f t="array" ref="J20">IF(F20&lt;&gt;"",INDEX(Burpees,MATCH(1,(workout=F20)*(Tour=G20),0))*E20,"--")</f>
        <v>--</v>
      </c>
      <c r="K20" s="7" t="str">
        <f t="array" ref="K20">IF(F20&lt;&gt;"",INDEX(Burpeesquatjumps,MATCH(1,(workout=F20)*(Tour=G20),0))*E20,"--")</f>
        <v>--</v>
      </c>
      <c r="L20" s="7" t="str">
        <f t="array" ref="L20">IF(F20&lt;&gt;"",INDEX(Burpeefrogs,MATCH(1,(workout=F20)*(Tour=G20),0))*E20,"--")</f>
        <v>--</v>
      </c>
      <c r="M20" s="7" t="str">
        <f t="array" ref="M20">IF(F20&lt;&gt;"",INDEX(Burpeedeepfrogs,MATCH(1,(workout=F20)*(Tour=G20),0))*E20,"--")</f>
        <v>--</v>
      </c>
      <c r="N20" s="7" t="str">
        <f t="array" ref="N20">IF(F20&lt;&gt;"",INDEX(Crunches,MATCH(1,(workout=F20)*(Tour=G20),0))*E20,"--")</f>
        <v>--</v>
      </c>
      <c r="O20" s="7" t="str">
        <f t="array" ref="O20">IF(F20&lt;&gt;"",INDEX(Situps,MATCH(1,(workout=F20)*(Tour=G20),0))*E20,"--")</f>
        <v>--</v>
      </c>
      <c r="P20" s="7" t="str">
        <f t="array" ref="P20">IF(F20&lt;&gt;"",INDEX(HHleglever,MATCH(1,(workout=F20)*(Tour=G20),0))*E20,"--")</f>
        <v>--</v>
      </c>
      <c r="Q20" s="7" t="str">
        <f t="array" ref="Q20">IF(F20&lt;&gt;"",INDEX(Straightleglever,MATCH(1,(workout=F20)*(Tour=G20),0))*E20,"--")</f>
        <v>--</v>
      </c>
      <c r="R20" s="7" t="str">
        <f t="array" ref="R20">IF(F20&lt;&gt;"",INDEX(Jackknives,MATCH(1,(workout=F20)*(Tour=G20),0))*E20,"--")</f>
        <v>--</v>
      </c>
      <c r="S20" s="7" t="str">
        <f t="array" ref="S20">IF(F20&lt;&gt;"",INDEX(HHstandups,MATCH(1,(workout=F20)*(Tour=G20),0))*E20,"--")</f>
        <v>--</v>
      </c>
      <c r="T20" s="7" t="str">
        <f t="array" ref="T20">IF(F20&lt;&gt;"",INDEX(Standups,MATCH(1,(workout=F20)*(Tour=G20),0))*E20,"--")</f>
        <v>--</v>
      </c>
      <c r="U20" s="7" t="str">
        <f t="array" ref="U20">IF(F20&lt;&gt;"",INDEX(Standupjumps,MATCH(1,(workout=F20)*(Tour=G20),0))*E20,"--")</f>
        <v>--</v>
      </c>
      <c r="V20" s="7" t="str">
        <f t="array" ref="V20">IF(F20&lt;&gt;"",INDEX(Kneepushups,MATCH(1,(workout=F20)*(Tour=G20),0))*E20,"--")</f>
        <v>--</v>
      </c>
      <c r="W20" s="7" t="str">
        <f t="array" ref="W20">IF(F20&lt;&gt;"",INDEX(Pushups,MATCH(1,(workout=F20)*(Tour=G20),0))*E20,"--")</f>
        <v>--</v>
      </c>
      <c r="X20" s="7" t="str">
        <f t="array" ref="X20">IF(F20&lt;&gt;"",INDEX(OHPushups,MATCH(1,(workout=F20)*(Tour=G20),0))*E20,"--")</f>
        <v>--</v>
      </c>
      <c r="Y20" s="7" t="str">
        <f t="array" ref="Y20">IF(F20&lt;&gt;"",INDEX(Pikes,MATCH(1,(workout=F20)*(Tour=G20),0))*E20,"--")</f>
        <v>--</v>
      </c>
      <c r="Z20" s="7" t="str">
        <f t="array" ref="Z20">IF(F20&lt;&gt;"",INDEX(KippingHSPushups,MATCH(1,(workout=F20)*(Tour=G20),0))*E20,"--")</f>
        <v>--</v>
      </c>
      <c r="AA20" s="7" t="str">
        <f t="array" ref="AA20">IF(F20&lt;&gt;"",INDEX(StrictHSPushups,MATCH(1,(workout=F20)*(Tour=G20),0))*E20,"--")</f>
        <v>--</v>
      </c>
      <c r="AB20" s="7" t="str">
        <f t="array" ref="AB20">IF(F20&lt;&gt;"",INDEX(Jumpingpullups,MATCH(1,(workout=F20)*(Tour=G20),0))*E20,"--")</f>
        <v>--</v>
      </c>
      <c r="AC20" s="7" t="str">
        <f t="array" ref="AC20">IF(F20&lt;&gt;"",INDEX(Pullups,MATCH(1,(workout=F20)*(Tour=G20),0))*E20,"--")</f>
        <v>--</v>
      </c>
      <c r="AD20" s="7" t="str">
        <f t="array" ref="AD20">IF(F20&lt;&gt;"",INDEX(Muscleups,MATCH(1,(workout=F20)*(Tour=G20),0))*E20,"--")</f>
        <v>--</v>
      </c>
      <c r="AE20" s="7" t="str">
        <f t="array" ref="AE20">IF(F20&lt;&gt;"",INDEX(Toestobar,MATCH(1,(workout=F20)*(Tour=G20),0))*E20,"--")</f>
        <v>--</v>
      </c>
      <c r="AF20" s="7" t="str">
        <f t="array" ref="AF20">IF(F20&lt;&gt;"",INDEX(Sprint,MATCH(1,(workout=F20)*(Tour=G20),0))*E20,"--")</f>
        <v>--</v>
      </c>
      <c r="AG20" s="7" t="str">
        <f t="array" ref="AG20">IF(F20&lt;&gt;"",INDEX(Run,MATCH(1,(workout=F20)*(Tour=G20),0))*E20,"--")</f>
        <v>--</v>
      </c>
      <c r="AH20" s="7" t="str">
        <f t="array" ref="AH20">IF(F20&lt;&gt;"",INDEX(Jumpingjacks,MATCH(1,(workout=F20)*(Tour=G20),0))*E20,"--")</f>
        <v>--</v>
      </c>
      <c r="AI20" s="7" t="str">
        <f t="array" ref="AI20">IF(F20&lt;&gt;"",INDEX(Highknees,MATCH(1,(workout=F20)*(Tour=G20),0))*E20,"--")</f>
        <v>--</v>
      </c>
      <c r="AJ20" s="7" t="str">
        <f t="array" ref="AJ20">IF(F20&lt;&gt;"",INDEX(Jumps,MATCH(1,(workout=F20)*(Tour=G20),0))*E20,"--")</f>
        <v>--</v>
      </c>
      <c r="AK20" s="7" t="str">
        <f t="array" ref="AK20">IF(F20&lt;&gt;"",INDEX(Highjumps,MATCH(1,(workout=F20)*(Tour=G20),0))*E20,"--")</f>
        <v>--</v>
      </c>
      <c r="AL20" s="7" t="str">
        <f t="array" ref="AL20">IF(F20&lt;&gt;"",INDEX(HHsquats,MATCH(1,(workout=F20)*(Tour=G20),0))*E20,"--")</f>
        <v>--</v>
      </c>
      <c r="AM20" s="7" t="str">
        <f t="array" ref="AM20">IF(F20&lt;&gt;"",INDEX(Squats,MATCH(1,(workout=F20)*(Tour=G20),0))*E20,"--")</f>
        <v>--</v>
      </c>
      <c r="AN20" s="7" t="str">
        <f t="array" ref="AN20">IF(F20&lt;&gt;"",INDEX(Pistols,MATCH(1,(workout=F20)*(Tour=G20),0))*E20,"--")</f>
        <v>--</v>
      </c>
      <c r="AO20" s="7" t="str">
        <f t="array" ref="AO20">IF(F20&lt;&gt;"",INDEX(HHlunges,MATCH(1,(workout=F20)*(Tour=G20),0))*E20,"--")</f>
        <v>--</v>
      </c>
      <c r="AP20" s="7" t="str">
        <f t="array" ref="AP20">IF(F20&lt;&gt;"",INDEX(Lunges,MATCH(1,(workout=F20)*(Tour=G20),0))*E20,"--")</f>
        <v>--</v>
      </c>
      <c r="AQ20" s="7" t="str">
        <f t="array" ref="AQ20">IF(F20&lt;&gt;"",INDEX(Splitlunges,MATCH(1,(workout=F20)*(Tour=G20),0))*E20,"--")</f>
        <v>--</v>
      </c>
      <c r="AR20" s="7" t="str">
        <f t="array" ref="AR20">IF(F20&lt;&gt;"",INDEX(HHlungewalk,MATCH(1,(workout=F20)*(Tour=G20),0))*E20,"--")</f>
        <v>--</v>
      </c>
      <c r="AS20" s="7" t="str">
        <f t="array" ref="AS20">IF(F20&lt;&gt;"",INDEX(Lungewalk,MATCH(1,(workout=F20)*(Tour=G20),0))*E20,"--")</f>
        <v>--</v>
      </c>
      <c r="AT20" s="7" t="str">
        <f t="array" ref="AT20">IF(F20&lt;&gt;"",INDEX(Mountainclimbers,MATCH(1,(workout=F20)*(Tour=G20),0))*E20,"--")</f>
        <v>--</v>
      </c>
      <c r="AU20" s="7" t="str">
        <f t="array" ref="AU20">IF(F20&lt;&gt;"",INDEX(Climbers,MATCH(1,(workout=F20)*(Tour=G20),0))*E20,"--")</f>
        <v>--</v>
      </c>
      <c r="AV20" s="7" t="str">
        <f t="array" ref="AV20">IF(F20&lt;&gt;"",INDEX(Sprawlfrogs,MATCH(1,(workout=F20)*(Tour=G20),0))*E20,"--")</f>
        <v>--</v>
      </c>
      <c r="AW20" s="7" t="str">
        <f t="array" ref="AW20">IF(F20&lt;&gt;"",INDEX(Froggers,MATCH(1,(workout=F20)*(Tour=G20),0))*E20,"--")</f>
        <v>--</v>
      </c>
      <c r="AX20" s="7"/>
      <c r="AY20" s="7"/>
      <c r="AZ20" s="8"/>
    </row>
    <row r="21" spans="1:52" s="1" customFormat="1" ht="11.25">
      <c r="A21" s="59"/>
      <c r="B21" s="59"/>
      <c r="C21" s="66"/>
      <c r="D21" s="66"/>
      <c r="E21" s="62"/>
      <c r="F21" s="63"/>
      <c r="G21" s="64"/>
      <c r="H21" s="65"/>
      <c r="I21" s="7" t="str">
        <f t="array" ref="I21">IF(F21&lt;&gt;"",INDEX(Sprawls,MATCH(1,(workout=F21)*(Tour=G21),0))*E21,"--")</f>
        <v>--</v>
      </c>
      <c r="J21" s="7" t="str">
        <f t="array" ref="J21">IF(F21&lt;&gt;"",INDEX(Burpees,MATCH(1,(workout=F21)*(Tour=G21),0))*E21,"--")</f>
        <v>--</v>
      </c>
      <c r="K21" s="7" t="str">
        <f t="array" ref="K21">IF(F21&lt;&gt;"",INDEX(Burpeesquatjumps,MATCH(1,(workout=F21)*(Tour=G21),0))*E21,"--")</f>
        <v>--</v>
      </c>
      <c r="L21" s="7" t="str">
        <f t="array" ref="L21">IF(F21&lt;&gt;"",INDEX(Burpeefrogs,MATCH(1,(workout=F21)*(Tour=G21),0))*E21,"--")</f>
        <v>--</v>
      </c>
      <c r="M21" s="7" t="str">
        <f t="array" ref="M21">IF(F21&lt;&gt;"",INDEX(Burpeedeepfrogs,MATCH(1,(workout=F21)*(Tour=G21),0))*E21,"--")</f>
        <v>--</v>
      </c>
      <c r="N21" s="7" t="str">
        <f t="array" ref="N21">IF(F21&lt;&gt;"",INDEX(Crunches,MATCH(1,(workout=F21)*(Tour=G21),0))*E21,"--")</f>
        <v>--</v>
      </c>
      <c r="O21" s="7" t="str">
        <f t="array" ref="O21">IF(F21&lt;&gt;"",INDEX(Situps,MATCH(1,(workout=F21)*(Tour=G21),0))*E21,"--")</f>
        <v>--</v>
      </c>
      <c r="P21" s="7" t="str">
        <f t="array" ref="P21">IF(F21&lt;&gt;"",INDEX(HHleglever,MATCH(1,(workout=F21)*(Tour=G21),0))*E21,"--")</f>
        <v>--</v>
      </c>
      <c r="Q21" s="7" t="str">
        <f t="array" ref="Q21">IF(F21&lt;&gt;"",INDEX(Straightleglever,MATCH(1,(workout=F21)*(Tour=G21),0))*E21,"--")</f>
        <v>--</v>
      </c>
      <c r="R21" s="7" t="str">
        <f t="array" ref="R21">IF(F21&lt;&gt;"",INDEX(Jackknives,MATCH(1,(workout=F21)*(Tour=G21),0))*E21,"--")</f>
        <v>--</v>
      </c>
      <c r="S21" s="7" t="str">
        <f t="array" ref="S21">IF(F21&lt;&gt;"",INDEX(HHstandups,MATCH(1,(workout=F21)*(Tour=G21),0))*E21,"--")</f>
        <v>--</v>
      </c>
      <c r="T21" s="7" t="str">
        <f t="array" ref="T21">IF(F21&lt;&gt;"",INDEX(Standups,MATCH(1,(workout=F21)*(Tour=G21),0))*E21,"--")</f>
        <v>--</v>
      </c>
      <c r="U21" s="7" t="str">
        <f t="array" ref="U21">IF(F21&lt;&gt;"",INDEX(Standupjumps,MATCH(1,(workout=F21)*(Tour=G21),0))*E21,"--")</f>
        <v>--</v>
      </c>
      <c r="V21" s="7" t="str">
        <f t="array" ref="V21">IF(F21&lt;&gt;"",INDEX(Kneepushups,MATCH(1,(workout=F21)*(Tour=G21),0))*E21,"--")</f>
        <v>--</v>
      </c>
      <c r="W21" s="7" t="str">
        <f t="array" ref="W21">IF(F21&lt;&gt;"",INDEX(Pushups,MATCH(1,(workout=F21)*(Tour=G21),0))*E21,"--")</f>
        <v>--</v>
      </c>
      <c r="X21" s="7" t="str">
        <f t="array" ref="X21">IF(F21&lt;&gt;"",INDEX(OHPushups,MATCH(1,(workout=F21)*(Tour=G21),0))*E21,"--")</f>
        <v>--</v>
      </c>
      <c r="Y21" s="7" t="str">
        <f t="array" ref="Y21">IF(F21&lt;&gt;"",INDEX(Pikes,MATCH(1,(workout=F21)*(Tour=G21),0))*E21,"--")</f>
        <v>--</v>
      </c>
      <c r="Z21" s="7" t="str">
        <f t="array" ref="Z21">IF(F21&lt;&gt;"",INDEX(KippingHSPushups,MATCH(1,(workout=F21)*(Tour=G21),0))*E21,"--")</f>
        <v>--</v>
      </c>
      <c r="AA21" s="7" t="str">
        <f t="array" ref="AA21">IF(F21&lt;&gt;"",INDEX(StrictHSPushups,MATCH(1,(workout=F21)*(Tour=G21),0))*E21,"--")</f>
        <v>--</v>
      </c>
      <c r="AB21" s="7" t="str">
        <f t="array" ref="AB21">IF(F21&lt;&gt;"",INDEX(Jumpingpullups,MATCH(1,(workout=F21)*(Tour=G21),0))*E21,"--")</f>
        <v>--</v>
      </c>
      <c r="AC21" s="7" t="str">
        <f t="array" ref="AC21">IF(F21&lt;&gt;"",INDEX(Pullups,MATCH(1,(workout=F21)*(Tour=G21),0))*E21,"--")</f>
        <v>--</v>
      </c>
      <c r="AD21" s="7" t="str">
        <f t="array" ref="AD21">IF(F21&lt;&gt;"",INDEX(Muscleups,MATCH(1,(workout=F21)*(Tour=G21),0))*E21,"--")</f>
        <v>--</v>
      </c>
      <c r="AE21" s="7" t="str">
        <f t="array" ref="AE21">IF(F21&lt;&gt;"",INDEX(Toestobar,MATCH(1,(workout=F21)*(Tour=G21),0))*E21,"--")</f>
        <v>--</v>
      </c>
      <c r="AF21" s="7" t="str">
        <f t="array" ref="AF21">IF(F21&lt;&gt;"",INDEX(Sprint,MATCH(1,(workout=F21)*(Tour=G21),0))*E21,"--")</f>
        <v>--</v>
      </c>
      <c r="AG21" s="7" t="str">
        <f t="array" ref="AG21">IF(F21&lt;&gt;"",INDEX(Run,MATCH(1,(workout=F21)*(Tour=G21),0))*E21,"--")</f>
        <v>--</v>
      </c>
      <c r="AH21" s="7" t="str">
        <f t="array" ref="AH21">IF(F21&lt;&gt;"",INDEX(Jumpingjacks,MATCH(1,(workout=F21)*(Tour=G21),0))*E21,"--")</f>
        <v>--</v>
      </c>
      <c r="AI21" s="7" t="str">
        <f t="array" ref="AI21">IF(F21&lt;&gt;"",INDEX(Highknees,MATCH(1,(workout=F21)*(Tour=G21),0))*E21,"--")</f>
        <v>--</v>
      </c>
      <c r="AJ21" s="7" t="str">
        <f t="array" ref="AJ21">IF(F21&lt;&gt;"",INDEX(Jumps,MATCH(1,(workout=F21)*(Tour=G21),0))*E21,"--")</f>
        <v>--</v>
      </c>
      <c r="AK21" s="7" t="str">
        <f t="array" ref="AK21">IF(F21&lt;&gt;"",INDEX(Highjumps,MATCH(1,(workout=F21)*(Tour=G21),0))*E21,"--")</f>
        <v>--</v>
      </c>
      <c r="AL21" s="7" t="str">
        <f t="array" ref="AL21">IF(F21&lt;&gt;"",INDEX(HHsquats,MATCH(1,(workout=F21)*(Tour=G21),0))*E21,"--")</f>
        <v>--</v>
      </c>
      <c r="AM21" s="7" t="str">
        <f t="array" ref="AM21">IF(F21&lt;&gt;"",INDEX(Squats,MATCH(1,(workout=F21)*(Tour=G21),0))*E21,"--")</f>
        <v>--</v>
      </c>
      <c r="AN21" s="7" t="str">
        <f t="array" ref="AN21">IF(F21&lt;&gt;"",INDEX(Pistols,MATCH(1,(workout=F21)*(Tour=G21),0))*E21,"--")</f>
        <v>--</v>
      </c>
      <c r="AO21" s="7" t="str">
        <f t="array" ref="AO21">IF(F21&lt;&gt;"",INDEX(HHlunges,MATCH(1,(workout=F21)*(Tour=G21),0))*E21,"--")</f>
        <v>--</v>
      </c>
      <c r="AP21" s="7" t="str">
        <f t="array" ref="AP21">IF(F21&lt;&gt;"",INDEX(Lunges,MATCH(1,(workout=F21)*(Tour=G21),0))*E21,"--")</f>
        <v>--</v>
      </c>
      <c r="AQ21" s="7" t="str">
        <f t="array" ref="AQ21">IF(F21&lt;&gt;"",INDEX(Splitlunges,MATCH(1,(workout=F21)*(Tour=G21),0))*E21,"--")</f>
        <v>--</v>
      </c>
      <c r="AR21" s="7" t="str">
        <f t="array" ref="AR21">IF(F21&lt;&gt;"",INDEX(HHlungewalk,MATCH(1,(workout=F21)*(Tour=G21),0))*E21,"--")</f>
        <v>--</v>
      </c>
      <c r="AS21" s="7" t="str">
        <f t="array" ref="AS21">IF(F21&lt;&gt;"",INDEX(Lungewalk,MATCH(1,(workout=F21)*(Tour=G21),0))*E21,"--")</f>
        <v>--</v>
      </c>
      <c r="AT21" s="7" t="str">
        <f t="array" ref="AT21">IF(F21&lt;&gt;"",INDEX(Mountainclimbers,MATCH(1,(workout=F21)*(Tour=G21),0))*E21,"--")</f>
        <v>--</v>
      </c>
      <c r="AU21" s="7" t="str">
        <f t="array" ref="AU21">IF(F21&lt;&gt;"",INDEX(Climbers,MATCH(1,(workout=F21)*(Tour=G21),0))*E21,"--")</f>
        <v>--</v>
      </c>
      <c r="AV21" s="7" t="str">
        <f t="array" ref="AV21">IF(F21&lt;&gt;"",INDEX(Sprawlfrogs,MATCH(1,(workout=F21)*(Tour=G21),0))*E21,"--")</f>
        <v>--</v>
      </c>
      <c r="AW21" s="7" t="str">
        <f t="array" ref="AW21">IF(F21&lt;&gt;"",INDEX(Froggers,MATCH(1,(workout=F21)*(Tour=G21),0))*E21,"--")</f>
        <v>--</v>
      </c>
      <c r="AX21" s="7"/>
      <c r="AY21" s="7"/>
      <c r="AZ21" s="8"/>
    </row>
    <row r="22" spans="1:52" s="1" customFormat="1" ht="11.25">
      <c r="A22" s="59"/>
      <c r="B22" s="59"/>
      <c r="C22" s="60"/>
      <c r="D22" s="61"/>
      <c r="E22" s="62"/>
      <c r="F22" s="63"/>
      <c r="G22" s="64"/>
      <c r="H22" s="65"/>
      <c r="I22" s="7" t="str">
        <f t="array" ref="I22">IF(F22&lt;&gt;"",INDEX(Sprawls,MATCH(1,(workout=F22)*(Tour=G22),0))*E22,"--")</f>
        <v>--</v>
      </c>
      <c r="J22" s="7" t="str">
        <f t="array" ref="J22">IF(F22&lt;&gt;"",INDEX(Burpees,MATCH(1,(workout=F22)*(Tour=G22),0))*E22,"--")</f>
        <v>--</v>
      </c>
      <c r="K22" s="7" t="str">
        <f t="array" ref="K22">IF(F22&lt;&gt;"",INDEX(Burpeesquatjumps,MATCH(1,(workout=F22)*(Tour=G22),0))*E22,"--")</f>
        <v>--</v>
      </c>
      <c r="L22" s="7" t="str">
        <f t="array" ref="L22">IF(F22&lt;&gt;"",INDEX(Burpeefrogs,MATCH(1,(workout=F22)*(Tour=G22),0))*E22,"--")</f>
        <v>--</v>
      </c>
      <c r="M22" s="7" t="str">
        <f t="array" ref="M22">IF(F22&lt;&gt;"",INDEX(Burpeedeepfrogs,MATCH(1,(workout=F22)*(Tour=G22),0))*E22,"--")</f>
        <v>--</v>
      </c>
      <c r="N22" s="7" t="str">
        <f t="array" ref="N22">IF(F22&lt;&gt;"",INDEX(Crunches,MATCH(1,(workout=F22)*(Tour=G22),0))*E22,"--")</f>
        <v>--</v>
      </c>
      <c r="O22" s="7" t="str">
        <f t="array" ref="O22">IF(F22&lt;&gt;"",INDEX(Situps,MATCH(1,(workout=F22)*(Tour=G22),0))*E22,"--")</f>
        <v>--</v>
      </c>
      <c r="P22" s="7" t="str">
        <f t="array" ref="P22">IF(F22&lt;&gt;"",INDEX(HHleglever,MATCH(1,(workout=F22)*(Tour=G22),0))*E22,"--")</f>
        <v>--</v>
      </c>
      <c r="Q22" s="7" t="str">
        <f t="array" ref="Q22">IF(F22&lt;&gt;"",INDEX(Straightleglever,MATCH(1,(workout=F22)*(Tour=G22),0))*E22,"--")</f>
        <v>--</v>
      </c>
      <c r="R22" s="7" t="str">
        <f t="array" ref="R22">IF(F22&lt;&gt;"",INDEX(Jackknives,MATCH(1,(workout=F22)*(Tour=G22),0))*E22,"--")</f>
        <v>--</v>
      </c>
      <c r="S22" s="7" t="str">
        <f t="array" ref="S22">IF(F22&lt;&gt;"",INDEX(HHstandups,MATCH(1,(workout=F22)*(Tour=G22),0))*E22,"--")</f>
        <v>--</v>
      </c>
      <c r="T22" s="7" t="str">
        <f t="array" ref="T22">IF(F22&lt;&gt;"",INDEX(Standups,MATCH(1,(workout=F22)*(Tour=G22),0))*E22,"--")</f>
        <v>--</v>
      </c>
      <c r="U22" s="7" t="str">
        <f t="array" ref="U22">IF(F22&lt;&gt;"",INDEX(Standupjumps,MATCH(1,(workout=F22)*(Tour=G22),0))*E22,"--")</f>
        <v>--</v>
      </c>
      <c r="V22" s="7" t="str">
        <f t="array" ref="V22">IF(F22&lt;&gt;"",INDEX(Kneepushups,MATCH(1,(workout=F22)*(Tour=G22),0))*E22,"--")</f>
        <v>--</v>
      </c>
      <c r="W22" s="7" t="str">
        <f t="array" ref="W22">IF(F22&lt;&gt;"",INDEX(Pushups,MATCH(1,(workout=F22)*(Tour=G22),0))*E22,"--")</f>
        <v>--</v>
      </c>
      <c r="X22" s="7" t="str">
        <f t="array" ref="X22">IF(F22&lt;&gt;"",INDEX(OHPushups,MATCH(1,(workout=F22)*(Tour=G22),0))*E22,"--")</f>
        <v>--</v>
      </c>
      <c r="Y22" s="7" t="str">
        <f t="array" ref="Y22">IF(F22&lt;&gt;"",INDEX(Pikes,MATCH(1,(workout=F22)*(Tour=G22),0))*E22,"--")</f>
        <v>--</v>
      </c>
      <c r="Z22" s="7" t="str">
        <f t="array" ref="Z22">IF(F22&lt;&gt;"",INDEX(KippingHSPushups,MATCH(1,(workout=F22)*(Tour=G22),0))*E22,"--")</f>
        <v>--</v>
      </c>
      <c r="AA22" s="7" t="str">
        <f t="array" ref="AA22">IF(F22&lt;&gt;"",INDEX(StrictHSPushups,MATCH(1,(workout=F22)*(Tour=G22),0))*E22,"--")</f>
        <v>--</v>
      </c>
      <c r="AB22" s="7" t="str">
        <f t="array" ref="AB22">IF(F22&lt;&gt;"",INDEX(Jumpingpullups,MATCH(1,(workout=F22)*(Tour=G22),0))*E22,"--")</f>
        <v>--</v>
      </c>
      <c r="AC22" s="7" t="str">
        <f t="array" ref="AC22">IF(F22&lt;&gt;"",INDEX(Pullups,MATCH(1,(workout=F22)*(Tour=G22),0))*E22,"--")</f>
        <v>--</v>
      </c>
      <c r="AD22" s="7" t="str">
        <f t="array" ref="AD22">IF(F22&lt;&gt;"",INDEX(Muscleups,MATCH(1,(workout=F22)*(Tour=G22),0))*E22,"--")</f>
        <v>--</v>
      </c>
      <c r="AE22" s="7" t="str">
        <f t="array" ref="AE22">IF(F22&lt;&gt;"",INDEX(Toestobar,MATCH(1,(workout=F22)*(Tour=G22),0))*E22,"--")</f>
        <v>--</v>
      </c>
      <c r="AF22" s="7" t="str">
        <f t="array" ref="AF22">IF(F22&lt;&gt;"",INDEX(Sprint,MATCH(1,(workout=F22)*(Tour=G22),0))*E22,"--")</f>
        <v>--</v>
      </c>
      <c r="AG22" s="7" t="str">
        <f t="array" ref="AG22">IF(F22&lt;&gt;"",INDEX(Run,MATCH(1,(workout=F22)*(Tour=G22),0))*E22,"--")</f>
        <v>--</v>
      </c>
      <c r="AH22" s="7" t="str">
        <f t="array" ref="AH22">IF(F22&lt;&gt;"",INDEX(Jumpingjacks,MATCH(1,(workout=F22)*(Tour=G22),0))*E22,"--")</f>
        <v>--</v>
      </c>
      <c r="AI22" s="7" t="str">
        <f t="array" ref="AI22">IF(F22&lt;&gt;"",INDEX(Highknees,MATCH(1,(workout=F22)*(Tour=G22),0))*E22,"--")</f>
        <v>--</v>
      </c>
      <c r="AJ22" s="7" t="str">
        <f t="array" ref="AJ22">IF(F22&lt;&gt;"",INDEX(Jumps,MATCH(1,(workout=F22)*(Tour=G22),0))*E22,"--")</f>
        <v>--</v>
      </c>
      <c r="AK22" s="7" t="str">
        <f t="array" ref="AK22">IF(F22&lt;&gt;"",INDEX(Highjumps,MATCH(1,(workout=F22)*(Tour=G22),0))*E22,"--")</f>
        <v>--</v>
      </c>
      <c r="AL22" s="7" t="str">
        <f t="array" ref="AL22">IF(F22&lt;&gt;"",INDEX(HHsquats,MATCH(1,(workout=F22)*(Tour=G22),0))*E22,"--")</f>
        <v>--</v>
      </c>
      <c r="AM22" s="7" t="str">
        <f t="array" ref="AM22">IF(F22&lt;&gt;"",INDEX(Squats,MATCH(1,(workout=F22)*(Tour=G22),0))*E22,"--")</f>
        <v>--</v>
      </c>
      <c r="AN22" s="7" t="str">
        <f t="array" ref="AN22">IF(F22&lt;&gt;"",INDEX(Pistols,MATCH(1,(workout=F22)*(Tour=G22),0))*E22,"--")</f>
        <v>--</v>
      </c>
      <c r="AO22" s="7" t="str">
        <f t="array" ref="AO22">IF(F22&lt;&gt;"",INDEX(HHlunges,MATCH(1,(workout=F22)*(Tour=G22),0))*E22,"--")</f>
        <v>--</v>
      </c>
      <c r="AP22" s="7" t="str">
        <f t="array" ref="AP22">IF(F22&lt;&gt;"",INDEX(Lunges,MATCH(1,(workout=F22)*(Tour=G22),0))*E22,"--")</f>
        <v>--</v>
      </c>
      <c r="AQ22" s="7" t="str">
        <f t="array" ref="AQ22">IF(F22&lt;&gt;"",INDEX(Splitlunges,MATCH(1,(workout=F22)*(Tour=G22),0))*E22,"--")</f>
        <v>--</v>
      </c>
      <c r="AR22" s="7" t="str">
        <f t="array" ref="AR22">IF(F22&lt;&gt;"",INDEX(HHlungewalk,MATCH(1,(workout=F22)*(Tour=G22),0))*E22,"--")</f>
        <v>--</v>
      </c>
      <c r="AS22" s="7" t="str">
        <f t="array" ref="AS22">IF(F22&lt;&gt;"",INDEX(Lungewalk,MATCH(1,(workout=F22)*(Tour=G22),0))*E22,"--")</f>
        <v>--</v>
      </c>
      <c r="AT22" s="7" t="str">
        <f t="array" ref="AT22">IF(F22&lt;&gt;"",INDEX(Mountainclimbers,MATCH(1,(workout=F22)*(Tour=G22),0))*E22,"--")</f>
        <v>--</v>
      </c>
      <c r="AU22" s="7" t="str">
        <f t="array" ref="AU22">IF(F22&lt;&gt;"",INDEX(Climbers,MATCH(1,(workout=F22)*(Tour=G22),0))*E22,"--")</f>
        <v>--</v>
      </c>
      <c r="AV22" s="7" t="str">
        <f t="array" ref="AV22">IF(F22&lt;&gt;"",INDEX(Sprawlfrogs,MATCH(1,(workout=F22)*(Tour=G22),0))*E22,"--")</f>
        <v>--</v>
      </c>
      <c r="AW22" s="7" t="str">
        <f t="array" ref="AW22">IF(F22&lt;&gt;"",INDEX(Froggers,MATCH(1,(workout=F22)*(Tour=G22),0))*E22,"--")</f>
        <v>--</v>
      </c>
      <c r="AX22" s="7"/>
      <c r="AY22" s="7"/>
      <c r="AZ22" s="8"/>
    </row>
    <row r="23" spans="1:52" s="1" customFormat="1" ht="11.25">
      <c r="A23" s="59"/>
      <c r="B23" s="59"/>
      <c r="C23" s="60"/>
      <c r="D23" s="61"/>
      <c r="E23" s="62"/>
      <c r="F23" s="63"/>
      <c r="G23" s="64"/>
      <c r="H23" s="65"/>
      <c r="I23" s="7" t="str">
        <f t="array" ref="I23">IF(F23&lt;&gt;"",INDEX(Sprawls,MATCH(1,(workout=F23)*(Tour=G23),0))*E23,"--")</f>
        <v>--</v>
      </c>
      <c r="J23" s="7" t="str">
        <f t="array" ref="J23">IF(F23&lt;&gt;"",INDEX(Burpees,MATCH(1,(workout=F23)*(Tour=G23),0))*E23,"--")</f>
        <v>--</v>
      </c>
      <c r="K23" s="7" t="str">
        <f t="array" ref="K23">IF(F23&lt;&gt;"",INDEX(Burpeesquatjumps,MATCH(1,(workout=F23)*(Tour=G23),0))*E23,"--")</f>
        <v>--</v>
      </c>
      <c r="L23" s="7" t="str">
        <f t="array" ref="L23">IF(F23&lt;&gt;"",INDEX(Burpeefrogs,MATCH(1,(workout=F23)*(Tour=G23),0))*E23,"--")</f>
        <v>--</v>
      </c>
      <c r="M23" s="7" t="str">
        <f t="array" ref="M23">IF(F23&lt;&gt;"",INDEX(Burpeedeepfrogs,MATCH(1,(workout=F23)*(Tour=G23),0))*E23,"--")</f>
        <v>--</v>
      </c>
      <c r="N23" s="7" t="str">
        <f t="array" ref="N23">IF(F23&lt;&gt;"",INDEX(Crunches,MATCH(1,(workout=F23)*(Tour=G23),0))*E23,"--")</f>
        <v>--</v>
      </c>
      <c r="O23" s="7" t="str">
        <f t="array" ref="O23">IF(F23&lt;&gt;"",INDEX(Situps,MATCH(1,(workout=F23)*(Tour=G23),0))*E23,"--")</f>
        <v>--</v>
      </c>
      <c r="P23" s="7" t="str">
        <f t="array" ref="P23">IF(F23&lt;&gt;"",INDEX(HHleglever,MATCH(1,(workout=F23)*(Tour=G23),0))*E23,"--")</f>
        <v>--</v>
      </c>
      <c r="Q23" s="7" t="str">
        <f t="array" ref="Q23">IF(F23&lt;&gt;"",INDEX(Straightleglever,MATCH(1,(workout=F23)*(Tour=G23),0))*E23,"--")</f>
        <v>--</v>
      </c>
      <c r="R23" s="7" t="str">
        <f t="array" ref="R23">IF(F23&lt;&gt;"",INDEX(Jackknives,MATCH(1,(workout=F23)*(Tour=G23),0))*E23,"--")</f>
        <v>--</v>
      </c>
      <c r="S23" s="7" t="str">
        <f t="array" ref="S23">IF(F23&lt;&gt;"",INDEX(HHstandups,MATCH(1,(workout=F23)*(Tour=G23),0))*E23,"--")</f>
        <v>--</v>
      </c>
      <c r="T23" s="7" t="str">
        <f t="array" ref="T23">IF(F23&lt;&gt;"",INDEX(Standups,MATCH(1,(workout=F23)*(Tour=G23),0))*E23,"--")</f>
        <v>--</v>
      </c>
      <c r="U23" s="7" t="str">
        <f t="array" ref="U23">IF(F23&lt;&gt;"",INDEX(Standupjumps,MATCH(1,(workout=F23)*(Tour=G23),0))*E23,"--")</f>
        <v>--</v>
      </c>
      <c r="V23" s="7" t="str">
        <f t="array" ref="V23">IF(F23&lt;&gt;"",INDEX(Kneepushups,MATCH(1,(workout=F23)*(Tour=G23),0))*E23,"--")</f>
        <v>--</v>
      </c>
      <c r="W23" s="7" t="str">
        <f t="array" ref="W23">IF(F23&lt;&gt;"",INDEX(Pushups,MATCH(1,(workout=F23)*(Tour=G23),0))*E23,"--")</f>
        <v>--</v>
      </c>
      <c r="X23" s="7" t="str">
        <f t="array" ref="X23">IF(F23&lt;&gt;"",INDEX(OHPushups,MATCH(1,(workout=F23)*(Tour=G23),0))*E23,"--")</f>
        <v>--</v>
      </c>
      <c r="Y23" s="7" t="str">
        <f t="array" ref="Y23">IF(F23&lt;&gt;"",INDEX(Pikes,MATCH(1,(workout=F23)*(Tour=G23),0))*E23,"--")</f>
        <v>--</v>
      </c>
      <c r="Z23" s="7" t="str">
        <f t="array" ref="Z23">IF(F23&lt;&gt;"",INDEX(KippingHSPushups,MATCH(1,(workout=F23)*(Tour=G23),0))*E23,"--")</f>
        <v>--</v>
      </c>
      <c r="AA23" s="7" t="str">
        <f t="array" ref="AA23">IF(F23&lt;&gt;"",INDEX(StrictHSPushups,MATCH(1,(workout=F23)*(Tour=G23),0))*E23,"--")</f>
        <v>--</v>
      </c>
      <c r="AB23" s="7" t="str">
        <f t="array" ref="AB23">IF(F23&lt;&gt;"",INDEX(Jumpingpullups,MATCH(1,(workout=F23)*(Tour=G23),0))*E23,"--")</f>
        <v>--</v>
      </c>
      <c r="AC23" s="7" t="str">
        <f t="array" ref="AC23">IF(F23&lt;&gt;"",INDEX(Pullups,MATCH(1,(workout=F23)*(Tour=G23),0))*E23,"--")</f>
        <v>--</v>
      </c>
      <c r="AD23" s="7" t="str">
        <f t="array" ref="AD23">IF(F23&lt;&gt;"",INDEX(Muscleups,MATCH(1,(workout=F23)*(Tour=G23),0))*E23,"--")</f>
        <v>--</v>
      </c>
      <c r="AE23" s="7" t="str">
        <f t="array" ref="AE23">IF(F23&lt;&gt;"",INDEX(Toestobar,MATCH(1,(workout=F23)*(Tour=G23),0))*E23,"--")</f>
        <v>--</v>
      </c>
      <c r="AF23" s="7" t="str">
        <f t="array" ref="AF23">IF(F23&lt;&gt;"",INDEX(Sprint,MATCH(1,(workout=F23)*(Tour=G23),0))*E23,"--")</f>
        <v>--</v>
      </c>
      <c r="AG23" s="7" t="str">
        <f t="array" ref="AG23">IF(F23&lt;&gt;"",INDEX(Run,MATCH(1,(workout=F23)*(Tour=G23),0))*E23,"--")</f>
        <v>--</v>
      </c>
      <c r="AH23" s="7" t="str">
        <f t="array" ref="AH23">IF(F23&lt;&gt;"",INDEX(Jumpingjacks,MATCH(1,(workout=F23)*(Tour=G23),0))*E23,"--")</f>
        <v>--</v>
      </c>
      <c r="AI23" s="7" t="str">
        <f t="array" ref="AI23">IF(F23&lt;&gt;"",INDEX(Highknees,MATCH(1,(workout=F23)*(Tour=G23),0))*E23,"--")</f>
        <v>--</v>
      </c>
      <c r="AJ23" s="7" t="str">
        <f t="array" ref="AJ23">IF(F23&lt;&gt;"",INDEX(Jumps,MATCH(1,(workout=F23)*(Tour=G23),0))*E23,"--")</f>
        <v>--</v>
      </c>
      <c r="AK23" s="7" t="str">
        <f t="array" ref="AK23">IF(F23&lt;&gt;"",INDEX(Highjumps,MATCH(1,(workout=F23)*(Tour=G23),0))*E23,"--")</f>
        <v>--</v>
      </c>
      <c r="AL23" s="7" t="str">
        <f t="array" ref="AL23">IF(F23&lt;&gt;"",INDEX(HHsquats,MATCH(1,(workout=F23)*(Tour=G23),0))*E23,"--")</f>
        <v>--</v>
      </c>
      <c r="AM23" s="7" t="str">
        <f t="array" ref="AM23">IF(F23&lt;&gt;"",INDEX(Squats,MATCH(1,(workout=F23)*(Tour=G23),0))*E23,"--")</f>
        <v>--</v>
      </c>
      <c r="AN23" s="7" t="str">
        <f t="array" ref="AN23">IF(F23&lt;&gt;"",INDEX(Pistols,MATCH(1,(workout=F23)*(Tour=G23),0))*E23,"--")</f>
        <v>--</v>
      </c>
      <c r="AO23" s="7" t="str">
        <f t="array" ref="AO23">IF(F23&lt;&gt;"",INDEX(HHlunges,MATCH(1,(workout=F23)*(Tour=G23),0))*E23,"--")</f>
        <v>--</v>
      </c>
      <c r="AP23" s="7" t="str">
        <f t="array" ref="AP23">IF(F23&lt;&gt;"",INDEX(Lunges,MATCH(1,(workout=F23)*(Tour=G23),0))*E23,"--")</f>
        <v>--</v>
      </c>
      <c r="AQ23" s="7" t="str">
        <f t="array" ref="AQ23">IF(F23&lt;&gt;"",INDEX(Splitlunges,MATCH(1,(workout=F23)*(Tour=G23),0))*E23,"--")</f>
        <v>--</v>
      </c>
      <c r="AR23" s="7" t="str">
        <f t="array" ref="AR23">IF(F23&lt;&gt;"",INDEX(HHlungewalk,MATCH(1,(workout=F23)*(Tour=G23),0))*E23,"--")</f>
        <v>--</v>
      </c>
      <c r="AS23" s="7" t="str">
        <f t="array" ref="AS23">IF(F23&lt;&gt;"",INDEX(Lungewalk,MATCH(1,(workout=F23)*(Tour=G23),0))*E23,"--")</f>
        <v>--</v>
      </c>
      <c r="AT23" s="7" t="str">
        <f t="array" ref="AT23">IF(F23&lt;&gt;"",INDEX(Mountainclimbers,MATCH(1,(workout=F23)*(Tour=G23),0))*E23,"--")</f>
        <v>--</v>
      </c>
      <c r="AU23" s="7" t="str">
        <f t="array" ref="AU23">IF(F23&lt;&gt;"",INDEX(Climbers,MATCH(1,(workout=F23)*(Tour=G23),0))*E23,"--")</f>
        <v>--</v>
      </c>
      <c r="AV23" s="7" t="str">
        <f t="array" ref="AV23">IF(F23&lt;&gt;"",INDEX(Sprawlfrogs,MATCH(1,(workout=F23)*(Tour=G23),0))*E23,"--")</f>
        <v>--</v>
      </c>
      <c r="AW23" s="7" t="str">
        <f t="array" ref="AW23">IF(F23&lt;&gt;"",INDEX(Froggers,MATCH(1,(workout=F23)*(Tour=G23),0))*E23,"--")</f>
        <v>--</v>
      </c>
      <c r="AX23" s="7"/>
      <c r="AY23" s="7"/>
      <c r="AZ23" s="8"/>
    </row>
    <row r="24" spans="1:52" s="1" customFormat="1" ht="11.25">
      <c r="A24" s="59"/>
      <c r="B24" s="59"/>
      <c r="C24" s="60"/>
      <c r="D24" s="61"/>
      <c r="E24" s="62"/>
      <c r="F24" s="63"/>
      <c r="G24" s="64"/>
      <c r="H24" s="65"/>
      <c r="I24" s="7" t="str">
        <f t="array" ref="I24">IF(F24&lt;&gt;"",INDEX(Sprawls,MATCH(1,(workout=F24)*(Tour=G24),0))*E24,"--")</f>
        <v>--</v>
      </c>
      <c r="J24" s="7" t="str">
        <f t="array" ref="J24">IF(F24&lt;&gt;"",INDEX(Burpees,MATCH(1,(workout=F24)*(Tour=G24),0))*E24,"--")</f>
        <v>--</v>
      </c>
      <c r="K24" s="7" t="str">
        <f t="array" ref="K24">IF(F24&lt;&gt;"",INDEX(Burpeesquatjumps,MATCH(1,(workout=F24)*(Tour=G24),0))*E24,"--")</f>
        <v>--</v>
      </c>
      <c r="L24" s="7" t="str">
        <f t="array" ref="L24">IF(F24&lt;&gt;"",INDEX(Burpeefrogs,MATCH(1,(workout=F24)*(Tour=G24),0))*E24,"--")</f>
        <v>--</v>
      </c>
      <c r="M24" s="7" t="str">
        <f t="array" ref="M24">IF(F24&lt;&gt;"",INDEX(Burpeedeepfrogs,MATCH(1,(workout=F24)*(Tour=G24),0))*E24,"--")</f>
        <v>--</v>
      </c>
      <c r="N24" s="7" t="str">
        <f t="array" ref="N24">IF(F24&lt;&gt;"",INDEX(Crunches,MATCH(1,(workout=F24)*(Tour=G24),0))*E24,"--")</f>
        <v>--</v>
      </c>
      <c r="O24" s="7" t="str">
        <f t="array" ref="O24">IF(F24&lt;&gt;"",INDEX(Situps,MATCH(1,(workout=F24)*(Tour=G24),0))*E24,"--")</f>
        <v>--</v>
      </c>
      <c r="P24" s="7" t="str">
        <f t="array" ref="P24">IF(F24&lt;&gt;"",INDEX(HHleglever,MATCH(1,(workout=F24)*(Tour=G24),0))*E24,"--")</f>
        <v>--</v>
      </c>
      <c r="Q24" s="7" t="str">
        <f t="array" ref="Q24">IF(F24&lt;&gt;"",INDEX(Straightleglever,MATCH(1,(workout=F24)*(Tour=G24),0))*E24,"--")</f>
        <v>--</v>
      </c>
      <c r="R24" s="7" t="str">
        <f t="array" ref="R24">IF(F24&lt;&gt;"",INDEX(Jackknives,MATCH(1,(workout=F24)*(Tour=G24),0))*E24,"--")</f>
        <v>--</v>
      </c>
      <c r="S24" s="7" t="str">
        <f t="array" ref="S24">IF(F24&lt;&gt;"",INDEX(HHstandups,MATCH(1,(workout=F24)*(Tour=G24),0))*E24,"--")</f>
        <v>--</v>
      </c>
      <c r="T24" s="7" t="str">
        <f t="array" ref="T24">IF(F24&lt;&gt;"",INDEX(Standups,MATCH(1,(workout=F24)*(Tour=G24),0))*E24,"--")</f>
        <v>--</v>
      </c>
      <c r="U24" s="7" t="str">
        <f t="array" ref="U24">IF(F24&lt;&gt;"",INDEX(Standupjumps,MATCH(1,(workout=F24)*(Tour=G24),0))*E24,"--")</f>
        <v>--</v>
      </c>
      <c r="V24" s="7" t="str">
        <f t="array" ref="V24">IF(F24&lt;&gt;"",INDEX(Kneepushups,MATCH(1,(workout=F24)*(Tour=G24),0))*E24,"--")</f>
        <v>--</v>
      </c>
      <c r="W24" s="7" t="str">
        <f t="array" ref="W24">IF(F24&lt;&gt;"",INDEX(Pushups,MATCH(1,(workout=F24)*(Tour=G24),0))*E24,"--")</f>
        <v>--</v>
      </c>
      <c r="X24" s="7" t="str">
        <f t="array" ref="X24">IF(F24&lt;&gt;"",INDEX(OHPushups,MATCH(1,(workout=F24)*(Tour=G24),0))*E24,"--")</f>
        <v>--</v>
      </c>
      <c r="Y24" s="7" t="str">
        <f t="array" ref="Y24">IF(F24&lt;&gt;"",INDEX(Pikes,MATCH(1,(workout=F24)*(Tour=G24),0))*E24,"--")</f>
        <v>--</v>
      </c>
      <c r="Z24" s="7" t="str">
        <f t="array" ref="Z24">IF(F24&lt;&gt;"",INDEX(KippingHSPushups,MATCH(1,(workout=F24)*(Tour=G24),0))*E24,"--")</f>
        <v>--</v>
      </c>
      <c r="AA24" s="7" t="str">
        <f t="array" ref="AA24">IF(F24&lt;&gt;"",INDEX(StrictHSPushups,MATCH(1,(workout=F24)*(Tour=G24),0))*E24,"--")</f>
        <v>--</v>
      </c>
      <c r="AB24" s="7" t="str">
        <f t="array" ref="AB24">IF(F24&lt;&gt;"",INDEX(Jumpingpullups,MATCH(1,(workout=F24)*(Tour=G24),0))*E24,"--")</f>
        <v>--</v>
      </c>
      <c r="AC24" s="7" t="str">
        <f t="array" ref="AC24">IF(F24&lt;&gt;"",INDEX(Pullups,MATCH(1,(workout=F24)*(Tour=G24),0))*E24,"--")</f>
        <v>--</v>
      </c>
      <c r="AD24" s="7" t="str">
        <f t="array" ref="AD24">IF(F24&lt;&gt;"",INDEX(Muscleups,MATCH(1,(workout=F24)*(Tour=G24),0))*E24,"--")</f>
        <v>--</v>
      </c>
      <c r="AE24" s="7" t="str">
        <f t="array" ref="AE24">IF(F24&lt;&gt;"",INDEX(Toestobar,MATCH(1,(workout=F24)*(Tour=G24),0))*E24,"--")</f>
        <v>--</v>
      </c>
      <c r="AF24" s="7" t="str">
        <f t="array" ref="AF24">IF(F24&lt;&gt;"",INDEX(Sprint,MATCH(1,(workout=F24)*(Tour=G24),0))*E24,"--")</f>
        <v>--</v>
      </c>
      <c r="AG24" s="7" t="str">
        <f t="array" ref="AG24">IF(F24&lt;&gt;"",INDEX(Run,MATCH(1,(workout=F24)*(Tour=G24),0))*E24,"--")</f>
        <v>--</v>
      </c>
      <c r="AH24" s="7" t="str">
        <f t="array" ref="AH24">IF(F24&lt;&gt;"",INDEX(Jumpingjacks,MATCH(1,(workout=F24)*(Tour=G24),0))*E24,"--")</f>
        <v>--</v>
      </c>
      <c r="AI24" s="7" t="str">
        <f t="array" ref="AI24">IF(F24&lt;&gt;"",INDEX(Highknees,MATCH(1,(workout=F24)*(Tour=G24),0))*E24,"--")</f>
        <v>--</v>
      </c>
      <c r="AJ24" s="7" t="str">
        <f t="array" ref="AJ24">IF(F24&lt;&gt;"",INDEX(Jumps,MATCH(1,(workout=F24)*(Tour=G24),0))*E24,"--")</f>
        <v>--</v>
      </c>
      <c r="AK24" s="7" t="str">
        <f t="array" ref="AK24">IF(F24&lt;&gt;"",INDEX(Highjumps,MATCH(1,(workout=F24)*(Tour=G24),0))*E24,"--")</f>
        <v>--</v>
      </c>
      <c r="AL24" s="7" t="str">
        <f t="array" ref="AL24">IF(F24&lt;&gt;"",INDEX(HHsquats,MATCH(1,(workout=F24)*(Tour=G24),0))*E24,"--")</f>
        <v>--</v>
      </c>
      <c r="AM24" s="7" t="str">
        <f t="array" ref="AM24">IF(F24&lt;&gt;"",INDEX(Squats,MATCH(1,(workout=F24)*(Tour=G24),0))*E24,"--")</f>
        <v>--</v>
      </c>
      <c r="AN24" s="7" t="str">
        <f t="array" ref="AN24">IF(F24&lt;&gt;"",INDEX(Pistols,MATCH(1,(workout=F24)*(Tour=G24),0))*E24,"--")</f>
        <v>--</v>
      </c>
      <c r="AO24" s="7" t="str">
        <f t="array" ref="AO24">IF(F24&lt;&gt;"",INDEX(HHlunges,MATCH(1,(workout=F24)*(Tour=G24),0))*E24,"--")</f>
        <v>--</v>
      </c>
      <c r="AP24" s="7" t="str">
        <f t="array" ref="AP24">IF(F24&lt;&gt;"",INDEX(Lunges,MATCH(1,(workout=F24)*(Tour=G24),0))*E24,"--")</f>
        <v>--</v>
      </c>
      <c r="AQ24" s="7" t="str">
        <f t="array" ref="AQ24">IF(F24&lt;&gt;"",INDEX(Splitlunges,MATCH(1,(workout=F24)*(Tour=G24),0))*E24,"--")</f>
        <v>--</v>
      </c>
      <c r="AR24" s="7" t="str">
        <f t="array" ref="AR24">IF(F24&lt;&gt;"",INDEX(HHlungewalk,MATCH(1,(workout=F24)*(Tour=G24),0))*E24,"--")</f>
        <v>--</v>
      </c>
      <c r="AS24" s="7" t="str">
        <f t="array" ref="AS24">IF(F24&lt;&gt;"",INDEX(Lungewalk,MATCH(1,(workout=F24)*(Tour=G24),0))*E24,"--")</f>
        <v>--</v>
      </c>
      <c r="AT24" s="7" t="str">
        <f t="array" ref="AT24">IF(F24&lt;&gt;"",INDEX(Mountainclimbers,MATCH(1,(workout=F24)*(Tour=G24),0))*E24,"--")</f>
        <v>--</v>
      </c>
      <c r="AU24" s="7" t="str">
        <f t="array" ref="AU24">IF(F24&lt;&gt;"",INDEX(Climbers,MATCH(1,(workout=F24)*(Tour=G24),0))*E24,"--")</f>
        <v>--</v>
      </c>
      <c r="AV24" s="7" t="str">
        <f t="array" ref="AV24">IF(F24&lt;&gt;"",INDEX(Sprawlfrogs,MATCH(1,(workout=F24)*(Tour=G24),0))*E24,"--")</f>
        <v>--</v>
      </c>
      <c r="AW24" s="7" t="str">
        <f t="array" ref="AW24">IF(F24&lt;&gt;"",INDEX(Froggers,MATCH(1,(workout=F24)*(Tour=G24),0))*E24,"--")</f>
        <v>--</v>
      </c>
      <c r="AX24" s="7"/>
      <c r="AY24" s="7"/>
      <c r="AZ24" s="8"/>
    </row>
    <row r="25" spans="1:52" ht="12.75" customHeight="1">
      <c r="A25" s="67"/>
      <c r="B25" s="67"/>
      <c r="C25" s="68"/>
      <c r="D25" s="67"/>
      <c r="E25" s="67"/>
      <c r="F25" s="67"/>
      <c r="G25" s="67"/>
      <c r="H25" s="67"/>
      <c r="I25" s="7" t="str">
        <f t="array" ref="I25">IF(F25&lt;&gt;"",INDEX(Sprawls,MATCH(1,(workout=F25)*(Tour=G25),0))*E25,"--")</f>
        <v>--</v>
      </c>
      <c r="J25" s="7" t="str">
        <f t="array" ref="J25">IF(F25&lt;&gt;"",INDEX(Burpees,MATCH(1,(workout=F25)*(Tour=G25),0))*E25,"--")</f>
        <v>--</v>
      </c>
      <c r="K25" s="7" t="str">
        <f t="array" ref="K25">IF(F25&lt;&gt;"",INDEX(Burpeesquatjumps,MATCH(1,(workout=F25)*(Tour=G25),0))*E25,"--")</f>
        <v>--</v>
      </c>
      <c r="L25" s="7" t="str">
        <f t="array" ref="L25">IF(F25&lt;&gt;"",INDEX(Burpeefrogs,MATCH(1,(workout=F25)*(Tour=G25),0))*E25,"--")</f>
        <v>--</v>
      </c>
      <c r="M25" s="7" t="str">
        <f t="array" ref="M25">IF(F25&lt;&gt;"",INDEX(Burpeedeepfrogs,MATCH(1,(workout=F25)*(Tour=G25),0))*E25,"--")</f>
        <v>--</v>
      </c>
      <c r="N25" s="7" t="str">
        <f t="array" ref="N25">IF(F25&lt;&gt;"",INDEX(Crunches,MATCH(1,(workout=F25)*(Tour=G25),0))*E25,"--")</f>
        <v>--</v>
      </c>
      <c r="O25" s="7" t="str">
        <f t="array" ref="O25">IF(F25&lt;&gt;"",INDEX(Situps,MATCH(1,(workout=F25)*(Tour=G25),0))*E25,"--")</f>
        <v>--</v>
      </c>
      <c r="P25" s="7" t="str">
        <f t="array" ref="P25">IF(F25&lt;&gt;"",INDEX(HHleglever,MATCH(1,(workout=F25)*(Tour=G25),0))*E25,"--")</f>
        <v>--</v>
      </c>
      <c r="Q25" s="7" t="str">
        <f t="array" ref="Q25">IF(F25&lt;&gt;"",INDEX(Straightleglever,MATCH(1,(workout=F25)*(Tour=G25),0))*E25,"--")</f>
        <v>--</v>
      </c>
      <c r="R25" s="7" t="str">
        <f t="array" ref="R25">IF(F25&lt;&gt;"",INDEX(Jackknives,MATCH(1,(workout=F25)*(Tour=G25),0))*E25,"--")</f>
        <v>--</v>
      </c>
      <c r="S25" s="7" t="str">
        <f t="array" ref="S25">IF(F25&lt;&gt;"",INDEX(HHstandups,MATCH(1,(workout=F25)*(Tour=G25),0))*E25,"--")</f>
        <v>--</v>
      </c>
      <c r="T25" s="7" t="str">
        <f t="array" ref="T25">IF(F25&lt;&gt;"",INDEX(Standups,MATCH(1,(workout=F25)*(Tour=G25),0))*E25,"--")</f>
        <v>--</v>
      </c>
      <c r="U25" s="7" t="str">
        <f t="array" ref="U25">IF(F25&lt;&gt;"",INDEX(Standupjumps,MATCH(1,(workout=F25)*(Tour=G25),0))*E25,"--")</f>
        <v>--</v>
      </c>
      <c r="V25" s="7" t="str">
        <f t="array" ref="V25">IF(F25&lt;&gt;"",INDEX(Kneepushups,MATCH(1,(workout=F25)*(Tour=G25),0))*E25,"--")</f>
        <v>--</v>
      </c>
      <c r="W25" s="7" t="str">
        <f t="array" ref="W25">IF(F25&lt;&gt;"",INDEX(Pushups,MATCH(1,(workout=F25)*(Tour=G25),0))*E25,"--")</f>
        <v>--</v>
      </c>
      <c r="X25" s="7" t="str">
        <f t="array" ref="X25">IF(F25&lt;&gt;"",INDEX(OHPushups,MATCH(1,(workout=F25)*(Tour=G25),0))*E25,"--")</f>
        <v>--</v>
      </c>
      <c r="Y25" s="7" t="str">
        <f t="array" ref="Y25">IF(F25&lt;&gt;"",INDEX(Pikes,MATCH(1,(workout=F25)*(Tour=G25),0))*E25,"--")</f>
        <v>--</v>
      </c>
      <c r="Z25" s="7" t="str">
        <f t="array" ref="Z25">IF(F25&lt;&gt;"",INDEX(KippingHSPushups,MATCH(1,(workout=F25)*(Tour=G25),0))*E25,"--")</f>
        <v>--</v>
      </c>
      <c r="AA25" s="7" t="str">
        <f t="array" ref="AA25">IF(F25&lt;&gt;"",INDEX(StrictHSPushups,MATCH(1,(workout=F25)*(Tour=G25),0))*E25,"--")</f>
        <v>--</v>
      </c>
      <c r="AB25" s="7" t="str">
        <f t="array" ref="AB25">IF(F25&lt;&gt;"",INDEX(Jumpingpullups,MATCH(1,(workout=F25)*(Tour=G25),0))*E25,"--")</f>
        <v>--</v>
      </c>
      <c r="AC25" s="7" t="str">
        <f t="array" ref="AC25">IF(F25&lt;&gt;"",INDEX(Pullups,MATCH(1,(workout=F25)*(Tour=G25),0))*E25,"--")</f>
        <v>--</v>
      </c>
      <c r="AD25" s="7" t="str">
        <f t="array" ref="AD25">IF(F25&lt;&gt;"",INDEX(Muscleups,MATCH(1,(workout=F25)*(Tour=G25),0))*E25,"--")</f>
        <v>--</v>
      </c>
      <c r="AE25" s="7" t="str">
        <f t="array" ref="AE25">IF(F25&lt;&gt;"",INDEX(Toestobar,MATCH(1,(workout=F25)*(Tour=G25),0))*E25,"--")</f>
        <v>--</v>
      </c>
      <c r="AF25" s="7" t="str">
        <f t="array" ref="AF25">IF(F25&lt;&gt;"",INDEX(Sprint,MATCH(1,(workout=F25)*(Tour=G25),0))*E25,"--")</f>
        <v>--</v>
      </c>
      <c r="AG25" s="7" t="str">
        <f t="array" ref="AG25">IF(F25&lt;&gt;"",INDEX(Run,MATCH(1,(workout=F25)*(Tour=G25),0))*E25,"--")</f>
        <v>--</v>
      </c>
      <c r="AH25" s="7" t="str">
        <f t="array" ref="AH25">IF(F25&lt;&gt;"",INDEX(Jumpingjacks,MATCH(1,(workout=F25)*(Tour=G25),0))*E25,"--")</f>
        <v>--</v>
      </c>
      <c r="AI25" s="7" t="str">
        <f t="array" ref="AI25">IF(F25&lt;&gt;"",INDEX(Highknees,MATCH(1,(workout=F25)*(Tour=G25),0))*E25,"--")</f>
        <v>--</v>
      </c>
      <c r="AJ25" s="7" t="str">
        <f t="array" ref="AJ25">IF(F25&lt;&gt;"",INDEX(Jumps,MATCH(1,(workout=F25)*(Tour=G25),0))*E25,"--")</f>
        <v>--</v>
      </c>
      <c r="AK25" s="7" t="str">
        <f t="array" ref="AK25">IF(F25&lt;&gt;"",INDEX(Highjumps,MATCH(1,(workout=F25)*(Tour=G25),0))*E25,"--")</f>
        <v>--</v>
      </c>
      <c r="AL25" s="7" t="str">
        <f t="array" ref="AL25">IF(F25&lt;&gt;"",INDEX(HHsquats,MATCH(1,(workout=F25)*(Tour=G25),0))*E25,"--")</f>
        <v>--</v>
      </c>
      <c r="AM25" s="7" t="str">
        <f t="array" ref="AM25">IF(F25&lt;&gt;"",INDEX(Squats,MATCH(1,(workout=F25)*(Tour=G25),0))*E25,"--")</f>
        <v>--</v>
      </c>
      <c r="AN25" s="7" t="str">
        <f t="array" ref="AN25">IF(F25&lt;&gt;"",INDEX(Pistols,MATCH(1,(workout=F25)*(Tour=G25),0))*E25,"--")</f>
        <v>--</v>
      </c>
      <c r="AO25" s="7" t="str">
        <f t="array" ref="AO25">IF(F25&lt;&gt;"",INDEX(HHlunges,MATCH(1,(workout=F25)*(Tour=G25),0))*E25,"--")</f>
        <v>--</v>
      </c>
      <c r="AP25" s="7" t="str">
        <f t="array" ref="AP25">IF(F25&lt;&gt;"",INDEX(Lunges,MATCH(1,(workout=F25)*(Tour=G25),0))*E25,"--")</f>
        <v>--</v>
      </c>
      <c r="AQ25" s="7" t="str">
        <f t="array" ref="AQ25">IF(F25&lt;&gt;"",INDEX(Splitlunges,MATCH(1,(workout=F25)*(Tour=G25),0))*E25,"--")</f>
        <v>--</v>
      </c>
      <c r="AR25" s="7" t="str">
        <f t="array" ref="AR25">IF(F25&lt;&gt;"",INDEX(HHlungewalk,MATCH(1,(workout=F25)*(Tour=G25),0))*E25,"--")</f>
        <v>--</v>
      </c>
      <c r="AS25" s="7" t="str">
        <f t="array" ref="AS25">IF(F25&lt;&gt;"",INDEX(Lungewalk,MATCH(1,(workout=F25)*(Tour=G25),0))*E25,"--")</f>
        <v>--</v>
      </c>
      <c r="AT25" s="7" t="str">
        <f t="array" ref="AT25">IF(F25&lt;&gt;"",INDEX(Mountainclimbers,MATCH(1,(workout=F25)*(Tour=G25),0))*E25,"--")</f>
        <v>--</v>
      </c>
      <c r="AU25" s="7" t="str">
        <f t="array" ref="AU25">IF(F25&lt;&gt;"",INDEX(Climbers,MATCH(1,(workout=F25)*(Tour=G25),0))*E25,"--")</f>
        <v>--</v>
      </c>
      <c r="AV25" s="7" t="str">
        <f t="array" ref="AV25">IF(F25&lt;&gt;"",INDEX(Sprawlfrogs,MATCH(1,(workout=F25)*(Tour=G25),0))*E25,"--")</f>
        <v>--</v>
      </c>
      <c r="AW25" s="7" t="str">
        <f t="array" ref="AW25">IF(F25&lt;&gt;"",INDEX(Froggers,MATCH(1,(workout=F25)*(Tour=G25),0))*E25,"--")</f>
        <v>--</v>
      </c>
    </row>
    <row r="26" spans="1:52" ht="12.75" customHeight="1">
      <c r="A26" s="67"/>
      <c r="B26" s="67"/>
      <c r="C26" s="68"/>
      <c r="D26" s="67"/>
      <c r="E26" s="67"/>
      <c r="F26" s="67"/>
      <c r="G26" s="67"/>
      <c r="H26" s="67"/>
      <c r="I26" s="7" t="str">
        <f t="array" ref="I26">IF(F26&lt;&gt;"",INDEX(Sprawls,MATCH(1,(workout=F26)*(Tour=G26),0))*E26,"--")</f>
        <v>--</v>
      </c>
      <c r="J26" s="7" t="str">
        <f t="array" ref="J26">IF(F26&lt;&gt;"",INDEX(Burpees,MATCH(1,(workout=F26)*(Tour=G26),0))*E26,"--")</f>
        <v>--</v>
      </c>
      <c r="K26" s="7" t="str">
        <f t="array" ref="K26">IF(F26&lt;&gt;"",INDEX(Burpeesquatjumps,MATCH(1,(workout=F26)*(Tour=G26),0))*E26,"--")</f>
        <v>--</v>
      </c>
      <c r="L26" s="7" t="str">
        <f t="array" ref="L26">IF(F26&lt;&gt;"",INDEX(Burpeefrogs,MATCH(1,(workout=F26)*(Tour=G26),0))*E26,"--")</f>
        <v>--</v>
      </c>
      <c r="M26" s="7" t="str">
        <f t="array" ref="M26">IF(F26&lt;&gt;"",INDEX(Burpeedeepfrogs,MATCH(1,(workout=F26)*(Tour=G26),0))*E26,"--")</f>
        <v>--</v>
      </c>
      <c r="N26" s="7" t="str">
        <f t="array" ref="N26">IF(F26&lt;&gt;"",INDEX(Crunches,MATCH(1,(workout=F26)*(Tour=G26),0))*E26,"--")</f>
        <v>--</v>
      </c>
      <c r="O26" s="7" t="str">
        <f t="array" ref="O26">IF(F26&lt;&gt;"",INDEX(Situps,MATCH(1,(workout=F26)*(Tour=G26),0))*E26,"--")</f>
        <v>--</v>
      </c>
      <c r="P26" s="7" t="str">
        <f t="array" ref="P26">IF(F26&lt;&gt;"",INDEX(HHleglever,MATCH(1,(workout=F26)*(Tour=G26),0))*E26,"--")</f>
        <v>--</v>
      </c>
      <c r="Q26" s="7" t="str">
        <f t="array" ref="Q26">IF(F26&lt;&gt;"",INDEX(Straightleglever,MATCH(1,(workout=F26)*(Tour=G26),0))*E26,"--")</f>
        <v>--</v>
      </c>
      <c r="R26" s="7" t="str">
        <f t="array" ref="R26">IF(F26&lt;&gt;"",INDEX(Jackknives,MATCH(1,(workout=F26)*(Tour=G26),0))*E26,"--")</f>
        <v>--</v>
      </c>
      <c r="S26" s="7" t="str">
        <f t="array" ref="S26">IF(F26&lt;&gt;"",INDEX(HHstandups,MATCH(1,(workout=F26)*(Tour=G26),0))*E26,"--")</f>
        <v>--</v>
      </c>
      <c r="T26" s="7" t="str">
        <f t="array" ref="T26">IF(F26&lt;&gt;"",INDEX(Standups,MATCH(1,(workout=F26)*(Tour=G26),0))*E26,"--")</f>
        <v>--</v>
      </c>
      <c r="U26" s="7" t="str">
        <f t="array" ref="U26">IF(F26&lt;&gt;"",INDEX(Standupjumps,MATCH(1,(workout=F26)*(Tour=G26),0))*E26,"--")</f>
        <v>--</v>
      </c>
      <c r="V26" s="7" t="str">
        <f t="array" ref="V26">IF(F26&lt;&gt;"",INDEX(Kneepushups,MATCH(1,(workout=F26)*(Tour=G26),0))*E26,"--")</f>
        <v>--</v>
      </c>
      <c r="W26" s="7" t="str">
        <f t="array" ref="W26">IF(F26&lt;&gt;"",INDEX(Pushups,MATCH(1,(workout=F26)*(Tour=G26),0))*E26,"--")</f>
        <v>--</v>
      </c>
      <c r="X26" s="7" t="str">
        <f t="array" ref="X26">IF(F26&lt;&gt;"",INDEX(OHPushups,MATCH(1,(workout=F26)*(Tour=G26),0))*E26,"--")</f>
        <v>--</v>
      </c>
      <c r="Y26" s="7" t="str">
        <f t="array" ref="Y26">IF(F26&lt;&gt;"",INDEX(Pikes,MATCH(1,(workout=F26)*(Tour=G26),0))*E26,"--")</f>
        <v>--</v>
      </c>
      <c r="Z26" s="7" t="str">
        <f t="array" ref="Z26">IF(F26&lt;&gt;"",INDEX(KippingHSPushups,MATCH(1,(workout=F26)*(Tour=G26),0))*E26,"--")</f>
        <v>--</v>
      </c>
      <c r="AA26" s="7" t="str">
        <f t="array" ref="AA26">IF(F26&lt;&gt;"",INDEX(StrictHSPushups,MATCH(1,(workout=F26)*(Tour=G26),0))*E26,"--")</f>
        <v>--</v>
      </c>
      <c r="AB26" s="7" t="str">
        <f t="array" ref="AB26">IF(F26&lt;&gt;"",INDEX(Jumpingpullups,MATCH(1,(workout=F26)*(Tour=G26),0))*E26,"--")</f>
        <v>--</v>
      </c>
      <c r="AC26" s="7" t="str">
        <f t="array" ref="AC26">IF(F26&lt;&gt;"",INDEX(Pullups,MATCH(1,(workout=F26)*(Tour=G26),0))*E26,"--")</f>
        <v>--</v>
      </c>
      <c r="AD26" s="7" t="str">
        <f t="array" ref="AD26">IF(F26&lt;&gt;"",INDEX(Muscleups,MATCH(1,(workout=F26)*(Tour=G26),0))*E26,"--")</f>
        <v>--</v>
      </c>
      <c r="AE26" s="7" t="str">
        <f t="array" ref="AE26">IF(F26&lt;&gt;"",INDEX(Toestobar,MATCH(1,(workout=F26)*(Tour=G26),0))*E26,"--")</f>
        <v>--</v>
      </c>
      <c r="AF26" s="7" t="str">
        <f t="array" ref="AF26">IF(F26&lt;&gt;"",INDEX(Sprint,MATCH(1,(workout=F26)*(Tour=G26),0))*E26,"--")</f>
        <v>--</v>
      </c>
      <c r="AG26" s="7" t="str">
        <f t="array" ref="AG26">IF(F26&lt;&gt;"",INDEX(Run,MATCH(1,(workout=F26)*(Tour=G26),0))*E26,"--")</f>
        <v>--</v>
      </c>
      <c r="AH26" s="7" t="str">
        <f t="array" ref="AH26">IF(F26&lt;&gt;"",INDEX(Jumpingjacks,MATCH(1,(workout=F26)*(Tour=G26),0))*E26,"--")</f>
        <v>--</v>
      </c>
      <c r="AI26" s="7" t="str">
        <f t="array" ref="AI26">IF(F26&lt;&gt;"",INDEX(Highknees,MATCH(1,(workout=F26)*(Tour=G26),0))*E26,"--")</f>
        <v>--</v>
      </c>
      <c r="AJ26" s="7" t="str">
        <f t="array" ref="AJ26">IF(F26&lt;&gt;"",INDEX(Jumps,MATCH(1,(workout=F26)*(Tour=G26),0))*E26,"--")</f>
        <v>--</v>
      </c>
      <c r="AK26" s="7" t="str">
        <f t="array" ref="AK26">IF(F26&lt;&gt;"",INDEX(Highjumps,MATCH(1,(workout=F26)*(Tour=G26),0))*E26,"--")</f>
        <v>--</v>
      </c>
      <c r="AL26" s="7" t="str">
        <f t="array" ref="AL26">IF(F26&lt;&gt;"",INDEX(HHsquats,MATCH(1,(workout=F26)*(Tour=G26),0))*E26,"--")</f>
        <v>--</v>
      </c>
      <c r="AM26" s="7" t="str">
        <f t="array" ref="AM26">IF(F26&lt;&gt;"",INDEX(Squats,MATCH(1,(workout=F26)*(Tour=G26),0))*E26,"--")</f>
        <v>--</v>
      </c>
      <c r="AN26" s="7" t="str">
        <f t="array" ref="AN26">IF(F26&lt;&gt;"",INDEX(Pistols,MATCH(1,(workout=F26)*(Tour=G26),0))*E26,"--")</f>
        <v>--</v>
      </c>
      <c r="AO26" s="7" t="str">
        <f t="array" ref="AO26">IF(F26&lt;&gt;"",INDEX(HHlunges,MATCH(1,(workout=F26)*(Tour=G26),0))*E26,"--")</f>
        <v>--</v>
      </c>
      <c r="AP26" s="7" t="str">
        <f t="array" ref="AP26">IF(F26&lt;&gt;"",INDEX(Lunges,MATCH(1,(workout=F26)*(Tour=G26),0))*E26,"--")</f>
        <v>--</v>
      </c>
      <c r="AQ26" s="7" t="str">
        <f t="array" ref="AQ26">IF(F26&lt;&gt;"",INDEX(Splitlunges,MATCH(1,(workout=F26)*(Tour=G26),0))*E26,"--")</f>
        <v>--</v>
      </c>
      <c r="AR26" s="7" t="str">
        <f t="array" ref="AR26">IF(F26&lt;&gt;"",INDEX(HHlungewalk,MATCH(1,(workout=F26)*(Tour=G26),0))*E26,"--")</f>
        <v>--</v>
      </c>
      <c r="AS26" s="7" t="str">
        <f t="array" ref="AS26">IF(F26&lt;&gt;"",INDEX(Lungewalk,MATCH(1,(workout=F26)*(Tour=G26),0))*E26,"--")</f>
        <v>--</v>
      </c>
      <c r="AT26" s="7" t="str">
        <f t="array" ref="AT26">IF(F26&lt;&gt;"",INDEX(Mountainclimbers,MATCH(1,(workout=F26)*(Tour=G26),0))*E26,"--")</f>
        <v>--</v>
      </c>
      <c r="AU26" s="7" t="str">
        <f t="array" ref="AU26">IF(F26&lt;&gt;"",INDEX(Climbers,MATCH(1,(workout=F26)*(Tour=G26),0))*E26,"--")</f>
        <v>--</v>
      </c>
      <c r="AV26" s="7" t="str">
        <f t="array" ref="AV26">IF(F26&lt;&gt;"",INDEX(Sprawlfrogs,MATCH(1,(workout=F26)*(Tour=G26),0))*E26,"--")</f>
        <v>--</v>
      </c>
      <c r="AW26" s="7" t="str">
        <f t="array" ref="AW26">IF(F26&lt;&gt;"",INDEX(Froggers,MATCH(1,(workout=F26)*(Tour=G26),0))*E26,"--")</f>
        <v>--</v>
      </c>
    </row>
    <row r="27" spans="1:52" ht="12.75" customHeight="1">
      <c r="A27" s="67"/>
      <c r="B27" s="67"/>
      <c r="C27" s="68"/>
      <c r="D27" s="67"/>
      <c r="E27" s="67"/>
      <c r="F27" s="67"/>
      <c r="G27" s="67"/>
      <c r="H27" s="67"/>
      <c r="I27" s="7" t="str">
        <f t="array" ref="I27">IF(F27&lt;&gt;"",INDEX(Sprawls,MATCH(1,(workout=F27)*(Tour=G27),0))*E27,"--")</f>
        <v>--</v>
      </c>
      <c r="J27" s="7" t="str">
        <f t="array" ref="J27">IF(F27&lt;&gt;"",INDEX(Burpees,MATCH(1,(workout=F27)*(Tour=G27),0))*E27,"--")</f>
        <v>--</v>
      </c>
      <c r="K27" s="7" t="str">
        <f t="array" ref="K27">IF(F27&lt;&gt;"",INDEX(Burpeesquatjumps,MATCH(1,(workout=F27)*(Tour=G27),0))*E27,"--")</f>
        <v>--</v>
      </c>
      <c r="L27" s="7" t="str">
        <f t="array" ref="L27">IF(F27&lt;&gt;"",INDEX(Burpeefrogs,MATCH(1,(workout=F27)*(Tour=G27),0))*E27,"--")</f>
        <v>--</v>
      </c>
      <c r="M27" s="7" t="str">
        <f t="array" ref="M27">IF(F27&lt;&gt;"",INDEX(Burpeedeepfrogs,MATCH(1,(workout=F27)*(Tour=G27),0))*E27,"--")</f>
        <v>--</v>
      </c>
      <c r="N27" s="7" t="str">
        <f t="array" ref="N27">IF(F27&lt;&gt;"",INDEX(Crunches,MATCH(1,(workout=F27)*(Tour=G27),0))*E27,"--")</f>
        <v>--</v>
      </c>
      <c r="O27" s="7" t="str">
        <f t="array" ref="O27">IF(F27&lt;&gt;"",INDEX(Situps,MATCH(1,(workout=F27)*(Tour=G27),0))*E27,"--")</f>
        <v>--</v>
      </c>
      <c r="P27" s="7" t="str">
        <f t="array" ref="P27">IF(F27&lt;&gt;"",INDEX(HHleglever,MATCH(1,(workout=F27)*(Tour=G27),0))*E27,"--")</f>
        <v>--</v>
      </c>
      <c r="Q27" s="7" t="str">
        <f t="array" ref="Q27">IF(F27&lt;&gt;"",INDEX(Straightleglever,MATCH(1,(workout=F27)*(Tour=G27),0))*E27,"--")</f>
        <v>--</v>
      </c>
      <c r="R27" s="7" t="str">
        <f t="array" ref="R27">IF(F27&lt;&gt;"",INDEX(Jackknives,MATCH(1,(workout=F27)*(Tour=G27),0))*E27,"--")</f>
        <v>--</v>
      </c>
      <c r="S27" s="7" t="str">
        <f t="array" ref="S27">IF(F27&lt;&gt;"",INDEX(HHstandups,MATCH(1,(workout=F27)*(Tour=G27),0))*E27,"--")</f>
        <v>--</v>
      </c>
      <c r="T27" s="7" t="str">
        <f t="array" ref="T27">IF(F27&lt;&gt;"",INDEX(Standups,MATCH(1,(workout=F27)*(Tour=G27),0))*E27,"--")</f>
        <v>--</v>
      </c>
      <c r="U27" s="7" t="str">
        <f t="array" ref="U27">IF(F27&lt;&gt;"",INDEX(Standupjumps,MATCH(1,(workout=F27)*(Tour=G27),0))*E27,"--")</f>
        <v>--</v>
      </c>
      <c r="V27" s="7" t="str">
        <f t="array" ref="V27">IF(F27&lt;&gt;"",INDEX(Kneepushups,MATCH(1,(workout=F27)*(Tour=G27),0))*E27,"--")</f>
        <v>--</v>
      </c>
      <c r="W27" s="7" t="str">
        <f t="array" ref="W27">IF(F27&lt;&gt;"",INDEX(Pushups,MATCH(1,(workout=F27)*(Tour=G27),0))*E27,"--")</f>
        <v>--</v>
      </c>
      <c r="X27" s="7" t="str">
        <f t="array" ref="X27">IF(F27&lt;&gt;"",INDEX(OHPushups,MATCH(1,(workout=F27)*(Tour=G27),0))*E27,"--")</f>
        <v>--</v>
      </c>
      <c r="Y27" s="7" t="str">
        <f t="array" ref="Y27">IF(F27&lt;&gt;"",INDEX(Pikes,MATCH(1,(workout=F27)*(Tour=G27),0))*E27,"--")</f>
        <v>--</v>
      </c>
      <c r="Z27" s="7" t="str">
        <f t="array" ref="Z27">IF(F27&lt;&gt;"",INDEX(KippingHSPushups,MATCH(1,(workout=F27)*(Tour=G27),0))*E27,"--")</f>
        <v>--</v>
      </c>
      <c r="AA27" s="7" t="str">
        <f t="array" ref="AA27">IF(F27&lt;&gt;"",INDEX(StrictHSPushups,MATCH(1,(workout=F27)*(Tour=G27),0))*E27,"--")</f>
        <v>--</v>
      </c>
      <c r="AB27" s="7" t="str">
        <f t="array" ref="AB27">IF(F27&lt;&gt;"",INDEX(Jumpingpullups,MATCH(1,(workout=F27)*(Tour=G27),0))*E27,"--")</f>
        <v>--</v>
      </c>
      <c r="AC27" s="7" t="str">
        <f t="array" ref="AC27">IF(F27&lt;&gt;"",INDEX(Pullups,MATCH(1,(workout=F27)*(Tour=G27),0))*E27,"--")</f>
        <v>--</v>
      </c>
      <c r="AD27" s="7" t="str">
        <f t="array" ref="AD27">IF(F27&lt;&gt;"",INDEX(Muscleups,MATCH(1,(workout=F27)*(Tour=G27),0))*E27,"--")</f>
        <v>--</v>
      </c>
      <c r="AE27" s="7" t="str">
        <f t="array" ref="AE27">IF(F27&lt;&gt;"",INDEX(Toestobar,MATCH(1,(workout=F27)*(Tour=G27),0))*E27,"--")</f>
        <v>--</v>
      </c>
      <c r="AF27" s="7" t="str">
        <f t="array" ref="AF27">IF(F27&lt;&gt;"",INDEX(Sprint,MATCH(1,(workout=F27)*(Tour=G27),0))*E27,"--")</f>
        <v>--</v>
      </c>
      <c r="AG27" s="7" t="str">
        <f t="array" ref="AG27">IF(F27&lt;&gt;"",INDEX(Run,MATCH(1,(workout=F27)*(Tour=G27),0))*E27,"--")</f>
        <v>--</v>
      </c>
      <c r="AH27" s="7" t="str">
        <f t="array" ref="AH27">IF(F27&lt;&gt;"",INDEX(Jumpingjacks,MATCH(1,(workout=F27)*(Tour=G27),0))*E27,"--")</f>
        <v>--</v>
      </c>
      <c r="AI27" s="7" t="str">
        <f t="array" ref="AI27">IF(F27&lt;&gt;"",INDEX(Highknees,MATCH(1,(workout=F27)*(Tour=G27),0))*E27,"--")</f>
        <v>--</v>
      </c>
      <c r="AJ27" s="7" t="str">
        <f t="array" ref="AJ27">IF(F27&lt;&gt;"",INDEX(Jumps,MATCH(1,(workout=F27)*(Tour=G27),0))*E27,"--")</f>
        <v>--</v>
      </c>
      <c r="AK27" s="7" t="str">
        <f t="array" ref="AK27">IF(F27&lt;&gt;"",INDEX(Highjumps,MATCH(1,(workout=F27)*(Tour=G27),0))*E27,"--")</f>
        <v>--</v>
      </c>
      <c r="AL27" s="7" t="str">
        <f t="array" ref="AL27">IF(F27&lt;&gt;"",INDEX(HHsquats,MATCH(1,(workout=F27)*(Tour=G27),0))*E27,"--")</f>
        <v>--</v>
      </c>
      <c r="AM27" s="7" t="str">
        <f t="array" ref="AM27">IF(F27&lt;&gt;"",INDEX(Squats,MATCH(1,(workout=F27)*(Tour=G27),0))*E27,"--")</f>
        <v>--</v>
      </c>
      <c r="AN27" s="7" t="str">
        <f t="array" ref="AN27">IF(F27&lt;&gt;"",INDEX(Pistols,MATCH(1,(workout=F27)*(Tour=G27),0))*E27,"--")</f>
        <v>--</v>
      </c>
      <c r="AO27" s="7" t="str">
        <f t="array" ref="AO27">IF(F27&lt;&gt;"",INDEX(HHlunges,MATCH(1,(workout=F27)*(Tour=G27),0))*E27,"--")</f>
        <v>--</v>
      </c>
      <c r="AP27" s="7" t="str">
        <f t="array" ref="AP27">IF(F27&lt;&gt;"",INDEX(Lunges,MATCH(1,(workout=F27)*(Tour=G27),0))*E27,"--")</f>
        <v>--</v>
      </c>
      <c r="AQ27" s="7" t="str">
        <f t="array" ref="AQ27">IF(F27&lt;&gt;"",INDEX(Splitlunges,MATCH(1,(workout=F27)*(Tour=G27),0))*E27,"--")</f>
        <v>--</v>
      </c>
      <c r="AR27" s="7" t="str">
        <f t="array" ref="AR27">IF(F27&lt;&gt;"",INDEX(HHlungewalk,MATCH(1,(workout=F27)*(Tour=G27),0))*E27,"--")</f>
        <v>--</v>
      </c>
      <c r="AS27" s="7" t="str">
        <f t="array" ref="AS27">IF(F27&lt;&gt;"",INDEX(Lungewalk,MATCH(1,(workout=F27)*(Tour=G27),0))*E27,"--")</f>
        <v>--</v>
      </c>
      <c r="AT27" s="7" t="str">
        <f t="array" ref="AT27">IF(F27&lt;&gt;"",INDEX(Mountainclimbers,MATCH(1,(workout=F27)*(Tour=G27),0))*E27,"--")</f>
        <v>--</v>
      </c>
      <c r="AU27" s="7" t="str">
        <f t="array" ref="AU27">IF(F27&lt;&gt;"",INDEX(Climbers,MATCH(1,(workout=F27)*(Tour=G27),0))*E27,"--")</f>
        <v>--</v>
      </c>
      <c r="AV27" s="7" t="str">
        <f t="array" ref="AV27">IF(F27&lt;&gt;"",INDEX(Sprawlfrogs,MATCH(1,(workout=F27)*(Tour=G27),0))*E27,"--")</f>
        <v>--</v>
      </c>
      <c r="AW27" s="7" t="str">
        <f t="array" ref="AW27">IF(F27&lt;&gt;"",INDEX(Froggers,MATCH(1,(workout=F27)*(Tour=G27),0))*E27,"--")</f>
        <v>--</v>
      </c>
    </row>
    <row r="28" spans="1:52" ht="12.75" customHeight="1">
      <c r="A28" s="67"/>
      <c r="B28" s="67"/>
      <c r="C28" s="68"/>
      <c r="D28" s="67"/>
      <c r="E28" s="67"/>
      <c r="F28" s="67"/>
      <c r="G28" s="67"/>
      <c r="H28" s="67"/>
      <c r="I28" s="7" t="str">
        <f t="array" ref="I28">IF(F28&lt;&gt;"",INDEX(Sprawls,MATCH(1,(workout=F28)*(Tour=G28),0))*E28,"--")</f>
        <v>--</v>
      </c>
      <c r="J28" s="7" t="str">
        <f t="array" ref="J28">IF(F28&lt;&gt;"",INDEX(Burpees,MATCH(1,(workout=F28)*(Tour=G28),0))*E28,"--")</f>
        <v>--</v>
      </c>
      <c r="K28" s="7" t="str">
        <f t="array" ref="K28">IF(F28&lt;&gt;"",INDEX(Burpeesquatjumps,MATCH(1,(workout=F28)*(Tour=G28),0))*E28,"--")</f>
        <v>--</v>
      </c>
      <c r="L28" s="7" t="str">
        <f t="array" ref="L28">IF(F28&lt;&gt;"",INDEX(Burpeefrogs,MATCH(1,(workout=F28)*(Tour=G28),0))*E28,"--")</f>
        <v>--</v>
      </c>
      <c r="M28" s="7" t="str">
        <f t="array" ref="M28">IF(F28&lt;&gt;"",INDEX(Burpeedeepfrogs,MATCH(1,(workout=F28)*(Tour=G28),0))*E28,"--")</f>
        <v>--</v>
      </c>
      <c r="N28" s="7" t="str">
        <f t="array" ref="N28">IF(F28&lt;&gt;"",INDEX(Crunches,MATCH(1,(workout=F28)*(Tour=G28),0))*E28,"--")</f>
        <v>--</v>
      </c>
      <c r="O28" s="7" t="str">
        <f t="array" ref="O28">IF(F28&lt;&gt;"",INDEX(Situps,MATCH(1,(workout=F28)*(Tour=G28),0))*E28,"--")</f>
        <v>--</v>
      </c>
      <c r="P28" s="7" t="str">
        <f t="array" ref="P28">IF(F28&lt;&gt;"",INDEX(HHleglever,MATCH(1,(workout=F28)*(Tour=G28),0))*E28,"--")</f>
        <v>--</v>
      </c>
      <c r="Q28" s="7" t="str">
        <f t="array" ref="Q28">IF(F28&lt;&gt;"",INDEX(Straightleglever,MATCH(1,(workout=F28)*(Tour=G28),0))*E28,"--")</f>
        <v>--</v>
      </c>
      <c r="R28" s="7" t="str">
        <f t="array" ref="R28">IF(F28&lt;&gt;"",INDEX(Jackknives,MATCH(1,(workout=F28)*(Tour=G28),0))*E28,"--")</f>
        <v>--</v>
      </c>
      <c r="S28" s="7" t="str">
        <f t="array" ref="S28">IF(F28&lt;&gt;"",INDEX(HHstandups,MATCH(1,(workout=F28)*(Tour=G28),0))*E28,"--")</f>
        <v>--</v>
      </c>
      <c r="T28" s="7" t="str">
        <f t="array" ref="T28">IF(F28&lt;&gt;"",INDEX(Standups,MATCH(1,(workout=F28)*(Tour=G28),0))*E28,"--")</f>
        <v>--</v>
      </c>
      <c r="U28" s="7" t="str">
        <f t="array" ref="U28">IF(F28&lt;&gt;"",INDEX(Standupjumps,MATCH(1,(workout=F28)*(Tour=G28),0))*E28,"--")</f>
        <v>--</v>
      </c>
      <c r="V28" s="7" t="str">
        <f t="array" ref="V28">IF(F28&lt;&gt;"",INDEX(Kneepushups,MATCH(1,(workout=F28)*(Tour=G28),0))*E28,"--")</f>
        <v>--</v>
      </c>
      <c r="W28" s="7" t="str">
        <f t="array" ref="W28">IF(F28&lt;&gt;"",INDEX(Pushups,MATCH(1,(workout=F28)*(Tour=G28),0))*E28,"--")</f>
        <v>--</v>
      </c>
      <c r="X28" s="7" t="str">
        <f t="array" ref="X28">IF(F28&lt;&gt;"",INDEX(OHPushups,MATCH(1,(workout=F28)*(Tour=G28),0))*E28,"--")</f>
        <v>--</v>
      </c>
      <c r="Y28" s="7" t="str">
        <f t="array" ref="Y28">IF(F28&lt;&gt;"",INDEX(Pikes,MATCH(1,(workout=F28)*(Tour=G28),0))*E28,"--")</f>
        <v>--</v>
      </c>
      <c r="Z28" s="7" t="str">
        <f t="array" ref="Z28">IF(F28&lt;&gt;"",INDEX(KippingHSPushups,MATCH(1,(workout=F28)*(Tour=G28),0))*E28,"--")</f>
        <v>--</v>
      </c>
      <c r="AA28" s="7" t="str">
        <f t="array" ref="AA28">IF(F28&lt;&gt;"",INDEX(StrictHSPushups,MATCH(1,(workout=F28)*(Tour=G28),0))*E28,"--")</f>
        <v>--</v>
      </c>
      <c r="AB28" s="7" t="str">
        <f t="array" ref="AB28">IF(F28&lt;&gt;"",INDEX(Jumpingpullups,MATCH(1,(workout=F28)*(Tour=G28),0))*E28,"--")</f>
        <v>--</v>
      </c>
      <c r="AC28" s="7" t="str">
        <f t="array" ref="AC28">IF(F28&lt;&gt;"",INDEX(Pullups,MATCH(1,(workout=F28)*(Tour=G28),0))*E28,"--")</f>
        <v>--</v>
      </c>
      <c r="AD28" s="7" t="str">
        <f t="array" ref="AD28">IF(F28&lt;&gt;"",INDEX(Muscleups,MATCH(1,(workout=F28)*(Tour=G28),0))*E28,"--")</f>
        <v>--</v>
      </c>
      <c r="AE28" s="7" t="str">
        <f t="array" ref="AE28">IF(F28&lt;&gt;"",INDEX(Toestobar,MATCH(1,(workout=F28)*(Tour=G28),0))*E28,"--")</f>
        <v>--</v>
      </c>
      <c r="AF28" s="7" t="str">
        <f t="array" ref="AF28">IF(F28&lt;&gt;"",INDEX(Sprint,MATCH(1,(workout=F28)*(Tour=G28),0))*E28,"--")</f>
        <v>--</v>
      </c>
      <c r="AG28" s="7" t="str">
        <f t="array" ref="AG28">IF(F28&lt;&gt;"",INDEX(Run,MATCH(1,(workout=F28)*(Tour=G28),0))*E28,"--")</f>
        <v>--</v>
      </c>
      <c r="AH28" s="7" t="str">
        <f t="array" ref="AH28">IF(F28&lt;&gt;"",INDEX(Jumpingjacks,MATCH(1,(workout=F28)*(Tour=G28),0))*E28,"--")</f>
        <v>--</v>
      </c>
      <c r="AI28" s="7" t="str">
        <f t="array" ref="AI28">IF(F28&lt;&gt;"",INDEX(Highknees,MATCH(1,(workout=F28)*(Tour=G28),0))*E28,"--")</f>
        <v>--</v>
      </c>
      <c r="AJ28" s="7" t="str">
        <f t="array" ref="AJ28">IF(F28&lt;&gt;"",INDEX(Jumps,MATCH(1,(workout=F28)*(Tour=G28),0))*E28,"--")</f>
        <v>--</v>
      </c>
      <c r="AK28" s="7" t="str">
        <f t="array" ref="AK28">IF(F28&lt;&gt;"",INDEX(Highjumps,MATCH(1,(workout=F28)*(Tour=G28),0))*E28,"--")</f>
        <v>--</v>
      </c>
      <c r="AL28" s="7" t="str">
        <f t="array" ref="AL28">IF(F28&lt;&gt;"",INDEX(HHsquats,MATCH(1,(workout=F28)*(Tour=G28),0))*E28,"--")</f>
        <v>--</v>
      </c>
      <c r="AM28" s="7" t="str">
        <f t="array" ref="AM28">IF(F28&lt;&gt;"",INDEX(Squats,MATCH(1,(workout=F28)*(Tour=G28),0))*E28,"--")</f>
        <v>--</v>
      </c>
      <c r="AN28" s="7" t="str">
        <f t="array" ref="AN28">IF(F28&lt;&gt;"",INDEX(Pistols,MATCH(1,(workout=F28)*(Tour=G28),0))*E28,"--")</f>
        <v>--</v>
      </c>
      <c r="AO28" s="7" t="str">
        <f t="array" ref="AO28">IF(F28&lt;&gt;"",INDEX(HHlunges,MATCH(1,(workout=F28)*(Tour=G28),0))*E28,"--")</f>
        <v>--</v>
      </c>
      <c r="AP28" s="7" t="str">
        <f t="array" ref="AP28">IF(F28&lt;&gt;"",INDEX(Lunges,MATCH(1,(workout=F28)*(Tour=G28),0))*E28,"--")</f>
        <v>--</v>
      </c>
      <c r="AQ28" s="7" t="str">
        <f t="array" ref="AQ28">IF(F28&lt;&gt;"",INDEX(Splitlunges,MATCH(1,(workout=F28)*(Tour=G28),0))*E28,"--")</f>
        <v>--</v>
      </c>
      <c r="AR28" s="7" t="str">
        <f t="array" ref="AR28">IF(F28&lt;&gt;"",INDEX(HHlungewalk,MATCH(1,(workout=F28)*(Tour=G28),0))*E28,"--")</f>
        <v>--</v>
      </c>
      <c r="AS28" s="7" t="str">
        <f t="array" ref="AS28">IF(F28&lt;&gt;"",INDEX(Lungewalk,MATCH(1,(workout=F28)*(Tour=G28),0))*E28,"--")</f>
        <v>--</v>
      </c>
      <c r="AT28" s="7" t="str">
        <f t="array" ref="AT28">IF(F28&lt;&gt;"",INDEX(Mountainclimbers,MATCH(1,(workout=F28)*(Tour=G28),0))*E28,"--")</f>
        <v>--</v>
      </c>
      <c r="AU28" s="7" t="str">
        <f t="array" ref="AU28">IF(F28&lt;&gt;"",INDEX(Climbers,MATCH(1,(workout=F28)*(Tour=G28),0))*E28,"--")</f>
        <v>--</v>
      </c>
      <c r="AV28" s="7" t="str">
        <f t="array" ref="AV28">IF(F28&lt;&gt;"",INDEX(Sprawlfrogs,MATCH(1,(workout=F28)*(Tour=G28),0))*E28,"--")</f>
        <v>--</v>
      </c>
      <c r="AW28" s="7" t="str">
        <f t="array" ref="AW28">IF(F28&lt;&gt;"",INDEX(Froggers,MATCH(1,(workout=F28)*(Tour=G28),0))*E28,"--")</f>
        <v>--</v>
      </c>
    </row>
  </sheetData>
  <conditionalFormatting sqref="I4:AY24 I5:AW28">
    <cfRule type="cellIs" priority="5" stopIfTrue="1" operator="equal">
      <formula>"--"</formula>
    </cfRule>
    <cfRule type="cellIs" dxfId="5" priority="6" stopIfTrue="1" operator="equal">
      <formula>0</formula>
    </cfRule>
    <cfRule type="cellIs" dxfId="4" priority="7" stopIfTrue="1" operator="notEqual">
      <formula>1</formula>
    </cfRule>
    <cfRule type="cellIs" dxfId="3" priority="8" stopIfTrue="1" operator="equal">
      <formula>1</formula>
    </cfRule>
  </conditionalFormatting>
  <dataValidations count="2">
    <dataValidation type="list" allowBlank="1" showInputMessage="1" showErrorMessage="1" sqref="F4:F24">
      <formula1>WO</formula1>
    </dataValidation>
    <dataValidation type="list" allowBlank="1" showInputMessage="1" showErrorMessage="1" sqref="G4:G24">
      <formula1>TR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622"/>
  <sheetViews>
    <sheetView workbookViewId="0">
      <selection activeCell="AZ60" sqref="AZ60"/>
    </sheetView>
  </sheetViews>
  <sheetFormatPr baseColWidth="10" defaultColWidth="19.140625" defaultRowHeight="15"/>
  <cols>
    <col min="1" max="1" width="14.140625" style="4" bestFit="1" customWidth="1"/>
    <col min="2" max="2" width="14.140625" style="4" customWidth="1"/>
    <col min="3" max="3" width="7.42578125" style="4" customWidth="1"/>
    <col min="4" max="4" width="7.42578125" style="4" bestFit="1" customWidth="1"/>
    <col min="5" max="5" width="9.42578125" style="4" customWidth="1"/>
    <col min="6" max="7" width="9.7109375" style="4" customWidth="1"/>
    <col min="8" max="8" width="7.42578125" style="4" customWidth="1"/>
    <col min="9" max="9" width="6.7109375" style="4" customWidth="1"/>
    <col min="10" max="10" width="9.28515625" style="4" customWidth="1"/>
    <col min="11" max="11" width="7.28515625" style="4" customWidth="1"/>
    <col min="12" max="12" width="10.140625" style="4" bestFit="1" customWidth="1"/>
    <col min="13" max="13" width="12.5703125" style="4" customWidth="1"/>
    <col min="14" max="15" width="9.28515625" style="4" customWidth="1"/>
    <col min="16" max="16" width="6.7109375" style="4" customWidth="1"/>
    <col min="17" max="17" width="8.7109375" style="4" customWidth="1"/>
    <col min="18" max="18" width="10.7109375" style="4" bestFit="1" customWidth="1"/>
    <col min="19" max="19" width="9.42578125" style="4" customWidth="1"/>
    <col min="20" max="20" width="9.7109375" style="4" customWidth="1"/>
    <col min="21" max="21" width="10.42578125" style="4" bestFit="1" customWidth="1"/>
    <col min="22" max="22" width="8.7109375" style="4" customWidth="1"/>
    <col min="23" max="23" width="8.28515625" style="4" customWidth="1"/>
    <col min="24" max="24" width="6.28515625" style="4" bestFit="1" customWidth="1"/>
    <col min="25" max="25" width="6.7109375" style="4" bestFit="1" customWidth="1"/>
    <col min="26" max="26" width="6.140625" style="4" bestFit="1" customWidth="1"/>
    <col min="27" max="27" width="5.42578125" style="4" bestFit="1" customWidth="1"/>
    <col min="28" max="28" width="12.5703125" style="4" bestFit="1" customWidth="1"/>
    <col min="29" max="29" width="6.28515625" style="4" bestFit="1" customWidth="1"/>
    <col min="30" max="30" width="7.85546875" style="4" customWidth="1"/>
    <col min="31" max="32" width="9" style="4" customWidth="1"/>
    <col min="33" max="33" width="7.140625" style="4" customWidth="1"/>
    <col min="34" max="34" width="7.7109375" style="4" customWidth="1"/>
    <col min="35" max="35" width="10.140625" style="4" customWidth="1"/>
    <col min="36" max="36" width="10.5703125" style="4" bestFit="1" customWidth="1"/>
    <col min="37" max="37" width="10.5703125" style="4" customWidth="1"/>
    <col min="38" max="39" width="10.140625" style="4" customWidth="1"/>
    <col min="40" max="40" width="8.5703125" style="4" customWidth="1"/>
    <col min="41" max="41" width="7.140625" style="4" customWidth="1"/>
    <col min="42" max="42" width="7.42578125" style="4" customWidth="1"/>
    <col min="43" max="43" width="9.28515625" style="4" customWidth="1"/>
    <col min="44" max="50" width="6.7109375" style="4" bestFit="1" customWidth="1"/>
    <col min="51" max="16384" width="19.140625" style="4"/>
  </cols>
  <sheetData>
    <row r="1" spans="1:52" ht="60">
      <c r="A1" s="13"/>
      <c r="B1" s="13" t="s">
        <v>5</v>
      </c>
      <c r="C1" s="14" t="s">
        <v>7</v>
      </c>
      <c r="D1" s="15" t="s">
        <v>8</v>
      </c>
      <c r="E1" s="14" t="s">
        <v>9</v>
      </c>
      <c r="F1" s="15" t="s">
        <v>10</v>
      </c>
      <c r="G1" s="15" t="s">
        <v>11</v>
      </c>
      <c r="H1" s="15" t="s">
        <v>12</v>
      </c>
      <c r="I1" s="15" t="s">
        <v>13</v>
      </c>
      <c r="J1" s="15" t="s">
        <v>14</v>
      </c>
      <c r="K1" s="15" t="s">
        <v>15</v>
      </c>
      <c r="L1" s="15" t="s">
        <v>16</v>
      </c>
      <c r="M1" s="15" t="s">
        <v>17</v>
      </c>
      <c r="N1" s="15" t="s">
        <v>18</v>
      </c>
      <c r="O1" s="15" t="s">
        <v>19</v>
      </c>
      <c r="P1" s="15" t="s">
        <v>20</v>
      </c>
      <c r="Q1" s="15" t="s">
        <v>21</v>
      </c>
      <c r="R1" s="15" t="s">
        <v>22</v>
      </c>
      <c r="S1" s="14" t="s">
        <v>23</v>
      </c>
      <c r="T1" s="14" t="s">
        <v>24</v>
      </c>
      <c r="U1" s="15" t="s">
        <v>25</v>
      </c>
      <c r="V1" s="15" t="s">
        <v>26</v>
      </c>
      <c r="W1" s="15" t="s">
        <v>27</v>
      </c>
      <c r="X1" s="14" t="s">
        <v>28</v>
      </c>
      <c r="Y1" s="16" t="s">
        <v>29</v>
      </c>
      <c r="Z1" s="15" t="s">
        <v>30</v>
      </c>
      <c r="AA1" s="15" t="s">
        <v>31</v>
      </c>
      <c r="AB1" s="15" t="s">
        <v>32</v>
      </c>
      <c r="AC1" s="14" t="s">
        <v>33</v>
      </c>
      <c r="AD1" s="15" t="s">
        <v>34</v>
      </c>
      <c r="AE1" s="15" t="s">
        <v>35</v>
      </c>
      <c r="AF1" s="15" t="s">
        <v>36</v>
      </c>
      <c r="AG1" s="15" t="s">
        <v>37</v>
      </c>
      <c r="AH1" s="14" t="s">
        <v>38</v>
      </c>
      <c r="AI1" s="15" t="s">
        <v>39</v>
      </c>
      <c r="AJ1" s="15" t="s">
        <v>40</v>
      </c>
      <c r="AK1" s="15" t="s">
        <v>41</v>
      </c>
      <c r="AL1" s="15" t="s">
        <v>42</v>
      </c>
      <c r="AM1" s="15" t="s">
        <v>43</v>
      </c>
      <c r="AN1" s="14" t="s">
        <v>44</v>
      </c>
      <c r="AO1" s="15" t="s">
        <v>45</v>
      </c>
      <c r="AP1" s="14" t="s">
        <v>46</v>
      </c>
      <c r="AQ1" s="15" t="s">
        <v>47</v>
      </c>
      <c r="AR1" s="17" t="s">
        <v>48</v>
      </c>
      <c r="AS1" s="17" t="s">
        <v>49</v>
      </c>
      <c r="AT1" s="17" t="s">
        <v>50</v>
      </c>
      <c r="AU1" s="17" t="s">
        <v>51</v>
      </c>
      <c r="AV1" s="17" t="s">
        <v>52</v>
      </c>
      <c r="AW1" s="17" t="s">
        <v>53</v>
      </c>
      <c r="AX1" s="17" t="s">
        <v>54</v>
      </c>
    </row>
    <row r="2" spans="1:52">
      <c r="A2" s="29" t="s">
        <v>55</v>
      </c>
      <c r="B2" s="30" t="s">
        <v>56</v>
      </c>
      <c r="C2" s="18"/>
      <c r="D2" s="19"/>
      <c r="E2" s="18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8"/>
      <c r="T2" s="18"/>
      <c r="U2" s="19"/>
      <c r="V2" s="19"/>
      <c r="W2" s="19"/>
      <c r="X2" s="18"/>
      <c r="Y2" s="20"/>
      <c r="Z2" s="19"/>
      <c r="AA2" s="19"/>
      <c r="AB2" s="19"/>
      <c r="AC2" s="18"/>
      <c r="AD2" s="19"/>
      <c r="AE2" s="19"/>
      <c r="AF2" s="19"/>
      <c r="AG2" s="19"/>
      <c r="AH2" s="18"/>
      <c r="AI2" s="19"/>
      <c r="AJ2" s="19"/>
      <c r="AK2" s="19"/>
      <c r="AL2" s="19"/>
      <c r="AM2" s="19"/>
      <c r="AN2" s="18"/>
      <c r="AO2" s="19"/>
      <c r="AP2" s="18"/>
      <c r="AQ2" s="19"/>
      <c r="AR2" s="20"/>
      <c r="AS2" s="20"/>
      <c r="AT2" s="20"/>
      <c r="AU2" s="20"/>
      <c r="AV2" s="20"/>
      <c r="AW2" s="20"/>
      <c r="AX2" s="20"/>
      <c r="AY2" s="29" t="s">
        <v>55</v>
      </c>
      <c r="AZ2" s="30" t="s">
        <v>56</v>
      </c>
    </row>
    <row r="3" spans="1:52">
      <c r="A3" s="29" t="s">
        <v>55</v>
      </c>
      <c r="B3" s="30" t="s">
        <v>57</v>
      </c>
      <c r="C3" s="18"/>
      <c r="D3" s="19"/>
      <c r="E3" s="18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8"/>
      <c r="T3" s="18"/>
      <c r="U3" s="19"/>
      <c r="V3" s="19"/>
      <c r="W3" s="19"/>
      <c r="X3" s="18"/>
      <c r="Y3" s="20"/>
      <c r="Z3" s="19"/>
      <c r="AA3" s="19"/>
      <c r="AB3" s="19"/>
      <c r="AC3" s="18"/>
      <c r="AD3" s="19"/>
      <c r="AE3" s="19"/>
      <c r="AF3" s="19"/>
      <c r="AG3" s="19"/>
      <c r="AH3" s="18"/>
      <c r="AI3" s="19"/>
      <c r="AJ3" s="19"/>
      <c r="AK3" s="19"/>
      <c r="AL3" s="19"/>
      <c r="AM3" s="19"/>
      <c r="AN3" s="18"/>
      <c r="AO3" s="19"/>
      <c r="AP3" s="18"/>
      <c r="AQ3" s="19"/>
      <c r="AR3" s="20"/>
      <c r="AS3" s="20"/>
      <c r="AT3" s="20"/>
      <c r="AU3" s="20"/>
      <c r="AV3" s="20"/>
      <c r="AW3" s="20"/>
      <c r="AX3" s="20"/>
      <c r="AY3" s="29" t="s">
        <v>61</v>
      </c>
      <c r="AZ3" s="30" t="s">
        <v>57</v>
      </c>
    </row>
    <row r="4" spans="1:52">
      <c r="A4" s="29" t="s">
        <v>55</v>
      </c>
      <c r="B4" s="30" t="s">
        <v>58</v>
      </c>
      <c r="C4" s="18"/>
      <c r="D4" s="19"/>
      <c r="E4" s="18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8"/>
      <c r="T4" s="18"/>
      <c r="U4" s="19"/>
      <c r="V4" s="19"/>
      <c r="W4" s="19"/>
      <c r="X4" s="18"/>
      <c r="Y4" s="20"/>
      <c r="Z4" s="19"/>
      <c r="AA4" s="19"/>
      <c r="AB4" s="19"/>
      <c r="AC4" s="18"/>
      <c r="AD4" s="19"/>
      <c r="AE4" s="19"/>
      <c r="AF4" s="19"/>
      <c r="AG4" s="19"/>
      <c r="AH4" s="18"/>
      <c r="AI4" s="19"/>
      <c r="AJ4" s="19"/>
      <c r="AK4" s="19"/>
      <c r="AL4" s="19"/>
      <c r="AM4" s="19"/>
      <c r="AN4" s="18"/>
      <c r="AO4" s="19"/>
      <c r="AP4" s="18"/>
      <c r="AQ4" s="19"/>
      <c r="AR4" s="20"/>
      <c r="AS4" s="20"/>
      <c r="AT4" s="20"/>
      <c r="AU4" s="20"/>
      <c r="AV4" s="20"/>
      <c r="AW4" s="20"/>
      <c r="AX4" s="20"/>
      <c r="AY4" s="29" t="s">
        <v>62</v>
      </c>
      <c r="AZ4" s="30" t="s">
        <v>58</v>
      </c>
    </row>
    <row r="5" spans="1:52">
      <c r="A5" s="29" t="s">
        <v>55</v>
      </c>
      <c r="B5" s="30" t="s">
        <v>59</v>
      </c>
      <c r="C5" s="18"/>
      <c r="D5" s="19"/>
      <c r="E5" s="18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8"/>
      <c r="T5" s="18"/>
      <c r="U5" s="19"/>
      <c r="V5" s="19"/>
      <c r="W5" s="19"/>
      <c r="X5" s="18"/>
      <c r="Y5" s="20"/>
      <c r="Z5" s="19"/>
      <c r="AA5" s="19"/>
      <c r="AB5" s="19"/>
      <c r="AC5" s="18"/>
      <c r="AD5" s="19"/>
      <c r="AE5" s="19"/>
      <c r="AF5" s="19"/>
      <c r="AG5" s="19"/>
      <c r="AH5" s="18"/>
      <c r="AI5" s="19"/>
      <c r="AJ5" s="19"/>
      <c r="AK5" s="19"/>
      <c r="AL5" s="19"/>
      <c r="AM5" s="19"/>
      <c r="AN5" s="18"/>
      <c r="AO5" s="19"/>
      <c r="AP5" s="18"/>
      <c r="AQ5" s="19"/>
      <c r="AR5" s="20"/>
      <c r="AS5" s="20"/>
      <c r="AT5" s="20"/>
      <c r="AU5" s="20"/>
      <c r="AV5" s="20"/>
      <c r="AW5" s="20"/>
      <c r="AX5" s="20"/>
      <c r="AY5" s="29" t="s">
        <v>63</v>
      </c>
      <c r="AZ5" s="30" t="s">
        <v>59</v>
      </c>
    </row>
    <row r="6" spans="1:52">
      <c r="A6" s="29" t="s">
        <v>55</v>
      </c>
      <c r="B6" s="30" t="s">
        <v>60</v>
      </c>
      <c r="C6" s="18"/>
      <c r="D6" s="19"/>
      <c r="E6" s="18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8"/>
      <c r="T6" s="18"/>
      <c r="U6" s="19"/>
      <c r="V6" s="19"/>
      <c r="W6" s="19"/>
      <c r="X6" s="18"/>
      <c r="Y6" s="20"/>
      <c r="Z6" s="19"/>
      <c r="AA6" s="19"/>
      <c r="AB6" s="19"/>
      <c r="AC6" s="18"/>
      <c r="AD6" s="19"/>
      <c r="AE6" s="19"/>
      <c r="AF6" s="19"/>
      <c r="AG6" s="19"/>
      <c r="AH6" s="18"/>
      <c r="AI6" s="19"/>
      <c r="AJ6" s="19"/>
      <c r="AK6" s="19"/>
      <c r="AL6" s="19"/>
      <c r="AM6" s="19"/>
      <c r="AN6" s="18"/>
      <c r="AO6" s="19"/>
      <c r="AP6" s="18"/>
      <c r="AQ6" s="19"/>
      <c r="AR6" s="20"/>
      <c r="AS6" s="20"/>
      <c r="AT6" s="20"/>
      <c r="AU6" s="20"/>
      <c r="AV6" s="20"/>
      <c r="AW6" s="20"/>
      <c r="AX6" s="20"/>
      <c r="AY6" s="29" t="s">
        <v>66</v>
      </c>
      <c r="AZ6" s="30" t="s">
        <v>60</v>
      </c>
    </row>
    <row r="7" spans="1:52">
      <c r="A7" s="29" t="s">
        <v>61</v>
      </c>
      <c r="B7" s="30" t="s">
        <v>56</v>
      </c>
      <c r="C7" s="18"/>
      <c r="D7" s="19">
        <v>50</v>
      </c>
      <c r="E7" s="18"/>
      <c r="F7" s="19"/>
      <c r="G7" s="19"/>
      <c r="H7" s="19"/>
      <c r="I7" s="19">
        <v>50</v>
      </c>
      <c r="J7" s="19"/>
      <c r="K7" s="19"/>
      <c r="L7" s="19"/>
      <c r="M7" s="19"/>
      <c r="N7" s="19"/>
      <c r="O7" s="19"/>
      <c r="P7" s="19"/>
      <c r="Q7" s="19"/>
      <c r="R7" s="19"/>
      <c r="S7" s="18"/>
      <c r="T7" s="18"/>
      <c r="U7" s="19"/>
      <c r="V7" s="19"/>
      <c r="W7" s="19"/>
      <c r="X7" s="18"/>
      <c r="Y7" s="20"/>
      <c r="Z7" s="19"/>
      <c r="AA7" s="19"/>
      <c r="AB7" s="19"/>
      <c r="AC7" s="18"/>
      <c r="AD7" s="19"/>
      <c r="AE7" s="19"/>
      <c r="AF7" s="19"/>
      <c r="AG7" s="19">
        <v>50</v>
      </c>
      <c r="AH7" s="18"/>
      <c r="AI7" s="19"/>
      <c r="AJ7" s="19"/>
      <c r="AK7" s="19"/>
      <c r="AL7" s="19"/>
      <c r="AM7" s="19"/>
      <c r="AN7" s="18"/>
      <c r="AO7" s="19"/>
      <c r="AP7" s="18"/>
      <c r="AQ7" s="19"/>
      <c r="AR7" s="20"/>
      <c r="AS7" s="20"/>
      <c r="AT7" s="20"/>
      <c r="AU7" s="20"/>
      <c r="AV7" s="20"/>
      <c r="AW7" s="20"/>
      <c r="AX7" s="20"/>
      <c r="AY7" s="29" t="s">
        <v>67</v>
      </c>
      <c r="AZ7" s="30" t="s">
        <v>64</v>
      </c>
    </row>
    <row r="8" spans="1:52">
      <c r="A8" s="29" t="s">
        <v>61</v>
      </c>
      <c r="B8" s="30" t="s">
        <v>57</v>
      </c>
      <c r="C8" s="18"/>
      <c r="D8" s="19"/>
      <c r="E8" s="18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8"/>
      <c r="T8" s="18"/>
      <c r="U8" s="19"/>
      <c r="V8" s="19"/>
      <c r="W8" s="19"/>
      <c r="X8" s="18"/>
      <c r="Y8" s="20"/>
      <c r="Z8" s="19"/>
      <c r="AA8" s="19"/>
      <c r="AB8" s="19"/>
      <c r="AC8" s="18"/>
      <c r="AD8" s="19"/>
      <c r="AE8" s="19"/>
      <c r="AF8" s="19"/>
      <c r="AG8" s="19"/>
      <c r="AH8" s="18"/>
      <c r="AI8" s="19"/>
      <c r="AJ8" s="19"/>
      <c r="AK8" s="19"/>
      <c r="AL8" s="19"/>
      <c r="AM8" s="19"/>
      <c r="AN8" s="18"/>
      <c r="AO8" s="19"/>
      <c r="AP8" s="18"/>
      <c r="AQ8" s="19"/>
      <c r="AR8" s="20"/>
      <c r="AS8" s="20"/>
      <c r="AT8" s="20"/>
      <c r="AU8" s="20"/>
      <c r="AV8" s="20"/>
      <c r="AW8" s="20"/>
      <c r="AX8" s="20"/>
      <c r="AY8" s="29" t="s">
        <v>68</v>
      </c>
      <c r="AZ8" s="30" t="s">
        <v>65</v>
      </c>
    </row>
    <row r="9" spans="1:52">
      <c r="A9" s="29" t="s">
        <v>61</v>
      </c>
      <c r="B9" s="30" t="s">
        <v>58</v>
      </c>
      <c r="C9" s="18"/>
      <c r="D9" s="19"/>
      <c r="E9" s="18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8"/>
      <c r="T9" s="18"/>
      <c r="U9" s="19"/>
      <c r="V9" s="19"/>
      <c r="W9" s="19"/>
      <c r="X9" s="18"/>
      <c r="Y9" s="20"/>
      <c r="Z9" s="19"/>
      <c r="AA9" s="19"/>
      <c r="AB9" s="19"/>
      <c r="AC9" s="18"/>
      <c r="AD9" s="19"/>
      <c r="AE9" s="19"/>
      <c r="AF9" s="19"/>
      <c r="AG9" s="19"/>
      <c r="AH9" s="18"/>
      <c r="AI9" s="19"/>
      <c r="AJ9" s="19"/>
      <c r="AK9" s="19"/>
      <c r="AL9" s="19"/>
      <c r="AM9" s="19"/>
      <c r="AN9" s="18"/>
      <c r="AO9" s="19"/>
      <c r="AP9" s="18"/>
      <c r="AQ9" s="19"/>
      <c r="AR9" s="20"/>
      <c r="AS9" s="20"/>
      <c r="AT9" s="20"/>
      <c r="AU9" s="20"/>
      <c r="AV9" s="20"/>
      <c r="AW9" s="20"/>
      <c r="AX9" s="20"/>
      <c r="AY9" s="29" t="s">
        <v>69</v>
      </c>
      <c r="AZ9" s="25" t="s">
        <v>81</v>
      </c>
    </row>
    <row r="10" spans="1:52">
      <c r="A10" s="29" t="s">
        <v>61</v>
      </c>
      <c r="B10" s="30" t="s">
        <v>59</v>
      </c>
      <c r="C10" s="18"/>
      <c r="D10" s="19"/>
      <c r="E10" s="18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8"/>
      <c r="T10" s="18"/>
      <c r="U10" s="19"/>
      <c r="V10" s="19"/>
      <c r="W10" s="19"/>
      <c r="X10" s="18"/>
      <c r="Y10" s="20"/>
      <c r="Z10" s="19"/>
      <c r="AA10" s="19"/>
      <c r="AB10" s="19"/>
      <c r="AC10" s="18"/>
      <c r="AD10" s="19"/>
      <c r="AE10" s="19"/>
      <c r="AF10" s="19"/>
      <c r="AG10" s="19"/>
      <c r="AH10" s="18"/>
      <c r="AI10" s="19"/>
      <c r="AJ10" s="19"/>
      <c r="AK10" s="19"/>
      <c r="AL10" s="19"/>
      <c r="AM10" s="19"/>
      <c r="AN10" s="18"/>
      <c r="AO10" s="19"/>
      <c r="AP10" s="18"/>
      <c r="AQ10" s="19"/>
      <c r="AR10" s="20"/>
      <c r="AS10" s="20"/>
      <c r="AT10" s="20"/>
      <c r="AU10" s="20"/>
      <c r="AV10" s="20"/>
      <c r="AW10" s="20"/>
      <c r="AX10" s="20"/>
      <c r="AY10" s="29" t="s">
        <v>70</v>
      </c>
      <c r="AZ10" s="25" t="s">
        <v>82</v>
      </c>
    </row>
    <row r="11" spans="1:52">
      <c r="A11" s="29" t="s">
        <v>61</v>
      </c>
      <c r="B11" s="30" t="s">
        <v>60</v>
      </c>
      <c r="C11" s="21"/>
      <c r="D11" s="21">
        <v>150</v>
      </c>
      <c r="E11" s="21"/>
      <c r="F11" s="21"/>
      <c r="G11" s="21"/>
      <c r="H11" s="21"/>
      <c r="I11" s="21">
        <v>150</v>
      </c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2"/>
      <c r="AB11" s="21"/>
      <c r="AC11" s="21"/>
      <c r="AD11" s="21"/>
      <c r="AE11" s="21"/>
      <c r="AF11" s="21"/>
      <c r="AG11" s="21">
        <v>150</v>
      </c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9" t="s">
        <v>71</v>
      </c>
      <c r="AZ11" s="25" t="s">
        <v>83</v>
      </c>
    </row>
    <row r="12" spans="1:52">
      <c r="A12" s="29" t="s">
        <v>62</v>
      </c>
      <c r="B12" s="30" t="s">
        <v>56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2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3" t="s">
        <v>72</v>
      </c>
      <c r="AZ12" s="25" t="s">
        <v>84</v>
      </c>
    </row>
    <row r="13" spans="1:52">
      <c r="A13" s="29" t="s">
        <v>62</v>
      </c>
      <c r="B13" s="30" t="s">
        <v>57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2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3" t="s">
        <v>73</v>
      </c>
      <c r="AZ13" s="25" t="s">
        <v>103</v>
      </c>
    </row>
    <row r="14" spans="1:52">
      <c r="A14" s="29" t="s">
        <v>62</v>
      </c>
      <c r="B14" s="30" t="s">
        <v>58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2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3" t="s">
        <v>74</v>
      </c>
      <c r="AZ14" s="25" t="s">
        <v>104</v>
      </c>
    </row>
    <row r="15" spans="1:52">
      <c r="A15" s="29" t="s">
        <v>62</v>
      </c>
      <c r="B15" s="30" t="s">
        <v>59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2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3" t="s">
        <v>75</v>
      </c>
      <c r="AZ15" s="25" t="s">
        <v>105</v>
      </c>
    </row>
    <row r="16" spans="1:52">
      <c r="A16" s="29" t="s">
        <v>62</v>
      </c>
      <c r="B16" s="30" t="s">
        <v>60</v>
      </c>
      <c r="C16" s="21"/>
      <c r="D16" s="21"/>
      <c r="E16" s="21">
        <v>150</v>
      </c>
      <c r="F16" s="21"/>
      <c r="G16" s="21"/>
      <c r="H16" s="21"/>
      <c r="I16" s="21"/>
      <c r="J16" s="21"/>
      <c r="K16" s="21"/>
      <c r="L16" s="21">
        <v>150</v>
      </c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2"/>
      <c r="AB16" s="21"/>
      <c r="AC16" s="21"/>
      <c r="AD16" s="21"/>
      <c r="AE16" s="21"/>
      <c r="AF16" s="21"/>
      <c r="AG16" s="21"/>
      <c r="AH16" s="21">
        <v>150</v>
      </c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3" t="s">
        <v>76</v>
      </c>
      <c r="AZ16" s="25" t="s">
        <v>106</v>
      </c>
    </row>
    <row r="17" spans="1:52">
      <c r="A17" s="29" t="s">
        <v>63</v>
      </c>
      <c r="B17" s="30" t="s">
        <v>64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2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3" t="s">
        <v>77</v>
      </c>
      <c r="AZ17" s="25" t="s">
        <v>107</v>
      </c>
    </row>
    <row r="18" spans="1:52">
      <c r="A18" s="29" t="s">
        <v>63</v>
      </c>
      <c r="B18" s="30" t="s">
        <v>65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2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3" t="s">
        <v>78</v>
      </c>
      <c r="AZ18" s="25" t="s">
        <v>117</v>
      </c>
    </row>
    <row r="19" spans="1:52">
      <c r="A19" s="29" t="s">
        <v>63</v>
      </c>
      <c r="B19" s="30" t="s">
        <v>60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2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3" t="s">
        <v>79</v>
      </c>
      <c r="AZ19" s="25" t="s">
        <v>118</v>
      </c>
    </row>
    <row r="20" spans="1:52">
      <c r="A20" s="29" t="s">
        <v>66</v>
      </c>
      <c r="B20" s="30" t="s">
        <v>64</v>
      </c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2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3" t="s">
        <v>80</v>
      </c>
      <c r="AZ20" s="25" t="s">
        <v>119</v>
      </c>
    </row>
    <row r="21" spans="1:52">
      <c r="A21" s="29" t="s">
        <v>66</v>
      </c>
      <c r="B21" s="30" t="s">
        <v>65</v>
      </c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2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3" t="s">
        <v>85</v>
      </c>
      <c r="AZ21" s="25" t="s">
        <v>163</v>
      </c>
    </row>
    <row r="22" spans="1:52">
      <c r="A22" s="29" t="s">
        <v>66</v>
      </c>
      <c r="B22" s="30" t="s">
        <v>60</v>
      </c>
      <c r="C22" s="21"/>
      <c r="D22" s="21">
        <v>75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2">
        <v>2.4</v>
      </c>
      <c r="AB22" s="21"/>
      <c r="AC22" s="21"/>
      <c r="AD22" s="21"/>
      <c r="AE22" s="21"/>
      <c r="AF22" s="21"/>
      <c r="AG22" s="21">
        <v>150</v>
      </c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3" t="s">
        <v>86</v>
      </c>
      <c r="AZ22" s="24" t="s">
        <v>131</v>
      </c>
    </row>
    <row r="23" spans="1:52">
      <c r="A23" s="29" t="s">
        <v>67</v>
      </c>
      <c r="B23" s="30" t="s">
        <v>64</v>
      </c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2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3" t="s">
        <v>87</v>
      </c>
      <c r="AZ23" s="24" t="s">
        <v>132</v>
      </c>
    </row>
    <row r="24" spans="1:52">
      <c r="A24" s="29" t="s">
        <v>67</v>
      </c>
      <c r="B24" s="30" t="s">
        <v>65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2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3" t="s">
        <v>88</v>
      </c>
      <c r="AZ24" s="24" t="s">
        <v>133</v>
      </c>
    </row>
    <row r="25" spans="1:52">
      <c r="A25" s="29" t="s">
        <v>67</v>
      </c>
      <c r="B25" s="30" t="s">
        <v>60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2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3" t="s">
        <v>89</v>
      </c>
      <c r="AZ25" s="24" t="s">
        <v>134</v>
      </c>
    </row>
    <row r="26" spans="1:52">
      <c r="A26" s="29" t="s">
        <v>68</v>
      </c>
      <c r="B26" s="30" t="s">
        <v>56</v>
      </c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2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3" t="s">
        <v>90</v>
      </c>
      <c r="AZ26" s="24" t="s">
        <v>135</v>
      </c>
    </row>
    <row r="27" spans="1:52">
      <c r="A27" s="29" t="s">
        <v>68</v>
      </c>
      <c r="B27" s="30" t="s">
        <v>57</v>
      </c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2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3" t="s">
        <v>91</v>
      </c>
      <c r="AZ27" s="24" t="s">
        <v>136</v>
      </c>
    </row>
    <row r="28" spans="1:52">
      <c r="A28" s="29" t="s">
        <v>68</v>
      </c>
      <c r="B28" s="30" t="s">
        <v>58</v>
      </c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2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3" t="s">
        <v>92</v>
      </c>
      <c r="AZ28" s="24" t="s">
        <v>137</v>
      </c>
    </row>
    <row r="29" spans="1:52">
      <c r="A29" s="29" t="s">
        <v>68</v>
      </c>
      <c r="B29" s="30" t="s">
        <v>59</v>
      </c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2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3" t="s">
        <v>93</v>
      </c>
      <c r="AZ29" s="24" t="s">
        <v>138</v>
      </c>
    </row>
    <row r="30" spans="1:52">
      <c r="A30" s="29" t="s">
        <v>68</v>
      </c>
      <c r="B30" s="30" t="s">
        <v>60</v>
      </c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2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3" t="s">
        <v>94</v>
      </c>
      <c r="AZ30" s="24" t="s">
        <v>139</v>
      </c>
    </row>
    <row r="31" spans="1:52">
      <c r="A31" s="29" t="s">
        <v>69</v>
      </c>
      <c r="B31" s="30" t="s">
        <v>56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2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32" t="s">
        <v>95</v>
      </c>
      <c r="AZ31" s="33" t="s">
        <v>140</v>
      </c>
    </row>
    <row r="32" spans="1:52">
      <c r="A32" s="29" t="s">
        <v>69</v>
      </c>
      <c r="B32" s="30" t="s">
        <v>57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2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32" t="s">
        <v>96</v>
      </c>
      <c r="AZ32" s="34"/>
    </row>
    <row r="33" spans="1:52">
      <c r="A33" s="29" t="s">
        <v>69</v>
      </c>
      <c r="B33" s="30" t="s">
        <v>58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2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32" t="s">
        <v>97</v>
      </c>
      <c r="AZ33" s="34"/>
    </row>
    <row r="34" spans="1:52">
      <c r="A34" s="29" t="s">
        <v>69</v>
      </c>
      <c r="B34" s="30" t="s">
        <v>59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2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32" t="s">
        <v>98</v>
      </c>
      <c r="AZ34" s="34"/>
    </row>
    <row r="35" spans="1:52">
      <c r="A35" s="29" t="s">
        <v>69</v>
      </c>
      <c r="B35" s="30" t="s">
        <v>60</v>
      </c>
      <c r="C35" s="21"/>
      <c r="D35" s="21"/>
      <c r="E35" s="21"/>
      <c r="F35" s="21"/>
      <c r="G35" s="21"/>
      <c r="H35" s="21"/>
      <c r="I35" s="21"/>
      <c r="J35" s="21"/>
      <c r="K35" s="21"/>
      <c r="L35" s="21">
        <v>35</v>
      </c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>
        <v>35</v>
      </c>
      <c r="X35" s="21"/>
      <c r="Y35" s="21"/>
      <c r="Z35" s="21">
        <v>0.4</v>
      </c>
      <c r="AA35" s="22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32" t="s">
        <v>99</v>
      </c>
      <c r="AZ35" s="34"/>
    </row>
    <row r="36" spans="1:52">
      <c r="A36" s="29" t="s">
        <v>70</v>
      </c>
      <c r="B36" s="30" t="s">
        <v>56</v>
      </c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2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32" t="s">
        <v>100</v>
      </c>
      <c r="AZ36" s="34"/>
    </row>
    <row r="37" spans="1:52">
      <c r="A37" s="29" t="s">
        <v>70</v>
      </c>
      <c r="B37" s="30" t="s">
        <v>57</v>
      </c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2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32" t="s">
        <v>101</v>
      </c>
      <c r="AZ37" s="34"/>
    </row>
    <row r="38" spans="1:52">
      <c r="A38" s="29" t="s">
        <v>70</v>
      </c>
      <c r="B38" s="30" t="s">
        <v>58</v>
      </c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2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32" t="s">
        <v>102</v>
      </c>
      <c r="AZ38" s="34"/>
    </row>
    <row r="39" spans="1:52">
      <c r="A39" s="29" t="s">
        <v>70</v>
      </c>
      <c r="B39" s="30" t="s">
        <v>59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2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32" t="s">
        <v>108</v>
      </c>
      <c r="AZ39" s="34"/>
    </row>
    <row r="40" spans="1:52">
      <c r="A40" s="29" t="s">
        <v>70</v>
      </c>
      <c r="B40" s="30" t="s">
        <v>60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2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32" t="s">
        <v>109</v>
      </c>
      <c r="AZ40" s="34"/>
    </row>
    <row r="41" spans="1:52">
      <c r="A41" s="29" t="s">
        <v>71</v>
      </c>
      <c r="B41" s="30" t="s">
        <v>60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2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32" t="s">
        <v>110</v>
      </c>
      <c r="AZ41" s="34"/>
    </row>
    <row r="42" spans="1:52">
      <c r="A42" s="23" t="s">
        <v>72</v>
      </c>
      <c r="B42" s="24" t="s">
        <v>60</v>
      </c>
      <c r="C42" s="21"/>
      <c r="D42" s="21">
        <v>100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>
        <v>100</v>
      </c>
      <c r="R42" s="21"/>
      <c r="S42" s="21"/>
      <c r="T42" s="21"/>
      <c r="U42" s="21"/>
      <c r="V42" s="21"/>
      <c r="W42" s="21">
        <v>50</v>
      </c>
      <c r="X42" s="21"/>
      <c r="Y42" s="21"/>
      <c r="Z42" s="21"/>
      <c r="AA42" s="22"/>
      <c r="AB42" s="21"/>
      <c r="AC42" s="21"/>
      <c r="AD42" s="21"/>
      <c r="AE42" s="21"/>
      <c r="AF42" s="21"/>
      <c r="AG42" s="21">
        <v>150</v>
      </c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32" t="s">
        <v>111</v>
      </c>
      <c r="AZ42" s="34"/>
    </row>
    <row r="43" spans="1:52">
      <c r="A43" s="23" t="s">
        <v>73</v>
      </c>
      <c r="B43" s="24" t="s">
        <v>60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2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32" t="s">
        <v>112</v>
      </c>
      <c r="AZ43" s="34"/>
    </row>
    <row r="44" spans="1:52">
      <c r="A44" s="23" t="s">
        <v>74</v>
      </c>
      <c r="B44" s="24" t="s">
        <v>60</v>
      </c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2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32" t="s">
        <v>113</v>
      </c>
      <c r="AZ44" s="34"/>
    </row>
    <row r="45" spans="1:52">
      <c r="A45" s="23" t="s">
        <v>75</v>
      </c>
      <c r="B45" s="24" t="s">
        <v>60</v>
      </c>
      <c r="C45" s="21"/>
      <c r="D45" s="21">
        <v>50</v>
      </c>
      <c r="E45" s="21"/>
      <c r="F45" s="21"/>
      <c r="G45" s="21"/>
      <c r="H45" s="21"/>
      <c r="I45" s="21"/>
      <c r="J45" s="21"/>
      <c r="K45" s="21">
        <v>50</v>
      </c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2">
        <v>2</v>
      </c>
      <c r="AB45" s="21"/>
      <c r="AC45" s="21"/>
      <c r="AD45" s="21">
        <v>100</v>
      </c>
      <c r="AE45" s="21"/>
      <c r="AF45" s="21"/>
      <c r="AG45" s="21">
        <v>50</v>
      </c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32" t="s">
        <v>114</v>
      </c>
      <c r="AZ45" s="34"/>
    </row>
    <row r="46" spans="1:52">
      <c r="A46" s="23" t="s">
        <v>76</v>
      </c>
      <c r="B46" s="24" t="s">
        <v>60</v>
      </c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2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32" t="s">
        <v>115</v>
      </c>
      <c r="AZ46" s="34"/>
    </row>
    <row r="47" spans="1:52">
      <c r="A47" s="23" t="s">
        <v>77</v>
      </c>
      <c r="B47" s="25" t="s">
        <v>64</v>
      </c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2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32" t="s">
        <v>116</v>
      </c>
      <c r="AZ47" s="34"/>
    </row>
    <row r="48" spans="1:52">
      <c r="A48" s="23" t="s">
        <v>77</v>
      </c>
      <c r="B48" s="25" t="s">
        <v>65</v>
      </c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2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32" t="s">
        <v>120</v>
      </c>
      <c r="AZ48" s="34"/>
    </row>
    <row r="49" spans="1:52">
      <c r="A49" s="23" t="s">
        <v>77</v>
      </c>
      <c r="B49" s="25" t="s">
        <v>60</v>
      </c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2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32" t="s">
        <v>121</v>
      </c>
      <c r="AZ49" s="34"/>
    </row>
    <row r="50" spans="1:52">
      <c r="A50" s="23" t="s">
        <v>78</v>
      </c>
      <c r="B50" s="25" t="s">
        <v>64</v>
      </c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2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32" t="s">
        <v>122</v>
      </c>
      <c r="AZ50" s="34"/>
    </row>
    <row r="51" spans="1:52">
      <c r="A51" s="23" t="s">
        <v>78</v>
      </c>
      <c r="B51" s="25" t="s">
        <v>65</v>
      </c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2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32" t="s">
        <v>123</v>
      </c>
      <c r="AZ51" s="34"/>
    </row>
    <row r="52" spans="1:52">
      <c r="A52" s="23" t="s">
        <v>78</v>
      </c>
      <c r="B52" s="25" t="s">
        <v>60</v>
      </c>
      <c r="C52" s="21"/>
      <c r="D52" s="21">
        <v>150</v>
      </c>
      <c r="E52" s="21"/>
      <c r="F52" s="21"/>
      <c r="G52" s="21"/>
      <c r="H52" s="21"/>
      <c r="I52" s="21">
        <v>150</v>
      </c>
      <c r="J52" s="21"/>
      <c r="K52" s="21">
        <v>150</v>
      </c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2"/>
      <c r="AB52" s="21">
        <v>450</v>
      </c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32" t="s">
        <v>124</v>
      </c>
      <c r="AZ52" s="34"/>
    </row>
    <row r="53" spans="1:52">
      <c r="A53" s="23" t="s">
        <v>79</v>
      </c>
      <c r="B53" s="25" t="s">
        <v>64</v>
      </c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2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32" t="s">
        <v>125</v>
      </c>
      <c r="AZ53" s="34"/>
    </row>
    <row r="54" spans="1:52">
      <c r="A54" s="23" t="s">
        <v>79</v>
      </c>
      <c r="B54" s="25" t="s">
        <v>65</v>
      </c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2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32" t="s">
        <v>126</v>
      </c>
      <c r="AZ54" s="34"/>
    </row>
    <row r="55" spans="1:52">
      <c r="A55" s="23" t="s">
        <v>79</v>
      </c>
      <c r="B55" s="25" t="s">
        <v>60</v>
      </c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2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32" t="s">
        <v>127</v>
      </c>
      <c r="AZ55" s="34"/>
    </row>
    <row r="56" spans="1:52">
      <c r="A56" s="23" t="s">
        <v>80</v>
      </c>
      <c r="B56" s="25" t="s">
        <v>81</v>
      </c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2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32" t="s">
        <v>128</v>
      </c>
      <c r="AZ56" s="34"/>
    </row>
    <row r="57" spans="1:52">
      <c r="A57" s="23" t="s">
        <v>80</v>
      </c>
      <c r="B57" s="25" t="s">
        <v>82</v>
      </c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2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32" t="s">
        <v>129</v>
      </c>
      <c r="AZ57" s="34"/>
    </row>
    <row r="58" spans="1:52">
      <c r="A58" s="23" t="s">
        <v>80</v>
      </c>
      <c r="B58" s="25" t="s">
        <v>83</v>
      </c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2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32" t="s">
        <v>130</v>
      </c>
      <c r="AZ58" s="34"/>
    </row>
    <row r="59" spans="1:52">
      <c r="A59" s="23" t="s">
        <v>80</v>
      </c>
      <c r="B59" s="25" t="s">
        <v>84</v>
      </c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2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32" t="s">
        <v>11</v>
      </c>
      <c r="AZ59" s="34"/>
    </row>
    <row r="60" spans="1:52">
      <c r="A60" s="23" t="s">
        <v>80</v>
      </c>
      <c r="B60" s="25" t="s">
        <v>60</v>
      </c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2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32" t="s">
        <v>10</v>
      </c>
      <c r="AZ60" s="34"/>
    </row>
    <row r="61" spans="1:52">
      <c r="A61" s="23" t="s">
        <v>85</v>
      </c>
      <c r="B61" s="25" t="s">
        <v>81</v>
      </c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2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32" t="s">
        <v>9</v>
      </c>
      <c r="AZ61" s="34"/>
    </row>
    <row r="62" spans="1:52">
      <c r="A62" s="23" t="s">
        <v>85</v>
      </c>
      <c r="B62" s="25" t="s">
        <v>82</v>
      </c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2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32" t="s">
        <v>8</v>
      </c>
      <c r="AZ62" s="34"/>
    </row>
    <row r="63" spans="1:52">
      <c r="A63" s="23" t="s">
        <v>85</v>
      </c>
      <c r="B63" s="25" t="s">
        <v>83</v>
      </c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2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32" t="s">
        <v>45</v>
      </c>
      <c r="AZ63" s="34"/>
    </row>
    <row r="64" spans="1:52">
      <c r="A64" s="23" t="s">
        <v>85</v>
      </c>
      <c r="B64" s="25" t="s">
        <v>84</v>
      </c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2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32" t="s">
        <v>12</v>
      </c>
      <c r="AZ64" s="34"/>
    </row>
    <row r="65" spans="1:52">
      <c r="A65" s="23" t="s">
        <v>85</v>
      </c>
      <c r="B65" s="25" t="s">
        <v>60</v>
      </c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>
        <v>100</v>
      </c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2"/>
      <c r="AB65" s="21">
        <v>400</v>
      </c>
      <c r="AC65" s="21"/>
      <c r="AD65" s="21">
        <v>300</v>
      </c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>
        <v>200</v>
      </c>
      <c r="AR65" s="21"/>
      <c r="AS65" s="21"/>
      <c r="AT65" s="21"/>
      <c r="AU65" s="21"/>
      <c r="AV65" s="21"/>
      <c r="AW65" s="21"/>
      <c r="AX65" s="21"/>
      <c r="AY65" s="32" t="s">
        <v>47</v>
      </c>
      <c r="AZ65" s="34"/>
    </row>
    <row r="66" spans="1:52">
      <c r="A66" s="23" t="s">
        <v>86</v>
      </c>
      <c r="B66" s="25" t="s">
        <v>81</v>
      </c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2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32" t="s">
        <v>14</v>
      </c>
      <c r="AZ66" s="34"/>
    </row>
    <row r="67" spans="1:52">
      <c r="A67" s="23" t="s">
        <v>86</v>
      </c>
      <c r="B67" s="25" t="s">
        <v>82</v>
      </c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2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32" t="s">
        <v>42</v>
      </c>
      <c r="AZ67" s="34"/>
    </row>
    <row r="68" spans="1:52">
      <c r="A68" s="23" t="s">
        <v>86</v>
      </c>
      <c r="B68" s="25" t="s">
        <v>83</v>
      </c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2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32" t="s">
        <v>39</v>
      </c>
      <c r="AZ68" s="34"/>
    </row>
    <row r="69" spans="1:52">
      <c r="A69" s="23" t="s">
        <v>86</v>
      </c>
      <c r="B69" s="25" t="s">
        <v>84</v>
      </c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2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32" t="s">
        <v>36</v>
      </c>
      <c r="AZ69" s="34"/>
    </row>
    <row r="70" spans="1:52">
      <c r="A70" s="23" t="s">
        <v>86</v>
      </c>
      <c r="B70" s="25" t="s">
        <v>60</v>
      </c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2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32" t="s">
        <v>17</v>
      </c>
      <c r="AZ70" s="34"/>
    </row>
    <row r="71" spans="1:52">
      <c r="A71" s="23" t="s">
        <v>87</v>
      </c>
      <c r="B71" s="25" t="s">
        <v>64</v>
      </c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2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32" t="s">
        <v>35</v>
      </c>
      <c r="AZ71" s="34"/>
    </row>
    <row r="72" spans="1:52">
      <c r="A72" s="23" t="s">
        <v>87</v>
      </c>
      <c r="B72" s="25" t="s">
        <v>65</v>
      </c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2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32" t="s">
        <v>33</v>
      </c>
      <c r="AZ72" s="34"/>
    </row>
    <row r="73" spans="1:52">
      <c r="A73" s="23" t="s">
        <v>87</v>
      </c>
      <c r="B73" s="24" t="s">
        <v>60</v>
      </c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2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32" t="s">
        <v>33</v>
      </c>
      <c r="AZ73" s="34"/>
    </row>
    <row r="74" spans="1:52">
      <c r="A74" s="23" t="s">
        <v>88</v>
      </c>
      <c r="B74" s="25" t="s">
        <v>64</v>
      </c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2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32" t="s">
        <v>16</v>
      </c>
      <c r="AZ74" s="34"/>
    </row>
    <row r="75" spans="1:52">
      <c r="A75" s="23" t="s">
        <v>88</v>
      </c>
      <c r="B75" s="25" t="s">
        <v>65</v>
      </c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2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32" t="s">
        <v>32</v>
      </c>
      <c r="AZ75" s="34"/>
    </row>
    <row r="76" spans="1:52">
      <c r="A76" s="23" t="s">
        <v>88</v>
      </c>
      <c r="B76" s="24" t="s">
        <v>60</v>
      </c>
      <c r="C76" s="21"/>
      <c r="D76" s="21">
        <v>150</v>
      </c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>
        <v>45</v>
      </c>
      <c r="R76" s="21"/>
      <c r="S76" s="21"/>
      <c r="T76" s="21"/>
      <c r="U76" s="21"/>
      <c r="V76" s="21"/>
      <c r="W76" s="21">
        <v>45</v>
      </c>
      <c r="X76" s="21"/>
      <c r="Y76" s="21"/>
      <c r="Z76" s="21"/>
      <c r="AA76" s="22">
        <v>0.24</v>
      </c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32" t="s">
        <v>26</v>
      </c>
      <c r="AZ76" s="34"/>
    </row>
    <row r="77" spans="1:52">
      <c r="A77" s="23" t="s">
        <v>89</v>
      </c>
      <c r="B77" s="25" t="s">
        <v>64</v>
      </c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2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32" t="s">
        <v>34</v>
      </c>
      <c r="AZ77" s="34"/>
    </row>
    <row r="78" spans="1:52">
      <c r="A78" s="23" t="s">
        <v>89</v>
      </c>
      <c r="B78" s="25" t="s">
        <v>65</v>
      </c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2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32" t="s">
        <v>24</v>
      </c>
      <c r="AZ78" s="34"/>
    </row>
    <row r="79" spans="1:52">
      <c r="A79" s="23" t="s">
        <v>89</v>
      </c>
      <c r="B79" s="24" t="s">
        <v>60</v>
      </c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2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32" t="s">
        <v>20</v>
      </c>
      <c r="AZ79" s="34"/>
    </row>
    <row r="80" spans="1:52">
      <c r="A80" s="23" t="s">
        <v>90</v>
      </c>
      <c r="B80" s="24" t="s">
        <v>60</v>
      </c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2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32" t="s">
        <v>43</v>
      </c>
      <c r="AZ80" s="34"/>
    </row>
    <row r="81" spans="1:52">
      <c r="A81" s="23" t="s">
        <v>91</v>
      </c>
      <c r="B81" s="24" t="s">
        <v>60</v>
      </c>
      <c r="C81" s="21"/>
      <c r="D81" s="21">
        <v>200</v>
      </c>
      <c r="E81" s="21"/>
      <c r="F81" s="21"/>
      <c r="G81" s="21"/>
      <c r="H81" s="21"/>
      <c r="I81" s="21">
        <v>125</v>
      </c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2"/>
      <c r="AB81" s="21"/>
      <c r="AC81" s="21"/>
      <c r="AD81" s="21"/>
      <c r="AE81" s="21"/>
      <c r="AF81" s="21"/>
      <c r="AG81" s="21"/>
      <c r="AH81" s="21"/>
      <c r="AI81" s="21"/>
      <c r="AJ81" s="21">
        <v>250</v>
      </c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32" t="s">
        <v>40</v>
      </c>
      <c r="AZ81" s="34"/>
    </row>
    <row r="82" spans="1:52">
      <c r="A82" s="23" t="s">
        <v>92</v>
      </c>
      <c r="B82" s="24" t="s">
        <v>60</v>
      </c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2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32" t="s">
        <v>44</v>
      </c>
      <c r="AZ82" s="34"/>
    </row>
    <row r="83" spans="1:52">
      <c r="A83" s="23" t="s">
        <v>93</v>
      </c>
      <c r="B83" s="25" t="s">
        <v>56</v>
      </c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2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32" t="s">
        <v>28</v>
      </c>
      <c r="AZ83" s="34"/>
    </row>
    <row r="84" spans="1:52">
      <c r="A84" s="23" t="s">
        <v>93</v>
      </c>
      <c r="B84" s="25" t="s">
        <v>57</v>
      </c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2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32" t="s">
        <v>22</v>
      </c>
      <c r="AZ84" s="34"/>
    </row>
    <row r="85" spans="1:52">
      <c r="A85" s="23" t="s">
        <v>93</v>
      </c>
      <c r="B85" s="25" t="s">
        <v>58</v>
      </c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2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32" t="s">
        <v>23</v>
      </c>
      <c r="AZ85" s="34"/>
    </row>
    <row r="86" spans="1:52">
      <c r="A86" s="23" t="s">
        <v>93</v>
      </c>
      <c r="B86" s="25" t="s">
        <v>59</v>
      </c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2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32" t="s">
        <v>38</v>
      </c>
      <c r="AZ86" s="34"/>
    </row>
    <row r="87" spans="1:52">
      <c r="A87" s="23" t="s">
        <v>93</v>
      </c>
      <c r="B87" s="25" t="s">
        <v>60</v>
      </c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2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32" t="s">
        <v>27</v>
      </c>
      <c r="AZ87" s="34"/>
    </row>
    <row r="88" spans="1:52">
      <c r="A88" s="23" t="s">
        <v>94</v>
      </c>
      <c r="B88" s="25" t="s">
        <v>56</v>
      </c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2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32" t="s">
        <v>21</v>
      </c>
      <c r="AZ88" s="34"/>
    </row>
    <row r="89" spans="1:52">
      <c r="A89" s="23" t="s">
        <v>94</v>
      </c>
      <c r="B89" s="25" t="s">
        <v>57</v>
      </c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2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32" t="s">
        <v>13</v>
      </c>
      <c r="AZ89" s="34"/>
    </row>
    <row r="90" spans="1:52">
      <c r="A90" s="23" t="s">
        <v>94</v>
      </c>
      <c r="B90" s="25" t="s">
        <v>58</v>
      </c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2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32" t="s">
        <v>41</v>
      </c>
      <c r="AZ90" s="34"/>
    </row>
    <row r="91" spans="1:52">
      <c r="A91" s="23" t="s">
        <v>94</v>
      </c>
      <c r="B91" s="25" t="s">
        <v>59</v>
      </c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2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32" t="s">
        <v>46</v>
      </c>
      <c r="AZ91" s="34"/>
    </row>
    <row r="92" spans="1:52">
      <c r="A92" s="23" t="s">
        <v>94</v>
      </c>
      <c r="B92" s="25" t="s">
        <v>60</v>
      </c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2">
        <v>2</v>
      </c>
      <c r="AB92" s="21"/>
      <c r="AC92" s="21"/>
      <c r="AD92" s="21">
        <v>200</v>
      </c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32" t="s">
        <v>7</v>
      </c>
      <c r="AZ92" s="34"/>
    </row>
    <row r="93" spans="1:52">
      <c r="A93" s="23" t="s">
        <v>95</v>
      </c>
      <c r="B93" s="25" t="s">
        <v>56</v>
      </c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2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32" t="s">
        <v>37</v>
      </c>
      <c r="AZ93" s="34"/>
    </row>
    <row r="94" spans="1:52">
      <c r="A94" s="23" t="s">
        <v>95</v>
      </c>
      <c r="B94" s="25" t="s">
        <v>57</v>
      </c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2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32" t="s">
        <v>19</v>
      </c>
      <c r="AZ94" s="34"/>
    </row>
    <row r="95" spans="1:52">
      <c r="A95" s="23" t="s">
        <v>95</v>
      </c>
      <c r="B95" s="25" t="s">
        <v>58</v>
      </c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2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32" t="s">
        <v>18</v>
      </c>
      <c r="AZ95" s="34"/>
    </row>
    <row r="96" spans="1:52">
      <c r="A96" s="23" t="s">
        <v>95</v>
      </c>
      <c r="B96" s="25" t="s">
        <v>59</v>
      </c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2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32" t="s">
        <v>15</v>
      </c>
      <c r="AZ96" s="34"/>
    </row>
    <row r="97" spans="1:52">
      <c r="A97" s="23" t="s">
        <v>95</v>
      </c>
      <c r="B97" s="25" t="s">
        <v>60</v>
      </c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2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32" t="s">
        <v>25</v>
      </c>
      <c r="AZ97" s="34"/>
    </row>
    <row r="98" spans="1:52">
      <c r="A98" s="23" t="s">
        <v>96</v>
      </c>
      <c r="B98" s="25" t="s">
        <v>56</v>
      </c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2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32" t="s">
        <v>29</v>
      </c>
      <c r="AZ98" s="34"/>
    </row>
    <row r="99" spans="1:52">
      <c r="A99" s="23" t="s">
        <v>96</v>
      </c>
      <c r="B99" s="25" t="s">
        <v>57</v>
      </c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2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32" t="s">
        <v>141</v>
      </c>
      <c r="AZ99" s="34"/>
    </row>
    <row r="100" spans="1:52">
      <c r="A100" s="23" t="s">
        <v>96</v>
      </c>
      <c r="B100" s="25" t="s">
        <v>58</v>
      </c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2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32" t="s">
        <v>142</v>
      </c>
      <c r="AZ100" s="34"/>
    </row>
    <row r="101" spans="1:52">
      <c r="A101" s="23" t="s">
        <v>96</v>
      </c>
      <c r="B101" s="25" t="s">
        <v>59</v>
      </c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2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32" t="s">
        <v>143</v>
      </c>
      <c r="AZ101" s="34"/>
    </row>
    <row r="102" spans="1:52">
      <c r="A102" s="23" t="s">
        <v>96</v>
      </c>
      <c r="B102" s="24" t="s">
        <v>60</v>
      </c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2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32" t="s">
        <v>144</v>
      </c>
      <c r="AZ102" s="34"/>
    </row>
    <row r="103" spans="1:52">
      <c r="A103" s="23" t="s">
        <v>97</v>
      </c>
      <c r="B103" s="25" t="s">
        <v>56</v>
      </c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2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32" t="s">
        <v>145</v>
      </c>
      <c r="AZ103" s="34"/>
    </row>
    <row r="104" spans="1:52">
      <c r="A104" s="23" t="s">
        <v>97</v>
      </c>
      <c r="B104" s="25" t="s">
        <v>57</v>
      </c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2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32" t="s">
        <v>146</v>
      </c>
      <c r="AZ104" s="34"/>
    </row>
    <row r="105" spans="1:52">
      <c r="A105" s="23" t="s">
        <v>97</v>
      </c>
      <c r="B105" s="25" t="s">
        <v>58</v>
      </c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2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32" t="s">
        <v>147</v>
      </c>
      <c r="AZ105" s="34"/>
    </row>
    <row r="106" spans="1:52">
      <c r="A106" s="23" t="s">
        <v>97</v>
      </c>
      <c r="B106" s="25" t="s">
        <v>59</v>
      </c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2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32" t="s">
        <v>148</v>
      </c>
      <c r="AZ106" s="34"/>
    </row>
    <row r="107" spans="1:52">
      <c r="A107" s="23" t="s">
        <v>97</v>
      </c>
      <c r="B107" s="24" t="s">
        <v>60</v>
      </c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>
        <v>50</v>
      </c>
      <c r="U107" s="21"/>
      <c r="V107" s="21"/>
      <c r="W107" s="21"/>
      <c r="X107" s="21"/>
      <c r="Y107" s="21"/>
      <c r="Z107" s="21"/>
      <c r="AA107" s="22"/>
      <c r="AB107" s="21"/>
      <c r="AC107" s="21"/>
      <c r="AD107" s="21">
        <v>125</v>
      </c>
      <c r="AE107" s="21"/>
      <c r="AF107" s="21"/>
      <c r="AG107" s="21">
        <v>125</v>
      </c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32" t="s">
        <v>149</v>
      </c>
      <c r="AZ107" s="34"/>
    </row>
    <row r="108" spans="1:52">
      <c r="A108" s="23" t="s">
        <v>98</v>
      </c>
      <c r="B108" s="25" t="s">
        <v>56</v>
      </c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2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32" t="s">
        <v>150</v>
      </c>
      <c r="AZ108" s="34"/>
    </row>
    <row r="109" spans="1:52">
      <c r="A109" s="23" t="s">
        <v>98</v>
      </c>
      <c r="B109" s="25" t="s">
        <v>57</v>
      </c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2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32" t="s">
        <v>151</v>
      </c>
      <c r="AZ109" s="34"/>
    </row>
    <row r="110" spans="1:52">
      <c r="A110" s="23" t="s">
        <v>98</v>
      </c>
      <c r="B110" s="25" t="s">
        <v>58</v>
      </c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2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32" t="s">
        <v>152</v>
      </c>
      <c r="AZ110" s="34"/>
    </row>
    <row r="111" spans="1:52">
      <c r="A111" s="23" t="s">
        <v>98</v>
      </c>
      <c r="B111" s="25" t="s">
        <v>59</v>
      </c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2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32" t="s">
        <v>153</v>
      </c>
      <c r="AZ111" s="34"/>
    </row>
    <row r="112" spans="1:52">
      <c r="A112" s="23" t="s">
        <v>98</v>
      </c>
      <c r="B112" s="24" t="s">
        <v>60</v>
      </c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2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Z112" s="34"/>
    </row>
    <row r="113" spans="1:52">
      <c r="A113" s="23" t="s">
        <v>99</v>
      </c>
      <c r="B113" s="24" t="s">
        <v>56</v>
      </c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2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Z113" s="34"/>
    </row>
    <row r="114" spans="1:52">
      <c r="A114" s="23" t="s">
        <v>99</v>
      </c>
      <c r="B114" s="24" t="s">
        <v>57</v>
      </c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2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Z114" s="34"/>
    </row>
    <row r="115" spans="1:52">
      <c r="A115" s="23" t="s">
        <v>99</v>
      </c>
      <c r="B115" s="24" t="s">
        <v>58</v>
      </c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2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Z115" s="34"/>
    </row>
    <row r="116" spans="1:52">
      <c r="A116" s="23" t="s">
        <v>99</v>
      </c>
      <c r="B116" s="24" t="s">
        <v>59</v>
      </c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2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Z116" s="34"/>
    </row>
    <row r="117" spans="1:52">
      <c r="A117" s="23" t="s">
        <v>99</v>
      </c>
      <c r="B117" s="24" t="s">
        <v>60</v>
      </c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2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Z117" s="34"/>
    </row>
    <row r="118" spans="1:52">
      <c r="A118" s="23" t="s">
        <v>100</v>
      </c>
      <c r="B118" s="24" t="s">
        <v>56</v>
      </c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2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Z118" s="34"/>
    </row>
    <row r="119" spans="1:52">
      <c r="A119" s="23" t="s">
        <v>100</v>
      </c>
      <c r="B119" s="24" t="s">
        <v>57</v>
      </c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2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Z119" s="34"/>
    </row>
    <row r="120" spans="1:52">
      <c r="A120" s="23" t="s">
        <v>100</v>
      </c>
      <c r="B120" s="24" t="s">
        <v>58</v>
      </c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2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Z120" s="34"/>
    </row>
    <row r="121" spans="1:52">
      <c r="A121" s="23" t="s">
        <v>100</v>
      </c>
      <c r="B121" s="24" t="s">
        <v>59</v>
      </c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2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Z121" s="34"/>
    </row>
    <row r="122" spans="1:52">
      <c r="A122" s="23" t="s">
        <v>100</v>
      </c>
      <c r="B122" s="24" t="s">
        <v>60</v>
      </c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2">
        <v>2</v>
      </c>
      <c r="AB122" s="21">
        <v>500</v>
      </c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Z122" s="34"/>
    </row>
    <row r="123" spans="1:52">
      <c r="A123" s="23" t="s">
        <v>101</v>
      </c>
      <c r="B123" s="24" t="s">
        <v>56</v>
      </c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2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Z123" s="34"/>
    </row>
    <row r="124" spans="1:52">
      <c r="A124" s="23" t="s">
        <v>101</v>
      </c>
      <c r="B124" s="24" t="s">
        <v>57</v>
      </c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2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Z124" s="34"/>
    </row>
    <row r="125" spans="1:52">
      <c r="A125" s="23" t="s">
        <v>101</v>
      </c>
      <c r="B125" s="24" t="s">
        <v>58</v>
      </c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2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Z125" s="34"/>
    </row>
    <row r="126" spans="1:52">
      <c r="A126" s="23" t="s">
        <v>101</v>
      </c>
      <c r="B126" s="24" t="s">
        <v>59</v>
      </c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2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Z126" s="34"/>
    </row>
    <row r="127" spans="1:52">
      <c r="A127" s="23" t="s">
        <v>101</v>
      </c>
      <c r="B127" s="24" t="s">
        <v>60</v>
      </c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2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Z127" s="34"/>
    </row>
    <row r="128" spans="1:52">
      <c r="A128" s="23" t="s">
        <v>102</v>
      </c>
      <c r="B128" s="25" t="s">
        <v>103</v>
      </c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2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Z128" s="34"/>
    </row>
    <row r="129" spans="1:52">
      <c r="A129" s="23" t="s">
        <v>102</v>
      </c>
      <c r="B129" s="25" t="s">
        <v>104</v>
      </c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2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Z129" s="34"/>
    </row>
    <row r="130" spans="1:52">
      <c r="A130" s="23" t="s">
        <v>102</v>
      </c>
      <c r="B130" s="25" t="s">
        <v>105</v>
      </c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2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Z130" s="34"/>
    </row>
    <row r="131" spans="1:52">
      <c r="A131" s="23" t="s">
        <v>102</v>
      </c>
      <c r="B131" s="25" t="s">
        <v>106</v>
      </c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2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Z131" s="34"/>
    </row>
    <row r="132" spans="1:52">
      <c r="A132" s="23" t="s">
        <v>102</v>
      </c>
      <c r="B132" s="25" t="s">
        <v>107</v>
      </c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2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Z132" s="34"/>
    </row>
    <row r="133" spans="1:52">
      <c r="A133" s="23" t="s">
        <v>102</v>
      </c>
      <c r="B133" s="25" t="s">
        <v>60</v>
      </c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2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Z133" s="34"/>
    </row>
    <row r="134" spans="1:52">
      <c r="A134" s="23" t="s">
        <v>108</v>
      </c>
      <c r="B134" s="25" t="s">
        <v>103</v>
      </c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2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Z134" s="34"/>
    </row>
    <row r="135" spans="1:52">
      <c r="A135" s="23" t="s">
        <v>108</v>
      </c>
      <c r="B135" s="25" t="s">
        <v>104</v>
      </c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2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Z135" s="34"/>
    </row>
    <row r="136" spans="1:52">
      <c r="A136" s="23" t="s">
        <v>108</v>
      </c>
      <c r="B136" s="25" t="s">
        <v>105</v>
      </c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2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Z136" s="34"/>
    </row>
    <row r="137" spans="1:52">
      <c r="A137" s="23" t="s">
        <v>108</v>
      </c>
      <c r="B137" s="25" t="s">
        <v>106</v>
      </c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2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Z137" s="34"/>
    </row>
    <row r="138" spans="1:52">
      <c r="A138" s="23" t="s">
        <v>108</v>
      </c>
      <c r="B138" s="25" t="s">
        <v>107</v>
      </c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2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Z138" s="34"/>
    </row>
    <row r="139" spans="1:52">
      <c r="A139" s="23" t="s">
        <v>108</v>
      </c>
      <c r="B139" s="25" t="s">
        <v>60</v>
      </c>
      <c r="C139" s="21"/>
      <c r="D139" s="21"/>
      <c r="E139" s="21"/>
      <c r="F139" s="21">
        <v>0.24</v>
      </c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2"/>
      <c r="AB139" s="21"/>
      <c r="AC139" s="21"/>
      <c r="AD139" s="21"/>
      <c r="AE139" s="21">
        <v>120</v>
      </c>
      <c r="AF139" s="21"/>
      <c r="AG139" s="21"/>
      <c r="AH139" s="21"/>
      <c r="AI139" s="21"/>
      <c r="AJ139" s="21"/>
      <c r="AK139" s="21"/>
      <c r="AL139" s="21"/>
      <c r="AM139" s="21">
        <v>0.24</v>
      </c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Z139" s="34"/>
    </row>
    <row r="140" spans="1:52">
      <c r="A140" s="23" t="s">
        <v>109</v>
      </c>
      <c r="B140" s="25" t="s">
        <v>103</v>
      </c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2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Z140" s="34"/>
    </row>
    <row r="141" spans="1:52">
      <c r="A141" s="23" t="s">
        <v>109</v>
      </c>
      <c r="B141" s="25" t="s">
        <v>104</v>
      </c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2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Z141" s="34"/>
    </row>
    <row r="142" spans="1:52">
      <c r="A142" s="23" t="s">
        <v>109</v>
      </c>
      <c r="B142" s="25" t="s">
        <v>105</v>
      </c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2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Z142" s="34"/>
    </row>
    <row r="143" spans="1:52">
      <c r="A143" s="23" t="s">
        <v>109</v>
      </c>
      <c r="B143" s="25" t="s">
        <v>106</v>
      </c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2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Z143" s="34"/>
    </row>
    <row r="144" spans="1:52">
      <c r="A144" s="23" t="s">
        <v>109</v>
      </c>
      <c r="B144" s="25" t="s">
        <v>107</v>
      </c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2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Z144" s="34"/>
    </row>
    <row r="145" spans="1:52">
      <c r="A145" s="23" t="s">
        <v>109</v>
      </c>
      <c r="B145" s="25" t="s">
        <v>60</v>
      </c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2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Z145" s="34"/>
    </row>
    <row r="146" spans="1:52">
      <c r="A146" s="23" t="s">
        <v>110</v>
      </c>
      <c r="B146" s="24" t="s">
        <v>60</v>
      </c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2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Z146" s="34"/>
    </row>
    <row r="147" spans="1:52">
      <c r="A147" s="23" t="s">
        <v>111</v>
      </c>
      <c r="B147" s="24" t="s">
        <v>60</v>
      </c>
      <c r="C147" s="21"/>
      <c r="D147" s="21"/>
      <c r="E147" s="21"/>
      <c r="F147" s="21"/>
      <c r="G147" s="21"/>
      <c r="H147" s="21"/>
      <c r="I147" s="21">
        <v>200</v>
      </c>
      <c r="J147" s="21"/>
      <c r="K147" s="21">
        <v>200</v>
      </c>
      <c r="L147" s="21"/>
      <c r="M147" s="21"/>
      <c r="N147" s="21"/>
      <c r="O147" s="21"/>
      <c r="P147" s="21"/>
      <c r="Q147" s="21">
        <v>100</v>
      </c>
      <c r="R147" s="21"/>
      <c r="S147" s="21"/>
      <c r="T147" s="21"/>
      <c r="U147" s="21"/>
      <c r="V147" s="21"/>
      <c r="W147" s="26">
        <v>100</v>
      </c>
      <c r="X147" s="21"/>
      <c r="Y147" s="21"/>
      <c r="Z147" s="21"/>
      <c r="AA147" s="22"/>
      <c r="AB147" s="21"/>
      <c r="AC147" s="21"/>
      <c r="AD147" s="21"/>
      <c r="AE147" s="21"/>
      <c r="AF147" s="21"/>
      <c r="AG147" s="21">
        <v>300</v>
      </c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Z147" s="34"/>
    </row>
    <row r="148" spans="1:52">
      <c r="A148" s="23" t="s">
        <v>112</v>
      </c>
      <c r="B148" s="24" t="s">
        <v>60</v>
      </c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6"/>
      <c r="X148" s="21"/>
      <c r="Y148" s="21"/>
      <c r="Z148" s="21"/>
      <c r="AA148" s="22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Z148" s="34"/>
    </row>
    <row r="149" spans="1:52">
      <c r="A149" s="23" t="s">
        <v>113</v>
      </c>
      <c r="B149" s="25" t="s">
        <v>64</v>
      </c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6"/>
      <c r="X149" s="21"/>
      <c r="Y149" s="21"/>
      <c r="Z149" s="21"/>
      <c r="AA149" s="22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Z149" s="34"/>
    </row>
    <row r="150" spans="1:52">
      <c r="A150" s="23" t="s">
        <v>113</v>
      </c>
      <c r="B150" s="25" t="s">
        <v>65</v>
      </c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6"/>
      <c r="X150" s="21"/>
      <c r="Y150" s="21"/>
      <c r="Z150" s="21"/>
      <c r="AA150" s="22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Z150" s="34"/>
    </row>
    <row r="151" spans="1:52">
      <c r="A151" s="23" t="s">
        <v>113</v>
      </c>
      <c r="B151" s="25" t="s">
        <v>60</v>
      </c>
      <c r="C151" s="21">
        <v>45</v>
      </c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6"/>
      <c r="X151" s="21"/>
      <c r="Y151" s="21"/>
      <c r="Z151" s="21"/>
      <c r="AA151" s="22"/>
      <c r="AB151" s="21"/>
      <c r="AC151" s="21">
        <v>45</v>
      </c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>
        <v>45</v>
      </c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Z151" s="34"/>
    </row>
    <row r="152" spans="1:52">
      <c r="A152" s="23" t="s">
        <v>114</v>
      </c>
      <c r="B152" s="25" t="s">
        <v>64</v>
      </c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6"/>
      <c r="X152" s="21"/>
      <c r="Y152" s="21"/>
      <c r="Z152" s="21"/>
      <c r="AA152" s="22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Z152" s="34"/>
    </row>
    <row r="153" spans="1:52">
      <c r="A153" s="23" t="s">
        <v>114</v>
      </c>
      <c r="B153" s="25" t="s">
        <v>65</v>
      </c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6"/>
      <c r="X153" s="21"/>
      <c r="Y153" s="21"/>
      <c r="Z153" s="21"/>
      <c r="AA153" s="22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Z153" s="34"/>
    </row>
    <row r="154" spans="1:52">
      <c r="A154" s="23" t="s">
        <v>114</v>
      </c>
      <c r="B154" s="25" t="s">
        <v>60</v>
      </c>
      <c r="C154" s="21"/>
      <c r="D154" s="21">
        <v>45</v>
      </c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2"/>
      <c r="AB154" s="21"/>
      <c r="AC154" s="21"/>
      <c r="AD154" s="21"/>
      <c r="AE154" s="21">
        <v>45</v>
      </c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Z154" s="34"/>
    </row>
    <row r="155" spans="1:52">
      <c r="A155" s="23" t="s">
        <v>115</v>
      </c>
      <c r="B155" s="25" t="s">
        <v>64</v>
      </c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2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Z155" s="34"/>
    </row>
    <row r="156" spans="1:52">
      <c r="A156" s="23" t="s">
        <v>115</v>
      </c>
      <c r="B156" s="25" t="s">
        <v>65</v>
      </c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2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Z156" s="34"/>
    </row>
    <row r="157" spans="1:52">
      <c r="A157" s="23" t="s">
        <v>115</v>
      </c>
      <c r="B157" s="25" t="s">
        <v>60</v>
      </c>
      <c r="C157" s="21"/>
      <c r="D157" s="21"/>
      <c r="E157" s="21">
        <v>45</v>
      </c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2"/>
      <c r="AB157" s="21"/>
      <c r="AC157" s="21"/>
      <c r="AD157" s="21"/>
      <c r="AE157" s="21">
        <v>45</v>
      </c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>
        <v>45</v>
      </c>
      <c r="AR157" s="21"/>
      <c r="AS157" s="21"/>
      <c r="AT157" s="21"/>
      <c r="AU157" s="21"/>
      <c r="AV157" s="21"/>
      <c r="AW157" s="21"/>
      <c r="AX157" s="21"/>
      <c r="AZ157" s="34"/>
    </row>
    <row r="158" spans="1:52">
      <c r="A158" s="23" t="s">
        <v>116</v>
      </c>
      <c r="B158" s="25" t="s">
        <v>117</v>
      </c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2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Z158" s="34"/>
    </row>
    <row r="159" spans="1:52">
      <c r="A159" s="23" t="s">
        <v>116</v>
      </c>
      <c r="B159" s="25" t="s">
        <v>118</v>
      </c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2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Z159" s="34"/>
    </row>
    <row r="160" spans="1:52">
      <c r="A160" s="23" t="s">
        <v>116</v>
      </c>
      <c r="B160" s="25" t="s">
        <v>119</v>
      </c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2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Z160" s="34"/>
    </row>
    <row r="161" spans="1:52">
      <c r="A161" s="23" t="s">
        <v>116</v>
      </c>
      <c r="B161" s="24" t="s">
        <v>60</v>
      </c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2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Z161" s="34"/>
    </row>
    <row r="162" spans="1:52">
      <c r="A162" s="23" t="s">
        <v>120</v>
      </c>
      <c r="B162" s="25" t="s">
        <v>117</v>
      </c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2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Z162" s="34"/>
    </row>
    <row r="163" spans="1:52">
      <c r="A163" s="23" t="s">
        <v>120</v>
      </c>
      <c r="B163" s="25" t="s">
        <v>118</v>
      </c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2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Z163" s="34"/>
    </row>
    <row r="164" spans="1:52">
      <c r="A164" s="23" t="s">
        <v>120</v>
      </c>
      <c r="B164" s="25" t="s">
        <v>119</v>
      </c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2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Z164" s="34"/>
    </row>
    <row r="165" spans="1:52">
      <c r="A165" s="23" t="s">
        <v>120</v>
      </c>
      <c r="B165" s="24" t="s">
        <v>60</v>
      </c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>
        <v>50</v>
      </c>
      <c r="R165" s="21"/>
      <c r="S165" s="21"/>
      <c r="T165" s="21"/>
      <c r="U165" s="21"/>
      <c r="V165" s="21"/>
      <c r="W165" s="21">
        <v>50</v>
      </c>
      <c r="X165" s="21"/>
      <c r="Y165" s="21"/>
      <c r="Z165" s="21"/>
      <c r="AA165" s="22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Z165" s="34"/>
    </row>
    <row r="166" spans="1:52">
      <c r="A166" s="23" t="s">
        <v>121</v>
      </c>
      <c r="B166" s="25" t="s">
        <v>117</v>
      </c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2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Z166" s="34"/>
    </row>
    <row r="167" spans="1:52">
      <c r="A167" s="23" t="s">
        <v>121</v>
      </c>
      <c r="B167" s="25" t="s">
        <v>118</v>
      </c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2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Z167" s="34"/>
    </row>
    <row r="168" spans="1:52">
      <c r="A168" s="23" t="s">
        <v>121</v>
      </c>
      <c r="B168" s="25" t="s">
        <v>119</v>
      </c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2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Z168" s="34"/>
    </row>
    <row r="169" spans="1:52">
      <c r="A169" s="23" t="s">
        <v>121</v>
      </c>
      <c r="B169" s="24" t="s">
        <v>60</v>
      </c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2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Z169" s="34"/>
    </row>
    <row r="170" spans="1:52">
      <c r="A170" s="23" t="s">
        <v>122</v>
      </c>
      <c r="B170" s="24" t="s">
        <v>60</v>
      </c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2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Z170" s="34"/>
    </row>
    <row r="171" spans="1:52">
      <c r="A171" s="23" t="s">
        <v>123</v>
      </c>
      <c r="B171" s="24" t="s">
        <v>60</v>
      </c>
      <c r="C171" s="21"/>
      <c r="D171" s="21">
        <v>50</v>
      </c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>
        <v>50</v>
      </c>
      <c r="R171" s="21"/>
      <c r="S171" s="21"/>
      <c r="T171" s="21"/>
      <c r="U171" s="21"/>
      <c r="V171" s="21"/>
      <c r="W171" s="21">
        <v>50</v>
      </c>
      <c r="X171" s="21"/>
      <c r="Y171" s="21"/>
      <c r="Z171" s="21"/>
      <c r="AA171" s="22">
        <v>2</v>
      </c>
      <c r="AB171" s="21"/>
      <c r="AC171" s="21"/>
      <c r="AD171" s="21">
        <v>100</v>
      </c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Z171" s="34"/>
    </row>
    <row r="172" spans="1:52">
      <c r="A172" s="23" t="s">
        <v>124</v>
      </c>
      <c r="B172" s="24" t="s">
        <v>60</v>
      </c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2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Z172" s="34"/>
    </row>
    <row r="173" spans="1:52">
      <c r="A173" s="23" t="s">
        <v>125</v>
      </c>
      <c r="B173" s="25" t="s">
        <v>117</v>
      </c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2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Z173" s="34"/>
    </row>
    <row r="174" spans="1:52">
      <c r="A174" s="23" t="s">
        <v>125</v>
      </c>
      <c r="B174" s="25" t="s">
        <v>118</v>
      </c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2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Z174" s="34"/>
    </row>
    <row r="175" spans="1:52">
      <c r="A175" s="23" t="s">
        <v>125</v>
      </c>
      <c r="B175" s="25" t="s">
        <v>119</v>
      </c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2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Z175" s="34"/>
    </row>
    <row r="176" spans="1:52">
      <c r="A176" s="23" t="s">
        <v>125</v>
      </c>
      <c r="B176" s="25" t="s">
        <v>60</v>
      </c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2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Z176" s="34"/>
    </row>
    <row r="177" spans="1:52">
      <c r="A177" s="23" t="s">
        <v>126</v>
      </c>
      <c r="B177" s="25" t="s">
        <v>117</v>
      </c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2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Z177" s="34"/>
    </row>
    <row r="178" spans="1:52">
      <c r="A178" s="23" t="s">
        <v>126</v>
      </c>
      <c r="B178" s="25" t="s">
        <v>118</v>
      </c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2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Z178" s="34"/>
    </row>
    <row r="179" spans="1:52">
      <c r="A179" s="23" t="s">
        <v>126</v>
      </c>
      <c r="B179" s="25" t="s">
        <v>119</v>
      </c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2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Z179" s="34"/>
    </row>
    <row r="180" spans="1:52">
      <c r="A180" s="23" t="s">
        <v>126</v>
      </c>
      <c r="B180" s="25" t="s">
        <v>60</v>
      </c>
      <c r="C180" s="21"/>
      <c r="D180" s="21"/>
      <c r="E180" s="21"/>
      <c r="F180" s="21"/>
      <c r="G180" s="21"/>
      <c r="H180" s="21"/>
      <c r="I180" s="21">
        <v>80</v>
      </c>
      <c r="J180" s="21"/>
      <c r="K180" s="21"/>
      <c r="L180" s="21"/>
      <c r="M180" s="21"/>
      <c r="N180" s="21"/>
      <c r="O180" s="21"/>
      <c r="P180" s="21"/>
      <c r="Q180" s="21">
        <v>200</v>
      </c>
      <c r="R180" s="21"/>
      <c r="S180" s="21"/>
      <c r="T180" s="21"/>
      <c r="U180" s="21"/>
      <c r="V180" s="21"/>
      <c r="W180" s="21"/>
      <c r="X180" s="21"/>
      <c r="Y180" s="21"/>
      <c r="Z180" s="21"/>
      <c r="AA180" s="22"/>
      <c r="AB180" s="21"/>
      <c r="AC180" s="21"/>
      <c r="AD180" s="21"/>
      <c r="AE180" s="21"/>
      <c r="AF180" s="21"/>
      <c r="AG180" s="21">
        <v>200</v>
      </c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Z180" s="34"/>
    </row>
    <row r="181" spans="1:52">
      <c r="A181" s="23" t="s">
        <v>127</v>
      </c>
      <c r="B181" s="25" t="s">
        <v>117</v>
      </c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2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Z181" s="34"/>
    </row>
    <row r="182" spans="1:52">
      <c r="A182" s="23" t="s">
        <v>127</v>
      </c>
      <c r="B182" s="25" t="s">
        <v>118</v>
      </c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2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Z182" s="34"/>
    </row>
    <row r="183" spans="1:52">
      <c r="A183" s="23" t="s">
        <v>127</v>
      </c>
      <c r="B183" s="25" t="s">
        <v>119</v>
      </c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2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Z183" s="34"/>
    </row>
    <row r="184" spans="1:52">
      <c r="A184" s="23" t="s">
        <v>127</v>
      </c>
      <c r="B184" s="25" t="s">
        <v>60</v>
      </c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2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Z184" s="34"/>
    </row>
    <row r="185" spans="1:52">
      <c r="A185" s="23" t="s">
        <v>128</v>
      </c>
      <c r="B185" s="25" t="s">
        <v>117</v>
      </c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2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Z185" s="34"/>
    </row>
    <row r="186" spans="1:52">
      <c r="A186" s="23" t="s">
        <v>128</v>
      </c>
      <c r="B186" s="25" t="s">
        <v>118</v>
      </c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2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21"/>
      <c r="AT186" s="21"/>
      <c r="AU186" s="21"/>
      <c r="AV186" s="21"/>
      <c r="AW186" s="21"/>
      <c r="AX186" s="21"/>
      <c r="AZ186" s="34"/>
    </row>
    <row r="187" spans="1:52">
      <c r="A187" s="23" t="s">
        <v>128</v>
      </c>
      <c r="B187" s="25" t="s">
        <v>119</v>
      </c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2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Z187" s="34"/>
    </row>
    <row r="188" spans="1:52">
      <c r="A188" s="23" t="s">
        <v>128</v>
      </c>
      <c r="B188" s="24" t="s">
        <v>60</v>
      </c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2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  <c r="AS188" s="21"/>
      <c r="AT188" s="21"/>
      <c r="AU188" s="21"/>
      <c r="AV188" s="21"/>
      <c r="AW188" s="21"/>
      <c r="AX188" s="21"/>
      <c r="AZ188" s="34"/>
    </row>
    <row r="189" spans="1:52">
      <c r="A189" s="23" t="s">
        <v>129</v>
      </c>
      <c r="B189" s="25" t="s">
        <v>117</v>
      </c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2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  <c r="AS189" s="21"/>
      <c r="AT189" s="21"/>
      <c r="AU189" s="21"/>
      <c r="AV189" s="21"/>
      <c r="AW189" s="21"/>
      <c r="AX189" s="21"/>
      <c r="AZ189" s="34"/>
    </row>
    <row r="190" spans="1:52">
      <c r="A190" s="23" t="s">
        <v>129</v>
      </c>
      <c r="B190" s="25" t="s">
        <v>118</v>
      </c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2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  <c r="AS190" s="21"/>
      <c r="AT190" s="21"/>
      <c r="AU190" s="21"/>
      <c r="AV190" s="21"/>
      <c r="AW190" s="21"/>
      <c r="AX190" s="21"/>
      <c r="AZ190" s="34"/>
    </row>
    <row r="191" spans="1:52">
      <c r="A191" s="23" t="s">
        <v>129</v>
      </c>
      <c r="B191" s="25" t="s">
        <v>119</v>
      </c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2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  <c r="AS191" s="21"/>
      <c r="AT191" s="21"/>
      <c r="AU191" s="21"/>
      <c r="AV191" s="21"/>
      <c r="AW191" s="21"/>
      <c r="AX191" s="21"/>
      <c r="AZ191" s="34"/>
    </row>
    <row r="192" spans="1:52">
      <c r="A192" s="23" t="s">
        <v>129</v>
      </c>
      <c r="B192" s="24" t="s">
        <v>60</v>
      </c>
      <c r="C192" s="21"/>
      <c r="D192" s="21"/>
      <c r="E192" s="21"/>
      <c r="F192" s="21"/>
      <c r="G192" s="21"/>
      <c r="H192" s="21"/>
      <c r="I192" s="21">
        <v>160</v>
      </c>
      <c r="J192" s="21"/>
      <c r="K192" s="21"/>
      <c r="L192" s="21"/>
      <c r="M192" s="21"/>
      <c r="N192" s="21"/>
      <c r="O192" s="21"/>
      <c r="P192" s="21"/>
      <c r="Q192" s="21">
        <v>120</v>
      </c>
      <c r="R192" s="21"/>
      <c r="S192" s="21"/>
      <c r="T192" s="21">
        <v>40</v>
      </c>
      <c r="U192" s="21"/>
      <c r="V192" s="21"/>
      <c r="W192" s="21">
        <v>80</v>
      </c>
      <c r="X192" s="21"/>
      <c r="Y192" s="21"/>
      <c r="Z192" s="21"/>
      <c r="AA192" s="22"/>
      <c r="AB192" s="21"/>
      <c r="AC192" s="21"/>
      <c r="AD192" s="21"/>
      <c r="AE192" s="21"/>
      <c r="AF192" s="21"/>
      <c r="AG192" s="21">
        <v>200</v>
      </c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  <c r="AS192" s="21"/>
      <c r="AT192" s="21"/>
      <c r="AU192" s="21"/>
      <c r="AV192" s="21"/>
      <c r="AW192" s="21"/>
      <c r="AX192" s="21"/>
      <c r="AZ192" s="34"/>
    </row>
    <row r="193" spans="1:52">
      <c r="A193" s="23" t="s">
        <v>130</v>
      </c>
      <c r="B193" s="25" t="s">
        <v>117</v>
      </c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2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  <c r="AS193" s="21"/>
      <c r="AT193" s="21"/>
      <c r="AU193" s="21"/>
      <c r="AV193" s="21"/>
      <c r="AW193" s="21"/>
      <c r="AX193" s="21"/>
      <c r="AZ193" s="34"/>
    </row>
    <row r="194" spans="1:52">
      <c r="A194" s="23" t="s">
        <v>130</v>
      </c>
      <c r="B194" s="25" t="s">
        <v>118</v>
      </c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2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  <c r="AS194" s="21"/>
      <c r="AT194" s="21"/>
      <c r="AU194" s="21"/>
      <c r="AV194" s="21"/>
      <c r="AW194" s="21"/>
      <c r="AX194" s="21"/>
      <c r="AZ194" s="34"/>
    </row>
    <row r="195" spans="1:52">
      <c r="A195" s="23" t="s">
        <v>130</v>
      </c>
      <c r="B195" s="25" t="s">
        <v>119</v>
      </c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2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  <c r="AS195" s="21"/>
      <c r="AT195" s="21"/>
      <c r="AU195" s="21"/>
      <c r="AV195" s="21"/>
      <c r="AW195" s="21"/>
      <c r="AX195" s="21"/>
      <c r="AZ195" s="34"/>
    </row>
    <row r="196" spans="1:52">
      <c r="A196" s="23" t="s">
        <v>130</v>
      </c>
      <c r="B196" s="24" t="s">
        <v>60</v>
      </c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2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  <c r="AS196" s="21"/>
      <c r="AT196" s="21"/>
      <c r="AU196" s="21"/>
      <c r="AV196" s="21"/>
      <c r="AW196" s="21"/>
      <c r="AX196" s="21"/>
      <c r="AZ196" s="34"/>
    </row>
    <row r="197" spans="1:52">
      <c r="A197" s="23" t="s">
        <v>7</v>
      </c>
      <c r="B197" s="24" t="s">
        <v>131</v>
      </c>
      <c r="C197" s="21">
        <v>10</v>
      </c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2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  <c r="AS197" s="21"/>
      <c r="AT197" s="21"/>
      <c r="AU197" s="21"/>
      <c r="AV197" s="21"/>
      <c r="AW197" s="21"/>
      <c r="AX197" s="21"/>
      <c r="AZ197" s="34"/>
    </row>
    <row r="198" spans="1:52">
      <c r="A198" s="23" t="s">
        <v>7</v>
      </c>
      <c r="B198" s="24" t="s">
        <v>132</v>
      </c>
      <c r="C198" s="21">
        <v>25</v>
      </c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2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  <c r="AS198" s="21"/>
      <c r="AT198" s="21"/>
      <c r="AU198" s="21"/>
      <c r="AV198" s="21"/>
      <c r="AW198" s="21"/>
      <c r="AX198" s="21"/>
      <c r="AZ198" s="34"/>
    </row>
    <row r="199" spans="1:52">
      <c r="A199" s="23" t="s">
        <v>7</v>
      </c>
      <c r="B199" s="24" t="s">
        <v>133</v>
      </c>
      <c r="C199" s="21">
        <v>50</v>
      </c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2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  <c r="AS199" s="21"/>
      <c r="AT199" s="21"/>
      <c r="AU199" s="21"/>
      <c r="AV199" s="21"/>
      <c r="AW199" s="21"/>
      <c r="AX199" s="21"/>
      <c r="AZ199" s="34"/>
    </row>
    <row r="200" spans="1:52">
      <c r="A200" s="23" t="s">
        <v>7</v>
      </c>
      <c r="B200" s="24" t="s">
        <v>134</v>
      </c>
      <c r="C200" s="21">
        <v>100</v>
      </c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2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  <c r="AM200" s="21"/>
      <c r="AN200" s="21"/>
      <c r="AO200" s="21"/>
      <c r="AP200" s="21"/>
      <c r="AQ200" s="21"/>
      <c r="AR200" s="21"/>
      <c r="AS200" s="21"/>
      <c r="AT200" s="21"/>
      <c r="AU200" s="21"/>
      <c r="AV200" s="21"/>
      <c r="AW200" s="21"/>
      <c r="AX200" s="21"/>
      <c r="AZ200" s="34"/>
    </row>
    <row r="201" spans="1:52">
      <c r="A201" s="23" t="s">
        <v>7</v>
      </c>
      <c r="B201" s="24" t="s">
        <v>135</v>
      </c>
      <c r="C201" s="21">
        <v>250</v>
      </c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2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  <c r="AM201" s="21"/>
      <c r="AN201" s="21"/>
      <c r="AO201" s="21"/>
      <c r="AP201" s="21"/>
      <c r="AQ201" s="21"/>
      <c r="AR201" s="21"/>
      <c r="AS201" s="21"/>
      <c r="AT201" s="21"/>
      <c r="AU201" s="21"/>
      <c r="AV201" s="21"/>
      <c r="AW201" s="21"/>
      <c r="AX201" s="21"/>
      <c r="AZ201" s="34"/>
    </row>
    <row r="202" spans="1:52">
      <c r="A202" s="23" t="s">
        <v>7</v>
      </c>
      <c r="B202" s="24" t="s">
        <v>136</v>
      </c>
      <c r="C202" s="21">
        <v>500</v>
      </c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2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  <c r="AM202" s="21"/>
      <c r="AN202" s="21"/>
      <c r="AO202" s="21"/>
      <c r="AP202" s="21"/>
      <c r="AQ202" s="21"/>
      <c r="AR202" s="21"/>
      <c r="AS202" s="21"/>
      <c r="AT202" s="21"/>
      <c r="AU202" s="21"/>
      <c r="AV202" s="21"/>
      <c r="AW202" s="21"/>
      <c r="AX202" s="21"/>
      <c r="AZ202" s="34"/>
    </row>
    <row r="203" spans="1:52">
      <c r="A203" s="23" t="s">
        <v>7</v>
      </c>
      <c r="B203" s="24" t="s">
        <v>137</v>
      </c>
      <c r="C203" s="21">
        <v>750</v>
      </c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2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  <c r="AM203" s="21"/>
      <c r="AN203" s="21"/>
      <c r="AO203" s="21"/>
      <c r="AP203" s="21"/>
      <c r="AQ203" s="21"/>
      <c r="AR203" s="21"/>
      <c r="AS203" s="21"/>
      <c r="AT203" s="21"/>
      <c r="AU203" s="21"/>
      <c r="AV203" s="21"/>
      <c r="AW203" s="21"/>
      <c r="AX203" s="21"/>
      <c r="AZ203" s="34"/>
    </row>
    <row r="204" spans="1:52">
      <c r="A204" s="23" t="s">
        <v>7</v>
      </c>
      <c r="B204" s="24" t="s">
        <v>138</v>
      </c>
      <c r="C204" s="21">
        <v>1000</v>
      </c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2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  <c r="AR204" s="21"/>
      <c r="AS204" s="21"/>
      <c r="AT204" s="21"/>
      <c r="AU204" s="21"/>
      <c r="AV204" s="21"/>
      <c r="AW204" s="21"/>
      <c r="AX204" s="21"/>
      <c r="AZ204" s="34"/>
    </row>
    <row r="205" spans="1:52">
      <c r="A205" s="23" t="s">
        <v>7</v>
      </c>
      <c r="B205" s="24" t="s">
        <v>139</v>
      </c>
      <c r="C205" s="21">
        <v>1500</v>
      </c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2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  <c r="AM205" s="21"/>
      <c r="AN205" s="21"/>
      <c r="AO205" s="21"/>
      <c r="AP205" s="21"/>
      <c r="AQ205" s="21"/>
      <c r="AR205" s="21"/>
      <c r="AS205" s="21"/>
      <c r="AT205" s="21"/>
      <c r="AU205" s="21"/>
      <c r="AV205" s="21"/>
      <c r="AW205" s="21"/>
      <c r="AX205" s="21"/>
      <c r="AZ205" s="34"/>
    </row>
    <row r="206" spans="1:52">
      <c r="A206" s="23" t="s">
        <v>7</v>
      </c>
      <c r="B206" s="24" t="s">
        <v>140</v>
      </c>
      <c r="C206" s="21">
        <v>2000</v>
      </c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  <c r="AM206" s="21"/>
      <c r="AN206" s="21"/>
      <c r="AO206" s="21"/>
      <c r="AP206" s="21"/>
      <c r="AQ206" s="21"/>
      <c r="AR206" s="21"/>
      <c r="AS206" s="21"/>
      <c r="AT206" s="21"/>
      <c r="AU206" s="21"/>
      <c r="AV206" s="21"/>
      <c r="AW206" s="21"/>
      <c r="AX206" s="21"/>
      <c r="AZ206" s="34"/>
    </row>
    <row r="207" spans="1:52">
      <c r="A207" s="23" t="s">
        <v>8</v>
      </c>
      <c r="B207" s="24" t="s">
        <v>131</v>
      </c>
      <c r="C207" s="21"/>
      <c r="D207" s="21">
        <v>10</v>
      </c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  <c r="AM207" s="21"/>
      <c r="AN207" s="21"/>
      <c r="AO207" s="21"/>
      <c r="AP207" s="21"/>
      <c r="AQ207" s="21"/>
      <c r="AR207" s="21"/>
      <c r="AS207" s="21"/>
      <c r="AT207" s="21"/>
      <c r="AU207" s="21"/>
      <c r="AV207" s="21"/>
      <c r="AW207" s="21"/>
      <c r="AX207" s="21"/>
      <c r="AZ207" s="34"/>
    </row>
    <row r="208" spans="1:52">
      <c r="A208" s="23" t="s">
        <v>8</v>
      </c>
      <c r="B208" s="24" t="s">
        <v>132</v>
      </c>
      <c r="C208" s="21"/>
      <c r="D208" s="21">
        <v>25</v>
      </c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  <c r="AM208" s="21"/>
      <c r="AN208" s="21"/>
      <c r="AO208" s="21"/>
      <c r="AP208" s="21"/>
      <c r="AQ208" s="21"/>
      <c r="AR208" s="21"/>
      <c r="AS208" s="21"/>
      <c r="AT208" s="21"/>
      <c r="AU208" s="21"/>
      <c r="AV208" s="21"/>
      <c r="AW208" s="21"/>
      <c r="AX208" s="21"/>
      <c r="AZ208" s="34"/>
    </row>
    <row r="209" spans="1:52">
      <c r="A209" s="23" t="s">
        <v>8</v>
      </c>
      <c r="B209" s="24" t="s">
        <v>133</v>
      </c>
      <c r="C209" s="21"/>
      <c r="D209" s="21">
        <v>50</v>
      </c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  <c r="AJ209" s="21"/>
      <c r="AK209" s="21"/>
      <c r="AL209" s="21"/>
      <c r="AM209" s="21"/>
      <c r="AN209" s="21"/>
      <c r="AO209" s="21"/>
      <c r="AP209" s="21"/>
      <c r="AQ209" s="21"/>
      <c r="AR209" s="21"/>
      <c r="AS209" s="21"/>
      <c r="AT209" s="21"/>
      <c r="AU209" s="21"/>
      <c r="AV209" s="21"/>
      <c r="AW209" s="21"/>
      <c r="AX209" s="21"/>
      <c r="AZ209" s="34"/>
    </row>
    <row r="210" spans="1:52">
      <c r="A210" s="23" t="s">
        <v>8</v>
      </c>
      <c r="B210" s="24" t="s">
        <v>134</v>
      </c>
      <c r="C210" s="21"/>
      <c r="D210" s="21">
        <v>100</v>
      </c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  <c r="AM210" s="21"/>
      <c r="AN210" s="21"/>
      <c r="AO210" s="21"/>
      <c r="AP210" s="21"/>
      <c r="AQ210" s="21"/>
      <c r="AR210" s="21"/>
      <c r="AS210" s="21"/>
      <c r="AT210" s="21"/>
      <c r="AU210" s="21"/>
      <c r="AV210" s="21"/>
      <c r="AW210" s="21"/>
      <c r="AX210" s="21"/>
      <c r="AZ210" s="34"/>
    </row>
    <row r="211" spans="1:52">
      <c r="A211" s="23" t="s">
        <v>8</v>
      </c>
      <c r="B211" s="24" t="s">
        <v>135</v>
      </c>
      <c r="C211" s="21"/>
      <c r="D211" s="21">
        <v>250</v>
      </c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  <c r="AM211" s="21"/>
      <c r="AN211" s="21"/>
      <c r="AO211" s="21"/>
      <c r="AP211" s="21"/>
      <c r="AQ211" s="21"/>
      <c r="AR211" s="21"/>
      <c r="AS211" s="21"/>
      <c r="AT211" s="21"/>
      <c r="AU211" s="21"/>
      <c r="AV211" s="21"/>
      <c r="AW211" s="21"/>
      <c r="AX211" s="21"/>
      <c r="AZ211" s="34"/>
    </row>
    <row r="212" spans="1:52">
      <c r="A212" s="23" t="s">
        <v>8</v>
      </c>
      <c r="B212" s="24" t="s">
        <v>136</v>
      </c>
      <c r="C212" s="21"/>
      <c r="D212" s="21">
        <v>500</v>
      </c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  <c r="AM212" s="21"/>
      <c r="AN212" s="21"/>
      <c r="AO212" s="21"/>
      <c r="AP212" s="21"/>
      <c r="AQ212" s="21"/>
      <c r="AR212" s="21"/>
      <c r="AS212" s="21"/>
      <c r="AT212" s="21"/>
      <c r="AU212" s="21"/>
      <c r="AV212" s="21"/>
      <c r="AW212" s="21"/>
      <c r="AX212" s="21"/>
      <c r="AZ212" s="34"/>
    </row>
    <row r="213" spans="1:52">
      <c r="A213" s="23" t="s">
        <v>8</v>
      </c>
      <c r="B213" s="24" t="s">
        <v>137</v>
      </c>
      <c r="C213" s="21"/>
      <c r="D213" s="21">
        <v>750</v>
      </c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  <c r="AR213" s="21"/>
      <c r="AS213" s="21"/>
      <c r="AT213" s="21"/>
      <c r="AU213" s="21"/>
      <c r="AV213" s="21"/>
      <c r="AW213" s="21"/>
      <c r="AX213" s="21"/>
      <c r="AZ213" s="34"/>
    </row>
    <row r="214" spans="1:52">
      <c r="A214" s="23" t="s">
        <v>8</v>
      </c>
      <c r="B214" s="24" t="s">
        <v>138</v>
      </c>
      <c r="C214" s="21"/>
      <c r="D214" s="21">
        <v>1000</v>
      </c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  <c r="AM214" s="21"/>
      <c r="AN214" s="21"/>
      <c r="AO214" s="21"/>
      <c r="AP214" s="21"/>
      <c r="AQ214" s="21"/>
      <c r="AR214" s="21"/>
      <c r="AS214" s="21"/>
      <c r="AT214" s="21"/>
      <c r="AU214" s="21"/>
      <c r="AV214" s="21"/>
      <c r="AW214" s="21"/>
      <c r="AX214" s="21"/>
      <c r="AZ214" s="34"/>
    </row>
    <row r="215" spans="1:52">
      <c r="A215" s="23" t="s">
        <v>8</v>
      </c>
      <c r="B215" s="24" t="s">
        <v>139</v>
      </c>
      <c r="C215" s="21"/>
      <c r="D215" s="21">
        <v>1500</v>
      </c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  <c r="AM215" s="21"/>
      <c r="AN215" s="21"/>
      <c r="AO215" s="21"/>
      <c r="AP215" s="21"/>
      <c r="AQ215" s="21"/>
      <c r="AR215" s="21"/>
      <c r="AS215" s="21"/>
      <c r="AT215" s="21"/>
      <c r="AU215" s="21"/>
      <c r="AV215" s="21"/>
      <c r="AW215" s="21"/>
      <c r="AX215" s="21"/>
      <c r="AZ215" s="34"/>
    </row>
    <row r="216" spans="1:52">
      <c r="A216" s="23" t="s">
        <v>8</v>
      </c>
      <c r="B216" s="24" t="s">
        <v>140</v>
      </c>
      <c r="C216" s="21"/>
      <c r="D216" s="21">
        <v>2000</v>
      </c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2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  <c r="AM216" s="21"/>
      <c r="AN216" s="21"/>
      <c r="AO216" s="21"/>
      <c r="AP216" s="21"/>
      <c r="AQ216" s="21"/>
      <c r="AR216" s="21"/>
      <c r="AS216" s="21"/>
      <c r="AT216" s="21"/>
      <c r="AU216" s="21"/>
      <c r="AV216" s="21"/>
      <c r="AW216" s="21"/>
      <c r="AX216" s="21"/>
      <c r="AZ216" s="34"/>
    </row>
    <row r="217" spans="1:52" ht="30">
      <c r="A217" s="23" t="s">
        <v>9</v>
      </c>
      <c r="B217" s="24" t="s">
        <v>131</v>
      </c>
      <c r="C217" s="21"/>
      <c r="D217" s="21"/>
      <c r="E217" s="21">
        <v>10</v>
      </c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2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  <c r="AM217" s="21"/>
      <c r="AN217" s="21"/>
      <c r="AO217" s="21"/>
      <c r="AP217" s="21"/>
      <c r="AQ217" s="21"/>
      <c r="AR217" s="21"/>
      <c r="AS217" s="21"/>
      <c r="AT217" s="21"/>
      <c r="AU217" s="21"/>
      <c r="AV217" s="21"/>
      <c r="AW217" s="21"/>
      <c r="AX217" s="21"/>
      <c r="AZ217" s="34"/>
    </row>
    <row r="218" spans="1:52" ht="30">
      <c r="A218" s="23" t="s">
        <v>9</v>
      </c>
      <c r="B218" s="24" t="s">
        <v>132</v>
      </c>
      <c r="C218" s="21"/>
      <c r="D218" s="21"/>
      <c r="E218" s="21">
        <v>25</v>
      </c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2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  <c r="AM218" s="21"/>
      <c r="AN218" s="21"/>
      <c r="AO218" s="21"/>
      <c r="AP218" s="21"/>
      <c r="AQ218" s="21"/>
      <c r="AR218" s="21"/>
      <c r="AS218" s="21"/>
      <c r="AT218" s="21"/>
      <c r="AU218" s="21"/>
      <c r="AV218" s="21"/>
      <c r="AW218" s="21"/>
      <c r="AX218" s="21"/>
      <c r="AZ218" s="34"/>
    </row>
    <row r="219" spans="1:52" ht="30">
      <c r="A219" s="23" t="s">
        <v>9</v>
      </c>
      <c r="B219" s="24" t="s">
        <v>133</v>
      </c>
      <c r="C219" s="21"/>
      <c r="D219" s="21"/>
      <c r="E219" s="21">
        <v>50</v>
      </c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2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  <c r="AM219" s="21"/>
      <c r="AN219" s="21"/>
      <c r="AO219" s="21"/>
      <c r="AP219" s="21"/>
      <c r="AQ219" s="21"/>
      <c r="AR219" s="21"/>
      <c r="AS219" s="21"/>
      <c r="AT219" s="21"/>
      <c r="AU219" s="21"/>
      <c r="AV219" s="21"/>
      <c r="AW219" s="21"/>
      <c r="AX219" s="21"/>
      <c r="AZ219" s="34"/>
    </row>
    <row r="220" spans="1:52" ht="30">
      <c r="A220" s="23" t="s">
        <v>9</v>
      </c>
      <c r="B220" s="24" t="s">
        <v>134</v>
      </c>
      <c r="C220" s="21"/>
      <c r="D220" s="21"/>
      <c r="E220" s="21">
        <v>100</v>
      </c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2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  <c r="AM220" s="21"/>
      <c r="AN220" s="21"/>
      <c r="AO220" s="21"/>
      <c r="AP220" s="21"/>
      <c r="AQ220" s="21"/>
      <c r="AR220" s="21"/>
      <c r="AS220" s="21"/>
      <c r="AT220" s="21"/>
      <c r="AU220" s="21"/>
      <c r="AV220" s="21"/>
      <c r="AW220" s="21"/>
      <c r="AX220" s="21"/>
      <c r="AZ220" s="34"/>
    </row>
    <row r="221" spans="1:52" ht="30">
      <c r="A221" s="23" t="s">
        <v>9</v>
      </c>
      <c r="B221" s="24" t="s">
        <v>135</v>
      </c>
      <c r="C221" s="21"/>
      <c r="D221" s="21"/>
      <c r="E221" s="21">
        <v>250</v>
      </c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2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  <c r="AM221" s="21"/>
      <c r="AN221" s="21"/>
      <c r="AO221" s="21"/>
      <c r="AP221" s="21"/>
      <c r="AQ221" s="21"/>
      <c r="AR221" s="21"/>
      <c r="AS221" s="21"/>
      <c r="AT221" s="21"/>
      <c r="AU221" s="21"/>
      <c r="AV221" s="21"/>
      <c r="AW221" s="21"/>
      <c r="AX221" s="21"/>
      <c r="AZ221" s="34"/>
    </row>
    <row r="222" spans="1:52" ht="30">
      <c r="A222" s="23" t="s">
        <v>9</v>
      </c>
      <c r="B222" s="24" t="s">
        <v>136</v>
      </c>
      <c r="C222" s="21"/>
      <c r="D222" s="21"/>
      <c r="E222" s="21">
        <v>500</v>
      </c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2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  <c r="AM222" s="21"/>
      <c r="AN222" s="21"/>
      <c r="AO222" s="21"/>
      <c r="AP222" s="21"/>
      <c r="AQ222" s="21"/>
      <c r="AR222" s="21"/>
      <c r="AS222" s="21"/>
      <c r="AT222" s="21"/>
      <c r="AU222" s="21"/>
      <c r="AV222" s="21"/>
      <c r="AW222" s="21"/>
      <c r="AX222" s="21"/>
      <c r="AZ222" s="34"/>
    </row>
    <row r="223" spans="1:52" ht="30">
      <c r="A223" s="23" t="s">
        <v>9</v>
      </c>
      <c r="B223" s="24" t="s">
        <v>137</v>
      </c>
      <c r="C223" s="21"/>
      <c r="D223" s="21"/>
      <c r="E223" s="21">
        <v>750</v>
      </c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2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  <c r="AM223" s="21"/>
      <c r="AN223" s="21"/>
      <c r="AO223" s="21"/>
      <c r="AP223" s="21"/>
      <c r="AQ223" s="21"/>
      <c r="AR223" s="21"/>
      <c r="AS223" s="21"/>
      <c r="AT223" s="21"/>
      <c r="AU223" s="21"/>
      <c r="AV223" s="21"/>
      <c r="AW223" s="21"/>
      <c r="AX223" s="21"/>
      <c r="AZ223" s="34"/>
    </row>
    <row r="224" spans="1:52" ht="30">
      <c r="A224" s="23" t="s">
        <v>9</v>
      </c>
      <c r="B224" s="24" t="s">
        <v>138</v>
      </c>
      <c r="C224" s="21"/>
      <c r="D224" s="21"/>
      <c r="E224" s="21">
        <v>1000</v>
      </c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2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  <c r="AR224" s="21"/>
      <c r="AS224" s="21"/>
      <c r="AT224" s="21"/>
      <c r="AU224" s="21"/>
      <c r="AV224" s="21"/>
      <c r="AW224" s="21"/>
      <c r="AX224" s="21"/>
      <c r="AZ224" s="34"/>
    </row>
    <row r="225" spans="1:52" ht="30">
      <c r="A225" s="23" t="s">
        <v>9</v>
      </c>
      <c r="B225" s="24" t="s">
        <v>139</v>
      </c>
      <c r="C225" s="21"/>
      <c r="D225" s="21"/>
      <c r="E225" s="21">
        <v>1500</v>
      </c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2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  <c r="AM225" s="21"/>
      <c r="AN225" s="21"/>
      <c r="AO225" s="21"/>
      <c r="AP225" s="21"/>
      <c r="AQ225" s="21"/>
      <c r="AR225" s="21"/>
      <c r="AS225" s="21"/>
      <c r="AT225" s="21"/>
      <c r="AU225" s="21"/>
      <c r="AV225" s="21"/>
      <c r="AW225" s="21"/>
      <c r="AX225" s="21"/>
      <c r="AZ225" s="34"/>
    </row>
    <row r="226" spans="1:52" ht="30">
      <c r="A226" s="23" t="s">
        <v>9</v>
      </c>
      <c r="B226" s="24" t="s">
        <v>140</v>
      </c>
      <c r="C226" s="21"/>
      <c r="D226" s="21"/>
      <c r="E226" s="21">
        <v>2000</v>
      </c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2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  <c r="AM226" s="21"/>
      <c r="AN226" s="21"/>
      <c r="AO226" s="21"/>
      <c r="AP226" s="21"/>
      <c r="AQ226" s="21"/>
      <c r="AR226" s="21"/>
      <c r="AS226" s="21"/>
      <c r="AT226" s="21"/>
      <c r="AU226" s="21"/>
      <c r="AV226" s="21"/>
      <c r="AW226" s="21"/>
      <c r="AX226" s="21"/>
      <c r="AZ226" s="34"/>
    </row>
    <row r="227" spans="1:52">
      <c r="A227" s="23" t="s">
        <v>10</v>
      </c>
      <c r="B227" s="24" t="s">
        <v>131</v>
      </c>
      <c r="C227" s="21"/>
      <c r="D227" s="21"/>
      <c r="E227" s="21"/>
      <c r="F227" s="21">
        <v>10</v>
      </c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2"/>
      <c r="AB227" s="21"/>
      <c r="AC227" s="21"/>
      <c r="AD227" s="21"/>
      <c r="AE227" s="21"/>
      <c r="AF227" s="21"/>
      <c r="AG227" s="21"/>
      <c r="AH227" s="21"/>
      <c r="AI227" s="21"/>
      <c r="AJ227" s="21"/>
      <c r="AK227" s="21"/>
      <c r="AL227" s="21"/>
      <c r="AM227" s="21"/>
      <c r="AN227" s="21"/>
      <c r="AO227" s="21"/>
      <c r="AP227" s="21"/>
      <c r="AQ227" s="21"/>
      <c r="AR227" s="21"/>
      <c r="AS227" s="21"/>
      <c r="AT227" s="21"/>
      <c r="AU227" s="21"/>
      <c r="AV227" s="21"/>
      <c r="AW227" s="21"/>
      <c r="AX227" s="21"/>
      <c r="AZ227" s="34"/>
    </row>
    <row r="228" spans="1:52">
      <c r="A228" s="23" t="s">
        <v>10</v>
      </c>
      <c r="B228" s="24" t="s">
        <v>132</v>
      </c>
      <c r="C228" s="21"/>
      <c r="D228" s="21"/>
      <c r="E228" s="21"/>
      <c r="F228" s="21">
        <v>25</v>
      </c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2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  <c r="AM228" s="21"/>
      <c r="AN228" s="21"/>
      <c r="AO228" s="21"/>
      <c r="AP228" s="21"/>
      <c r="AQ228" s="21"/>
      <c r="AR228" s="21"/>
      <c r="AS228" s="21"/>
      <c r="AT228" s="21"/>
      <c r="AU228" s="21"/>
      <c r="AV228" s="21"/>
      <c r="AW228" s="21"/>
      <c r="AX228" s="21"/>
      <c r="AZ228" s="34"/>
    </row>
    <row r="229" spans="1:52">
      <c r="A229" s="23" t="s">
        <v>10</v>
      </c>
      <c r="B229" s="24" t="s">
        <v>133</v>
      </c>
      <c r="C229" s="21"/>
      <c r="D229" s="21"/>
      <c r="E229" s="21"/>
      <c r="F229" s="21">
        <v>50</v>
      </c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2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  <c r="AM229" s="21"/>
      <c r="AN229" s="21"/>
      <c r="AO229" s="21"/>
      <c r="AP229" s="21"/>
      <c r="AQ229" s="21"/>
      <c r="AR229" s="21"/>
      <c r="AS229" s="21"/>
      <c r="AT229" s="21"/>
      <c r="AU229" s="21"/>
      <c r="AV229" s="21"/>
      <c r="AW229" s="21"/>
      <c r="AX229" s="21"/>
      <c r="AZ229" s="34"/>
    </row>
    <row r="230" spans="1:52">
      <c r="A230" s="23" t="s">
        <v>10</v>
      </c>
      <c r="B230" s="24" t="s">
        <v>134</v>
      </c>
      <c r="C230" s="21"/>
      <c r="D230" s="21"/>
      <c r="E230" s="21"/>
      <c r="F230" s="21">
        <v>100</v>
      </c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2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  <c r="AM230" s="21"/>
      <c r="AN230" s="21"/>
      <c r="AO230" s="21"/>
      <c r="AP230" s="21"/>
      <c r="AQ230" s="21"/>
      <c r="AR230" s="21"/>
      <c r="AS230" s="21"/>
      <c r="AT230" s="21"/>
      <c r="AU230" s="21"/>
      <c r="AV230" s="21"/>
      <c r="AW230" s="21"/>
      <c r="AX230" s="21"/>
      <c r="AZ230" s="34"/>
    </row>
    <row r="231" spans="1:52">
      <c r="A231" s="23" t="s">
        <v>10</v>
      </c>
      <c r="B231" s="24" t="s">
        <v>135</v>
      </c>
      <c r="C231" s="21"/>
      <c r="D231" s="21"/>
      <c r="E231" s="21"/>
      <c r="F231" s="21">
        <v>250</v>
      </c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2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  <c r="AM231" s="21"/>
      <c r="AN231" s="21"/>
      <c r="AO231" s="21"/>
      <c r="AP231" s="21"/>
      <c r="AQ231" s="21"/>
      <c r="AR231" s="21"/>
      <c r="AS231" s="21"/>
      <c r="AT231" s="21"/>
      <c r="AU231" s="21"/>
      <c r="AV231" s="21"/>
      <c r="AW231" s="21"/>
      <c r="AX231" s="21"/>
      <c r="AZ231" s="34"/>
    </row>
    <row r="232" spans="1:52">
      <c r="A232" s="23" t="s">
        <v>10</v>
      </c>
      <c r="B232" s="24" t="s">
        <v>136</v>
      </c>
      <c r="C232" s="21"/>
      <c r="D232" s="21"/>
      <c r="E232" s="21"/>
      <c r="F232" s="21">
        <v>500</v>
      </c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2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  <c r="AM232" s="21"/>
      <c r="AN232" s="21"/>
      <c r="AO232" s="21"/>
      <c r="AP232" s="21"/>
      <c r="AQ232" s="21"/>
      <c r="AR232" s="21"/>
      <c r="AS232" s="21"/>
      <c r="AT232" s="21"/>
      <c r="AU232" s="21"/>
      <c r="AV232" s="21"/>
      <c r="AW232" s="21"/>
      <c r="AX232" s="21"/>
      <c r="AZ232" s="34"/>
    </row>
    <row r="233" spans="1:52">
      <c r="A233" s="23" t="s">
        <v>10</v>
      </c>
      <c r="B233" s="24" t="s">
        <v>137</v>
      </c>
      <c r="C233" s="21"/>
      <c r="D233" s="21"/>
      <c r="E233" s="21"/>
      <c r="F233" s="21">
        <v>750</v>
      </c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2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  <c r="AM233" s="21"/>
      <c r="AN233" s="21"/>
      <c r="AO233" s="21"/>
      <c r="AP233" s="21"/>
      <c r="AQ233" s="21"/>
      <c r="AR233" s="21"/>
      <c r="AS233" s="21"/>
      <c r="AT233" s="21"/>
      <c r="AU233" s="21"/>
      <c r="AV233" s="21"/>
      <c r="AW233" s="21"/>
      <c r="AX233" s="21"/>
      <c r="AZ233" s="34"/>
    </row>
    <row r="234" spans="1:52">
      <c r="A234" s="23" t="s">
        <v>10</v>
      </c>
      <c r="B234" s="24" t="s">
        <v>138</v>
      </c>
      <c r="C234" s="21"/>
      <c r="D234" s="21"/>
      <c r="E234" s="21"/>
      <c r="F234" s="21">
        <v>1000</v>
      </c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2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  <c r="AM234" s="21"/>
      <c r="AN234" s="21"/>
      <c r="AO234" s="21"/>
      <c r="AP234" s="21"/>
      <c r="AQ234" s="21"/>
      <c r="AR234" s="21"/>
      <c r="AS234" s="21"/>
      <c r="AT234" s="21"/>
      <c r="AU234" s="21"/>
      <c r="AV234" s="21"/>
      <c r="AW234" s="21"/>
      <c r="AX234" s="21"/>
      <c r="AZ234" s="34"/>
    </row>
    <row r="235" spans="1:52">
      <c r="A235" s="23" t="s">
        <v>10</v>
      </c>
      <c r="B235" s="24" t="s">
        <v>139</v>
      </c>
      <c r="C235" s="21"/>
      <c r="D235" s="21"/>
      <c r="E235" s="21"/>
      <c r="F235" s="21">
        <v>1500</v>
      </c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2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  <c r="AM235" s="21"/>
      <c r="AN235" s="21"/>
      <c r="AO235" s="21"/>
      <c r="AP235" s="21"/>
      <c r="AQ235" s="21"/>
      <c r="AR235" s="21"/>
      <c r="AS235" s="21"/>
      <c r="AT235" s="21"/>
      <c r="AU235" s="21"/>
      <c r="AV235" s="21"/>
      <c r="AW235" s="21"/>
      <c r="AX235" s="21"/>
      <c r="AZ235" s="34"/>
    </row>
    <row r="236" spans="1:52">
      <c r="A236" s="23" t="s">
        <v>10</v>
      </c>
      <c r="B236" s="24" t="s">
        <v>140</v>
      </c>
      <c r="C236" s="21"/>
      <c r="D236" s="21"/>
      <c r="E236" s="21"/>
      <c r="F236" s="21">
        <v>2000</v>
      </c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2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Z236" s="34"/>
    </row>
    <row r="237" spans="1:52" ht="30">
      <c r="A237" s="23" t="s">
        <v>11</v>
      </c>
      <c r="B237" s="24" t="s">
        <v>131</v>
      </c>
      <c r="C237" s="21"/>
      <c r="D237" s="21"/>
      <c r="E237" s="21"/>
      <c r="F237" s="21"/>
      <c r="G237" s="21">
        <v>10</v>
      </c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2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  <c r="AM237" s="21"/>
      <c r="AN237" s="21"/>
      <c r="AO237" s="21"/>
      <c r="AP237" s="21"/>
      <c r="AQ237" s="21"/>
      <c r="AR237" s="21"/>
      <c r="AS237" s="21"/>
      <c r="AT237" s="21"/>
      <c r="AU237" s="21"/>
      <c r="AV237" s="21"/>
      <c r="AW237" s="21"/>
      <c r="AX237" s="21"/>
      <c r="AZ237" s="34"/>
    </row>
    <row r="238" spans="1:52" ht="30">
      <c r="A238" s="23" t="s">
        <v>11</v>
      </c>
      <c r="B238" s="24" t="s">
        <v>132</v>
      </c>
      <c r="C238" s="21"/>
      <c r="D238" s="21"/>
      <c r="E238" s="21"/>
      <c r="F238" s="21"/>
      <c r="G238" s="21">
        <v>25</v>
      </c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2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  <c r="AM238" s="21"/>
      <c r="AN238" s="21"/>
      <c r="AO238" s="21"/>
      <c r="AP238" s="21"/>
      <c r="AQ238" s="21"/>
      <c r="AR238" s="21"/>
      <c r="AS238" s="21"/>
      <c r="AT238" s="21"/>
      <c r="AU238" s="21"/>
      <c r="AV238" s="21"/>
      <c r="AW238" s="21"/>
      <c r="AX238" s="21"/>
      <c r="AZ238" s="34"/>
    </row>
    <row r="239" spans="1:52" ht="30">
      <c r="A239" s="23" t="s">
        <v>11</v>
      </c>
      <c r="B239" s="24" t="s">
        <v>133</v>
      </c>
      <c r="C239" s="21"/>
      <c r="D239" s="21"/>
      <c r="E239" s="21"/>
      <c r="F239" s="21"/>
      <c r="G239" s="21">
        <v>50</v>
      </c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2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  <c r="AM239" s="21"/>
      <c r="AN239" s="21"/>
      <c r="AO239" s="21"/>
      <c r="AP239" s="21"/>
      <c r="AQ239" s="21"/>
      <c r="AR239" s="21"/>
      <c r="AS239" s="21"/>
      <c r="AT239" s="21"/>
      <c r="AU239" s="21"/>
      <c r="AV239" s="21"/>
      <c r="AW239" s="21"/>
      <c r="AX239" s="21"/>
      <c r="AZ239" s="34"/>
    </row>
    <row r="240" spans="1:52" ht="30">
      <c r="A240" s="23" t="s">
        <v>11</v>
      </c>
      <c r="B240" s="24" t="s">
        <v>134</v>
      </c>
      <c r="C240" s="21"/>
      <c r="D240" s="21"/>
      <c r="E240" s="21"/>
      <c r="F240" s="21"/>
      <c r="G240" s="21">
        <v>100</v>
      </c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2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  <c r="AM240" s="21"/>
      <c r="AN240" s="21"/>
      <c r="AO240" s="21"/>
      <c r="AP240" s="21"/>
      <c r="AQ240" s="21"/>
      <c r="AR240" s="21"/>
      <c r="AS240" s="21"/>
      <c r="AT240" s="21"/>
      <c r="AU240" s="21"/>
      <c r="AV240" s="21"/>
      <c r="AW240" s="21"/>
      <c r="AX240" s="21"/>
      <c r="AZ240" s="34"/>
    </row>
    <row r="241" spans="1:52" ht="30">
      <c r="A241" s="23" t="s">
        <v>11</v>
      </c>
      <c r="B241" s="24" t="s">
        <v>135</v>
      </c>
      <c r="C241" s="21"/>
      <c r="D241" s="21"/>
      <c r="E241" s="21"/>
      <c r="F241" s="21"/>
      <c r="G241" s="21">
        <v>250</v>
      </c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2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  <c r="AM241" s="21"/>
      <c r="AN241" s="21"/>
      <c r="AO241" s="21"/>
      <c r="AP241" s="21"/>
      <c r="AQ241" s="21"/>
      <c r="AR241" s="21"/>
      <c r="AS241" s="21"/>
      <c r="AT241" s="21"/>
      <c r="AU241" s="21"/>
      <c r="AV241" s="21"/>
      <c r="AW241" s="21"/>
      <c r="AX241" s="21"/>
      <c r="AZ241" s="34"/>
    </row>
    <row r="242" spans="1:52" ht="30">
      <c r="A242" s="23" t="s">
        <v>11</v>
      </c>
      <c r="B242" s="24" t="s">
        <v>136</v>
      </c>
      <c r="C242" s="21"/>
      <c r="D242" s="21"/>
      <c r="E242" s="21"/>
      <c r="F242" s="21"/>
      <c r="G242" s="21">
        <v>500</v>
      </c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2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  <c r="AM242" s="21"/>
      <c r="AN242" s="21"/>
      <c r="AO242" s="21"/>
      <c r="AP242" s="21"/>
      <c r="AQ242" s="21"/>
      <c r="AR242" s="21"/>
      <c r="AS242" s="21"/>
      <c r="AT242" s="21"/>
      <c r="AU242" s="21"/>
      <c r="AV242" s="21"/>
      <c r="AW242" s="21"/>
      <c r="AX242" s="21"/>
      <c r="AZ242" s="34"/>
    </row>
    <row r="243" spans="1:52" ht="30">
      <c r="A243" s="23" t="s">
        <v>11</v>
      </c>
      <c r="B243" s="24" t="s">
        <v>137</v>
      </c>
      <c r="C243" s="21"/>
      <c r="D243" s="21"/>
      <c r="E243" s="21"/>
      <c r="F243" s="21"/>
      <c r="G243" s="21">
        <v>750</v>
      </c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2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  <c r="AM243" s="21"/>
      <c r="AN243" s="21"/>
      <c r="AO243" s="21"/>
      <c r="AP243" s="21"/>
      <c r="AQ243" s="21"/>
      <c r="AR243" s="21"/>
      <c r="AS243" s="21"/>
      <c r="AT243" s="21"/>
      <c r="AU243" s="21"/>
      <c r="AV243" s="21"/>
      <c r="AW243" s="21"/>
      <c r="AX243" s="21"/>
      <c r="AZ243" s="34"/>
    </row>
    <row r="244" spans="1:52" ht="30">
      <c r="A244" s="23" t="s">
        <v>11</v>
      </c>
      <c r="B244" s="24" t="s">
        <v>138</v>
      </c>
      <c r="C244" s="21"/>
      <c r="D244" s="21"/>
      <c r="E244" s="21"/>
      <c r="F244" s="21"/>
      <c r="G244" s="21">
        <v>1000</v>
      </c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2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  <c r="AM244" s="21"/>
      <c r="AN244" s="21"/>
      <c r="AO244" s="21"/>
      <c r="AP244" s="21"/>
      <c r="AQ244" s="21"/>
      <c r="AR244" s="21"/>
      <c r="AS244" s="21"/>
      <c r="AT244" s="21"/>
      <c r="AU244" s="21"/>
      <c r="AV244" s="21"/>
      <c r="AW244" s="21"/>
      <c r="AX244" s="21"/>
      <c r="AZ244" s="34"/>
    </row>
    <row r="245" spans="1:52" ht="30">
      <c r="A245" s="23" t="s">
        <v>11</v>
      </c>
      <c r="B245" s="24" t="s">
        <v>139</v>
      </c>
      <c r="C245" s="21"/>
      <c r="D245" s="21"/>
      <c r="E245" s="21"/>
      <c r="F245" s="21"/>
      <c r="G245" s="21">
        <v>1500</v>
      </c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2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  <c r="AM245" s="21"/>
      <c r="AN245" s="21"/>
      <c r="AO245" s="21"/>
      <c r="AP245" s="21"/>
      <c r="AQ245" s="21"/>
      <c r="AR245" s="21"/>
      <c r="AS245" s="21"/>
      <c r="AT245" s="21"/>
      <c r="AU245" s="21"/>
      <c r="AV245" s="21"/>
      <c r="AW245" s="21"/>
      <c r="AX245" s="21"/>
      <c r="AZ245" s="34"/>
    </row>
    <row r="246" spans="1:52" ht="30">
      <c r="A246" s="23" t="s">
        <v>11</v>
      </c>
      <c r="B246" s="24" t="s">
        <v>140</v>
      </c>
      <c r="C246" s="21"/>
      <c r="D246" s="21"/>
      <c r="E246" s="21"/>
      <c r="F246" s="21"/>
      <c r="G246" s="21">
        <v>2000</v>
      </c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2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  <c r="AM246" s="21"/>
      <c r="AN246" s="21"/>
      <c r="AO246" s="21"/>
      <c r="AP246" s="21"/>
      <c r="AQ246" s="21"/>
      <c r="AR246" s="21"/>
      <c r="AS246" s="21"/>
      <c r="AT246" s="21"/>
      <c r="AU246" s="21"/>
      <c r="AV246" s="21"/>
      <c r="AW246" s="21"/>
      <c r="AX246" s="21"/>
      <c r="AZ246" s="34"/>
    </row>
    <row r="247" spans="1:52">
      <c r="A247" s="23" t="s">
        <v>12</v>
      </c>
      <c r="B247" s="24" t="s">
        <v>131</v>
      </c>
      <c r="C247" s="21"/>
      <c r="D247" s="21"/>
      <c r="E247" s="21"/>
      <c r="F247" s="21"/>
      <c r="G247" s="21"/>
      <c r="H247" s="21">
        <v>10</v>
      </c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2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  <c r="AM247" s="21"/>
      <c r="AN247" s="21"/>
      <c r="AO247" s="21"/>
      <c r="AP247" s="21"/>
      <c r="AQ247" s="21"/>
      <c r="AR247" s="21"/>
      <c r="AS247" s="21"/>
      <c r="AT247" s="21"/>
      <c r="AU247" s="21"/>
      <c r="AV247" s="21"/>
      <c r="AW247" s="21"/>
      <c r="AX247" s="21"/>
      <c r="AZ247" s="34"/>
    </row>
    <row r="248" spans="1:52">
      <c r="A248" s="23" t="s">
        <v>12</v>
      </c>
      <c r="B248" s="24" t="s">
        <v>132</v>
      </c>
      <c r="C248" s="21"/>
      <c r="D248" s="21"/>
      <c r="E248" s="21"/>
      <c r="F248" s="21"/>
      <c r="G248" s="21"/>
      <c r="H248" s="21">
        <v>25</v>
      </c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2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  <c r="AM248" s="21"/>
      <c r="AN248" s="21"/>
      <c r="AO248" s="21"/>
      <c r="AP248" s="21"/>
      <c r="AQ248" s="21"/>
      <c r="AR248" s="21"/>
      <c r="AS248" s="21"/>
      <c r="AT248" s="21"/>
      <c r="AU248" s="21"/>
      <c r="AV248" s="21"/>
      <c r="AW248" s="21"/>
      <c r="AX248" s="21"/>
      <c r="AZ248" s="34"/>
    </row>
    <row r="249" spans="1:52">
      <c r="A249" s="23" t="s">
        <v>12</v>
      </c>
      <c r="B249" s="24" t="s">
        <v>133</v>
      </c>
      <c r="C249" s="21"/>
      <c r="D249" s="21"/>
      <c r="E249" s="21"/>
      <c r="F249" s="21"/>
      <c r="G249" s="21"/>
      <c r="H249" s="21">
        <v>50</v>
      </c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2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  <c r="AM249" s="21"/>
      <c r="AN249" s="21"/>
      <c r="AO249" s="21"/>
      <c r="AP249" s="21"/>
      <c r="AQ249" s="21"/>
      <c r="AR249" s="21"/>
      <c r="AS249" s="21"/>
      <c r="AT249" s="21"/>
      <c r="AU249" s="21"/>
      <c r="AV249" s="21"/>
      <c r="AW249" s="21"/>
      <c r="AX249" s="21"/>
      <c r="AZ249" s="34"/>
    </row>
    <row r="250" spans="1:52">
      <c r="A250" s="23" t="s">
        <v>12</v>
      </c>
      <c r="B250" s="24" t="s">
        <v>134</v>
      </c>
      <c r="C250" s="21"/>
      <c r="D250" s="21"/>
      <c r="E250" s="21"/>
      <c r="F250" s="21"/>
      <c r="G250" s="21"/>
      <c r="H250" s="21">
        <v>100</v>
      </c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2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  <c r="AM250" s="21"/>
      <c r="AN250" s="21"/>
      <c r="AO250" s="21"/>
      <c r="AP250" s="21"/>
      <c r="AQ250" s="21"/>
      <c r="AR250" s="21"/>
      <c r="AS250" s="21"/>
      <c r="AT250" s="21"/>
      <c r="AU250" s="21"/>
      <c r="AV250" s="21"/>
      <c r="AW250" s="21"/>
      <c r="AX250" s="21"/>
      <c r="AZ250" s="34"/>
    </row>
    <row r="251" spans="1:52">
      <c r="A251" s="23" t="s">
        <v>12</v>
      </c>
      <c r="B251" s="24" t="s">
        <v>135</v>
      </c>
      <c r="C251" s="21"/>
      <c r="D251" s="21"/>
      <c r="E251" s="21"/>
      <c r="F251" s="21"/>
      <c r="G251" s="21"/>
      <c r="H251" s="21">
        <v>250</v>
      </c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2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  <c r="AM251" s="21"/>
      <c r="AN251" s="21"/>
      <c r="AO251" s="21"/>
      <c r="AP251" s="21"/>
      <c r="AQ251" s="21"/>
      <c r="AR251" s="21"/>
      <c r="AS251" s="21"/>
      <c r="AT251" s="21"/>
      <c r="AU251" s="21"/>
      <c r="AV251" s="21"/>
      <c r="AW251" s="21"/>
      <c r="AX251" s="21"/>
      <c r="AZ251" s="34"/>
    </row>
    <row r="252" spans="1:52">
      <c r="A252" s="23" t="s">
        <v>12</v>
      </c>
      <c r="B252" s="24" t="s">
        <v>136</v>
      </c>
      <c r="C252" s="21"/>
      <c r="D252" s="21"/>
      <c r="E252" s="21"/>
      <c r="F252" s="21"/>
      <c r="G252" s="21"/>
      <c r="H252" s="21">
        <v>500</v>
      </c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2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  <c r="AM252" s="21"/>
      <c r="AN252" s="21"/>
      <c r="AO252" s="21"/>
      <c r="AP252" s="21"/>
      <c r="AQ252" s="21"/>
      <c r="AR252" s="21"/>
      <c r="AS252" s="21"/>
      <c r="AT252" s="21"/>
      <c r="AU252" s="21"/>
      <c r="AV252" s="21"/>
      <c r="AW252" s="21"/>
      <c r="AX252" s="21"/>
      <c r="AZ252" s="34"/>
    </row>
    <row r="253" spans="1:52">
      <c r="A253" s="23" t="s">
        <v>12</v>
      </c>
      <c r="B253" s="24" t="s">
        <v>137</v>
      </c>
      <c r="C253" s="21"/>
      <c r="D253" s="21"/>
      <c r="E253" s="21"/>
      <c r="F253" s="21"/>
      <c r="G253" s="21"/>
      <c r="H253" s="21">
        <v>750</v>
      </c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2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  <c r="AM253" s="21"/>
      <c r="AN253" s="21"/>
      <c r="AO253" s="21"/>
      <c r="AP253" s="21"/>
      <c r="AQ253" s="21"/>
      <c r="AR253" s="21"/>
      <c r="AS253" s="21"/>
      <c r="AT253" s="21"/>
      <c r="AU253" s="21"/>
      <c r="AV253" s="21"/>
      <c r="AW253" s="21"/>
      <c r="AX253" s="21"/>
      <c r="AZ253" s="34"/>
    </row>
    <row r="254" spans="1:52">
      <c r="A254" s="23" t="s">
        <v>12</v>
      </c>
      <c r="B254" s="24" t="s">
        <v>138</v>
      </c>
      <c r="C254" s="21"/>
      <c r="D254" s="21"/>
      <c r="E254" s="21"/>
      <c r="F254" s="21"/>
      <c r="G254" s="21"/>
      <c r="H254" s="21">
        <v>1000</v>
      </c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2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  <c r="AM254" s="21"/>
      <c r="AN254" s="21"/>
      <c r="AO254" s="21"/>
      <c r="AP254" s="21"/>
      <c r="AQ254" s="21"/>
      <c r="AR254" s="21"/>
      <c r="AS254" s="21"/>
      <c r="AT254" s="21"/>
      <c r="AU254" s="21"/>
      <c r="AV254" s="21"/>
      <c r="AW254" s="21"/>
      <c r="AX254" s="21"/>
      <c r="AZ254" s="34"/>
    </row>
    <row r="255" spans="1:52">
      <c r="A255" s="23" t="s">
        <v>12</v>
      </c>
      <c r="B255" s="24" t="s">
        <v>139</v>
      </c>
      <c r="C255" s="21"/>
      <c r="D255" s="21"/>
      <c r="E255" s="21"/>
      <c r="F255" s="21"/>
      <c r="G255" s="21"/>
      <c r="H255" s="21">
        <v>1500</v>
      </c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2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  <c r="AM255" s="21"/>
      <c r="AN255" s="21"/>
      <c r="AO255" s="21"/>
      <c r="AP255" s="21"/>
      <c r="AQ255" s="21"/>
      <c r="AR255" s="21"/>
      <c r="AS255" s="21"/>
      <c r="AT255" s="21"/>
      <c r="AU255" s="21"/>
      <c r="AV255" s="21"/>
      <c r="AW255" s="21"/>
      <c r="AX255" s="21"/>
      <c r="AZ255" s="34"/>
    </row>
    <row r="256" spans="1:52">
      <c r="A256" s="23" t="s">
        <v>12</v>
      </c>
      <c r="B256" s="24" t="s">
        <v>140</v>
      </c>
      <c r="C256" s="21"/>
      <c r="D256" s="21"/>
      <c r="E256" s="21"/>
      <c r="F256" s="21"/>
      <c r="G256" s="21"/>
      <c r="H256" s="21">
        <v>2000</v>
      </c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2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  <c r="AM256" s="21"/>
      <c r="AN256" s="21"/>
      <c r="AO256" s="21"/>
      <c r="AP256" s="21"/>
      <c r="AQ256" s="21"/>
      <c r="AR256" s="21"/>
      <c r="AS256" s="21"/>
      <c r="AT256" s="21"/>
      <c r="AU256" s="21"/>
      <c r="AV256" s="21"/>
      <c r="AW256" s="21"/>
      <c r="AX256" s="21"/>
      <c r="AZ256" s="34"/>
    </row>
    <row r="257" spans="1:52">
      <c r="A257" s="23" t="s">
        <v>13</v>
      </c>
      <c r="B257" s="24" t="s">
        <v>131</v>
      </c>
      <c r="C257" s="21"/>
      <c r="D257" s="21"/>
      <c r="E257" s="21"/>
      <c r="F257" s="21"/>
      <c r="G257" s="21"/>
      <c r="H257" s="21"/>
      <c r="I257" s="21">
        <v>10</v>
      </c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2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  <c r="AM257" s="21"/>
      <c r="AN257" s="21"/>
      <c r="AO257" s="21"/>
      <c r="AP257" s="21"/>
      <c r="AQ257" s="21"/>
      <c r="AR257" s="21"/>
      <c r="AS257" s="21"/>
      <c r="AT257" s="21"/>
      <c r="AU257" s="21"/>
      <c r="AV257" s="21"/>
      <c r="AW257" s="21"/>
      <c r="AX257" s="21"/>
      <c r="AZ257" s="34"/>
    </row>
    <row r="258" spans="1:52">
      <c r="A258" s="23" t="s">
        <v>13</v>
      </c>
      <c r="B258" s="24" t="s">
        <v>132</v>
      </c>
      <c r="C258" s="21"/>
      <c r="D258" s="21"/>
      <c r="E258" s="21"/>
      <c r="F258" s="21"/>
      <c r="G258" s="21"/>
      <c r="H258" s="21"/>
      <c r="I258" s="21">
        <v>25</v>
      </c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2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  <c r="AM258" s="21"/>
      <c r="AN258" s="21"/>
      <c r="AO258" s="21"/>
      <c r="AP258" s="21"/>
      <c r="AQ258" s="21"/>
      <c r="AR258" s="21"/>
      <c r="AS258" s="21"/>
      <c r="AT258" s="21"/>
      <c r="AU258" s="21"/>
      <c r="AV258" s="21"/>
      <c r="AW258" s="21"/>
      <c r="AX258" s="21"/>
      <c r="AZ258" s="34"/>
    </row>
    <row r="259" spans="1:52">
      <c r="A259" s="23" t="s">
        <v>13</v>
      </c>
      <c r="B259" s="24" t="s">
        <v>133</v>
      </c>
      <c r="C259" s="21"/>
      <c r="D259" s="21"/>
      <c r="E259" s="21"/>
      <c r="F259" s="21"/>
      <c r="G259" s="21"/>
      <c r="H259" s="21"/>
      <c r="I259" s="21">
        <v>50</v>
      </c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2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  <c r="AM259" s="21"/>
      <c r="AN259" s="21"/>
      <c r="AO259" s="21"/>
      <c r="AP259" s="21"/>
      <c r="AQ259" s="21"/>
      <c r="AR259" s="21"/>
      <c r="AS259" s="21"/>
      <c r="AT259" s="21"/>
      <c r="AU259" s="21"/>
      <c r="AV259" s="21"/>
      <c r="AW259" s="21"/>
      <c r="AX259" s="21"/>
      <c r="AZ259" s="34"/>
    </row>
    <row r="260" spans="1:52">
      <c r="A260" s="23" t="s">
        <v>13</v>
      </c>
      <c r="B260" s="24" t="s">
        <v>134</v>
      </c>
      <c r="C260" s="21"/>
      <c r="D260" s="21"/>
      <c r="E260" s="21"/>
      <c r="F260" s="21"/>
      <c r="G260" s="21"/>
      <c r="H260" s="21"/>
      <c r="I260" s="21">
        <v>100</v>
      </c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2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  <c r="AM260" s="21"/>
      <c r="AN260" s="21"/>
      <c r="AO260" s="21"/>
      <c r="AP260" s="21"/>
      <c r="AQ260" s="21"/>
      <c r="AR260" s="21"/>
      <c r="AS260" s="21"/>
      <c r="AT260" s="21"/>
      <c r="AU260" s="21"/>
      <c r="AV260" s="21"/>
      <c r="AW260" s="21"/>
      <c r="AX260" s="21"/>
      <c r="AZ260" s="34"/>
    </row>
    <row r="261" spans="1:52">
      <c r="A261" s="23" t="s">
        <v>13</v>
      </c>
      <c r="B261" s="24" t="s">
        <v>135</v>
      </c>
      <c r="C261" s="21"/>
      <c r="D261" s="21"/>
      <c r="E261" s="21"/>
      <c r="F261" s="21"/>
      <c r="G261" s="21"/>
      <c r="H261" s="21"/>
      <c r="I261" s="21">
        <v>250</v>
      </c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2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  <c r="AM261" s="21"/>
      <c r="AN261" s="21"/>
      <c r="AO261" s="21"/>
      <c r="AP261" s="21"/>
      <c r="AQ261" s="21"/>
      <c r="AR261" s="21"/>
      <c r="AS261" s="21"/>
      <c r="AT261" s="21"/>
      <c r="AU261" s="21"/>
      <c r="AV261" s="21"/>
      <c r="AW261" s="21"/>
      <c r="AX261" s="21"/>
      <c r="AZ261" s="34"/>
    </row>
    <row r="262" spans="1:52">
      <c r="A262" s="23" t="s">
        <v>13</v>
      </c>
      <c r="B262" s="24" t="s">
        <v>136</v>
      </c>
      <c r="C262" s="21"/>
      <c r="D262" s="21"/>
      <c r="E262" s="21"/>
      <c r="F262" s="21"/>
      <c r="G262" s="21"/>
      <c r="H262" s="21"/>
      <c r="I262" s="21">
        <v>500</v>
      </c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2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  <c r="AM262" s="21"/>
      <c r="AN262" s="21"/>
      <c r="AO262" s="21"/>
      <c r="AP262" s="21"/>
      <c r="AQ262" s="21"/>
      <c r="AR262" s="21"/>
      <c r="AS262" s="21"/>
      <c r="AT262" s="21"/>
      <c r="AU262" s="21"/>
      <c r="AV262" s="21"/>
      <c r="AW262" s="21"/>
      <c r="AX262" s="21"/>
      <c r="AZ262" s="34"/>
    </row>
    <row r="263" spans="1:52">
      <c r="A263" s="23" t="s">
        <v>13</v>
      </c>
      <c r="B263" s="24" t="s">
        <v>137</v>
      </c>
      <c r="C263" s="21"/>
      <c r="D263" s="21"/>
      <c r="E263" s="21"/>
      <c r="F263" s="21"/>
      <c r="G263" s="21"/>
      <c r="H263" s="21"/>
      <c r="I263" s="21">
        <v>750</v>
      </c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2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  <c r="AM263" s="21"/>
      <c r="AN263" s="21"/>
      <c r="AO263" s="21"/>
      <c r="AP263" s="21"/>
      <c r="AQ263" s="21"/>
      <c r="AR263" s="21"/>
      <c r="AS263" s="21"/>
      <c r="AT263" s="21"/>
      <c r="AU263" s="21"/>
      <c r="AV263" s="21"/>
      <c r="AW263" s="21"/>
      <c r="AX263" s="21"/>
      <c r="AZ263" s="34"/>
    </row>
    <row r="264" spans="1:52">
      <c r="A264" s="23" t="s">
        <v>13</v>
      </c>
      <c r="B264" s="24" t="s">
        <v>138</v>
      </c>
      <c r="C264" s="21"/>
      <c r="D264" s="21"/>
      <c r="E264" s="21"/>
      <c r="F264" s="21"/>
      <c r="G264" s="21"/>
      <c r="H264" s="21"/>
      <c r="I264" s="21">
        <v>1000</v>
      </c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2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  <c r="AM264" s="21"/>
      <c r="AN264" s="21"/>
      <c r="AO264" s="21"/>
      <c r="AP264" s="21"/>
      <c r="AQ264" s="21"/>
      <c r="AR264" s="21"/>
      <c r="AS264" s="21"/>
      <c r="AT264" s="21"/>
      <c r="AU264" s="21"/>
      <c r="AV264" s="21"/>
      <c r="AW264" s="21"/>
      <c r="AX264" s="21"/>
      <c r="AZ264" s="34"/>
    </row>
    <row r="265" spans="1:52">
      <c r="A265" s="23" t="s">
        <v>13</v>
      </c>
      <c r="B265" s="24" t="s">
        <v>139</v>
      </c>
      <c r="C265" s="21"/>
      <c r="D265" s="21"/>
      <c r="E265" s="21"/>
      <c r="F265" s="21"/>
      <c r="G265" s="21"/>
      <c r="H265" s="21"/>
      <c r="I265" s="21">
        <v>1500</v>
      </c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2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  <c r="AM265" s="21"/>
      <c r="AN265" s="21"/>
      <c r="AO265" s="21"/>
      <c r="AP265" s="21"/>
      <c r="AQ265" s="21"/>
      <c r="AR265" s="21"/>
      <c r="AS265" s="21"/>
      <c r="AT265" s="21"/>
      <c r="AU265" s="21"/>
      <c r="AV265" s="21"/>
      <c r="AW265" s="21"/>
      <c r="AX265" s="21"/>
      <c r="AZ265" s="34"/>
    </row>
    <row r="266" spans="1:52">
      <c r="A266" s="23" t="s">
        <v>13</v>
      </c>
      <c r="B266" s="24" t="s">
        <v>140</v>
      </c>
      <c r="C266" s="21"/>
      <c r="D266" s="21"/>
      <c r="E266" s="21"/>
      <c r="F266" s="21"/>
      <c r="G266" s="21"/>
      <c r="H266" s="21"/>
      <c r="I266" s="21">
        <v>2000</v>
      </c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2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  <c r="AM266" s="21"/>
      <c r="AN266" s="21"/>
      <c r="AO266" s="21"/>
      <c r="AP266" s="21"/>
      <c r="AQ266" s="21"/>
      <c r="AR266" s="21"/>
      <c r="AS266" s="21"/>
      <c r="AT266" s="21"/>
      <c r="AU266" s="21"/>
      <c r="AV266" s="21"/>
      <c r="AW266" s="21"/>
      <c r="AX266" s="21"/>
      <c r="AZ266" s="34"/>
    </row>
    <row r="267" spans="1:52">
      <c r="A267" s="23" t="s">
        <v>14</v>
      </c>
      <c r="B267" s="24" t="s">
        <v>131</v>
      </c>
      <c r="C267" s="21"/>
      <c r="D267" s="21"/>
      <c r="E267" s="21"/>
      <c r="F267" s="21"/>
      <c r="G267" s="21"/>
      <c r="H267" s="21"/>
      <c r="I267" s="21"/>
      <c r="J267" s="21">
        <v>10</v>
      </c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2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  <c r="AM267" s="21"/>
      <c r="AN267" s="21"/>
      <c r="AO267" s="21"/>
      <c r="AP267" s="21"/>
      <c r="AQ267" s="21"/>
      <c r="AR267" s="21"/>
      <c r="AS267" s="21"/>
      <c r="AT267" s="21"/>
      <c r="AU267" s="21"/>
      <c r="AV267" s="21"/>
      <c r="AW267" s="21"/>
      <c r="AX267" s="21"/>
      <c r="AZ267" s="34"/>
    </row>
    <row r="268" spans="1:52">
      <c r="A268" s="23" t="s">
        <v>14</v>
      </c>
      <c r="B268" s="24" t="s">
        <v>132</v>
      </c>
      <c r="C268" s="21"/>
      <c r="D268" s="21"/>
      <c r="E268" s="21"/>
      <c r="F268" s="21"/>
      <c r="G268" s="21"/>
      <c r="H268" s="21"/>
      <c r="I268" s="21"/>
      <c r="J268" s="21">
        <v>25</v>
      </c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2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  <c r="AM268" s="21"/>
      <c r="AN268" s="21"/>
      <c r="AO268" s="21"/>
      <c r="AP268" s="21"/>
      <c r="AQ268" s="21"/>
      <c r="AR268" s="21"/>
      <c r="AS268" s="21"/>
      <c r="AT268" s="21"/>
      <c r="AU268" s="21"/>
      <c r="AV268" s="21"/>
      <c r="AW268" s="21"/>
      <c r="AX268" s="21"/>
      <c r="AZ268" s="34"/>
    </row>
    <row r="269" spans="1:52">
      <c r="A269" s="23" t="s">
        <v>14</v>
      </c>
      <c r="B269" s="24" t="s">
        <v>133</v>
      </c>
      <c r="C269" s="21"/>
      <c r="D269" s="21"/>
      <c r="E269" s="21"/>
      <c r="F269" s="21"/>
      <c r="G269" s="21"/>
      <c r="H269" s="21"/>
      <c r="I269" s="21"/>
      <c r="J269" s="21">
        <v>50</v>
      </c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2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  <c r="AM269" s="21"/>
      <c r="AN269" s="21"/>
      <c r="AO269" s="21"/>
      <c r="AP269" s="21"/>
      <c r="AQ269" s="21"/>
      <c r="AR269" s="21"/>
      <c r="AS269" s="21"/>
      <c r="AT269" s="21"/>
      <c r="AU269" s="21"/>
      <c r="AV269" s="21"/>
      <c r="AW269" s="21"/>
      <c r="AX269" s="21"/>
      <c r="AZ269" s="34"/>
    </row>
    <row r="270" spans="1:52">
      <c r="A270" s="23" t="s">
        <v>14</v>
      </c>
      <c r="B270" s="24" t="s">
        <v>134</v>
      </c>
      <c r="C270" s="21"/>
      <c r="D270" s="21"/>
      <c r="E270" s="21"/>
      <c r="F270" s="21"/>
      <c r="G270" s="21"/>
      <c r="H270" s="21"/>
      <c r="I270" s="21"/>
      <c r="J270" s="21">
        <v>100</v>
      </c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2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  <c r="AM270" s="21"/>
      <c r="AN270" s="21"/>
      <c r="AO270" s="21"/>
      <c r="AP270" s="21"/>
      <c r="AQ270" s="21"/>
      <c r="AR270" s="21"/>
      <c r="AS270" s="21"/>
      <c r="AT270" s="21"/>
      <c r="AU270" s="21"/>
      <c r="AV270" s="21"/>
      <c r="AW270" s="21"/>
      <c r="AX270" s="21"/>
      <c r="AZ270" s="34"/>
    </row>
    <row r="271" spans="1:52">
      <c r="A271" s="23" t="s">
        <v>14</v>
      </c>
      <c r="B271" s="24" t="s">
        <v>135</v>
      </c>
      <c r="C271" s="21"/>
      <c r="D271" s="21"/>
      <c r="E271" s="21"/>
      <c r="F271" s="21"/>
      <c r="G271" s="21"/>
      <c r="H271" s="21"/>
      <c r="I271" s="21"/>
      <c r="J271" s="21">
        <v>250</v>
      </c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2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  <c r="AM271" s="21"/>
      <c r="AN271" s="21"/>
      <c r="AO271" s="21"/>
      <c r="AP271" s="21"/>
      <c r="AQ271" s="21"/>
      <c r="AR271" s="21"/>
      <c r="AS271" s="21"/>
      <c r="AT271" s="21"/>
      <c r="AU271" s="21"/>
      <c r="AV271" s="21"/>
      <c r="AW271" s="21"/>
      <c r="AX271" s="21"/>
      <c r="AZ271" s="34"/>
    </row>
    <row r="272" spans="1:52">
      <c r="A272" s="23" t="s">
        <v>14</v>
      </c>
      <c r="B272" s="24" t="s">
        <v>136</v>
      </c>
      <c r="C272" s="21"/>
      <c r="D272" s="21"/>
      <c r="E272" s="21"/>
      <c r="F272" s="21"/>
      <c r="G272" s="21"/>
      <c r="H272" s="21"/>
      <c r="I272" s="21"/>
      <c r="J272" s="21">
        <v>500</v>
      </c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2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  <c r="AM272" s="21"/>
      <c r="AN272" s="21"/>
      <c r="AO272" s="21"/>
      <c r="AP272" s="21"/>
      <c r="AQ272" s="21"/>
      <c r="AR272" s="21"/>
      <c r="AS272" s="21"/>
      <c r="AT272" s="21"/>
      <c r="AU272" s="21"/>
      <c r="AV272" s="21"/>
      <c r="AW272" s="21"/>
      <c r="AX272" s="21"/>
      <c r="AZ272" s="34"/>
    </row>
    <row r="273" spans="1:52">
      <c r="A273" s="23" t="s">
        <v>14</v>
      </c>
      <c r="B273" s="24" t="s">
        <v>137</v>
      </c>
      <c r="C273" s="21"/>
      <c r="D273" s="21"/>
      <c r="E273" s="21"/>
      <c r="F273" s="21"/>
      <c r="G273" s="21"/>
      <c r="H273" s="21"/>
      <c r="I273" s="21"/>
      <c r="J273" s="21">
        <v>750</v>
      </c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2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  <c r="AM273" s="21"/>
      <c r="AN273" s="21"/>
      <c r="AO273" s="21"/>
      <c r="AP273" s="21"/>
      <c r="AQ273" s="21"/>
      <c r="AR273" s="21"/>
      <c r="AS273" s="21"/>
      <c r="AT273" s="21"/>
      <c r="AU273" s="21"/>
      <c r="AV273" s="21"/>
      <c r="AW273" s="21"/>
      <c r="AX273" s="21"/>
      <c r="AZ273" s="34"/>
    </row>
    <row r="274" spans="1:52">
      <c r="A274" s="23" t="s">
        <v>14</v>
      </c>
      <c r="B274" s="24" t="s">
        <v>138</v>
      </c>
      <c r="C274" s="21"/>
      <c r="D274" s="21"/>
      <c r="E274" s="21"/>
      <c r="F274" s="21"/>
      <c r="G274" s="21"/>
      <c r="H274" s="21"/>
      <c r="I274" s="21"/>
      <c r="J274" s="21">
        <v>1000</v>
      </c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2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  <c r="AM274" s="21"/>
      <c r="AN274" s="21"/>
      <c r="AO274" s="21"/>
      <c r="AP274" s="21"/>
      <c r="AQ274" s="21"/>
      <c r="AR274" s="21"/>
      <c r="AS274" s="21"/>
      <c r="AT274" s="21"/>
      <c r="AU274" s="21"/>
      <c r="AV274" s="21"/>
      <c r="AW274" s="21"/>
      <c r="AX274" s="21"/>
      <c r="AZ274" s="34"/>
    </row>
    <row r="275" spans="1:52">
      <c r="A275" s="23" t="s">
        <v>14</v>
      </c>
      <c r="B275" s="24" t="s">
        <v>139</v>
      </c>
      <c r="C275" s="21"/>
      <c r="D275" s="21"/>
      <c r="E275" s="21"/>
      <c r="F275" s="21"/>
      <c r="G275" s="21"/>
      <c r="H275" s="21"/>
      <c r="I275" s="21"/>
      <c r="J275" s="21">
        <v>1500</v>
      </c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2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  <c r="AM275" s="21"/>
      <c r="AN275" s="21"/>
      <c r="AO275" s="21"/>
      <c r="AP275" s="21"/>
      <c r="AQ275" s="21"/>
      <c r="AR275" s="21"/>
      <c r="AS275" s="21"/>
      <c r="AT275" s="21"/>
      <c r="AU275" s="21"/>
      <c r="AV275" s="21"/>
      <c r="AW275" s="21"/>
      <c r="AX275" s="21"/>
      <c r="AZ275" s="34"/>
    </row>
    <row r="276" spans="1:52">
      <c r="A276" s="23" t="s">
        <v>14</v>
      </c>
      <c r="B276" s="24" t="s">
        <v>140</v>
      </c>
      <c r="C276" s="21"/>
      <c r="D276" s="21"/>
      <c r="E276" s="21"/>
      <c r="F276" s="21"/>
      <c r="G276" s="21"/>
      <c r="H276" s="21"/>
      <c r="I276" s="21"/>
      <c r="J276" s="21">
        <v>2000</v>
      </c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2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  <c r="AM276" s="21"/>
      <c r="AN276" s="21"/>
      <c r="AO276" s="21"/>
      <c r="AP276" s="21"/>
      <c r="AQ276" s="21"/>
      <c r="AR276" s="21"/>
      <c r="AS276" s="21"/>
      <c r="AT276" s="21"/>
      <c r="AU276" s="21"/>
      <c r="AV276" s="21"/>
      <c r="AW276" s="21"/>
      <c r="AX276" s="21"/>
      <c r="AZ276" s="34"/>
    </row>
    <row r="277" spans="1:52" ht="30">
      <c r="A277" s="23" t="s">
        <v>15</v>
      </c>
      <c r="B277" s="24" t="s">
        <v>131</v>
      </c>
      <c r="C277" s="21"/>
      <c r="D277" s="21"/>
      <c r="E277" s="21"/>
      <c r="F277" s="21"/>
      <c r="G277" s="21"/>
      <c r="H277" s="21"/>
      <c r="I277" s="21"/>
      <c r="J277" s="21"/>
      <c r="K277" s="21">
        <v>10</v>
      </c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2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  <c r="AM277" s="21"/>
      <c r="AN277" s="21"/>
      <c r="AO277" s="21"/>
      <c r="AP277" s="21"/>
      <c r="AQ277" s="21"/>
      <c r="AR277" s="21"/>
      <c r="AS277" s="21"/>
      <c r="AT277" s="21"/>
      <c r="AU277" s="21"/>
      <c r="AV277" s="21"/>
      <c r="AW277" s="21"/>
      <c r="AX277" s="21"/>
      <c r="AZ277" s="34"/>
    </row>
    <row r="278" spans="1:52" ht="30">
      <c r="A278" s="23" t="s">
        <v>15</v>
      </c>
      <c r="B278" s="24" t="s">
        <v>132</v>
      </c>
      <c r="C278" s="21"/>
      <c r="D278" s="21"/>
      <c r="E278" s="21"/>
      <c r="F278" s="21"/>
      <c r="G278" s="21"/>
      <c r="H278" s="21"/>
      <c r="I278" s="21"/>
      <c r="J278" s="21"/>
      <c r="K278" s="21">
        <v>25</v>
      </c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2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  <c r="AM278" s="21"/>
      <c r="AN278" s="21"/>
      <c r="AO278" s="21"/>
      <c r="AP278" s="21"/>
      <c r="AQ278" s="21"/>
      <c r="AR278" s="21"/>
      <c r="AS278" s="21"/>
      <c r="AT278" s="21"/>
      <c r="AU278" s="21"/>
      <c r="AV278" s="21"/>
      <c r="AW278" s="21"/>
      <c r="AX278" s="21"/>
      <c r="AZ278" s="34"/>
    </row>
    <row r="279" spans="1:52" ht="30">
      <c r="A279" s="23" t="s">
        <v>15</v>
      </c>
      <c r="B279" s="24" t="s">
        <v>133</v>
      </c>
      <c r="C279" s="21"/>
      <c r="D279" s="21"/>
      <c r="E279" s="21"/>
      <c r="F279" s="21"/>
      <c r="G279" s="21"/>
      <c r="H279" s="21"/>
      <c r="I279" s="21"/>
      <c r="J279" s="21"/>
      <c r="K279" s="21">
        <v>50</v>
      </c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2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  <c r="AM279" s="21"/>
      <c r="AN279" s="21"/>
      <c r="AO279" s="21"/>
      <c r="AP279" s="21"/>
      <c r="AQ279" s="21"/>
      <c r="AR279" s="21"/>
      <c r="AS279" s="21"/>
      <c r="AT279" s="21"/>
      <c r="AU279" s="21"/>
      <c r="AV279" s="21"/>
      <c r="AW279" s="21"/>
      <c r="AX279" s="21"/>
      <c r="AZ279" s="34"/>
    </row>
    <row r="280" spans="1:52" ht="30">
      <c r="A280" s="23" t="s">
        <v>15</v>
      </c>
      <c r="B280" s="24" t="s">
        <v>134</v>
      </c>
      <c r="C280" s="21"/>
      <c r="D280" s="21"/>
      <c r="E280" s="21"/>
      <c r="F280" s="21"/>
      <c r="G280" s="21"/>
      <c r="H280" s="21"/>
      <c r="I280" s="21"/>
      <c r="J280" s="21"/>
      <c r="K280" s="21">
        <v>100</v>
      </c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2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  <c r="AM280" s="21"/>
      <c r="AN280" s="21"/>
      <c r="AO280" s="21"/>
      <c r="AP280" s="21"/>
      <c r="AQ280" s="21"/>
      <c r="AR280" s="21"/>
      <c r="AS280" s="21"/>
      <c r="AT280" s="21"/>
      <c r="AU280" s="21"/>
      <c r="AV280" s="21"/>
      <c r="AW280" s="21"/>
      <c r="AX280" s="21"/>
      <c r="AZ280" s="34"/>
    </row>
    <row r="281" spans="1:52" ht="30">
      <c r="A281" s="23" t="s">
        <v>15</v>
      </c>
      <c r="B281" s="24" t="s">
        <v>135</v>
      </c>
      <c r="C281" s="21"/>
      <c r="D281" s="21"/>
      <c r="E281" s="21"/>
      <c r="F281" s="21"/>
      <c r="G281" s="21"/>
      <c r="H281" s="21"/>
      <c r="I281" s="21"/>
      <c r="J281" s="21"/>
      <c r="K281" s="21">
        <v>250</v>
      </c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2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  <c r="AM281" s="21"/>
      <c r="AN281" s="21"/>
      <c r="AO281" s="21"/>
      <c r="AP281" s="21"/>
      <c r="AQ281" s="21"/>
      <c r="AR281" s="21"/>
      <c r="AS281" s="21"/>
      <c r="AT281" s="21"/>
      <c r="AU281" s="21"/>
      <c r="AV281" s="21"/>
      <c r="AW281" s="21"/>
      <c r="AX281" s="21"/>
      <c r="AZ281" s="34"/>
    </row>
    <row r="282" spans="1:52" ht="30">
      <c r="A282" s="23" t="s">
        <v>15</v>
      </c>
      <c r="B282" s="24" t="s">
        <v>136</v>
      </c>
      <c r="C282" s="21"/>
      <c r="D282" s="21"/>
      <c r="E282" s="21"/>
      <c r="F282" s="21"/>
      <c r="G282" s="21"/>
      <c r="H282" s="21"/>
      <c r="I282" s="21"/>
      <c r="J282" s="21"/>
      <c r="K282" s="21">
        <v>500</v>
      </c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2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  <c r="AM282" s="21"/>
      <c r="AN282" s="21"/>
      <c r="AO282" s="21"/>
      <c r="AP282" s="21"/>
      <c r="AQ282" s="21"/>
      <c r="AR282" s="21"/>
      <c r="AS282" s="21"/>
      <c r="AT282" s="21"/>
      <c r="AU282" s="21"/>
      <c r="AV282" s="21"/>
      <c r="AW282" s="21"/>
      <c r="AX282" s="21"/>
      <c r="AZ282" s="34"/>
    </row>
    <row r="283" spans="1:52" ht="30">
      <c r="A283" s="23" t="s">
        <v>15</v>
      </c>
      <c r="B283" s="24" t="s">
        <v>137</v>
      </c>
      <c r="C283" s="21"/>
      <c r="D283" s="21"/>
      <c r="E283" s="21"/>
      <c r="F283" s="21"/>
      <c r="G283" s="21"/>
      <c r="H283" s="21"/>
      <c r="I283" s="21"/>
      <c r="J283" s="21"/>
      <c r="K283" s="21">
        <v>750</v>
      </c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2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  <c r="AM283" s="21"/>
      <c r="AN283" s="21"/>
      <c r="AO283" s="21"/>
      <c r="AP283" s="21"/>
      <c r="AQ283" s="21"/>
      <c r="AR283" s="21"/>
      <c r="AS283" s="21"/>
      <c r="AT283" s="21"/>
      <c r="AU283" s="21"/>
      <c r="AV283" s="21"/>
      <c r="AW283" s="21"/>
      <c r="AX283" s="21"/>
      <c r="AZ283" s="34"/>
    </row>
    <row r="284" spans="1:52" ht="30">
      <c r="A284" s="23" t="s">
        <v>15</v>
      </c>
      <c r="B284" s="24" t="s">
        <v>138</v>
      </c>
      <c r="C284" s="21"/>
      <c r="D284" s="21"/>
      <c r="E284" s="21"/>
      <c r="F284" s="21"/>
      <c r="G284" s="21"/>
      <c r="H284" s="21"/>
      <c r="I284" s="21"/>
      <c r="J284" s="21"/>
      <c r="K284" s="21">
        <v>1000</v>
      </c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2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  <c r="AM284" s="21"/>
      <c r="AN284" s="21"/>
      <c r="AO284" s="21"/>
      <c r="AP284" s="21"/>
      <c r="AQ284" s="21"/>
      <c r="AR284" s="21"/>
      <c r="AS284" s="21"/>
      <c r="AT284" s="21"/>
      <c r="AU284" s="21"/>
      <c r="AV284" s="21"/>
      <c r="AW284" s="21"/>
      <c r="AX284" s="21"/>
      <c r="AZ284" s="34"/>
    </row>
    <row r="285" spans="1:52" ht="30">
      <c r="A285" s="23" t="s">
        <v>15</v>
      </c>
      <c r="B285" s="24" t="s">
        <v>139</v>
      </c>
      <c r="C285" s="21"/>
      <c r="D285" s="21"/>
      <c r="E285" s="21"/>
      <c r="F285" s="21"/>
      <c r="G285" s="21"/>
      <c r="H285" s="21"/>
      <c r="I285" s="21"/>
      <c r="J285" s="21"/>
      <c r="K285" s="21">
        <v>1500</v>
      </c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2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  <c r="AM285" s="21"/>
      <c r="AN285" s="21"/>
      <c r="AO285" s="21"/>
      <c r="AP285" s="21"/>
      <c r="AQ285" s="21"/>
      <c r="AR285" s="21"/>
      <c r="AS285" s="21"/>
      <c r="AT285" s="21"/>
      <c r="AU285" s="21"/>
      <c r="AV285" s="21"/>
      <c r="AW285" s="21"/>
      <c r="AX285" s="21"/>
      <c r="AZ285" s="34"/>
    </row>
    <row r="286" spans="1:52" ht="30">
      <c r="A286" s="23" t="s">
        <v>15</v>
      </c>
      <c r="B286" s="24" t="s">
        <v>140</v>
      </c>
      <c r="C286" s="21"/>
      <c r="D286" s="21"/>
      <c r="E286" s="21"/>
      <c r="F286" s="21"/>
      <c r="G286" s="21"/>
      <c r="H286" s="21"/>
      <c r="I286" s="21"/>
      <c r="J286" s="21"/>
      <c r="K286" s="21">
        <v>2000</v>
      </c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2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  <c r="AM286" s="21"/>
      <c r="AN286" s="21"/>
      <c r="AO286" s="21"/>
      <c r="AP286" s="21"/>
      <c r="AQ286" s="21"/>
      <c r="AR286" s="21"/>
      <c r="AS286" s="21"/>
      <c r="AT286" s="21"/>
      <c r="AU286" s="21"/>
      <c r="AV286" s="21"/>
      <c r="AW286" s="21"/>
      <c r="AX286" s="21"/>
      <c r="AZ286" s="34"/>
    </row>
    <row r="287" spans="1:52">
      <c r="A287" s="23" t="s">
        <v>16</v>
      </c>
      <c r="B287" s="24" t="s">
        <v>131</v>
      </c>
      <c r="C287" s="21"/>
      <c r="D287" s="21"/>
      <c r="E287" s="21"/>
      <c r="F287" s="21"/>
      <c r="G287" s="21"/>
      <c r="H287" s="21"/>
      <c r="I287" s="21"/>
      <c r="J287" s="21"/>
      <c r="K287" s="21"/>
      <c r="L287" s="21">
        <v>10</v>
      </c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2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  <c r="AM287" s="21"/>
      <c r="AN287" s="21"/>
      <c r="AO287" s="21"/>
      <c r="AP287" s="21"/>
      <c r="AQ287" s="21"/>
      <c r="AR287" s="21"/>
      <c r="AS287" s="21"/>
      <c r="AT287" s="21"/>
      <c r="AU287" s="21"/>
      <c r="AV287" s="21"/>
      <c r="AW287" s="21"/>
      <c r="AX287" s="21"/>
      <c r="AZ287" s="34"/>
    </row>
    <row r="288" spans="1:52">
      <c r="A288" s="23" t="s">
        <v>16</v>
      </c>
      <c r="B288" s="24" t="s">
        <v>132</v>
      </c>
      <c r="C288" s="21"/>
      <c r="D288" s="21"/>
      <c r="E288" s="21"/>
      <c r="F288" s="21"/>
      <c r="G288" s="21"/>
      <c r="H288" s="21"/>
      <c r="I288" s="21"/>
      <c r="J288" s="21"/>
      <c r="K288" s="21"/>
      <c r="L288" s="21">
        <v>25</v>
      </c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2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  <c r="AM288" s="21"/>
      <c r="AN288" s="21"/>
      <c r="AO288" s="21"/>
      <c r="AP288" s="21"/>
      <c r="AQ288" s="21"/>
      <c r="AR288" s="21"/>
      <c r="AS288" s="21"/>
      <c r="AT288" s="21"/>
      <c r="AU288" s="21"/>
      <c r="AV288" s="21"/>
      <c r="AW288" s="21"/>
      <c r="AX288" s="21"/>
      <c r="AZ288" s="34"/>
    </row>
    <row r="289" spans="1:52">
      <c r="A289" s="23" t="s">
        <v>16</v>
      </c>
      <c r="B289" s="24" t="s">
        <v>133</v>
      </c>
      <c r="C289" s="21"/>
      <c r="D289" s="21"/>
      <c r="E289" s="21"/>
      <c r="F289" s="21"/>
      <c r="G289" s="21"/>
      <c r="H289" s="21"/>
      <c r="I289" s="21"/>
      <c r="J289" s="21"/>
      <c r="K289" s="21"/>
      <c r="L289" s="21">
        <v>50</v>
      </c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2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  <c r="AM289" s="21"/>
      <c r="AN289" s="21"/>
      <c r="AO289" s="21"/>
      <c r="AP289" s="21"/>
      <c r="AQ289" s="21"/>
      <c r="AR289" s="21"/>
      <c r="AS289" s="21"/>
      <c r="AT289" s="21"/>
      <c r="AU289" s="21"/>
      <c r="AV289" s="21"/>
      <c r="AW289" s="21"/>
      <c r="AX289" s="21"/>
      <c r="AZ289" s="34"/>
    </row>
    <row r="290" spans="1:52">
      <c r="A290" s="23" t="s">
        <v>16</v>
      </c>
      <c r="B290" s="24" t="s">
        <v>134</v>
      </c>
      <c r="C290" s="21"/>
      <c r="D290" s="21"/>
      <c r="E290" s="21"/>
      <c r="F290" s="21"/>
      <c r="G290" s="21"/>
      <c r="H290" s="21"/>
      <c r="I290" s="21"/>
      <c r="J290" s="21"/>
      <c r="K290" s="21"/>
      <c r="L290" s="21">
        <v>100</v>
      </c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2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  <c r="AM290" s="21"/>
      <c r="AN290" s="21"/>
      <c r="AO290" s="21"/>
      <c r="AP290" s="21"/>
      <c r="AQ290" s="21"/>
      <c r="AR290" s="21"/>
      <c r="AS290" s="21"/>
      <c r="AT290" s="21"/>
      <c r="AU290" s="21"/>
      <c r="AV290" s="21"/>
      <c r="AW290" s="21"/>
      <c r="AX290" s="21"/>
      <c r="AZ290" s="34"/>
    </row>
    <row r="291" spans="1:52">
      <c r="A291" s="23" t="s">
        <v>16</v>
      </c>
      <c r="B291" s="24" t="s">
        <v>135</v>
      </c>
      <c r="C291" s="21"/>
      <c r="D291" s="21"/>
      <c r="E291" s="21"/>
      <c r="F291" s="21"/>
      <c r="G291" s="21"/>
      <c r="H291" s="21"/>
      <c r="I291" s="21"/>
      <c r="J291" s="21"/>
      <c r="K291" s="21"/>
      <c r="L291" s="21">
        <v>250</v>
      </c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2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  <c r="AM291" s="21"/>
      <c r="AN291" s="21"/>
      <c r="AO291" s="21"/>
      <c r="AP291" s="21"/>
      <c r="AQ291" s="21"/>
      <c r="AR291" s="21"/>
      <c r="AS291" s="21"/>
      <c r="AT291" s="21"/>
      <c r="AU291" s="21"/>
      <c r="AV291" s="21"/>
      <c r="AW291" s="21"/>
      <c r="AX291" s="21"/>
      <c r="AZ291" s="34"/>
    </row>
    <row r="292" spans="1:52">
      <c r="A292" s="23" t="s">
        <v>16</v>
      </c>
      <c r="B292" s="24" t="s">
        <v>136</v>
      </c>
      <c r="C292" s="21"/>
      <c r="D292" s="21"/>
      <c r="E292" s="21"/>
      <c r="F292" s="21"/>
      <c r="G292" s="21"/>
      <c r="H292" s="21"/>
      <c r="I292" s="21"/>
      <c r="J292" s="21"/>
      <c r="K292" s="21"/>
      <c r="L292" s="21">
        <v>500</v>
      </c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2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  <c r="AM292" s="21"/>
      <c r="AN292" s="21"/>
      <c r="AO292" s="21"/>
      <c r="AP292" s="21"/>
      <c r="AQ292" s="21"/>
      <c r="AR292" s="21"/>
      <c r="AS292" s="21"/>
      <c r="AT292" s="21"/>
      <c r="AU292" s="21"/>
      <c r="AV292" s="21"/>
      <c r="AW292" s="21"/>
      <c r="AX292" s="21"/>
      <c r="AZ292" s="34"/>
    </row>
    <row r="293" spans="1:52">
      <c r="A293" s="23" t="s">
        <v>16</v>
      </c>
      <c r="B293" s="24" t="s">
        <v>137</v>
      </c>
      <c r="C293" s="21"/>
      <c r="D293" s="21"/>
      <c r="E293" s="21"/>
      <c r="F293" s="21"/>
      <c r="G293" s="21"/>
      <c r="H293" s="21"/>
      <c r="I293" s="21"/>
      <c r="J293" s="21"/>
      <c r="K293" s="21"/>
      <c r="L293" s="21">
        <v>750</v>
      </c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2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  <c r="AM293" s="21"/>
      <c r="AN293" s="21"/>
      <c r="AO293" s="21"/>
      <c r="AP293" s="21"/>
      <c r="AQ293" s="21"/>
      <c r="AR293" s="21"/>
      <c r="AS293" s="21"/>
      <c r="AT293" s="21"/>
      <c r="AU293" s="21"/>
      <c r="AV293" s="21"/>
      <c r="AW293" s="21"/>
      <c r="AX293" s="21"/>
      <c r="AZ293" s="34"/>
    </row>
    <row r="294" spans="1:52">
      <c r="A294" s="23" t="s">
        <v>16</v>
      </c>
      <c r="B294" s="24" t="s">
        <v>138</v>
      </c>
      <c r="C294" s="21"/>
      <c r="D294" s="21"/>
      <c r="E294" s="21"/>
      <c r="F294" s="21"/>
      <c r="G294" s="21"/>
      <c r="H294" s="21"/>
      <c r="I294" s="21"/>
      <c r="J294" s="21"/>
      <c r="K294" s="21"/>
      <c r="L294" s="21">
        <v>1000</v>
      </c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2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  <c r="AM294" s="21"/>
      <c r="AN294" s="21"/>
      <c r="AO294" s="21"/>
      <c r="AP294" s="21"/>
      <c r="AQ294" s="21"/>
      <c r="AR294" s="21"/>
      <c r="AS294" s="21"/>
      <c r="AT294" s="21"/>
      <c r="AU294" s="21"/>
      <c r="AV294" s="21"/>
      <c r="AW294" s="21"/>
      <c r="AX294" s="21"/>
      <c r="AZ294" s="34"/>
    </row>
    <row r="295" spans="1:52">
      <c r="A295" s="23" t="s">
        <v>16</v>
      </c>
      <c r="B295" s="24" t="s">
        <v>139</v>
      </c>
      <c r="C295" s="21"/>
      <c r="D295" s="21"/>
      <c r="E295" s="21"/>
      <c r="F295" s="21"/>
      <c r="G295" s="21"/>
      <c r="H295" s="21"/>
      <c r="I295" s="21"/>
      <c r="J295" s="21"/>
      <c r="K295" s="21"/>
      <c r="L295" s="21">
        <v>1500</v>
      </c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2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  <c r="AM295" s="21"/>
      <c r="AN295" s="21"/>
      <c r="AO295" s="21"/>
      <c r="AP295" s="21"/>
      <c r="AQ295" s="21"/>
      <c r="AR295" s="21"/>
      <c r="AS295" s="21"/>
      <c r="AT295" s="21"/>
      <c r="AU295" s="21"/>
      <c r="AV295" s="21"/>
      <c r="AW295" s="21"/>
      <c r="AX295" s="21"/>
      <c r="AZ295" s="34"/>
    </row>
    <row r="296" spans="1:52">
      <c r="A296" s="23" t="s">
        <v>16</v>
      </c>
      <c r="B296" s="24" t="s">
        <v>140</v>
      </c>
      <c r="C296" s="21"/>
      <c r="D296" s="21"/>
      <c r="E296" s="21"/>
      <c r="F296" s="21"/>
      <c r="G296" s="21"/>
      <c r="H296" s="21"/>
      <c r="I296" s="21"/>
      <c r="J296" s="21"/>
      <c r="K296" s="21"/>
      <c r="L296" s="21">
        <v>2000</v>
      </c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2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  <c r="AM296" s="21"/>
      <c r="AN296" s="21"/>
      <c r="AO296" s="21"/>
      <c r="AP296" s="21"/>
      <c r="AQ296" s="21"/>
      <c r="AR296" s="21"/>
      <c r="AS296" s="21"/>
      <c r="AT296" s="21"/>
      <c r="AU296" s="21"/>
      <c r="AV296" s="21"/>
      <c r="AW296" s="21"/>
      <c r="AX296" s="21"/>
      <c r="AZ296" s="34"/>
    </row>
    <row r="297" spans="1:52">
      <c r="A297" s="23" t="s">
        <v>17</v>
      </c>
      <c r="B297" s="24" t="s">
        <v>131</v>
      </c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>
        <v>10</v>
      </c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2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  <c r="AM297" s="21"/>
      <c r="AN297" s="21"/>
      <c r="AO297" s="21"/>
      <c r="AP297" s="21"/>
      <c r="AQ297" s="21"/>
      <c r="AR297" s="21"/>
      <c r="AS297" s="21"/>
      <c r="AT297" s="21"/>
      <c r="AU297" s="21"/>
      <c r="AV297" s="21"/>
      <c r="AW297" s="21"/>
      <c r="AX297" s="21"/>
      <c r="AZ297" s="34"/>
    </row>
    <row r="298" spans="1:52">
      <c r="A298" s="23" t="s">
        <v>17</v>
      </c>
      <c r="B298" s="24" t="s">
        <v>132</v>
      </c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>
        <v>25</v>
      </c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2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  <c r="AM298" s="21"/>
      <c r="AN298" s="21"/>
      <c r="AO298" s="21"/>
      <c r="AP298" s="21"/>
      <c r="AQ298" s="21"/>
      <c r="AR298" s="21"/>
      <c r="AS298" s="21"/>
      <c r="AT298" s="21"/>
      <c r="AU298" s="21"/>
      <c r="AV298" s="21"/>
      <c r="AW298" s="21"/>
      <c r="AX298" s="21"/>
      <c r="AZ298" s="34"/>
    </row>
    <row r="299" spans="1:52">
      <c r="A299" s="23" t="s">
        <v>17</v>
      </c>
      <c r="B299" s="24" t="s">
        <v>133</v>
      </c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>
        <v>50</v>
      </c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2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  <c r="AM299" s="21"/>
      <c r="AN299" s="21"/>
      <c r="AO299" s="21"/>
      <c r="AP299" s="21"/>
      <c r="AQ299" s="21"/>
      <c r="AR299" s="21"/>
      <c r="AS299" s="21"/>
      <c r="AT299" s="21"/>
      <c r="AU299" s="21"/>
      <c r="AV299" s="21"/>
      <c r="AW299" s="21"/>
      <c r="AX299" s="21"/>
      <c r="AZ299" s="34"/>
    </row>
    <row r="300" spans="1:52">
      <c r="A300" s="23" t="s">
        <v>17</v>
      </c>
      <c r="B300" s="24" t="s">
        <v>134</v>
      </c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>
        <v>100</v>
      </c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2"/>
      <c r="AB300" s="21"/>
      <c r="AC300" s="21"/>
      <c r="AD300" s="21"/>
      <c r="AE300" s="21"/>
      <c r="AF300" s="21"/>
      <c r="AG300" s="21"/>
      <c r="AH300" s="21"/>
      <c r="AI300" s="21"/>
      <c r="AJ300" s="21"/>
      <c r="AK300" s="21"/>
      <c r="AL300" s="21"/>
      <c r="AM300" s="21"/>
      <c r="AN300" s="21"/>
      <c r="AO300" s="21"/>
      <c r="AP300" s="21"/>
      <c r="AQ300" s="21"/>
      <c r="AR300" s="21"/>
      <c r="AS300" s="21"/>
      <c r="AT300" s="21"/>
      <c r="AU300" s="21"/>
      <c r="AV300" s="21"/>
      <c r="AW300" s="21"/>
      <c r="AX300" s="21"/>
      <c r="AZ300" s="34"/>
    </row>
    <row r="301" spans="1:52">
      <c r="A301" s="23" t="s">
        <v>17</v>
      </c>
      <c r="B301" s="24" t="s">
        <v>135</v>
      </c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>
        <v>250</v>
      </c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2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  <c r="AM301" s="21"/>
      <c r="AN301" s="21"/>
      <c r="AO301" s="21"/>
      <c r="AP301" s="21"/>
      <c r="AQ301" s="21"/>
      <c r="AR301" s="21"/>
      <c r="AS301" s="21"/>
      <c r="AT301" s="21"/>
      <c r="AU301" s="21"/>
      <c r="AV301" s="21"/>
      <c r="AW301" s="21"/>
      <c r="AX301" s="21"/>
      <c r="AZ301" s="34"/>
    </row>
    <row r="302" spans="1:52">
      <c r="A302" s="23" t="s">
        <v>17</v>
      </c>
      <c r="B302" s="24" t="s">
        <v>136</v>
      </c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>
        <v>500</v>
      </c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2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  <c r="AM302" s="21"/>
      <c r="AN302" s="21"/>
      <c r="AO302" s="21"/>
      <c r="AP302" s="21"/>
      <c r="AQ302" s="21"/>
      <c r="AR302" s="21"/>
      <c r="AS302" s="21"/>
      <c r="AT302" s="21"/>
      <c r="AU302" s="21"/>
      <c r="AV302" s="21"/>
      <c r="AW302" s="21"/>
      <c r="AX302" s="21"/>
      <c r="AZ302" s="34"/>
    </row>
    <row r="303" spans="1:52">
      <c r="A303" s="23" t="s">
        <v>17</v>
      </c>
      <c r="B303" s="24" t="s">
        <v>137</v>
      </c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>
        <v>750</v>
      </c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2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  <c r="AM303" s="21"/>
      <c r="AN303" s="21"/>
      <c r="AO303" s="21"/>
      <c r="AP303" s="21"/>
      <c r="AQ303" s="21"/>
      <c r="AR303" s="21"/>
      <c r="AS303" s="21"/>
      <c r="AT303" s="21"/>
      <c r="AU303" s="21"/>
      <c r="AV303" s="21"/>
      <c r="AW303" s="21"/>
      <c r="AX303" s="21"/>
      <c r="AZ303" s="34"/>
    </row>
    <row r="304" spans="1:52">
      <c r="A304" s="23" t="s">
        <v>17</v>
      </c>
      <c r="B304" s="24" t="s">
        <v>138</v>
      </c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>
        <v>1000</v>
      </c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2"/>
      <c r="AB304" s="21"/>
      <c r="AC304" s="21"/>
      <c r="AD304" s="21"/>
      <c r="AE304" s="21"/>
      <c r="AF304" s="21"/>
      <c r="AG304" s="21"/>
      <c r="AH304" s="21"/>
      <c r="AI304" s="21"/>
      <c r="AJ304" s="21"/>
      <c r="AK304" s="21"/>
      <c r="AL304" s="21"/>
      <c r="AM304" s="21"/>
      <c r="AN304" s="21"/>
      <c r="AO304" s="21"/>
      <c r="AP304" s="21"/>
      <c r="AQ304" s="21"/>
      <c r="AR304" s="21"/>
      <c r="AS304" s="21"/>
      <c r="AT304" s="21"/>
      <c r="AU304" s="21"/>
      <c r="AV304" s="21"/>
      <c r="AW304" s="21"/>
      <c r="AX304" s="21"/>
      <c r="AZ304" s="34"/>
    </row>
    <row r="305" spans="1:52">
      <c r="A305" s="23" t="s">
        <v>17</v>
      </c>
      <c r="B305" s="24" t="s">
        <v>139</v>
      </c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>
        <v>1500</v>
      </c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2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  <c r="AM305" s="21"/>
      <c r="AN305" s="21"/>
      <c r="AO305" s="21"/>
      <c r="AP305" s="21"/>
      <c r="AQ305" s="21"/>
      <c r="AR305" s="21"/>
      <c r="AS305" s="21"/>
      <c r="AT305" s="21"/>
      <c r="AU305" s="21"/>
      <c r="AV305" s="21"/>
      <c r="AW305" s="21"/>
      <c r="AX305" s="21"/>
      <c r="AZ305" s="34"/>
    </row>
    <row r="306" spans="1:52">
      <c r="A306" s="23" t="s">
        <v>17</v>
      </c>
      <c r="B306" s="24" t="s">
        <v>140</v>
      </c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>
        <v>2000</v>
      </c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2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  <c r="AM306" s="21"/>
      <c r="AN306" s="21"/>
      <c r="AO306" s="21"/>
      <c r="AP306" s="21"/>
      <c r="AQ306" s="21"/>
      <c r="AR306" s="21"/>
      <c r="AS306" s="21"/>
      <c r="AT306" s="21"/>
      <c r="AU306" s="21"/>
      <c r="AV306" s="21"/>
      <c r="AW306" s="21"/>
      <c r="AX306" s="21"/>
      <c r="AZ306" s="34"/>
    </row>
    <row r="307" spans="1:52">
      <c r="A307" s="23" t="s">
        <v>18</v>
      </c>
      <c r="B307" s="24" t="s">
        <v>131</v>
      </c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>
        <v>10</v>
      </c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2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  <c r="AM307" s="21"/>
      <c r="AN307" s="21"/>
      <c r="AO307" s="21"/>
      <c r="AP307" s="21"/>
      <c r="AQ307" s="21"/>
      <c r="AR307" s="21"/>
      <c r="AS307" s="21"/>
      <c r="AT307" s="21"/>
      <c r="AU307" s="21"/>
      <c r="AV307" s="21"/>
      <c r="AW307" s="21"/>
      <c r="AX307" s="21"/>
      <c r="AZ307" s="34"/>
    </row>
    <row r="308" spans="1:52">
      <c r="A308" s="23" t="s">
        <v>18</v>
      </c>
      <c r="B308" s="24" t="s">
        <v>132</v>
      </c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>
        <v>25</v>
      </c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2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  <c r="AM308" s="21"/>
      <c r="AN308" s="21"/>
      <c r="AO308" s="21"/>
      <c r="AP308" s="21"/>
      <c r="AQ308" s="21"/>
      <c r="AR308" s="21"/>
      <c r="AS308" s="21"/>
      <c r="AT308" s="21"/>
      <c r="AU308" s="21"/>
      <c r="AV308" s="21"/>
      <c r="AW308" s="21"/>
      <c r="AX308" s="21"/>
      <c r="AZ308" s="34"/>
    </row>
    <row r="309" spans="1:52">
      <c r="A309" s="23" t="s">
        <v>18</v>
      </c>
      <c r="B309" s="24" t="s">
        <v>133</v>
      </c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>
        <v>50</v>
      </c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2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  <c r="AM309" s="21"/>
      <c r="AN309" s="21"/>
      <c r="AO309" s="21"/>
      <c r="AP309" s="21"/>
      <c r="AQ309" s="21"/>
      <c r="AR309" s="21"/>
      <c r="AS309" s="21"/>
      <c r="AT309" s="21"/>
      <c r="AU309" s="21"/>
      <c r="AV309" s="21"/>
      <c r="AW309" s="21"/>
      <c r="AX309" s="21"/>
      <c r="AZ309" s="34"/>
    </row>
    <row r="310" spans="1:52">
      <c r="A310" s="23" t="s">
        <v>18</v>
      </c>
      <c r="B310" s="24" t="s">
        <v>134</v>
      </c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>
        <v>100</v>
      </c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2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  <c r="AM310" s="21"/>
      <c r="AN310" s="21"/>
      <c r="AO310" s="21"/>
      <c r="AP310" s="21"/>
      <c r="AQ310" s="21"/>
      <c r="AR310" s="21"/>
      <c r="AS310" s="21"/>
      <c r="AT310" s="21"/>
      <c r="AU310" s="21"/>
      <c r="AV310" s="21"/>
      <c r="AW310" s="21"/>
      <c r="AX310" s="21"/>
      <c r="AZ310" s="34"/>
    </row>
    <row r="311" spans="1:52">
      <c r="A311" s="23" t="s">
        <v>18</v>
      </c>
      <c r="B311" s="24" t="s">
        <v>135</v>
      </c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>
        <v>250</v>
      </c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2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  <c r="AM311" s="21"/>
      <c r="AN311" s="21"/>
      <c r="AO311" s="21"/>
      <c r="AP311" s="21"/>
      <c r="AQ311" s="21"/>
      <c r="AR311" s="21"/>
      <c r="AS311" s="21"/>
      <c r="AT311" s="21"/>
      <c r="AU311" s="21"/>
      <c r="AV311" s="21"/>
      <c r="AW311" s="21"/>
      <c r="AX311" s="21"/>
      <c r="AZ311" s="34"/>
    </row>
    <row r="312" spans="1:52">
      <c r="A312" s="23" t="s">
        <v>18</v>
      </c>
      <c r="B312" s="24" t="s">
        <v>136</v>
      </c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>
        <v>500</v>
      </c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2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  <c r="AM312" s="21"/>
      <c r="AN312" s="21"/>
      <c r="AO312" s="21"/>
      <c r="AP312" s="21"/>
      <c r="AQ312" s="21"/>
      <c r="AR312" s="21"/>
      <c r="AS312" s="21"/>
      <c r="AT312" s="21"/>
      <c r="AU312" s="21"/>
      <c r="AV312" s="21"/>
      <c r="AW312" s="21"/>
      <c r="AX312" s="21"/>
      <c r="AZ312" s="34"/>
    </row>
    <row r="313" spans="1:52">
      <c r="A313" s="23" t="s">
        <v>18</v>
      </c>
      <c r="B313" s="24" t="s">
        <v>137</v>
      </c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>
        <v>750</v>
      </c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2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  <c r="AM313" s="21"/>
      <c r="AN313" s="21"/>
      <c r="AO313" s="21"/>
      <c r="AP313" s="21"/>
      <c r="AQ313" s="21"/>
      <c r="AR313" s="21"/>
      <c r="AS313" s="21"/>
      <c r="AT313" s="21"/>
      <c r="AU313" s="21"/>
      <c r="AV313" s="21"/>
      <c r="AW313" s="21"/>
      <c r="AX313" s="21"/>
      <c r="AZ313" s="34"/>
    </row>
    <row r="314" spans="1:52">
      <c r="A314" s="23" t="s">
        <v>18</v>
      </c>
      <c r="B314" s="24" t="s">
        <v>138</v>
      </c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>
        <v>1000</v>
      </c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2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  <c r="AM314" s="21"/>
      <c r="AN314" s="21"/>
      <c r="AO314" s="21"/>
      <c r="AP314" s="21"/>
      <c r="AQ314" s="21"/>
      <c r="AR314" s="21"/>
      <c r="AS314" s="21"/>
      <c r="AT314" s="21"/>
      <c r="AU314" s="21"/>
      <c r="AV314" s="21"/>
      <c r="AW314" s="21"/>
      <c r="AX314" s="21"/>
      <c r="AZ314" s="34"/>
    </row>
    <row r="315" spans="1:52">
      <c r="A315" s="23" t="s">
        <v>18</v>
      </c>
      <c r="B315" s="24" t="s">
        <v>139</v>
      </c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>
        <v>1500</v>
      </c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2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  <c r="AM315" s="21"/>
      <c r="AN315" s="21"/>
      <c r="AO315" s="21"/>
      <c r="AP315" s="21"/>
      <c r="AQ315" s="21"/>
      <c r="AR315" s="21"/>
      <c r="AS315" s="21"/>
      <c r="AT315" s="21"/>
      <c r="AU315" s="21"/>
      <c r="AV315" s="21"/>
      <c r="AW315" s="21"/>
      <c r="AX315" s="21"/>
      <c r="AZ315" s="34"/>
    </row>
    <row r="316" spans="1:52">
      <c r="A316" s="23" t="s">
        <v>18</v>
      </c>
      <c r="B316" s="24" t="s">
        <v>140</v>
      </c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>
        <v>2000</v>
      </c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  <c r="AM316" s="21"/>
      <c r="AN316" s="21"/>
      <c r="AO316" s="21"/>
      <c r="AP316" s="21"/>
      <c r="AQ316" s="21"/>
      <c r="AR316" s="21"/>
      <c r="AS316" s="21"/>
      <c r="AT316" s="21"/>
      <c r="AU316" s="21"/>
      <c r="AV316" s="21"/>
      <c r="AW316" s="21"/>
      <c r="AX316" s="21"/>
      <c r="AZ316" s="34"/>
    </row>
    <row r="317" spans="1:52">
      <c r="A317" s="23" t="s">
        <v>19</v>
      </c>
      <c r="B317" s="24" t="s">
        <v>131</v>
      </c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>
        <v>10</v>
      </c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  <c r="AM317" s="21"/>
      <c r="AN317" s="21"/>
      <c r="AO317" s="21"/>
      <c r="AP317" s="21"/>
      <c r="AQ317" s="21"/>
      <c r="AR317" s="21"/>
      <c r="AS317" s="21"/>
      <c r="AT317" s="21"/>
      <c r="AU317" s="21"/>
      <c r="AV317" s="21"/>
      <c r="AW317" s="21"/>
      <c r="AX317" s="21"/>
      <c r="AZ317" s="34"/>
    </row>
    <row r="318" spans="1:52">
      <c r="A318" s="23" t="s">
        <v>19</v>
      </c>
      <c r="B318" s="24" t="s">
        <v>132</v>
      </c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>
        <v>25</v>
      </c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  <c r="AM318" s="21"/>
      <c r="AN318" s="21"/>
      <c r="AO318" s="21"/>
      <c r="AP318" s="21"/>
      <c r="AQ318" s="21"/>
      <c r="AR318" s="21"/>
      <c r="AS318" s="21"/>
      <c r="AT318" s="21"/>
      <c r="AU318" s="21"/>
      <c r="AV318" s="21"/>
      <c r="AW318" s="21"/>
      <c r="AX318" s="21"/>
      <c r="AZ318" s="34"/>
    </row>
    <row r="319" spans="1:52">
      <c r="A319" s="23" t="s">
        <v>19</v>
      </c>
      <c r="B319" s="24" t="s">
        <v>133</v>
      </c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>
        <v>50</v>
      </c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  <c r="AJ319" s="21"/>
      <c r="AK319" s="21"/>
      <c r="AL319" s="21"/>
      <c r="AM319" s="21"/>
      <c r="AN319" s="21"/>
      <c r="AO319" s="21"/>
      <c r="AP319" s="21"/>
      <c r="AQ319" s="21"/>
      <c r="AR319" s="21"/>
      <c r="AS319" s="21"/>
      <c r="AT319" s="21"/>
      <c r="AU319" s="21"/>
      <c r="AV319" s="21"/>
      <c r="AW319" s="21"/>
      <c r="AX319" s="21"/>
      <c r="AZ319" s="34"/>
    </row>
    <row r="320" spans="1:52">
      <c r="A320" s="23" t="s">
        <v>19</v>
      </c>
      <c r="B320" s="24" t="s">
        <v>134</v>
      </c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>
        <v>100</v>
      </c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  <c r="AM320" s="21"/>
      <c r="AN320" s="21"/>
      <c r="AO320" s="21"/>
      <c r="AP320" s="21"/>
      <c r="AQ320" s="21"/>
      <c r="AR320" s="21"/>
      <c r="AS320" s="21"/>
      <c r="AT320" s="21"/>
      <c r="AU320" s="21"/>
      <c r="AV320" s="21"/>
      <c r="AW320" s="21"/>
      <c r="AX320" s="21"/>
      <c r="AZ320" s="34"/>
    </row>
    <row r="321" spans="1:52">
      <c r="A321" s="23" t="s">
        <v>19</v>
      </c>
      <c r="B321" s="24" t="s">
        <v>135</v>
      </c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>
        <v>250</v>
      </c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  <c r="AM321" s="21"/>
      <c r="AN321" s="21"/>
      <c r="AO321" s="21"/>
      <c r="AP321" s="21"/>
      <c r="AQ321" s="21"/>
      <c r="AR321" s="21"/>
      <c r="AS321" s="21"/>
      <c r="AT321" s="21"/>
      <c r="AU321" s="21"/>
      <c r="AV321" s="21"/>
      <c r="AW321" s="21"/>
      <c r="AX321" s="21"/>
      <c r="AZ321" s="34"/>
    </row>
    <row r="322" spans="1:52">
      <c r="A322" s="23" t="s">
        <v>19</v>
      </c>
      <c r="B322" s="24" t="s">
        <v>136</v>
      </c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>
        <v>500</v>
      </c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  <c r="AM322" s="21"/>
      <c r="AN322" s="21"/>
      <c r="AO322" s="21"/>
      <c r="AP322" s="21"/>
      <c r="AQ322" s="21"/>
      <c r="AR322" s="21"/>
      <c r="AS322" s="21"/>
      <c r="AT322" s="21"/>
      <c r="AU322" s="21"/>
      <c r="AV322" s="21"/>
      <c r="AW322" s="21"/>
      <c r="AX322" s="21"/>
      <c r="AZ322" s="34"/>
    </row>
    <row r="323" spans="1:52">
      <c r="A323" s="23" t="s">
        <v>19</v>
      </c>
      <c r="B323" s="24" t="s">
        <v>137</v>
      </c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>
        <v>750</v>
      </c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  <c r="AM323" s="21"/>
      <c r="AN323" s="21"/>
      <c r="AO323" s="21"/>
      <c r="AP323" s="21"/>
      <c r="AQ323" s="21"/>
      <c r="AR323" s="21"/>
      <c r="AS323" s="21"/>
      <c r="AT323" s="21"/>
      <c r="AU323" s="21"/>
      <c r="AV323" s="21"/>
      <c r="AW323" s="21"/>
      <c r="AX323" s="21"/>
      <c r="AZ323" s="34"/>
    </row>
    <row r="324" spans="1:52">
      <c r="A324" s="23" t="s">
        <v>19</v>
      </c>
      <c r="B324" s="24" t="s">
        <v>138</v>
      </c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>
        <v>1000</v>
      </c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  <c r="AJ324" s="21"/>
      <c r="AK324" s="21"/>
      <c r="AL324" s="21"/>
      <c r="AM324" s="21"/>
      <c r="AN324" s="21"/>
      <c r="AO324" s="21"/>
      <c r="AP324" s="21"/>
      <c r="AQ324" s="21"/>
      <c r="AR324" s="21"/>
      <c r="AS324" s="21"/>
      <c r="AT324" s="21"/>
      <c r="AU324" s="21"/>
      <c r="AV324" s="21"/>
      <c r="AW324" s="21"/>
      <c r="AX324" s="21"/>
      <c r="AZ324" s="34"/>
    </row>
    <row r="325" spans="1:52">
      <c r="A325" s="23" t="s">
        <v>19</v>
      </c>
      <c r="B325" s="24" t="s">
        <v>139</v>
      </c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>
        <v>1500</v>
      </c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  <c r="AM325" s="21"/>
      <c r="AN325" s="21"/>
      <c r="AO325" s="21"/>
      <c r="AP325" s="21"/>
      <c r="AQ325" s="21"/>
      <c r="AR325" s="21"/>
      <c r="AS325" s="21"/>
      <c r="AT325" s="21"/>
      <c r="AU325" s="21"/>
      <c r="AV325" s="21"/>
      <c r="AW325" s="21"/>
      <c r="AX325" s="21"/>
      <c r="AZ325" s="34"/>
    </row>
    <row r="326" spans="1:52">
      <c r="A326" s="23" t="s">
        <v>19</v>
      </c>
      <c r="B326" s="24" t="s">
        <v>140</v>
      </c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>
        <v>2000</v>
      </c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  <c r="AJ326" s="21"/>
      <c r="AK326" s="21"/>
      <c r="AL326" s="21"/>
      <c r="AM326" s="21"/>
      <c r="AN326" s="21"/>
      <c r="AO326" s="21"/>
      <c r="AP326" s="21"/>
      <c r="AQ326" s="21"/>
      <c r="AR326" s="21"/>
      <c r="AS326" s="21"/>
      <c r="AT326" s="21"/>
      <c r="AU326" s="21"/>
      <c r="AV326" s="21"/>
      <c r="AW326" s="21"/>
      <c r="AX326" s="21"/>
      <c r="AZ326" s="34"/>
    </row>
    <row r="327" spans="1:52">
      <c r="A327" s="23" t="s">
        <v>20</v>
      </c>
      <c r="B327" s="24" t="s">
        <v>131</v>
      </c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>
        <v>10</v>
      </c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  <c r="AM327" s="21"/>
      <c r="AN327" s="21"/>
      <c r="AO327" s="21"/>
      <c r="AP327" s="21"/>
      <c r="AQ327" s="21"/>
      <c r="AR327" s="21"/>
      <c r="AS327" s="21"/>
      <c r="AT327" s="21"/>
      <c r="AU327" s="21"/>
      <c r="AV327" s="21"/>
      <c r="AW327" s="21"/>
      <c r="AX327" s="21"/>
      <c r="AZ327" s="34"/>
    </row>
    <row r="328" spans="1:52">
      <c r="A328" s="23" t="s">
        <v>20</v>
      </c>
      <c r="B328" s="24" t="s">
        <v>132</v>
      </c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>
        <v>25</v>
      </c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  <c r="AM328" s="21"/>
      <c r="AN328" s="21"/>
      <c r="AO328" s="21"/>
      <c r="AP328" s="21"/>
      <c r="AQ328" s="21"/>
      <c r="AR328" s="21"/>
      <c r="AS328" s="21"/>
      <c r="AT328" s="21"/>
      <c r="AU328" s="21"/>
      <c r="AV328" s="21"/>
      <c r="AW328" s="21"/>
      <c r="AX328" s="21"/>
      <c r="AZ328" s="34"/>
    </row>
    <row r="329" spans="1:52">
      <c r="A329" s="23" t="s">
        <v>20</v>
      </c>
      <c r="B329" s="24" t="s">
        <v>133</v>
      </c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>
        <v>50</v>
      </c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  <c r="AJ329" s="21"/>
      <c r="AK329" s="21"/>
      <c r="AL329" s="21"/>
      <c r="AM329" s="21"/>
      <c r="AN329" s="21"/>
      <c r="AO329" s="21"/>
      <c r="AP329" s="21"/>
      <c r="AQ329" s="21"/>
      <c r="AR329" s="21"/>
      <c r="AS329" s="21"/>
      <c r="AT329" s="21"/>
      <c r="AU329" s="21"/>
      <c r="AV329" s="21"/>
      <c r="AW329" s="21"/>
      <c r="AX329" s="21"/>
      <c r="AZ329" s="34"/>
    </row>
    <row r="330" spans="1:52">
      <c r="A330" s="23" t="s">
        <v>20</v>
      </c>
      <c r="B330" s="24" t="s">
        <v>134</v>
      </c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>
        <v>100</v>
      </c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  <c r="AJ330" s="21"/>
      <c r="AK330" s="21"/>
      <c r="AL330" s="21"/>
      <c r="AM330" s="21"/>
      <c r="AN330" s="21"/>
      <c r="AO330" s="21"/>
      <c r="AP330" s="21"/>
      <c r="AQ330" s="21"/>
      <c r="AR330" s="21"/>
      <c r="AS330" s="21"/>
      <c r="AT330" s="21"/>
      <c r="AU330" s="21"/>
      <c r="AV330" s="21"/>
      <c r="AW330" s="21"/>
      <c r="AX330" s="21"/>
      <c r="AZ330" s="34"/>
    </row>
    <row r="331" spans="1:52">
      <c r="A331" s="23" t="s">
        <v>20</v>
      </c>
      <c r="B331" s="24" t="s">
        <v>135</v>
      </c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>
        <v>250</v>
      </c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  <c r="AM331" s="21"/>
      <c r="AN331" s="21"/>
      <c r="AO331" s="21"/>
      <c r="AP331" s="21"/>
      <c r="AQ331" s="21"/>
      <c r="AR331" s="21"/>
      <c r="AS331" s="21"/>
      <c r="AT331" s="21"/>
      <c r="AU331" s="21"/>
      <c r="AV331" s="21"/>
      <c r="AW331" s="21"/>
      <c r="AX331" s="21"/>
      <c r="AZ331" s="34"/>
    </row>
    <row r="332" spans="1:52">
      <c r="A332" s="23" t="s">
        <v>20</v>
      </c>
      <c r="B332" s="24" t="s">
        <v>136</v>
      </c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>
        <v>500</v>
      </c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  <c r="AM332" s="21"/>
      <c r="AN332" s="21"/>
      <c r="AO332" s="21"/>
      <c r="AP332" s="21"/>
      <c r="AQ332" s="21"/>
      <c r="AR332" s="21"/>
      <c r="AS332" s="21"/>
      <c r="AT332" s="21"/>
      <c r="AU332" s="21"/>
      <c r="AV332" s="21"/>
      <c r="AW332" s="21"/>
      <c r="AX332" s="21"/>
      <c r="AZ332" s="34"/>
    </row>
    <row r="333" spans="1:52">
      <c r="A333" s="23" t="s">
        <v>20</v>
      </c>
      <c r="B333" s="24" t="s">
        <v>137</v>
      </c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>
        <v>750</v>
      </c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  <c r="AJ333" s="21"/>
      <c r="AK333" s="21"/>
      <c r="AL333" s="21"/>
      <c r="AM333" s="21"/>
      <c r="AN333" s="21"/>
      <c r="AO333" s="21"/>
      <c r="AP333" s="21"/>
      <c r="AQ333" s="21"/>
      <c r="AR333" s="21"/>
      <c r="AS333" s="21"/>
      <c r="AT333" s="21"/>
      <c r="AU333" s="21"/>
      <c r="AV333" s="21"/>
      <c r="AW333" s="21"/>
      <c r="AX333" s="21"/>
      <c r="AZ333" s="34"/>
    </row>
    <row r="334" spans="1:52">
      <c r="A334" s="23" t="s">
        <v>20</v>
      </c>
      <c r="B334" s="24" t="s">
        <v>138</v>
      </c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>
        <v>1000</v>
      </c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  <c r="AM334" s="21"/>
      <c r="AN334" s="21"/>
      <c r="AO334" s="21"/>
      <c r="AP334" s="21"/>
      <c r="AQ334" s="21"/>
      <c r="AR334" s="21"/>
      <c r="AS334" s="21"/>
      <c r="AT334" s="21"/>
      <c r="AU334" s="21"/>
      <c r="AV334" s="21"/>
      <c r="AW334" s="21"/>
      <c r="AX334" s="21"/>
      <c r="AZ334" s="34"/>
    </row>
    <row r="335" spans="1:52">
      <c r="A335" s="23" t="s">
        <v>20</v>
      </c>
      <c r="B335" s="24" t="s">
        <v>139</v>
      </c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>
        <v>1500</v>
      </c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  <c r="AM335" s="21"/>
      <c r="AN335" s="21"/>
      <c r="AO335" s="21"/>
      <c r="AP335" s="21"/>
      <c r="AQ335" s="21"/>
      <c r="AR335" s="21"/>
      <c r="AS335" s="21"/>
      <c r="AT335" s="21"/>
      <c r="AU335" s="21"/>
      <c r="AV335" s="21"/>
      <c r="AW335" s="21"/>
      <c r="AX335" s="21"/>
      <c r="AZ335" s="34"/>
    </row>
    <row r="336" spans="1:52">
      <c r="A336" s="23" t="s">
        <v>20</v>
      </c>
      <c r="B336" s="24" t="s">
        <v>140</v>
      </c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>
        <v>2000</v>
      </c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  <c r="AM336" s="21"/>
      <c r="AN336" s="21"/>
      <c r="AO336" s="21"/>
      <c r="AP336" s="21"/>
      <c r="AQ336" s="21"/>
      <c r="AR336" s="21"/>
      <c r="AS336" s="21"/>
      <c r="AT336" s="21"/>
      <c r="AU336" s="21"/>
      <c r="AV336" s="21"/>
      <c r="AW336" s="21"/>
      <c r="AX336" s="21"/>
      <c r="AZ336" s="34"/>
    </row>
    <row r="337" spans="1:52">
      <c r="A337" s="23" t="s">
        <v>21</v>
      </c>
      <c r="B337" s="24" t="s">
        <v>131</v>
      </c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>
        <v>10</v>
      </c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  <c r="AM337" s="21"/>
      <c r="AN337" s="21"/>
      <c r="AO337" s="21"/>
      <c r="AP337" s="21"/>
      <c r="AQ337" s="21"/>
      <c r="AR337" s="21"/>
      <c r="AS337" s="21"/>
      <c r="AT337" s="21"/>
      <c r="AU337" s="21"/>
      <c r="AV337" s="21"/>
      <c r="AW337" s="21"/>
      <c r="AX337" s="21"/>
      <c r="AZ337" s="34"/>
    </row>
    <row r="338" spans="1:52">
      <c r="A338" s="23" t="s">
        <v>21</v>
      </c>
      <c r="B338" s="24" t="s">
        <v>132</v>
      </c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>
        <v>25</v>
      </c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  <c r="AM338" s="21"/>
      <c r="AN338" s="21"/>
      <c r="AO338" s="21"/>
      <c r="AP338" s="21"/>
      <c r="AQ338" s="21"/>
      <c r="AR338" s="21"/>
      <c r="AS338" s="21"/>
      <c r="AT338" s="21"/>
      <c r="AU338" s="21"/>
      <c r="AV338" s="21"/>
      <c r="AW338" s="21"/>
      <c r="AX338" s="21"/>
      <c r="AZ338" s="34"/>
    </row>
    <row r="339" spans="1:52">
      <c r="A339" s="23" t="s">
        <v>21</v>
      </c>
      <c r="B339" s="24" t="s">
        <v>133</v>
      </c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>
        <v>50</v>
      </c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  <c r="AM339" s="21"/>
      <c r="AN339" s="21"/>
      <c r="AO339" s="21"/>
      <c r="AP339" s="21"/>
      <c r="AQ339" s="21"/>
      <c r="AR339" s="21"/>
      <c r="AS339" s="21"/>
      <c r="AT339" s="21"/>
      <c r="AU339" s="21"/>
      <c r="AV339" s="21"/>
      <c r="AW339" s="21"/>
      <c r="AX339" s="21"/>
      <c r="AZ339" s="34"/>
    </row>
    <row r="340" spans="1:52">
      <c r="A340" s="23" t="s">
        <v>21</v>
      </c>
      <c r="B340" s="24" t="s">
        <v>134</v>
      </c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>
        <v>100</v>
      </c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  <c r="AM340" s="21"/>
      <c r="AN340" s="21"/>
      <c r="AO340" s="21"/>
      <c r="AP340" s="21"/>
      <c r="AQ340" s="21"/>
      <c r="AR340" s="21"/>
      <c r="AS340" s="21"/>
      <c r="AT340" s="21"/>
      <c r="AU340" s="21"/>
      <c r="AV340" s="21"/>
      <c r="AW340" s="21"/>
      <c r="AX340" s="21"/>
      <c r="AZ340" s="34"/>
    </row>
    <row r="341" spans="1:52">
      <c r="A341" s="23" t="s">
        <v>21</v>
      </c>
      <c r="B341" s="24" t="s">
        <v>135</v>
      </c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>
        <v>250</v>
      </c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  <c r="AM341" s="21"/>
      <c r="AN341" s="21"/>
      <c r="AO341" s="21"/>
      <c r="AP341" s="21"/>
      <c r="AQ341" s="21"/>
      <c r="AR341" s="21"/>
      <c r="AS341" s="21"/>
      <c r="AT341" s="21"/>
      <c r="AU341" s="21"/>
      <c r="AV341" s="21"/>
      <c r="AW341" s="21"/>
      <c r="AX341" s="21"/>
      <c r="AZ341" s="34"/>
    </row>
    <row r="342" spans="1:52">
      <c r="A342" s="23" t="s">
        <v>21</v>
      </c>
      <c r="B342" s="24" t="s">
        <v>136</v>
      </c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>
        <v>500</v>
      </c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  <c r="AM342" s="21"/>
      <c r="AN342" s="21"/>
      <c r="AO342" s="21"/>
      <c r="AP342" s="21"/>
      <c r="AQ342" s="21"/>
      <c r="AR342" s="21"/>
      <c r="AS342" s="21"/>
      <c r="AT342" s="21"/>
      <c r="AU342" s="21"/>
      <c r="AV342" s="21"/>
      <c r="AW342" s="21"/>
      <c r="AX342" s="21"/>
      <c r="AZ342" s="34"/>
    </row>
    <row r="343" spans="1:52">
      <c r="A343" s="23" t="s">
        <v>21</v>
      </c>
      <c r="B343" s="24" t="s">
        <v>137</v>
      </c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>
        <v>750</v>
      </c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  <c r="AM343" s="21"/>
      <c r="AN343" s="21"/>
      <c r="AO343" s="21"/>
      <c r="AP343" s="21"/>
      <c r="AQ343" s="21"/>
      <c r="AR343" s="21"/>
      <c r="AS343" s="21"/>
      <c r="AT343" s="21"/>
      <c r="AU343" s="21"/>
      <c r="AV343" s="21"/>
      <c r="AW343" s="21"/>
      <c r="AX343" s="21"/>
      <c r="AZ343" s="34"/>
    </row>
    <row r="344" spans="1:52">
      <c r="A344" s="23" t="s">
        <v>21</v>
      </c>
      <c r="B344" s="24" t="s">
        <v>138</v>
      </c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>
        <v>1000</v>
      </c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  <c r="AM344" s="21"/>
      <c r="AN344" s="21"/>
      <c r="AO344" s="21"/>
      <c r="AP344" s="21"/>
      <c r="AQ344" s="21"/>
      <c r="AR344" s="21"/>
      <c r="AS344" s="21"/>
      <c r="AT344" s="21"/>
      <c r="AU344" s="21"/>
      <c r="AV344" s="21"/>
      <c r="AW344" s="21"/>
      <c r="AX344" s="21"/>
      <c r="AZ344" s="34"/>
    </row>
    <row r="345" spans="1:52">
      <c r="A345" s="23" t="s">
        <v>21</v>
      </c>
      <c r="B345" s="24" t="s">
        <v>139</v>
      </c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>
        <v>1500</v>
      </c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  <c r="AM345" s="21"/>
      <c r="AN345" s="21"/>
      <c r="AO345" s="21"/>
      <c r="AP345" s="21"/>
      <c r="AQ345" s="21"/>
      <c r="AR345" s="21"/>
      <c r="AS345" s="21"/>
      <c r="AT345" s="21"/>
      <c r="AU345" s="21"/>
      <c r="AV345" s="21"/>
      <c r="AW345" s="21"/>
      <c r="AX345" s="21"/>
      <c r="AZ345" s="34"/>
    </row>
    <row r="346" spans="1:52">
      <c r="A346" s="23" t="s">
        <v>21</v>
      </c>
      <c r="B346" s="24" t="s">
        <v>140</v>
      </c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>
        <v>2000</v>
      </c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  <c r="AM346" s="21"/>
      <c r="AN346" s="21"/>
      <c r="AO346" s="21"/>
      <c r="AP346" s="21"/>
      <c r="AQ346" s="21"/>
      <c r="AR346" s="21"/>
      <c r="AS346" s="21"/>
      <c r="AT346" s="21"/>
      <c r="AU346" s="21"/>
      <c r="AV346" s="21"/>
      <c r="AW346" s="21"/>
      <c r="AX346" s="21"/>
      <c r="AZ346" s="34"/>
    </row>
    <row r="347" spans="1:52">
      <c r="A347" s="23" t="s">
        <v>22</v>
      </c>
      <c r="B347" s="24" t="s">
        <v>131</v>
      </c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>
        <v>10</v>
      </c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  <c r="AJ347" s="21"/>
      <c r="AK347" s="21"/>
      <c r="AL347" s="21"/>
      <c r="AM347" s="21"/>
      <c r="AN347" s="21"/>
      <c r="AO347" s="21"/>
      <c r="AP347" s="21"/>
      <c r="AQ347" s="21"/>
      <c r="AR347" s="21"/>
      <c r="AS347" s="21"/>
      <c r="AT347" s="21"/>
      <c r="AU347" s="21"/>
      <c r="AV347" s="21"/>
      <c r="AW347" s="21"/>
      <c r="AX347" s="21"/>
      <c r="AZ347" s="34"/>
    </row>
    <row r="348" spans="1:52">
      <c r="A348" s="23" t="s">
        <v>22</v>
      </c>
      <c r="B348" s="24" t="s">
        <v>132</v>
      </c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>
        <v>25</v>
      </c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  <c r="AM348" s="21"/>
      <c r="AN348" s="21"/>
      <c r="AO348" s="21"/>
      <c r="AP348" s="21"/>
      <c r="AQ348" s="21"/>
      <c r="AR348" s="21"/>
      <c r="AS348" s="21"/>
      <c r="AT348" s="21"/>
      <c r="AU348" s="21"/>
      <c r="AV348" s="21"/>
      <c r="AW348" s="21"/>
      <c r="AX348" s="21"/>
      <c r="AZ348" s="34"/>
    </row>
    <row r="349" spans="1:52">
      <c r="A349" s="23" t="s">
        <v>22</v>
      </c>
      <c r="B349" s="24" t="s">
        <v>133</v>
      </c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>
        <v>50</v>
      </c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  <c r="AJ349" s="21"/>
      <c r="AK349" s="21"/>
      <c r="AL349" s="21"/>
      <c r="AM349" s="21"/>
      <c r="AN349" s="21"/>
      <c r="AO349" s="21"/>
      <c r="AP349" s="21"/>
      <c r="AQ349" s="21"/>
      <c r="AR349" s="21"/>
      <c r="AS349" s="21"/>
      <c r="AT349" s="21"/>
      <c r="AU349" s="21"/>
      <c r="AV349" s="21"/>
      <c r="AW349" s="21"/>
      <c r="AX349" s="21"/>
      <c r="AZ349" s="34"/>
    </row>
    <row r="350" spans="1:52">
      <c r="A350" s="23" t="s">
        <v>22</v>
      </c>
      <c r="B350" s="24" t="s">
        <v>134</v>
      </c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>
        <v>100</v>
      </c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  <c r="AM350" s="21"/>
      <c r="AN350" s="21"/>
      <c r="AO350" s="21"/>
      <c r="AP350" s="21"/>
      <c r="AQ350" s="21"/>
      <c r="AR350" s="21"/>
      <c r="AS350" s="21"/>
      <c r="AT350" s="21"/>
      <c r="AU350" s="21"/>
      <c r="AV350" s="21"/>
      <c r="AW350" s="21"/>
      <c r="AX350" s="21"/>
      <c r="AZ350" s="34"/>
    </row>
    <row r="351" spans="1:52">
      <c r="A351" s="23" t="s">
        <v>22</v>
      </c>
      <c r="B351" s="24" t="s">
        <v>135</v>
      </c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>
        <v>250</v>
      </c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  <c r="AJ351" s="21"/>
      <c r="AK351" s="21"/>
      <c r="AL351" s="21"/>
      <c r="AM351" s="21"/>
      <c r="AN351" s="21"/>
      <c r="AO351" s="21"/>
      <c r="AP351" s="21"/>
      <c r="AQ351" s="21"/>
      <c r="AR351" s="21"/>
      <c r="AS351" s="21"/>
      <c r="AT351" s="21"/>
      <c r="AU351" s="21"/>
      <c r="AV351" s="21"/>
      <c r="AW351" s="21"/>
      <c r="AX351" s="21"/>
      <c r="AZ351" s="34"/>
    </row>
    <row r="352" spans="1:52">
      <c r="A352" s="23" t="s">
        <v>22</v>
      </c>
      <c r="B352" s="24" t="s">
        <v>136</v>
      </c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>
        <v>500</v>
      </c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  <c r="AJ352" s="21"/>
      <c r="AK352" s="21"/>
      <c r="AL352" s="21"/>
      <c r="AM352" s="21"/>
      <c r="AN352" s="21"/>
      <c r="AO352" s="21"/>
      <c r="AP352" s="21"/>
      <c r="AQ352" s="21"/>
      <c r="AR352" s="21"/>
      <c r="AS352" s="21"/>
      <c r="AT352" s="21"/>
      <c r="AU352" s="21"/>
      <c r="AV352" s="21"/>
      <c r="AW352" s="21"/>
      <c r="AX352" s="21"/>
      <c r="AZ352" s="34"/>
    </row>
    <row r="353" spans="1:52">
      <c r="A353" s="23" t="s">
        <v>22</v>
      </c>
      <c r="B353" s="24" t="s">
        <v>137</v>
      </c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>
        <v>750</v>
      </c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  <c r="AM353" s="21"/>
      <c r="AN353" s="21"/>
      <c r="AO353" s="21"/>
      <c r="AP353" s="21"/>
      <c r="AQ353" s="21"/>
      <c r="AR353" s="21"/>
      <c r="AS353" s="21"/>
      <c r="AT353" s="21"/>
      <c r="AU353" s="21"/>
      <c r="AV353" s="21"/>
      <c r="AW353" s="21"/>
      <c r="AX353" s="21"/>
      <c r="AZ353" s="34"/>
    </row>
    <row r="354" spans="1:52">
      <c r="A354" s="23" t="s">
        <v>22</v>
      </c>
      <c r="B354" s="24" t="s">
        <v>138</v>
      </c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>
        <v>1000</v>
      </c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  <c r="AM354" s="21"/>
      <c r="AN354" s="21"/>
      <c r="AO354" s="21"/>
      <c r="AP354" s="21"/>
      <c r="AQ354" s="21"/>
      <c r="AR354" s="21"/>
      <c r="AS354" s="21"/>
      <c r="AT354" s="21"/>
      <c r="AU354" s="21"/>
      <c r="AV354" s="21"/>
      <c r="AW354" s="21"/>
      <c r="AX354" s="21"/>
      <c r="AZ354" s="34"/>
    </row>
    <row r="355" spans="1:52">
      <c r="A355" s="23" t="s">
        <v>22</v>
      </c>
      <c r="B355" s="24" t="s">
        <v>139</v>
      </c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>
        <v>1500</v>
      </c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  <c r="AM355" s="21"/>
      <c r="AN355" s="21"/>
      <c r="AO355" s="21"/>
      <c r="AP355" s="21"/>
      <c r="AQ355" s="21"/>
      <c r="AR355" s="21"/>
      <c r="AS355" s="21"/>
      <c r="AT355" s="21"/>
      <c r="AU355" s="21"/>
      <c r="AV355" s="21"/>
      <c r="AW355" s="21"/>
      <c r="AX355" s="21"/>
      <c r="AZ355" s="34"/>
    </row>
    <row r="356" spans="1:52">
      <c r="A356" s="23" t="s">
        <v>22</v>
      </c>
      <c r="B356" s="24" t="s">
        <v>140</v>
      </c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>
        <v>2000</v>
      </c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  <c r="AM356" s="21"/>
      <c r="AN356" s="21"/>
      <c r="AO356" s="21"/>
      <c r="AP356" s="21"/>
      <c r="AQ356" s="21"/>
      <c r="AR356" s="21"/>
      <c r="AS356" s="21"/>
      <c r="AT356" s="21"/>
      <c r="AU356" s="21"/>
      <c r="AV356" s="21"/>
      <c r="AW356" s="21"/>
      <c r="AX356" s="21"/>
      <c r="AZ356" s="34"/>
    </row>
    <row r="357" spans="1:52">
      <c r="A357" s="23" t="s">
        <v>23</v>
      </c>
      <c r="B357" s="24" t="s">
        <v>131</v>
      </c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>
        <v>10</v>
      </c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  <c r="AM357" s="21"/>
      <c r="AN357" s="21"/>
      <c r="AO357" s="21"/>
      <c r="AP357" s="21"/>
      <c r="AQ357" s="21"/>
      <c r="AR357" s="21"/>
      <c r="AS357" s="21"/>
      <c r="AT357" s="21"/>
      <c r="AU357" s="21"/>
      <c r="AV357" s="21"/>
      <c r="AW357" s="21"/>
      <c r="AX357" s="21"/>
      <c r="AZ357" s="34"/>
    </row>
    <row r="358" spans="1:52">
      <c r="A358" s="23" t="s">
        <v>23</v>
      </c>
      <c r="B358" s="24" t="s">
        <v>132</v>
      </c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>
        <v>25</v>
      </c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  <c r="AM358" s="21"/>
      <c r="AN358" s="21"/>
      <c r="AO358" s="21"/>
      <c r="AP358" s="21"/>
      <c r="AQ358" s="21"/>
      <c r="AR358" s="21"/>
      <c r="AS358" s="21"/>
      <c r="AT358" s="21"/>
      <c r="AU358" s="21"/>
      <c r="AV358" s="21"/>
      <c r="AW358" s="21"/>
      <c r="AX358" s="21"/>
      <c r="AZ358" s="34"/>
    </row>
    <row r="359" spans="1:52">
      <c r="A359" s="23" t="s">
        <v>23</v>
      </c>
      <c r="B359" s="24" t="s">
        <v>133</v>
      </c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>
        <v>50</v>
      </c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  <c r="AM359" s="21"/>
      <c r="AN359" s="21"/>
      <c r="AO359" s="21"/>
      <c r="AP359" s="21"/>
      <c r="AQ359" s="21"/>
      <c r="AR359" s="21"/>
      <c r="AS359" s="21"/>
      <c r="AT359" s="21"/>
      <c r="AU359" s="21"/>
      <c r="AV359" s="21"/>
      <c r="AW359" s="21"/>
      <c r="AX359" s="21"/>
      <c r="AZ359" s="34"/>
    </row>
    <row r="360" spans="1:52">
      <c r="A360" s="23" t="s">
        <v>23</v>
      </c>
      <c r="B360" s="24" t="s">
        <v>134</v>
      </c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>
        <v>100</v>
      </c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  <c r="AM360" s="21"/>
      <c r="AN360" s="21"/>
      <c r="AO360" s="21"/>
      <c r="AP360" s="21"/>
      <c r="AQ360" s="21"/>
      <c r="AR360" s="21"/>
      <c r="AS360" s="21"/>
      <c r="AT360" s="21"/>
      <c r="AU360" s="21"/>
      <c r="AV360" s="21"/>
      <c r="AW360" s="21"/>
      <c r="AX360" s="21"/>
      <c r="AZ360" s="34"/>
    </row>
    <row r="361" spans="1:52">
      <c r="A361" s="23" t="s">
        <v>23</v>
      </c>
      <c r="B361" s="24" t="s">
        <v>135</v>
      </c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>
        <v>250</v>
      </c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  <c r="AM361" s="21"/>
      <c r="AN361" s="21"/>
      <c r="AO361" s="21"/>
      <c r="AP361" s="21"/>
      <c r="AQ361" s="21"/>
      <c r="AR361" s="21"/>
      <c r="AS361" s="21"/>
      <c r="AT361" s="21"/>
      <c r="AU361" s="21"/>
      <c r="AV361" s="21"/>
      <c r="AW361" s="21"/>
      <c r="AX361" s="21"/>
      <c r="AZ361" s="34"/>
    </row>
    <row r="362" spans="1:52">
      <c r="A362" s="23" t="s">
        <v>23</v>
      </c>
      <c r="B362" s="24" t="s">
        <v>136</v>
      </c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>
        <v>500</v>
      </c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  <c r="AM362" s="21"/>
      <c r="AN362" s="21"/>
      <c r="AO362" s="21"/>
      <c r="AP362" s="21"/>
      <c r="AQ362" s="21"/>
      <c r="AR362" s="21"/>
      <c r="AS362" s="21"/>
      <c r="AT362" s="21"/>
      <c r="AU362" s="21"/>
      <c r="AV362" s="21"/>
      <c r="AW362" s="21"/>
      <c r="AX362" s="21"/>
      <c r="AZ362" s="34"/>
    </row>
    <row r="363" spans="1:52">
      <c r="A363" s="23" t="s">
        <v>23</v>
      </c>
      <c r="B363" s="24" t="s">
        <v>137</v>
      </c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>
        <v>750</v>
      </c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  <c r="AM363" s="21"/>
      <c r="AN363" s="21"/>
      <c r="AO363" s="21"/>
      <c r="AP363" s="21"/>
      <c r="AQ363" s="21"/>
      <c r="AR363" s="21"/>
      <c r="AS363" s="21"/>
      <c r="AT363" s="21"/>
      <c r="AU363" s="21"/>
      <c r="AV363" s="21"/>
      <c r="AW363" s="21"/>
      <c r="AX363" s="21"/>
      <c r="AZ363" s="34"/>
    </row>
    <row r="364" spans="1:52">
      <c r="A364" s="23" t="s">
        <v>23</v>
      </c>
      <c r="B364" s="24" t="s">
        <v>138</v>
      </c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>
        <v>1000</v>
      </c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  <c r="AM364" s="21"/>
      <c r="AN364" s="21"/>
      <c r="AO364" s="21"/>
      <c r="AP364" s="21"/>
      <c r="AQ364" s="21"/>
      <c r="AR364" s="21"/>
      <c r="AS364" s="21"/>
      <c r="AT364" s="21"/>
      <c r="AU364" s="21"/>
      <c r="AV364" s="21"/>
      <c r="AW364" s="21"/>
      <c r="AX364" s="21"/>
      <c r="AZ364" s="34"/>
    </row>
    <row r="365" spans="1:52">
      <c r="A365" s="23" t="s">
        <v>23</v>
      </c>
      <c r="B365" s="24" t="s">
        <v>139</v>
      </c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>
        <v>1500</v>
      </c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  <c r="AM365" s="21"/>
      <c r="AN365" s="21"/>
      <c r="AO365" s="21"/>
      <c r="AP365" s="21"/>
      <c r="AQ365" s="21"/>
      <c r="AR365" s="21"/>
      <c r="AS365" s="21"/>
      <c r="AT365" s="21"/>
      <c r="AU365" s="21"/>
      <c r="AV365" s="21"/>
      <c r="AW365" s="21"/>
      <c r="AX365" s="21"/>
      <c r="AZ365" s="34"/>
    </row>
    <row r="366" spans="1:52">
      <c r="A366" s="23" t="s">
        <v>23</v>
      </c>
      <c r="B366" s="24" t="s">
        <v>140</v>
      </c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>
        <v>2000</v>
      </c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  <c r="AM366" s="21"/>
      <c r="AN366" s="21"/>
      <c r="AO366" s="21"/>
      <c r="AP366" s="21"/>
      <c r="AQ366" s="21"/>
      <c r="AR366" s="21"/>
      <c r="AS366" s="21"/>
      <c r="AT366" s="21"/>
      <c r="AU366" s="21"/>
      <c r="AV366" s="21"/>
      <c r="AW366" s="21"/>
      <c r="AX366" s="21"/>
      <c r="AZ366" s="34"/>
    </row>
    <row r="367" spans="1:52" ht="30">
      <c r="A367" s="23" t="s">
        <v>24</v>
      </c>
      <c r="B367" s="24" t="s">
        <v>131</v>
      </c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>
        <v>10</v>
      </c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  <c r="AM367" s="21"/>
      <c r="AN367" s="21"/>
      <c r="AO367" s="21"/>
      <c r="AP367" s="21"/>
      <c r="AQ367" s="21"/>
      <c r="AR367" s="21"/>
      <c r="AS367" s="21"/>
      <c r="AT367" s="21"/>
      <c r="AU367" s="21"/>
      <c r="AV367" s="21"/>
      <c r="AW367" s="21"/>
      <c r="AX367" s="21"/>
      <c r="AZ367" s="34"/>
    </row>
    <row r="368" spans="1:52" ht="30">
      <c r="A368" s="23" t="s">
        <v>24</v>
      </c>
      <c r="B368" s="24" t="s">
        <v>132</v>
      </c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>
        <v>25</v>
      </c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  <c r="AM368" s="21"/>
      <c r="AN368" s="21"/>
      <c r="AO368" s="21"/>
      <c r="AP368" s="21"/>
      <c r="AQ368" s="21"/>
      <c r="AR368" s="21"/>
      <c r="AS368" s="21"/>
      <c r="AT368" s="21"/>
      <c r="AU368" s="21"/>
      <c r="AV368" s="21"/>
      <c r="AW368" s="21"/>
      <c r="AX368" s="21"/>
      <c r="AZ368" s="34"/>
    </row>
    <row r="369" spans="1:52" ht="30">
      <c r="A369" s="23" t="s">
        <v>24</v>
      </c>
      <c r="B369" s="24" t="s">
        <v>133</v>
      </c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>
        <v>50</v>
      </c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  <c r="AM369" s="21"/>
      <c r="AN369" s="21"/>
      <c r="AO369" s="21"/>
      <c r="AP369" s="21"/>
      <c r="AQ369" s="21"/>
      <c r="AR369" s="21"/>
      <c r="AS369" s="21"/>
      <c r="AT369" s="21"/>
      <c r="AU369" s="21"/>
      <c r="AV369" s="21"/>
      <c r="AW369" s="21"/>
      <c r="AX369" s="21"/>
      <c r="AZ369" s="34"/>
    </row>
    <row r="370" spans="1:52" ht="30">
      <c r="A370" s="23" t="s">
        <v>24</v>
      </c>
      <c r="B370" s="24" t="s">
        <v>134</v>
      </c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>
        <v>100</v>
      </c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  <c r="AM370" s="21"/>
      <c r="AN370" s="21"/>
      <c r="AO370" s="21"/>
      <c r="AP370" s="21"/>
      <c r="AQ370" s="21"/>
      <c r="AR370" s="21"/>
      <c r="AS370" s="21"/>
      <c r="AT370" s="21"/>
      <c r="AU370" s="21"/>
      <c r="AV370" s="21"/>
      <c r="AW370" s="21"/>
      <c r="AX370" s="21"/>
      <c r="AZ370" s="34"/>
    </row>
    <row r="371" spans="1:52" ht="30">
      <c r="A371" s="23" t="s">
        <v>24</v>
      </c>
      <c r="B371" s="24" t="s">
        <v>135</v>
      </c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>
        <v>250</v>
      </c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  <c r="AM371" s="21"/>
      <c r="AN371" s="21"/>
      <c r="AO371" s="21"/>
      <c r="AP371" s="21"/>
      <c r="AQ371" s="21"/>
      <c r="AR371" s="21"/>
      <c r="AS371" s="21"/>
      <c r="AT371" s="21"/>
      <c r="AU371" s="21"/>
      <c r="AV371" s="21"/>
      <c r="AW371" s="21"/>
      <c r="AX371" s="21"/>
      <c r="AZ371" s="34"/>
    </row>
    <row r="372" spans="1:52" ht="30">
      <c r="A372" s="23" t="s">
        <v>24</v>
      </c>
      <c r="B372" s="24" t="s">
        <v>136</v>
      </c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>
        <v>500</v>
      </c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  <c r="AJ372" s="21"/>
      <c r="AK372" s="21"/>
      <c r="AL372" s="21"/>
      <c r="AM372" s="21"/>
      <c r="AN372" s="21"/>
      <c r="AO372" s="21"/>
      <c r="AP372" s="21"/>
      <c r="AQ372" s="21"/>
      <c r="AR372" s="21"/>
      <c r="AS372" s="21"/>
      <c r="AT372" s="21"/>
      <c r="AU372" s="21"/>
      <c r="AV372" s="21"/>
      <c r="AW372" s="21"/>
      <c r="AX372" s="21"/>
      <c r="AZ372" s="34"/>
    </row>
    <row r="373" spans="1:52" ht="30">
      <c r="A373" s="23" t="s">
        <v>24</v>
      </c>
      <c r="B373" s="24" t="s">
        <v>137</v>
      </c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>
        <v>750</v>
      </c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  <c r="AM373" s="21"/>
      <c r="AN373" s="21"/>
      <c r="AO373" s="21"/>
      <c r="AP373" s="21"/>
      <c r="AQ373" s="21"/>
      <c r="AR373" s="21"/>
      <c r="AS373" s="21"/>
      <c r="AT373" s="21"/>
      <c r="AU373" s="21"/>
      <c r="AV373" s="21"/>
      <c r="AW373" s="21"/>
      <c r="AX373" s="21"/>
      <c r="AZ373" s="34"/>
    </row>
    <row r="374" spans="1:52" ht="30">
      <c r="A374" s="23" t="s">
        <v>24</v>
      </c>
      <c r="B374" s="24" t="s">
        <v>138</v>
      </c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>
        <v>1000</v>
      </c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  <c r="AM374" s="21"/>
      <c r="AN374" s="21"/>
      <c r="AO374" s="21"/>
      <c r="AP374" s="21"/>
      <c r="AQ374" s="21"/>
      <c r="AR374" s="21"/>
      <c r="AS374" s="21"/>
      <c r="AT374" s="21"/>
      <c r="AU374" s="21"/>
      <c r="AV374" s="21"/>
      <c r="AW374" s="21"/>
      <c r="AX374" s="21"/>
      <c r="AZ374" s="34"/>
    </row>
    <row r="375" spans="1:52" ht="30">
      <c r="A375" s="23" t="s">
        <v>24</v>
      </c>
      <c r="B375" s="24" t="s">
        <v>139</v>
      </c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>
        <v>1500</v>
      </c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  <c r="AM375" s="21"/>
      <c r="AN375" s="21"/>
      <c r="AO375" s="21"/>
      <c r="AP375" s="21"/>
      <c r="AQ375" s="21"/>
      <c r="AR375" s="21"/>
      <c r="AS375" s="21"/>
      <c r="AT375" s="21"/>
      <c r="AU375" s="21"/>
      <c r="AV375" s="21"/>
      <c r="AW375" s="21"/>
      <c r="AX375" s="21"/>
      <c r="AZ375" s="34"/>
    </row>
    <row r="376" spans="1:52" ht="30">
      <c r="A376" s="23" t="s">
        <v>24</v>
      </c>
      <c r="B376" s="24" t="s">
        <v>140</v>
      </c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>
        <v>2000</v>
      </c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  <c r="AJ376" s="21"/>
      <c r="AK376" s="21"/>
      <c r="AL376" s="21"/>
      <c r="AM376" s="21"/>
      <c r="AN376" s="21"/>
      <c r="AO376" s="21"/>
      <c r="AP376" s="21"/>
      <c r="AQ376" s="21"/>
      <c r="AR376" s="21"/>
      <c r="AS376" s="21"/>
      <c r="AT376" s="21"/>
      <c r="AU376" s="21"/>
      <c r="AV376" s="21"/>
      <c r="AW376" s="21"/>
      <c r="AX376" s="21"/>
      <c r="AZ376" s="34"/>
    </row>
    <row r="377" spans="1:52" ht="30">
      <c r="A377" s="23" t="s">
        <v>25</v>
      </c>
      <c r="B377" s="24" t="s">
        <v>131</v>
      </c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>
        <v>10</v>
      </c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  <c r="AM377" s="21"/>
      <c r="AN377" s="21"/>
      <c r="AO377" s="21"/>
      <c r="AP377" s="21"/>
      <c r="AQ377" s="21"/>
      <c r="AR377" s="21"/>
      <c r="AS377" s="21"/>
      <c r="AT377" s="21"/>
      <c r="AU377" s="21"/>
      <c r="AV377" s="21"/>
      <c r="AW377" s="21"/>
      <c r="AX377" s="21"/>
      <c r="AZ377" s="34"/>
    </row>
    <row r="378" spans="1:52" ht="30">
      <c r="A378" s="23" t="s">
        <v>25</v>
      </c>
      <c r="B378" s="24" t="s">
        <v>132</v>
      </c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>
        <v>25</v>
      </c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  <c r="AJ378" s="21"/>
      <c r="AK378" s="21"/>
      <c r="AL378" s="21"/>
      <c r="AM378" s="21"/>
      <c r="AN378" s="21"/>
      <c r="AO378" s="21"/>
      <c r="AP378" s="21"/>
      <c r="AQ378" s="21"/>
      <c r="AR378" s="21"/>
      <c r="AS378" s="21"/>
      <c r="AT378" s="21"/>
      <c r="AU378" s="21"/>
      <c r="AV378" s="21"/>
      <c r="AW378" s="21"/>
      <c r="AX378" s="21"/>
      <c r="AZ378" s="34"/>
    </row>
    <row r="379" spans="1:52" ht="30">
      <c r="A379" s="23" t="s">
        <v>25</v>
      </c>
      <c r="B379" s="24" t="s">
        <v>133</v>
      </c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>
        <v>50</v>
      </c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  <c r="AM379" s="21"/>
      <c r="AN379" s="21"/>
      <c r="AO379" s="21"/>
      <c r="AP379" s="21"/>
      <c r="AQ379" s="21"/>
      <c r="AR379" s="21"/>
      <c r="AS379" s="21"/>
      <c r="AT379" s="21"/>
      <c r="AU379" s="21"/>
      <c r="AV379" s="21"/>
      <c r="AW379" s="21"/>
      <c r="AX379" s="21"/>
      <c r="AZ379" s="34"/>
    </row>
    <row r="380" spans="1:52" ht="30">
      <c r="A380" s="23" t="s">
        <v>25</v>
      </c>
      <c r="B380" s="24" t="s">
        <v>134</v>
      </c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>
        <v>100</v>
      </c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  <c r="AM380" s="21"/>
      <c r="AN380" s="21"/>
      <c r="AO380" s="21"/>
      <c r="AP380" s="21"/>
      <c r="AQ380" s="21"/>
      <c r="AR380" s="21"/>
      <c r="AS380" s="21"/>
      <c r="AT380" s="21"/>
      <c r="AU380" s="21"/>
      <c r="AV380" s="21"/>
      <c r="AW380" s="21"/>
      <c r="AX380" s="21"/>
      <c r="AZ380" s="34"/>
    </row>
    <row r="381" spans="1:52" ht="30">
      <c r="A381" s="23" t="s">
        <v>25</v>
      </c>
      <c r="B381" s="24" t="s">
        <v>135</v>
      </c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>
        <v>250</v>
      </c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  <c r="AM381" s="21"/>
      <c r="AN381" s="21"/>
      <c r="AO381" s="21"/>
      <c r="AP381" s="21"/>
      <c r="AQ381" s="21"/>
      <c r="AR381" s="21"/>
      <c r="AS381" s="21"/>
      <c r="AT381" s="21"/>
      <c r="AU381" s="21"/>
      <c r="AV381" s="21"/>
      <c r="AW381" s="21"/>
      <c r="AX381" s="21"/>
      <c r="AZ381" s="34"/>
    </row>
    <row r="382" spans="1:52" ht="30">
      <c r="A382" s="23" t="s">
        <v>25</v>
      </c>
      <c r="B382" s="24" t="s">
        <v>136</v>
      </c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>
        <v>500</v>
      </c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  <c r="AM382" s="21"/>
      <c r="AN382" s="21"/>
      <c r="AO382" s="21"/>
      <c r="AP382" s="21"/>
      <c r="AQ382" s="21"/>
      <c r="AR382" s="21"/>
      <c r="AS382" s="21"/>
      <c r="AT382" s="21"/>
      <c r="AU382" s="21"/>
      <c r="AV382" s="21"/>
      <c r="AW382" s="21"/>
      <c r="AX382" s="21"/>
      <c r="AZ382" s="34"/>
    </row>
    <row r="383" spans="1:52" ht="30">
      <c r="A383" s="23" t="s">
        <v>25</v>
      </c>
      <c r="B383" s="24" t="s">
        <v>137</v>
      </c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>
        <v>750</v>
      </c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  <c r="AM383" s="21"/>
      <c r="AN383" s="21"/>
      <c r="AO383" s="21"/>
      <c r="AP383" s="21"/>
      <c r="AQ383" s="21"/>
      <c r="AR383" s="21"/>
      <c r="AS383" s="21"/>
      <c r="AT383" s="21"/>
      <c r="AU383" s="21"/>
      <c r="AV383" s="21"/>
      <c r="AW383" s="21"/>
      <c r="AX383" s="21"/>
      <c r="AZ383" s="34"/>
    </row>
    <row r="384" spans="1:52" ht="30">
      <c r="A384" s="23" t="s">
        <v>25</v>
      </c>
      <c r="B384" s="24" t="s">
        <v>138</v>
      </c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>
        <v>1000</v>
      </c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  <c r="AM384" s="21"/>
      <c r="AN384" s="21"/>
      <c r="AO384" s="21"/>
      <c r="AP384" s="21"/>
      <c r="AQ384" s="21"/>
      <c r="AR384" s="21"/>
      <c r="AS384" s="21"/>
      <c r="AT384" s="21"/>
      <c r="AU384" s="21"/>
      <c r="AV384" s="21"/>
      <c r="AW384" s="21"/>
      <c r="AX384" s="21"/>
      <c r="AZ384" s="34"/>
    </row>
    <row r="385" spans="1:52" ht="30">
      <c r="A385" s="23" t="s">
        <v>25</v>
      </c>
      <c r="B385" s="24" t="s">
        <v>139</v>
      </c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>
        <v>1500</v>
      </c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  <c r="AJ385" s="21"/>
      <c r="AK385" s="21"/>
      <c r="AL385" s="21"/>
      <c r="AM385" s="21"/>
      <c r="AN385" s="21"/>
      <c r="AO385" s="21"/>
      <c r="AP385" s="21"/>
      <c r="AQ385" s="21"/>
      <c r="AR385" s="21"/>
      <c r="AS385" s="21"/>
      <c r="AT385" s="21"/>
      <c r="AU385" s="21"/>
      <c r="AV385" s="21"/>
      <c r="AW385" s="21"/>
      <c r="AX385" s="21"/>
      <c r="AZ385" s="34"/>
    </row>
    <row r="386" spans="1:52" ht="30">
      <c r="A386" s="23" t="s">
        <v>25</v>
      </c>
      <c r="B386" s="24" t="s">
        <v>140</v>
      </c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>
        <v>2000</v>
      </c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  <c r="AJ386" s="21"/>
      <c r="AK386" s="21"/>
      <c r="AL386" s="21"/>
      <c r="AM386" s="21"/>
      <c r="AN386" s="21"/>
      <c r="AO386" s="21"/>
      <c r="AP386" s="21"/>
      <c r="AQ386" s="21"/>
      <c r="AR386" s="21"/>
      <c r="AS386" s="21"/>
      <c r="AT386" s="21"/>
      <c r="AU386" s="21"/>
      <c r="AV386" s="21"/>
      <c r="AW386" s="21"/>
      <c r="AX386" s="21"/>
      <c r="AZ386" s="34"/>
    </row>
    <row r="387" spans="1:52" ht="30">
      <c r="A387" s="23" t="s">
        <v>26</v>
      </c>
      <c r="B387" s="24" t="s">
        <v>131</v>
      </c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>
        <v>10</v>
      </c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  <c r="AJ387" s="21"/>
      <c r="AK387" s="21"/>
      <c r="AL387" s="21"/>
      <c r="AM387" s="21"/>
      <c r="AN387" s="21"/>
      <c r="AO387" s="21"/>
      <c r="AP387" s="21"/>
      <c r="AQ387" s="21"/>
      <c r="AR387" s="21"/>
      <c r="AS387" s="21"/>
      <c r="AT387" s="21"/>
      <c r="AU387" s="21"/>
      <c r="AV387" s="21"/>
      <c r="AW387" s="21"/>
      <c r="AX387" s="21"/>
      <c r="AZ387" s="34"/>
    </row>
    <row r="388" spans="1:52" ht="30">
      <c r="A388" s="23" t="s">
        <v>26</v>
      </c>
      <c r="B388" s="24" t="s">
        <v>132</v>
      </c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>
        <v>25</v>
      </c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  <c r="AJ388" s="21"/>
      <c r="AK388" s="21"/>
      <c r="AL388" s="21"/>
      <c r="AM388" s="21"/>
      <c r="AN388" s="21"/>
      <c r="AO388" s="21"/>
      <c r="AP388" s="21"/>
      <c r="AQ388" s="21"/>
      <c r="AR388" s="21"/>
      <c r="AS388" s="21"/>
      <c r="AT388" s="21"/>
      <c r="AU388" s="21"/>
      <c r="AV388" s="21"/>
      <c r="AW388" s="21"/>
      <c r="AX388" s="21"/>
      <c r="AZ388" s="34"/>
    </row>
    <row r="389" spans="1:52" ht="30">
      <c r="A389" s="23" t="s">
        <v>26</v>
      </c>
      <c r="B389" s="24" t="s">
        <v>133</v>
      </c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>
        <v>50</v>
      </c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  <c r="AJ389" s="21"/>
      <c r="AK389" s="21"/>
      <c r="AL389" s="21"/>
      <c r="AM389" s="21"/>
      <c r="AN389" s="21"/>
      <c r="AO389" s="21"/>
      <c r="AP389" s="21"/>
      <c r="AQ389" s="21"/>
      <c r="AR389" s="21"/>
      <c r="AS389" s="21"/>
      <c r="AT389" s="21"/>
      <c r="AU389" s="21"/>
      <c r="AV389" s="21"/>
      <c r="AW389" s="21"/>
      <c r="AX389" s="21"/>
      <c r="AZ389" s="34"/>
    </row>
    <row r="390" spans="1:52" ht="30">
      <c r="A390" s="23" t="s">
        <v>26</v>
      </c>
      <c r="B390" s="24" t="s">
        <v>134</v>
      </c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>
        <v>100</v>
      </c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  <c r="AJ390" s="21"/>
      <c r="AK390" s="21"/>
      <c r="AL390" s="21"/>
      <c r="AM390" s="21"/>
      <c r="AN390" s="21"/>
      <c r="AO390" s="21"/>
      <c r="AP390" s="21"/>
      <c r="AQ390" s="21"/>
      <c r="AR390" s="21"/>
      <c r="AS390" s="21"/>
      <c r="AT390" s="21"/>
      <c r="AU390" s="21"/>
      <c r="AV390" s="21"/>
      <c r="AW390" s="21"/>
      <c r="AX390" s="21"/>
      <c r="AZ390" s="34"/>
    </row>
    <row r="391" spans="1:52" ht="30">
      <c r="A391" s="23" t="s">
        <v>26</v>
      </c>
      <c r="B391" s="24" t="s">
        <v>135</v>
      </c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>
        <v>250</v>
      </c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  <c r="AJ391" s="21"/>
      <c r="AK391" s="21"/>
      <c r="AL391" s="21"/>
      <c r="AM391" s="21"/>
      <c r="AN391" s="21"/>
      <c r="AO391" s="21"/>
      <c r="AP391" s="21"/>
      <c r="AQ391" s="21"/>
      <c r="AR391" s="21"/>
      <c r="AS391" s="21"/>
      <c r="AT391" s="21"/>
      <c r="AU391" s="21"/>
      <c r="AV391" s="21"/>
      <c r="AW391" s="21"/>
      <c r="AX391" s="21"/>
      <c r="AZ391" s="34"/>
    </row>
    <row r="392" spans="1:52" ht="30">
      <c r="A392" s="23" t="s">
        <v>26</v>
      </c>
      <c r="B392" s="24" t="s">
        <v>136</v>
      </c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>
        <v>500</v>
      </c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  <c r="AJ392" s="21"/>
      <c r="AK392" s="21"/>
      <c r="AL392" s="21"/>
      <c r="AM392" s="21"/>
      <c r="AN392" s="21"/>
      <c r="AO392" s="21"/>
      <c r="AP392" s="21"/>
      <c r="AQ392" s="21"/>
      <c r="AR392" s="21"/>
      <c r="AS392" s="21"/>
      <c r="AT392" s="21"/>
      <c r="AU392" s="21"/>
      <c r="AV392" s="21"/>
      <c r="AW392" s="21"/>
      <c r="AX392" s="21"/>
      <c r="AZ392" s="34"/>
    </row>
    <row r="393" spans="1:52" ht="30">
      <c r="A393" s="23" t="s">
        <v>26</v>
      </c>
      <c r="B393" s="24" t="s">
        <v>137</v>
      </c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>
        <v>750</v>
      </c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  <c r="AJ393" s="21"/>
      <c r="AK393" s="21"/>
      <c r="AL393" s="21"/>
      <c r="AM393" s="21"/>
      <c r="AN393" s="21"/>
      <c r="AO393" s="21"/>
      <c r="AP393" s="21"/>
      <c r="AQ393" s="21"/>
      <c r="AR393" s="21"/>
      <c r="AS393" s="21"/>
      <c r="AT393" s="21"/>
      <c r="AU393" s="21"/>
      <c r="AV393" s="21"/>
      <c r="AW393" s="21"/>
      <c r="AX393" s="21"/>
      <c r="AZ393" s="34"/>
    </row>
    <row r="394" spans="1:52" ht="30">
      <c r="A394" s="23" t="s">
        <v>26</v>
      </c>
      <c r="B394" s="24" t="s">
        <v>138</v>
      </c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>
        <v>1000</v>
      </c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  <c r="AJ394" s="21"/>
      <c r="AK394" s="21"/>
      <c r="AL394" s="21"/>
      <c r="AM394" s="21"/>
      <c r="AN394" s="21"/>
      <c r="AO394" s="21"/>
      <c r="AP394" s="21"/>
      <c r="AQ394" s="21"/>
      <c r="AR394" s="21"/>
      <c r="AS394" s="21"/>
      <c r="AT394" s="21"/>
      <c r="AU394" s="21"/>
      <c r="AV394" s="21"/>
      <c r="AW394" s="21"/>
      <c r="AX394" s="21"/>
      <c r="AZ394" s="34"/>
    </row>
    <row r="395" spans="1:52" ht="30">
      <c r="A395" s="23" t="s">
        <v>26</v>
      </c>
      <c r="B395" s="24" t="s">
        <v>139</v>
      </c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>
        <v>1500</v>
      </c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  <c r="AJ395" s="21"/>
      <c r="AK395" s="21"/>
      <c r="AL395" s="21"/>
      <c r="AM395" s="21"/>
      <c r="AN395" s="21"/>
      <c r="AO395" s="21"/>
      <c r="AP395" s="21"/>
      <c r="AQ395" s="21"/>
      <c r="AR395" s="21"/>
      <c r="AS395" s="21"/>
      <c r="AT395" s="21"/>
      <c r="AU395" s="21"/>
      <c r="AV395" s="21"/>
      <c r="AW395" s="21"/>
      <c r="AX395" s="21"/>
      <c r="AZ395" s="34"/>
    </row>
    <row r="396" spans="1:52" ht="30">
      <c r="A396" s="23" t="s">
        <v>26</v>
      </c>
      <c r="B396" s="24" t="s">
        <v>140</v>
      </c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>
        <v>2000</v>
      </c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  <c r="AJ396" s="21"/>
      <c r="AK396" s="21"/>
      <c r="AL396" s="21"/>
      <c r="AM396" s="21"/>
      <c r="AN396" s="21"/>
      <c r="AO396" s="21"/>
      <c r="AP396" s="21"/>
      <c r="AQ396" s="21"/>
      <c r="AR396" s="21"/>
      <c r="AS396" s="21"/>
      <c r="AT396" s="21"/>
      <c r="AU396" s="21"/>
      <c r="AV396" s="21"/>
      <c r="AW396" s="21"/>
      <c r="AX396" s="21"/>
      <c r="AZ396" s="34"/>
    </row>
    <row r="397" spans="1:52">
      <c r="A397" s="23" t="s">
        <v>27</v>
      </c>
      <c r="B397" s="24" t="s">
        <v>131</v>
      </c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>
        <v>10</v>
      </c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  <c r="AJ397" s="21"/>
      <c r="AK397" s="21"/>
      <c r="AL397" s="21"/>
      <c r="AM397" s="21"/>
      <c r="AN397" s="21"/>
      <c r="AO397" s="21"/>
      <c r="AP397" s="21"/>
      <c r="AQ397" s="21"/>
      <c r="AR397" s="21"/>
      <c r="AS397" s="21"/>
      <c r="AT397" s="21"/>
      <c r="AU397" s="21"/>
      <c r="AV397" s="21"/>
      <c r="AW397" s="21"/>
      <c r="AX397" s="21"/>
      <c r="AZ397" s="34"/>
    </row>
    <row r="398" spans="1:52">
      <c r="A398" s="23" t="s">
        <v>27</v>
      </c>
      <c r="B398" s="24" t="s">
        <v>132</v>
      </c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>
        <v>25</v>
      </c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  <c r="AJ398" s="21"/>
      <c r="AK398" s="21"/>
      <c r="AL398" s="21"/>
      <c r="AM398" s="21"/>
      <c r="AN398" s="21"/>
      <c r="AO398" s="21"/>
      <c r="AP398" s="21"/>
      <c r="AQ398" s="21"/>
      <c r="AR398" s="21"/>
      <c r="AS398" s="21"/>
      <c r="AT398" s="21"/>
      <c r="AU398" s="21"/>
      <c r="AV398" s="21"/>
      <c r="AW398" s="21"/>
      <c r="AX398" s="21"/>
      <c r="AZ398" s="34"/>
    </row>
    <row r="399" spans="1:52">
      <c r="A399" s="23" t="s">
        <v>27</v>
      </c>
      <c r="B399" s="24" t="s">
        <v>133</v>
      </c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>
        <v>50</v>
      </c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  <c r="AJ399" s="21"/>
      <c r="AK399" s="21"/>
      <c r="AL399" s="21"/>
      <c r="AM399" s="21"/>
      <c r="AN399" s="21"/>
      <c r="AO399" s="21"/>
      <c r="AP399" s="21"/>
      <c r="AQ399" s="21"/>
      <c r="AR399" s="21"/>
      <c r="AS399" s="21"/>
      <c r="AT399" s="21"/>
      <c r="AU399" s="21"/>
      <c r="AV399" s="21"/>
      <c r="AW399" s="21"/>
      <c r="AX399" s="21"/>
      <c r="AZ399" s="34"/>
    </row>
    <row r="400" spans="1:52">
      <c r="A400" s="23" t="s">
        <v>27</v>
      </c>
      <c r="B400" s="24" t="s">
        <v>134</v>
      </c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>
        <v>100</v>
      </c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  <c r="AJ400" s="21"/>
      <c r="AK400" s="21"/>
      <c r="AL400" s="21"/>
      <c r="AM400" s="21"/>
      <c r="AN400" s="21"/>
      <c r="AO400" s="21"/>
      <c r="AP400" s="21"/>
      <c r="AQ400" s="21"/>
      <c r="AR400" s="21"/>
      <c r="AS400" s="21"/>
      <c r="AT400" s="21"/>
      <c r="AU400" s="21"/>
      <c r="AV400" s="21"/>
      <c r="AW400" s="21"/>
      <c r="AX400" s="21"/>
      <c r="AZ400" s="34"/>
    </row>
    <row r="401" spans="1:52">
      <c r="A401" s="23" t="s">
        <v>27</v>
      </c>
      <c r="B401" s="24" t="s">
        <v>135</v>
      </c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>
        <v>250</v>
      </c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  <c r="AJ401" s="21"/>
      <c r="AK401" s="21"/>
      <c r="AL401" s="21"/>
      <c r="AM401" s="21"/>
      <c r="AN401" s="21"/>
      <c r="AO401" s="21"/>
      <c r="AP401" s="21"/>
      <c r="AQ401" s="21"/>
      <c r="AR401" s="21"/>
      <c r="AS401" s="21"/>
      <c r="AT401" s="21"/>
      <c r="AU401" s="21"/>
      <c r="AV401" s="21"/>
      <c r="AW401" s="21"/>
      <c r="AX401" s="21"/>
      <c r="AZ401" s="34"/>
    </row>
    <row r="402" spans="1:52">
      <c r="A402" s="23" t="s">
        <v>27</v>
      </c>
      <c r="B402" s="24" t="s">
        <v>136</v>
      </c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>
        <v>500</v>
      </c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  <c r="AJ402" s="21"/>
      <c r="AK402" s="21"/>
      <c r="AL402" s="21"/>
      <c r="AM402" s="21"/>
      <c r="AN402" s="21"/>
      <c r="AO402" s="21"/>
      <c r="AP402" s="21"/>
      <c r="AQ402" s="21"/>
      <c r="AR402" s="21"/>
      <c r="AS402" s="21"/>
      <c r="AT402" s="21"/>
      <c r="AU402" s="21"/>
      <c r="AV402" s="21"/>
      <c r="AW402" s="21"/>
      <c r="AX402" s="21"/>
      <c r="AZ402" s="34"/>
    </row>
    <row r="403" spans="1:52">
      <c r="A403" s="23" t="s">
        <v>27</v>
      </c>
      <c r="B403" s="24" t="s">
        <v>137</v>
      </c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>
        <v>750</v>
      </c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  <c r="AJ403" s="21"/>
      <c r="AK403" s="21"/>
      <c r="AL403" s="21"/>
      <c r="AM403" s="21"/>
      <c r="AN403" s="21"/>
      <c r="AO403" s="21"/>
      <c r="AP403" s="21"/>
      <c r="AQ403" s="21"/>
      <c r="AR403" s="21"/>
      <c r="AS403" s="21"/>
      <c r="AT403" s="21"/>
      <c r="AU403" s="21"/>
      <c r="AV403" s="21"/>
      <c r="AW403" s="21"/>
      <c r="AX403" s="21"/>
      <c r="AZ403" s="34"/>
    </row>
    <row r="404" spans="1:52">
      <c r="A404" s="23" t="s">
        <v>27</v>
      </c>
      <c r="B404" s="24" t="s">
        <v>138</v>
      </c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>
        <v>1000</v>
      </c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  <c r="AJ404" s="21"/>
      <c r="AK404" s="21"/>
      <c r="AL404" s="21"/>
      <c r="AM404" s="21"/>
      <c r="AN404" s="21"/>
      <c r="AO404" s="21"/>
      <c r="AP404" s="21"/>
      <c r="AQ404" s="21"/>
      <c r="AR404" s="21"/>
      <c r="AS404" s="21"/>
      <c r="AT404" s="21"/>
      <c r="AU404" s="21"/>
      <c r="AV404" s="21"/>
      <c r="AW404" s="21"/>
      <c r="AX404" s="21"/>
      <c r="AZ404" s="34"/>
    </row>
    <row r="405" spans="1:52">
      <c r="A405" s="23" t="s">
        <v>27</v>
      </c>
      <c r="B405" s="24" t="s">
        <v>139</v>
      </c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>
        <v>1500</v>
      </c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  <c r="AJ405" s="21"/>
      <c r="AK405" s="21"/>
      <c r="AL405" s="21"/>
      <c r="AM405" s="21"/>
      <c r="AN405" s="21"/>
      <c r="AO405" s="21"/>
      <c r="AP405" s="21"/>
      <c r="AQ405" s="21"/>
      <c r="AR405" s="21"/>
      <c r="AS405" s="21"/>
      <c r="AT405" s="21"/>
      <c r="AU405" s="21"/>
      <c r="AV405" s="21"/>
      <c r="AW405" s="21"/>
      <c r="AX405" s="21"/>
      <c r="AZ405" s="34"/>
    </row>
    <row r="406" spans="1:52">
      <c r="A406" s="23" t="s">
        <v>27</v>
      </c>
      <c r="B406" s="24" t="s">
        <v>140</v>
      </c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>
        <v>2000</v>
      </c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  <c r="AJ406" s="21"/>
      <c r="AK406" s="21"/>
      <c r="AL406" s="21"/>
      <c r="AM406" s="21"/>
      <c r="AN406" s="21"/>
      <c r="AO406" s="21"/>
      <c r="AP406" s="21"/>
      <c r="AQ406" s="21"/>
      <c r="AR406" s="21"/>
      <c r="AS406" s="21"/>
      <c r="AT406" s="21"/>
      <c r="AU406" s="21"/>
      <c r="AV406" s="21"/>
      <c r="AW406" s="21"/>
      <c r="AX406" s="21"/>
      <c r="AZ406" s="34"/>
    </row>
    <row r="407" spans="1:52">
      <c r="A407" s="23" t="s">
        <v>28</v>
      </c>
      <c r="B407" s="24" t="s">
        <v>131</v>
      </c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>
        <v>10</v>
      </c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  <c r="AJ407" s="21"/>
      <c r="AK407" s="21"/>
      <c r="AL407" s="21"/>
      <c r="AM407" s="21"/>
      <c r="AN407" s="21"/>
      <c r="AO407" s="21"/>
      <c r="AP407" s="21"/>
      <c r="AQ407" s="21"/>
      <c r="AR407" s="21"/>
      <c r="AS407" s="21"/>
      <c r="AT407" s="21"/>
      <c r="AU407" s="21"/>
      <c r="AV407" s="21"/>
      <c r="AW407" s="21"/>
      <c r="AX407" s="21"/>
      <c r="AZ407" s="34"/>
    </row>
    <row r="408" spans="1:52">
      <c r="A408" s="23" t="s">
        <v>28</v>
      </c>
      <c r="B408" s="24" t="s">
        <v>132</v>
      </c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>
        <v>25</v>
      </c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  <c r="AJ408" s="21"/>
      <c r="AK408" s="21"/>
      <c r="AL408" s="21"/>
      <c r="AM408" s="21"/>
      <c r="AN408" s="21"/>
      <c r="AO408" s="21"/>
      <c r="AP408" s="21"/>
      <c r="AQ408" s="21"/>
      <c r="AR408" s="21"/>
      <c r="AS408" s="21"/>
      <c r="AT408" s="21"/>
      <c r="AU408" s="21"/>
      <c r="AV408" s="21"/>
      <c r="AW408" s="21"/>
      <c r="AX408" s="21"/>
      <c r="AZ408" s="34"/>
    </row>
    <row r="409" spans="1:52">
      <c r="A409" s="23" t="s">
        <v>28</v>
      </c>
      <c r="B409" s="24" t="s">
        <v>133</v>
      </c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>
        <v>50</v>
      </c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  <c r="AJ409" s="21"/>
      <c r="AK409" s="21"/>
      <c r="AL409" s="21"/>
      <c r="AM409" s="21"/>
      <c r="AN409" s="21"/>
      <c r="AO409" s="21"/>
      <c r="AP409" s="21"/>
      <c r="AQ409" s="21"/>
      <c r="AR409" s="21"/>
      <c r="AS409" s="21"/>
      <c r="AT409" s="21"/>
      <c r="AU409" s="21"/>
      <c r="AV409" s="21"/>
      <c r="AW409" s="21"/>
      <c r="AX409" s="21"/>
      <c r="AZ409" s="34"/>
    </row>
    <row r="410" spans="1:52">
      <c r="A410" s="23" t="s">
        <v>28</v>
      </c>
      <c r="B410" s="24" t="s">
        <v>134</v>
      </c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>
        <v>100</v>
      </c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  <c r="AJ410" s="21"/>
      <c r="AK410" s="21"/>
      <c r="AL410" s="21"/>
      <c r="AM410" s="21"/>
      <c r="AN410" s="21"/>
      <c r="AO410" s="21"/>
      <c r="AP410" s="21"/>
      <c r="AQ410" s="21"/>
      <c r="AR410" s="21"/>
      <c r="AS410" s="21"/>
      <c r="AT410" s="21"/>
      <c r="AU410" s="21"/>
      <c r="AV410" s="21"/>
      <c r="AW410" s="21"/>
      <c r="AX410" s="21"/>
      <c r="AZ410" s="34"/>
    </row>
    <row r="411" spans="1:52">
      <c r="A411" s="23" t="s">
        <v>28</v>
      </c>
      <c r="B411" s="24" t="s">
        <v>135</v>
      </c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>
        <v>250</v>
      </c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  <c r="AJ411" s="21"/>
      <c r="AK411" s="21"/>
      <c r="AL411" s="21"/>
      <c r="AM411" s="21"/>
      <c r="AN411" s="21"/>
      <c r="AO411" s="21"/>
      <c r="AP411" s="21"/>
      <c r="AQ411" s="21"/>
      <c r="AR411" s="21"/>
      <c r="AS411" s="21"/>
      <c r="AT411" s="21"/>
      <c r="AU411" s="21"/>
      <c r="AV411" s="21"/>
      <c r="AW411" s="21"/>
      <c r="AX411" s="21"/>
      <c r="AZ411" s="34"/>
    </row>
    <row r="412" spans="1:52">
      <c r="A412" s="23" t="s">
        <v>28</v>
      </c>
      <c r="B412" s="24" t="s">
        <v>136</v>
      </c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>
        <v>500</v>
      </c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  <c r="AJ412" s="21"/>
      <c r="AK412" s="21"/>
      <c r="AL412" s="21"/>
      <c r="AM412" s="21"/>
      <c r="AN412" s="21"/>
      <c r="AO412" s="21"/>
      <c r="AP412" s="21"/>
      <c r="AQ412" s="21"/>
      <c r="AR412" s="21"/>
      <c r="AS412" s="21"/>
      <c r="AT412" s="21"/>
      <c r="AU412" s="21"/>
      <c r="AV412" s="21"/>
      <c r="AW412" s="21"/>
      <c r="AX412" s="21"/>
      <c r="AZ412" s="35"/>
    </row>
    <row r="413" spans="1:52">
      <c r="A413" s="23" t="s">
        <v>28</v>
      </c>
      <c r="B413" s="24" t="s">
        <v>137</v>
      </c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>
        <v>750</v>
      </c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  <c r="AJ413" s="21"/>
      <c r="AK413" s="21"/>
      <c r="AL413" s="21"/>
      <c r="AM413" s="21"/>
      <c r="AN413" s="21"/>
      <c r="AO413" s="21"/>
      <c r="AP413" s="21"/>
      <c r="AQ413" s="21"/>
      <c r="AR413" s="21"/>
      <c r="AS413" s="21"/>
      <c r="AT413" s="21"/>
      <c r="AU413" s="21"/>
      <c r="AV413" s="21"/>
      <c r="AW413" s="21"/>
      <c r="AX413" s="21"/>
      <c r="AZ413" s="36"/>
    </row>
    <row r="414" spans="1:52">
      <c r="A414" s="23" t="s">
        <v>28</v>
      </c>
      <c r="B414" s="24" t="s">
        <v>138</v>
      </c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>
        <v>1000</v>
      </c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  <c r="AJ414" s="21"/>
      <c r="AK414" s="21"/>
      <c r="AL414" s="21"/>
      <c r="AM414" s="21"/>
      <c r="AN414" s="21"/>
      <c r="AO414" s="21"/>
      <c r="AP414" s="21"/>
      <c r="AQ414" s="21"/>
      <c r="AR414" s="21"/>
      <c r="AS414" s="21"/>
      <c r="AT414" s="21"/>
      <c r="AU414" s="21"/>
      <c r="AV414" s="21"/>
      <c r="AW414" s="21"/>
      <c r="AX414" s="21"/>
      <c r="AZ414" s="36"/>
    </row>
    <row r="415" spans="1:52">
      <c r="A415" s="23" t="s">
        <v>28</v>
      </c>
      <c r="B415" s="24" t="s">
        <v>139</v>
      </c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>
        <v>1500</v>
      </c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  <c r="AJ415" s="21"/>
      <c r="AK415" s="21"/>
      <c r="AL415" s="21"/>
      <c r="AM415" s="21"/>
      <c r="AN415" s="21"/>
      <c r="AO415" s="21"/>
      <c r="AP415" s="21"/>
      <c r="AQ415" s="21"/>
      <c r="AR415" s="21"/>
      <c r="AS415" s="21"/>
      <c r="AT415" s="21"/>
      <c r="AU415" s="21"/>
      <c r="AV415" s="21"/>
      <c r="AW415" s="21"/>
      <c r="AX415" s="21"/>
      <c r="AZ415" s="36"/>
    </row>
    <row r="416" spans="1:52">
      <c r="A416" s="23" t="s">
        <v>28</v>
      </c>
      <c r="B416" s="24" t="s">
        <v>140</v>
      </c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>
        <v>2000</v>
      </c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  <c r="AJ416" s="21"/>
      <c r="AK416" s="21"/>
      <c r="AL416" s="21"/>
      <c r="AM416" s="21"/>
      <c r="AN416" s="21"/>
      <c r="AO416" s="21"/>
      <c r="AP416" s="21"/>
      <c r="AQ416" s="21"/>
      <c r="AR416" s="21"/>
      <c r="AS416" s="21"/>
      <c r="AT416" s="21"/>
      <c r="AU416" s="21"/>
      <c r="AV416" s="21"/>
      <c r="AW416" s="21"/>
      <c r="AX416" s="21"/>
      <c r="AZ416" s="36"/>
    </row>
    <row r="417" spans="1:52">
      <c r="A417" s="23" t="s">
        <v>29</v>
      </c>
      <c r="B417" s="24" t="s">
        <v>131</v>
      </c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>
        <v>10</v>
      </c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  <c r="AJ417" s="21"/>
      <c r="AK417" s="21"/>
      <c r="AL417" s="21"/>
      <c r="AM417" s="21"/>
      <c r="AN417" s="21"/>
      <c r="AO417" s="21"/>
      <c r="AP417" s="21"/>
      <c r="AQ417" s="21"/>
      <c r="AR417" s="21"/>
      <c r="AS417" s="21"/>
      <c r="AT417" s="21"/>
      <c r="AU417" s="21"/>
      <c r="AV417" s="21"/>
      <c r="AW417" s="21"/>
      <c r="AX417" s="21"/>
      <c r="AZ417" s="36"/>
    </row>
    <row r="418" spans="1:52">
      <c r="A418" s="23" t="s">
        <v>29</v>
      </c>
      <c r="B418" s="24" t="s">
        <v>132</v>
      </c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>
        <v>25</v>
      </c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  <c r="AJ418" s="21"/>
      <c r="AK418" s="21"/>
      <c r="AL418" s="21"/>
      <c r="AM418" s="21"/>
      <c r="AN418" s="21"/>
      <c r="AO418" s="21"/>
      <c r="AP418" s="21"/>
      <c r="AQ418" s="21"/>
      <c r="AR418" s="21"/>
      <c r="AS418" s="21"/>
      <c r="AT418" s="21"/>
      <c r="AU418" s="21"/>
      <c r="AV418" s="21"/>
      <c r="AW418" s="21"/>
      <c r="AX418" s="21"/>
      <c r="AZ418" s="36"/>
    </row>
    <row r="419" spans="1:52">
      <c r="A419" s="23" t="s">
        <v>29</v>
      </c>
      <c r="B419" s="24" t="s">
        <v>133</v>
      </c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>
        <v>50</v>
      </c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  <c r="AJ419" s="21"/>
      <c r="AK419" s="21"/>
      <c r="AL419" s="21"/>
      <c r="AM419" s="21"/>
      <c r="AN419" s="21"/>
      <c r="AO419" s="21"/>
      <c r="AP419" s="21"/>
      <c r="AQ419" s="21"/>
      <c r="AR419" s="21"/>
      <c r="AS419" s="21"/>
      <c r="AT419" s="21"/>
      <c r="AU419" s="21"/>
      <c r="AV419" s="21"/>
      <c r="AW419" s="21"/>
      <c r="AX419" s="21"/>
      <c r="AZ419" s="36"/>
    </row>
    <row r="420" spans="1:52">
      <c r="A420" s="23" t="s">
        <v>29</v>
      </c>
      <c r="B420" s="24" t="s">
        <v>134</v>
      </c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>
        <v>100</v>
      </c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  <c r="AJ420" s="21"/>
      <c r="AK420" s="21"/>
      <c r="AL420" s="21"/>
      <c r="AM420" s="21"/>
      <c r="AN420" s="21"/>
      <c r="AO420" s="21"/>
      <c r="AP420" s="21"/>
      <c r="AQ420" s="21"/>
      <c r="AR420" s="21"/>
      <c r="AS420" s="21"/>
      <c r="AT420" s="21"/>
      <c r="AU420" s="21"/>
      <c r="AV420" s="21"/>
      <c r="AW420" s="21"/>
      <c r="AX420" s="21"/>
      <c r="AZ420" s="36"/>
    </row>
    <row r="421" spans="1:52">
      <c r="A421" s="23" t="s">
        <v>29</v>
      </c>
      <c r="B421" s="24" t="s">
        <v>135</v>
      </c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>
        <v>250</v>
      </c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  <c r="AJ421" s="21"/>
      <c r="AK421" s="21"/>
      <c r="AL421" s="21"/>
      <c r="AM421" s="21"/>
      <c r="AN421" s="21"/>
      <c r="AO421" s="21"/>
      <c r="AP421" s="21"/>
      <c r="AQ421" s="21"/>
      <c r="AR421" s="21"/>
      <c r="AS421" s="21"/>
      <c r="AT421" s="21"/>
      <c r="AU421" s="21"/>
      <c r="AV421" s="21"/>
      <c r="AW421" s="21"/>
      <c r="AX421" s="21"/>
      <c r="AZ421" s="36"/>
    </row>
    <row r="422" spans="1:52">
      <c r="A422" s="23" t="s">
        <v>29</v>
      </c>
      <c r="B422" s="24" t="s">
        <v>136</v>
      </c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>
        <v>500</v>
      </c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  <c r="AJ422" s="21"/>
      <c r="AK422" s="21"/>
      <c r="AL422" s="21"/>
      <c r="AM422" s="21"/>
      <c r="AN422" s="21"/>
      <c r="AO422" s="21"/>
      <c r="AP422" s="21"/>
      <c r="AQ422" s="21"/>
      <c r="AR422" s="21"/>
      <c r="AS422" s="21"/>
      <c r="AT422" s="21"/>
      <c r="AU422" s="21"/>
      <c r="AV422" s="21"/>
      <c r="AW422" s="21"/>
      <c r="AX422" s="21"/>
      <c r="AZ422" s="34"/>
    </row>
    <row r="423" spans="1:52">
      <c r="A423" s="23" t="s">
        <v>29</v>
      </c>
      <c r="B423" s="24" t="s">
        <v>137</v>
      </c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>
        <v>750</v>
      </c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  <c r="AJ423" s="21"/>
      <c r="AK423" s="21"/>
      <c r="AL423" s="21"/>
      <c r="AM423" s="21"/>
      <c r="AN423" s="21"/>
      <c r="AO423" s="21"/>
      <c r="AP423" s="21"/>
      <c r="AQ423" s="21"/>
      <c r="AR423" s="21"/>
      <c r="AS423" s="21"/>
      <c r="AT423" s="21"/>
      <c r="AU423" s="21"/>
      <c r="AV423" s="21"/>
      <c r="AW423" s="21"/>
      <c r="AX423" s="21"/>
      <c r="AZ423" s="34"/>
    </row>
    <row r="424" spans="1:52">
      <c r="A424" s="23" t="s">
        <v>29</v>
      </c>
      <c r="B424" s="24" t="s">
        <v>138</v>
      </c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>
        <v>1000</v>
      </c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  <c r="AJ424" s="21"/>
      <c r="AK424" s="21"/>
      <c r="AL424" s="21"/>
      <c r="AM424" s="21"/>
      <c r="AN424" s="21"/>
      <c r="AO424" s="21"/>
      <c r="AP424" s="21"/>
      <c r="AQ424" s="21"/>
      <c r="AR424" s="21"/>
      <c r="AS424" s="21"/>
      <c r="AT424" s="21"/>
      <c r="AU424" s="21"/>
      <c r="AV424" s="21"/>
      <c r="AW424" s="21"/>
      <c r="AX424" s="21"/>
      <c r="AZ424" s="34"/>
    </row>
    <row r="425" spans="1:52">
      <c r="A425" s="23" t="s">
        <v>29</v>
      </c>
      <c r="B425" s="24" t="s">
        <v>139</v>
      </c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>
        <v>1500</v>
      </c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  <c r="AJ425" s="21"/>
      <c r="AK425" s="21"/>
      <c r="AL425" s="21"/>
      <c r="AM425" s="21"/>
      <c r="AN425" s="21"/>
      <c r="AO425" s="21"/>
      <c r="AP425" s="21"/>
      <c r="AQ425" s="21"/>
      <c r="AR425" s="21"/>
      <c r="AS425" s="21"/>
      <c r="AT425" s="21"/>
      <c r="AU425" s="21"/>
      <c r="AV425" s="21"/>
      <c r="AW425" s="21"/>
      <c r="AX425" s="21"/>
      <c r="AZ425" s="34"/>
    </row>
    <row r="426" spans="1:52">
      <c r="A426" s="23" t="s">
        <v>29</v>
      </c>
      <c r="B426" s="24" t="s">
        <v>140</v>
      </c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1">
        <v>2000</v>
      </c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  <c r="AS426" s="26"/>
      <c r="AT426" s="26"/>
      <c r="AU426" s="26"/>
      <c r="AV426" s="26"/>
      <c r="AW426" s="26"/>
      <c r="AX426" s="26"/>
      <c r="AZ426" s="34"/>
    </row>
    <row r="427" spans="1:52">
      <c r="A427" s="23" t="s">
        <v>32</v>
      </c>
      <c r="B427" s="24" t="s">
        <v>131</v>
      </c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1">
        <v>10</v>
      </c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  <c r="AS427" s="26"/>
      <c r="AT427" s="26"/>
      <c r="AU427" s="26"/>
      <c r="AV427" s="26"/>
      <c r="AW427" s="26"/>
      <c r="AX427" s="26"/>
      <c r="AZ427" s="37"/>
    </row>
    <row r="428" spans="1:52">
      <c r="A428" s="23" t="s">
        <v>32</v>
      </c>
      <c r="B428" s="24" t="s">
        <v>132</v>
      </c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1">
        <v>25</v>
      </c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  <c r="AS428" s="26"/>
      <c r="AT428" s="26"/>
      <c r="AU428" s="26"/>
      <c r="AV428" s="26"/>
      <c r="AW428" s="26"/>
      <c r="AX428" s="26"/>
      <c r="AZ428" s="34"/>
    </row>
    <row r="429" spans="1:52">
      <c r="A429" s="23" t="s">
        <v>32</v>
      </c>
      <c r="B429" s="24" t="s">
        <v>133</v>
      </c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1">
        <v>50</v>
      </c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  <c r="AS429" s="26"/>
      <c r="AT429" s="26"/>
      <c r="AU429" s="26"/>
      <c r="AV429" s="26"/>
      <c r="AW429" s="26"/>
      <c r="AX429" s="26"/>
      <c r="AZ429" s="34"/>
    </row>
    <row r="430" spans="1:52">
      <c r="A430" s="23" t="s">
        <v>32</v>
      </c>
      <c r="B430" s="24" t="s">
        <v>134</v>
      </c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1">
        <v>100</v>
      </c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6"/>
      <c r="AT430" s="26"/>
      <c r="AU430" s="26"/>
      <c r="AV430" s="26"/>
      <c r="AW430" s="26"/>
      <c r="AX430" s="26"/>
      <c r="AZ430" s="34"/>
    </row>
    <row r="431" spans="1:52">
      <c r="A431" s="23" t="s">
        <v>32</v>
      </c>
      <c r="B431" s="24" t="s">
        <v>135</v>
      </c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1">
        <v>250</v>
      </c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  <c r="AS431" s="26"/>
      <c r="AT431" s="26"/>
      <c r="AU431" s="26"/>
      <c r="AV431" s="26"/>
      <c r="AW431" s="26"/>
      <c r="AX431" s="26"/>
      <c r="AZ431" s="34"/>
    </row>
    <row r="432" spans="1:52">
      <c r="A432" s="23" t="s">
        <v>32</v>
      </c>
      <c r="B432" s="24" t="s">
        <v>136</v>
      </c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1">
        <v>500</v>
      </c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  <c r="AS432" s="26"/>
      <c r="AT432" s="26"/>
      <c r="AU432" s="26"/>
      <c r="AV432" s="26"/>
      <c r="AW432" s="26"/>
      <c r="AX432" s="26"/>
      <c r="AZ432" s="34"/>
    </row>
    <row r="433" spans="1:52">
      <c r="A433" s="23" t="s">
        <v>32</v>
      </c>
      <c r="B433" s="24" t="s">
        <v>137</v>
      </c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1">
        <v>750</v>
      </c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  <c r="AS433" s="26"/>
      <c r="AT433" s="26"/>
      <c r="AU433" s="26"/>
      <c r="AV433" s="26"/>
      <c r="AW433" s="26"/>
      <c r="AX433" s="26"/>
      <c r="AZ433" s="34"/>
    </row>
    <row r="434" spans="1:52">
      <c r="A434" s="23" t="s">
        <v>32</v>
      </c>
      <c r="B434" s="24" t="s">
        <v>138</v>
      </c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1">
        <v>1000</v>
      </c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  <c r="AS434" s="26"/>
      <c r="AT434" s="26"/>
      <c r="AU434" s="26"/>
      <c r="AV434" s="26"/>
      <c r="AW434" s="26"/>
      <c r="AX434" s="26"/>
      <c r="AZ434" s="37"/>
    </row>
    <row r="435" spans="1:52">
      <c r="A435" s="23" t="s">
        <v>32</v>
      </c>
      <c r="B435" s="24" t="s">
        <v>139</v>
      </c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1">
        <v>1500</v>
      </c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  <c r="AS435" s="26"/>
      <c r="AT435" s="26"/>
      <c r="AU435" s="26"/>
      <c r="AV435" s="26"/>
      <c r="AW435" s="26"/>
      <c r="AX435" s="26"/>
    </row>
    <row r="436" spans="1:52">
      <c r="A436" s="23" t="s">
        <v>32</v>
      </c>
      <c r="B436" s="24" t="s">
        <v>140</v>
      </c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1">
        <v>2000</v>
      </c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</row>
    <row r="437" spans="1:52">
      <c r="A437" s="23" t="s">
        <v>33</v>
      </c>
      <c r="B437" s="24" t="s">
        <v>131</v>
      </c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1">
        <v>10</v>
      </c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  <c r="AS437" s="26"/>
      <c r="AT437" s="26"/>
      <c r="AU437" s="26"/>
      <c r="AV437" s="26"/>
      <c r="AW437" s="26"/>
      <c r="AX437" s="26"/>
    </row>
    <row r="438" spans="1:52">
      <c r="A438" s="23" t="s">
        <v>33</v>
      </c>
      <c r="B438" s="24" t="s">
        <v>132</v>
      </c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1">
        <v>25</v>
      </c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6"/>
      <c r="AT438" s="26"/>
      <c r="AU438" s="26"/>
      <c r="AV438" s="26"/>
      <c r="AW438" s="26"/>
      <c r="AX438" s="26"/>
    </row>
    <row r="439" spans="1:52">
      <c r="A439" s="23" t="s">
        <v>33</v>
      </c>
      <c r="B439" s="24" t="s">
        <v>133</v>
      </c>
      <c r="C439" s="26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1">
        <v>50</v>
      </c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  <c r="AS439" s="26"/>
      <c r="AT439" s="26"/>
      <c r="AU439" s="26"/>
      <c r="AV439" s="26"/>
      <c r="AW439" s="26"/>
      <c r="AX439" s="26"/>
    </row>
    <row r="440" spans="1:52">
      <c r="A440" s="23" t="s">
        <v>33</v>
      </c>
      <c r="B440" s="24" t="s">
        <v>134</v>
      </c>
      <c r="C440" s="26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1">
        <v>100</v>
      </c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  <c r="AS440" s="26"/>
      <c r="AT440" s="26"/>
      <c r="AU440" s="26"/>
      <c r="AV440" s="26"/>
      <c r="AW440" s="26"/>
      <c r="AX440" s="26"/>
    </row>
    <row r="441" spans="1:52">
      <c r="A441" s="23" t="s">
        <v>33</v>
      </c>
      <c r="B441" s="24" t="s">
        <v>135</v>
      </c>
      <c r="C441" s="26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1">
        <v>250</v>
      </c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  <c r="AS441" s="26"/>
      <c r="AT441" s="26"/>
      <c r="AU441" s="26"/>
      <c r="AV441" s="26"/>
      <c r="AW441" s="26"/>
      <c r="AX441" s="26"/>
    </row>
    <row r="442" spans="1:52">
      <c r="A442" s="23" t="s">
        <v>33</v>
      </c>
      <c r="B442" s="24" t="s">
        <v>136</v>
      </c>
      <c r="C442" s="26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1">
        <v>500</v>
      </c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  <c r="AS442" s="26"/>
      <c r="AT442" s="26"/>
      <c r="AU442" s="26"/>
      <c r="AV442" s="26"/>
      <c r="AW442" s="26"/>
      <c r="AX442" s="26"/>
    </row>
    <row r="443" spans="1:52">
      <c r="A443" s="23" t="s">
        <v>33</v>
      </c>
      <c r="B443" s="24" t="s">
        <v>137</v>
      </c>
      <c r="C443" s="26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1">
        <v>750</v>
      </c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  <c r="AS443" s="26"/>
      <c r="AT443" s="26"/>
      <c r="AU443" s="26"/>
      <c r="AV443" s="26"/>
      <c r="AW443" s="26"/>
      <c r="AX443" s="26"/>
    </row>
    <row r="444" spans="1:52">
      <c r="A444" s="23" t="s">
        <v>33</v>
      </c>
      <c r="B444" s="24" t="s">
        <v>138</v>
      </c>
      <c r="C444" s="26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1">
        <v>1000</v>
      </c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  <c r="AS444" s="26"/>
      <c r="AT444" s="26"/>
      <c r="AU444" s="26"/>
      <c r="AV444" s="26"/>
      <c r="AW444" s="26"/>
      <c r="AX444" s="26"/>
    </row>
    <row r="445" spans="1:52">
      <c r="A445" s="23" t="s">
        <v>33</v>
      </c>
      <c r="B445" s="24" t="s">
        <v>139</v>
      </c>
      <c r="C445" s="26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1">
        <v>1500</v>
      </c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  <c r="AS445" s="26"/>
      <c r="AT445" s="26"/>
      <c r="AU445" s="26"/>
      <c r="AV445" s="26"/>
      <c r="AW445" s="26"/>
      <c r="AX445" s="26"/>
    </row>
    <row r="446" spans="1:52">
      <c r="A446" s="23" t="s">
        <v>33</v>
      </c>
      <c r="B446" s="24" t="s">
        <v>140</v>
      </c>
      <c r="C446" s="26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1">
        <v>2000</v>
      </c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6"/>
      <c r="AT446" s="26"/>
      <c r="AU446" s="26"/>
      <c r="AV446" s="26"/>
      <c r="AW446" s="26"/>
      <c r="AX446" s="26"/>
    </row>
    <row r="447" spans="1:52">
      <c r="A447" s="23" t="s">
        <v>34</v>
      </c>
      <c r="B447" s="24" t="s">
        <v>131</v>
      </c>
      <c r="C447" s="26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1">
        <v>10</v>
      </c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  <c r="AS447" s="26"/>
      <c r="AT447" s="26"/>
      <c r="AU447" s="26"/>
      <c r="AV447" s="26"/>
      <c r="AW447" s="26"/>
      <c r="AX447" s="26"/>
    </row>
    <row r="448" spans="1:52">
      <c r="A448" s="23" t="s">
        <v>34</v>
      </c>
      <c r="B448" s="24" t="s">
        <v>132</v>
      </c>
      <c r="C448" s="26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1">
        <v>25</v>
      </c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  <c r="AS448" s="26"/>
      <c r="AT448" s="26"/>
      <c r="AU448" s="26"/>
      <c r="AV448" s="26"/>
      <c r="AW448" s="26"/>
      <c r="AX448" s="26"/>
    </row>
    <row r="449" spans="1:50">
      <c r="A449" s="23" t="s">
        <v>34</v>
      </c>
      <c r="B449" s="24" t="s">
        <v>133</v>
      </c>
      <c r="C449" s="26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1">
        <v>50</v>
      </c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  <c r="AS449" s="26"/>
      <c r="AT449" s="26"/>
      <c r="AU449" s="26"/>
      <c r="AV449" s="26"/>
      <c r="AW449" s="26"/>
      <c r="AX449" s="26"/>
    </row>
    <row r="450" spans="1:50">
      <c r="A450" s="23" t="s">
        <v>34</v>
      </c>
      <c r="B450" s="24" t="s">
        <v>134</v>
      </c>
      <c r="C450" s="26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1">
        <v>100</v>
      </c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  <c r="AS450" s="26"/>
      <c r="AT450" s="26"/>
      <c r="AU450" s="26"/>
      <c r="AV450" s="26"/>
      <c r="AW450" s="26"/>
      <c r="AX450" s="26"/>
    </row>
    <row r="451" spans="1:50">
      <c r="A451" s="23" t="s">
        <v>34</v>
      </c>
      <c r="B451" s="24" t="s">
        <v>135</v>
      </c>
      <c r="C451" s="26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1">
        <v>250</v>
      </c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  <c r="AS451" s="26"/>
      <c r="AT451" s="26"/>
      <c r="AU451" s="26"/>
      <c r="AV451" s="26"/>
      <c r="AW451" s="26"/>
      <c r="AX451" s="26"/>
    </row>
    <row r="452" spans="1:50">
      <c r="A452" s="23" t="s">
        <v>34</v>
      </c>
      <c r="B452" s="24" t="s">
        <v>136</v>
      </c>
      <c r="C452" s="26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1">
        <v>500</v>
      </c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  <c r="AS452" s="26"/>
      <c r="AT452" s="26"/>
      <c r="AU452" s="26"/>
      <c r="AV452" s="26"/>
      <c r="AW452" s="26"/>
      <c r="AX452" s="26"/>
    </row>
    <row r="453" spans="1:50">
      <c r="A453" s="23" t="s">
        <v>34</v>
      </c>
      <c r="B453" s="24" t="s">
        <v>137</v>
      </c>
      <c r="C453" s="26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1">
        <v>750</v>
      </c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  <c r="AS453" s="26"/>
      <c r="AT453" s="26"/>
      <c r="AU453" s="26"/>
      <c r="AV453" s="26"/>
      <c r="AW453" s="26"/>
      <c r="AX453" s="26"/>
    </row>
    <row r="454" spans="1:50">
      <c r="A454" s="23" t="s">
        <v>34</v>
      </c>
      <c r="B454" s="24" t="s">
        <v>138</v>
      </c>
      <c r="C454" s="26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1">
        <v>1000</v>
      </c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6"/>
      <c r="AT454" s="26"/>
      <c r="AU454" s="26"/>
      <c r="AV454" s="26"/>
      <c r="AW454" s="26"/>
      <c r="AX454" s="26"/>
    </row>
    <row r="455" spans="1:50">
      <c r="A455" s="23" t="s">
        <v>34</v>
      </c>
      <c r="B455" s="24" t="s">
        <v>139</v>
      </c>
      <c r="C455" s="26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1">
        <v>1500</v>
      </c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  <c r="AS455" s="26"/>
      <c r="AT455" s="26"/>
      <c r="AU455" s="26"/>
      <c r="AV455" s="26"/>
      <c r="AW455" s="26"/>
      <c r="AX455" s="26"/>
    </row>
    <row r="456" spans="1:50">
      <c r="A456" s="23" t="s">
        <v>34</v>
      </c>
      <c r="B456" s="24" t="s">
        <v>140</v>
      </c>
      <c r="C456" s="26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1">
        <v>2000</v>
      </c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  <c r="AS456" s="26"/>
      <c r="AT456" s="26"/>
      <c r="AU456" s="26"/>
      <c r="AV456" s="26"/>
      <c r="AW456" s="26"/>
      <c r="AX456" s="26"/>
    </row>
    <row r="457" spans="1:50">
      <c r="A457" s="23" t="s">
        <v>35</v>
      </c>
      <c r="B457" s="24" t="s">
        <v>131</v>
      </c>
      <c r="C457" s="26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1">
        <v>10</v>
      </c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  <c r="AS457" s="26"/>
      <c r="AT457" s="26"/>
      <c r="AU457" s="26"/>
      <c r="AV457" s="26"/>
      <c r="AW457" s="26"/>
      <c r="AX457" s="26"/>
    </row>
    <row r="458" spans="1:50">
      <c r="A458" s="23" t="s">
        <v>35</v>
      </c>
      <c r="B458" s="24" t="s">
        <v>132</v>
      </c>
      <c r="C458" s="26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1">
        <v>25</v>
      </c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  <c r="AS458" s="26"/>
      <c r="AT458" s="26"/>
      <c r="AU458" s="26"/>
      <c r="AV458" s="26"/>
      <c r="AW458" s="26"/>
      <c r="AX458" s="26"/>
    </row>
    <row r="459" spans="1:50">
      <c r="A459" s="23" t="s">
        <v>35</v>
      </c>
      <c r="B459" s="24" t="s">
        <v>133</v>
      </c>
      <c r="C459" s="26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1">
        <v>50</v>
      </c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  <c r="AS459" s="26"/>
      <c r="AT459" s="26"/>
      <c r="AU459" s="26"/>
      <c r="AV459" s="26"/>
      <c r="AW459" s="26"/>
      <c r="AX459" s="26"/>
    </row>
    <row r="460" spans="1:50">
      <c r="A460" s="23" t="s">
        <v>35</v>
      </c>
      <c r="B460" s="24" t="s">
        <v>134</v>
      </c>
      <c r="C460" s="26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1">
        <v>100</v>
      </c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  <c r="AS460" s="26"/>
      <c r="AT460" s="26"/>
      <c r="AU460" s="26"/>
      <c r="AV460" s="26"/>
      <c r="AW460" s="26"/>
      <c r="AX460" s="26"/>
    </row>
    <row r="461" spans="1:50">
      <c r="A461" s="23" t="s">
        <v>35</v>
      </c>
      <c r="B461" s="24" t="s">
        <v>135</v>
      </c>
      <c r="C461" s="26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1">
        <v>250</v>
      </c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  <c r="AS461" s="26"/>
      <c r="AT461" s="26"/>
      <c r="AU461" s="26"/>
      <c r="AV461" s="26"/>
      <c r="AW461" s="26"/>
      <c r="AX461" s="26"/>
    </row>
    <row r="462" spans="1:50">
      <c r="A462" s="23" t="s">
        <v>35</v>
      </c>
      <c r="B462" s="24" t="s">
        <v>136</v>
      </c>
      <c r="C462" s="26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1">
        <v>500</v>
      </c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  <c r="AS462" s="26"/>
      <c r="AT462" s="26"/>
      <c r="AU462" s="26"/>
      <c r="AV462" s="26"/>
      <c r="AW462" s="26"/>
      <c r="AX462" s="26"/>
    </row>
    <row r="463" spans="1:50">
      <c r="A463" s="23" t="s">
        <v>35</v>
      </c>
      <c r="B463" s="24" t="s">
        <v>137</v>
      </c>
      <c r="C463" s="26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1">
        <v>750</v>
      </c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  <c r="AS463" s="26"/>
      <c r="AT463" s="26"/>
      <c r="AU463" s="26"/>
      <c r="AV463" s="26"/>
      <c r="AW463" s="26"/>
      <c r="AX463" s="26"/>
    </row>
    <row r="464" spans="1:50">
      <c r="A464" s="23" t="s">
        <v>35</v>
      </c>
      <c r="B464" s="24" t="s">
        <v>138</v>
      </c>
      <c r="C464" s="26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1">
        <v>1000</v>
      </c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6"/>
      <c r="AT464" s="26"/>
      <c r="AU464" s="26"/>
      <c r="AV464" s="26"/>
      <c r="AW464" s="26"/>
      <c r="AX464" s="26"/>
    </row>
    <row r="465" spans="1:50">
      <c r="A465" s="23" t="s">
        <v>35</v>
      </c>
      <c r="B465" s="24" t="s">
        <v>139</v>
      </c>
      <c r="C465" s="26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1">
        <v>1500</v>
      </c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  <c r="AS465" s="26"/>
      <c r="AT465" s="26"/>
      <c r="AU465" s="26"/>
      <c r="AV465" s="26"/>
      <c r="AW465" s="26"/>
      <c r="AX465" s="26"/>
    </row>
    <row r="466" spans="1:50">
      <c r="A466" s="23" t="s">
        <v>35</v>
      </c>
      <c r="B466" s="24" t="s">
        <v>140</v>
      </c>
      <c r="C466" s="26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1">
        <v>2000</v>
      </c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  <c r="AS466" s="26"/>
      <c r="AT466" s="26"/>
      <c r="AU466" s="26"/>
      <c r="AV466" s="26"/>
      <c r="AW466" s="26"/>
      <c r="AX466" s="26"/>
    </row>
    <row r="467" spans="1:50">
      <c r="A467" s="23" t="s">
        <v>36</v>
      </c>
      <c r="B467" s="24" t="s">
        <v>131</v>
      </c>
      <c r="C467" s="26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1">
        <v>10</v>
      </c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  <c r="AS467" s="26"/>
      <c r="AT467" s="26"/>
      <c r="AU467" s="26"/>
      <c r="AV467" s="26"/>
      <c r="AW467" s="26"/>
      <c r="AX467" s="26"/>
    </row>
    <row r="468" spans="1:50">
      <c r="A468" s="23" t="s">
        <v>36</v>
      </c>
      <c r="B468" s="24" t="s">
        <v>132</v>
      </c>
      <c r="C468" s="26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1">
        <v>25</v>
      </c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  <c r="AS468" s="26"/>
      <c r="AT468" s="26"/>
      <c r="AU468" s="26"/>
      <c r="AV468" s="26"/>
      <c r="AW468" s="26"/>
      <c r="AX468" s="26"/>
    </row>
    <row r="469" spans="1:50">
      <c r="A469" s="23" t="s">
        <v>36</v>
      </c>
      <c r="B469" s="24" t="s">
        <v>133</v>
      </c>
      <c r="C469" s="26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1">
        <v>50</v>
      </c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  <c r="AS469" s="26"/>
      <c r="AT469" s="26"/>
      <c r="AU469" s="26"/>
      <c r="AV469" s="26"/>
      <c r="AW469" s="26"/>
      <c r="AX469" s="26"/>
    </row>
    <row r="470" spans="1:50">
      <c r="A470" s="23" t="s">
        <v>36</v>
      </c>
      <c r="B470" s="24" t="s">
        <v>134</v>
      </c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1">
        <v>100</v>
      </c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  <c r="AS470" s="26"/>
      <c r="AT470" s="26"/>
      <c r="AU470" s="26"/>
      <c r="AV470" s="26"/>
      <c r="AW470" s="26"/>
      <c r="AX470" s="26"/>
    </row>
    <row r="471" spans="1:50">
      <c r="A471" s="23" t="s">
        <v>36</v>
      </c>
      <c r="B471" s="24" t="s">
        <v>135</v>
      </c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1">
        <v>250</v>
      </c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  <c r="AS471" s="26"/>
      <c r="AT471" s="26"/>
      <c r="AU471" s="26"/>
      <c r="AV471" s="26"/>
      <c r="AW471" s="26"/>
      <c r="AX471" s="26"/>
    </row>
    <row r="472" spans="1:50">
      <c r="A472" s="23" t="s">
        <v>36</v>
      </c>
      <c r="B472" s="24" t="s">
        <v>136</v>
      </c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1">
        <v>500</v>
      </c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6"/>
      <c r="AT472" s="26"/>
      <c r="AU472" s="26"/>
      <c r="AV472" s="26"/>
      <c r="AW472" s="26"/>
      <c r="AX472" s="26"/>
    </row>
    <row r="473" spans="1:50">
      <c r="A473" s="23" t="s">
        <v>36</v>
      </c>
      <c r="B473" s="24" t="s">
        <v>137</v>
      </c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1">
        <v>750</v>
      </c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  <c r="AS473" s="26"/>
      <c r="AT473" s="26"/>
      <c r="AU473" s="26"/>
      <c r="AV473" s="26"/>
      <c r="AW473" s="26"/>
      <c r="AX473" s="26"/>
    </row>
    <row r="474" spans="1:50">
      <c r="A474" s="23" t="s">
        <v>36</v>
      </c>
      <c r="B474" s="24" t="s">
        <v>138</v>
      </c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1">
        <v>1000</v>
      </c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  <c r="AS474" s="26"/>
      <c r="AT474" s="26"/>
      <c r="AU474" s="26"/>
      <c r="AV474" s="26"/>
      <c r="AW474" s="26"/>
      <c r="AX474" s="26"/>
    </row>
    <row r="475" spans="1:50">
      <c r="A475" s="23" t="s">
        <v>36</v>
      </c>
      <c r="B475" s="24" t="s">
        <v>139</v>
      </c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1">
        <v>1500</v>
      </c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  <c r="AS475" s="26"/>
      <c r="AT475" s="26"/>
      <c r="AU475" s="26"/>
      <c r="AV475" s="26"/>
      <c r="AW475" s="26"/>
      <c r="AX475" s="26"/>
    </row>
    <row r="476" spans="1:50">
      <c r="A476" s="23" t="s">
        <v>36</v>
      </c>
      <c r="B476" s="24" t="s">
        <v>140</v>
      </c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1">
        <v>2000</v>
      </c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  <c r="AS476" s="26"/>
      <c r="AT476" s="26"/>
      <c r="AU476" s="26"/>
      <c r="AV476" s="26"/>
      <c r="AW476" s="26"/>
      <c r="AX476" s="26"/>
    </row>
    <row r="477" spans="1:50">
      <c r="A477" s="23" t="s">
        <v>37</v>
      </c>
      <c r="B477" s="24" t="s">
        <v>131</v>
      </c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1">
        <v>10</v>
      </c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  <c r="AS477" s="26"/>
      <c r="AT477" s="26"/>
      <c r="AU477" s="26"/>
      <c r="AV477" s="26"/>
      <c r="AW477" s="26"/>
      <c r="AX477" s="26"/>
    </row>
    <row r="478" spans="1:50">
      <c r="A478" s="23" t="s">
        <v>37</v>
      </c>
      <c r="B478" s="24" t="s">
        <v>132</v>
      </c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1">
        <v>25</v>
      </c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  <c r="AS478" s="26"/>
      <c r="AT478" s="26"/>
      <c r="AU478" s="26"/>
      <c r="AV478" s="26"/>
      <c r="AW478" s="26"/>
      <c r="AX478" s="26"/>
    </row>
    <row r="479" spans="1:50">
      <c r="A479" s="23" t="s">
        <v>37</v>
      </c>
      <c r="B479" s="24" t="s">
        <v>133</v>
      </c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1">
        <v>50</v>
      </c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  <c r="AS479" s="26"/>
      <c r="AT479" s="26"/>
      <c r="AU479" s="26"/>
      <c r="AV479" s="26"/>
      <c r="AW479" s="26"/>
      <c r="AX479" s="26"/>
    </row>
    <row r="480" spans="1:50">
      <c r="A480" s="23" t="s">
        <v>37</v>
      </c>
      <c r="B480" s="24" t="s">
        <v>134</v>
      </c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1">
        <v>100</v>
      </c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6"/>
      <c r="AT480" s="26"/>
      <c r="AU480" s="26"/>
      <c r="AV480" s="26"/>
      <c r="AW480" s="26"/>
      <c r="AX480" s="26"/>
    </row>
    <row r="481" spans="1:50">
      <c r="A481" s="23" t="s">
        <v>37</v>
      </c>
      <c r="B481" s="24" t="s">
        <v>135</v>
      </c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1">
        <v>250</v>
      </c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  <c r="AS481" s="26"/>
      <c r="AT481" s="26"/>
      <c r="AU481" s="26"/>
      <c r="AV481" s="26"/>
      <c r="AW481" s="26"/>
      <c r="AX481" s="26"/>
    </row>
    <row r="482" spans="1:50">
      <c r="A482" s="23" t="s">
        <v>37</v>
      </c>
      <c r="B482" s="24" t="s">
        <v>136</v>
      </c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1">
        <v>500</v>
      </c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  <c r="AS482" s="26"/>
      <c r="AT482" s="26"/>
      <c r="AU482" s="26"/>
      <c r="AV482" s="26"/>
      <c r="AW482" s="26"/>
      <c r="AX482" s="26"/>
    </row>
    <row r="483" spans="1:50">
      <c r="A483" s="23" t="s">
        <v>37</v>
      </c>
      <c r="B483" s="24" t="s">
        <v>137</v>
      </c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1">
        <v>750</v>
      </c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  <c r="AS483" s="26"/>
      <c r="AT483" s="26"/>
      <c r="AU483" s="26"/>
      <c r="AV483" s="26"/>
      <c r="AW483" s="26"/>
      <c r="AX483" s="26"/>
    </row>
    <row r="484" spans="1:50">
      <c r="A484" s="23" t="s">
        <v>37</v>
      </c>
      <c r="B484" s="24" t="s">
        <v>138</v>
      </c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1">
        <v>1000</v>
      </c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  <c r="AS484" s="26"/>
      <c r="AT484" s="26"/>
      <c r="AU484" s="26"/>
      <c r="AV484" s="26"/>
      <c r="AW484" s="26"/>
      <c r="AX484" s="26"/>
    </row>
    <row r="485" spans="1:50">
      <c r="A485" s="23" t="s">
        <v>37</v>
      </c>
      <c r="B485" s="24" t="s">
        <v>139</v>
      </c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1">
        <v>1500</v>
      </c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  <c r="AS485" s="26"/>
      <c r="AT485" s="26"/>
      <c r="AU485" s="26"/>
      <c r="AV485" s="26"/>
      <c r="AW485" s="26"/>
      <c r="AX485" s="26"/>
    </row>
    <row r="486" spans="1:50">
      <c r="A486" s="23" t="s">
        <v>37</v>
      </c>
      <c r="B486" s="24" t="s">
        <v>140</v>
      </c>
      <c r="C486" s="23"/>
      <c r="D486" s="23"/>
      <c r="E486" s="23"/>
      <c r="F486" s="23"/>
      <c r="G486" s="23"/>
      <c r="H486" s="23"/>
      <c r="I486" s="23"/>
      <c r="J486" s="23"/>
      <c r="K486" s="23"/>
      <c r="L486" s="23"/>
      <c r="M486" s="23"/>
      <c r="N486" s="23"/>
      <c r="O486" s="23"/>
      <c r="P486" s="23"/>
      <c r="Q486" s="23"/>
      <c r="R486" s="23"/>
      <c r="S486" s="23"/>
      <c r="T486" s="23"/>
      <c r="U486" s="23"/>
      <c r="V486" s="23"/>
      <c r="W486" s="23"/>
      <c r="X486" s="23"/>
      <c r="Y486" s="23"/>
      <c r="Z486" s="23"/>
      <c r="AA486" s="23"/>
      <c r="AB486" s="23"/>
      <c r="AC486" s="23"/>
      <c r="AD486" s="23"/>
      <c r="AE486" s="23"/>
      <c r="AF486" s="23"/>
      <c r="AG486" s="21">
        <v>2000</v>
      </c>
      <c r="AH486" s="23"/>
      <c r="AI486" s="23"/>
      <c r="AJ486" s="23"/>
      <c r="AK486" s="23"/>
      <c r="AL486" s="23"/>
      <c r="AM486" s="23"/>
      <c r="AN486" s="23"/>
      <c r="AO486" s="23"/>
      <c r="AP486" s="23"/>
      <c r="AQ486" s="23"/>
      <c r="AR486" s="23"/>
      <c r="AS486" s="23"/>
      <c r="AT486" s="23"/>
      <c r="AU486" s="23"/>
      <c r="AV486" s="23"/>
      <c r="AW486" s="23"/>
      <c r="AX486" s="23"/>
    </row>
    <row r="487" spans="1:50">
      <c r="A487" s="23" t="s">
        <v>38</v>
      </c>
      <c r="B487" s="24" t="s">
        <v>131</v>
      </c>
      <c r="C487" s="23"/>
      <c r="D487" s="23"/>
      <c r="E487" s="23"/>
      <c r="F487" s="23"/>
      <c r="G487" s="23"/>
      <c r="H487" s="23"/>
      <c r="I487" s="23"/>
      <c r="J487" s="23"/>
      <c r="K487" s="23"/>
      <c r="L487" s="23"/>
      <c r="M487" s="23"/>
      <c r="N487" s="23"/>
      <c r="O487" s="23"/>
      <c r="P487" s="23"/>
      <c r="Q487" s="23"/>
      <c r="R487" s="23"/>
      <c r="S487" s="23"/>
      <c r="T487" s="23"/>
      <c r="U487" s="23"/>
      <c r="V487" s="23"/>
      <c r="W487" s="23"/>
      <c r="X487" s="23"/>
      <c r="Y487" s="23"/>
      <c r="Z487" s="23"/>
      <c r="AA487" s="23"/>
      <c r="AB487" s="23"/>
      <c r="AC487" s="23"/>
      <c r="AD487" s="23"/>
      <c r="AE487" s="23"/>
      <c r="AF487" s="23"/>
      <c r="AG487" s="23"/>
      <c r="AH487" s="21">
        <v>10</v>
      </c>
      <c r="AI487" s="23"/>
      <c r="AJ487" s="23"/>
      <c r="AK487" s="23"/>
      <c r="AL487" s="23"/>
      <c r="AM487" s="23"/>
      <c r="AN487" s="23"/>
      <c r="AO487" s="23"/>
      <c r="AP487" s="23"/>
      <c r="AQ487" s="23"/>
      <c r="AR487" s="23"/>
      <c r="AS487" s="23"/>
      <c r="AT487" s="23"/>
      <c r="AU487" s="23"/>
      <c r="AV487" s="23"/>
      <c r="AW487" s="23"/>
      <c r="AX487" s="23"/>
    </row>
    <row r="488" spans="1:50">
      <c r="A488" s="23" t="s">
        <v>38</v>
      </c>
      <c r="B488" s="24" t="s">
        <v>132</v>
      </c>
      <c r="C488" s="23"/>
      <c r="D488" s="23"/>
      <c r="E488" s="23"/>
      <c r="F488" s="23"/>
      <c r="G488" s="23"/>
      <c r="H488" s="23"/>
      <c r="I488" s="23"/>
      <c r="J488" s="23"/>
      <c r="K488" s="23"/>
      <c r="L488" s="23"/>
      <c r="M488" s="23"/>
      <c r="N488" s="23"/>
      <c r="O488" s="23"/>
      <c r="P488" s="23"/>
      <c r="Q488" s="23"/>
      <c r="R488" s="23"/>
      <c r="S488" s="23"/>
      <c r="T488" s="23"/>
      <c r="U488" s="23"/>
      <c r="V488" s="23"/>
      <c r="W488" s="23"/>
      <c r="X488" s="23"/>
      <c r="Y488" s="23"/>
      <c r="Z488" s="23"/>
      <c r="AA488" s="23"/>
      <c r="AB488" s="23"/>
      <c r="AC488" s="23"/>
      <c r="AD488" s="23"/>
      <c r="AE488" s="23"/>
      <c r="AF488" s="23"/>
      <c r="AG488" s="23"/>
      <c r="AH488" s="21">
        <v>25</v>
      </c>
      <c r="AI488" s="23"/>
      <c r="AJ488" s="23"/>
      <c r="AK488" s="23"/>
      <c r="AL488" s="23"/>
      <c r="AM488" s="23"/>
      <c r="AN488" s="23"/>
      <c r="AO488" s="23"/>
      <c r="AP488" s="23"/>
      <c r="AQ488" s="23"/>
      <c r="AR488" s="23"/>
      <c r="AS488" s="23"/>
      <c r="AT488" s="23"/>
      <c r="AU488" s="23"/>
      <c r="AV488" s="23"/>
      <c r="AW488" s="23"/>
      <c r="AX488" s="23"/>
    </row>
    <row r="489" spans="1:50">
      <c r="A489" s="23" t="s">
        <v>38</v>
      </c>
      <c r="B489" s="24" t="s">
        <v>133</v>
      </c>
      <c r="C489" s="23"/>
      <c r="D489" s="23"/>
      <c r="E489" s="23"/>
      <c r="F489" s="23"/>
      <c r="G489" s="23"/>
      <c r="H489" s="23"/>
      <c r="I489" s="23"/>
      <c r="J489" s="23"/>
      <c r="K489" s="23"/>
      <c r="L489" s="23"/>
      <c r="M489" s="23"/>
      <c r="N489" s="23"/>
      <c r="O489" s="23"/>
      <c r="P489" s="23"/>
      <c r="Q489" s="23"/>
      <c r="R489" s="23"/>
      <c r="S489" s="23"/>
      <c r="T489" s="23"/>
      <c r="U489" s="23"/>
      <c r="V489" s="23"/>
      <c r="W489" s="23"/>
      <c r="X489" s="23"/>
      <c r="Y489" s="23"/>
      <c r="Z489" s="23"/>
      <c r="AA489" s="23"/>
      <c r="AB489" s="23"/>
      <c r="AC489" s="23"/>
      <c r="AD489" s="23"/>
      <c r="AE489" s="23"/>
      <c r="AF489" s="23"/>
      <c r="AG489" s="23"/>
      <c r="AH489" s="21">
        <v>50</v>
      </c>
      <c r="AI489" s="23"/>
      <c r="AJ489" s="23"/>
      <c r="AK489" s="23"/>
      <c r="AL489" s="23"/>
      <c r="AM489" s="23"/>
      <c r="AN489" s="23"/>
      <c r="AO489" s="23"/>
      <c r="AP489" s="23"/>
      <c r="AQ489" s="23"/>
      <c r="AR489" s="23"/>
      <c r="AS489" s="23"/>
      <c r="AT489" s="23"/>
      <c r="AU489" s="23"/>
      <c r="AV489" s="23"/>
      <c r="AW489" s="23"/>
      <c r="AX489" s="23"/>
    </row>
    <row r="490" spans="1:50">
      <c r="A490" s="23" t="s">
        <v>38</v>
      </c>
      <c r="B490" s="24" t="s">
        <v>134</v>
      </c>
      <c r="C490" s="23"/>
      <c r="D490" s="23"/>
      <c r="E490" s="23"/>
      <c r="F490" s="23"/>
      <c r="G490" s="23"/>
      <c r="H490" s="23"/>
      <c r="I490" s="23"/>
      <c r="J490" s="23"/>
      <c r="K490" s="23"/>
      <c r="L490" s="23"/>
      <c r="M490" s="23"/>
      <c r="N490" s="23"/>
      <c r="O490" s="23"/>
      <c r="P490" s="23"/>
      <c r="Q490" s="23"/>
      <c r="R490" s="23"/>
      <c r="S490" s="23"/>
      <c r="T490" s="23"/>
      <c r="U490" s="23"/>
      <c r="V490" s="23"/>
      <c r="W490" s="23"/>
      <c r="X490" s="23"/>
      <c r="Y490" s="23"/>
      <c r="Z490" s="23"/>
      <c r="AA490" s="23"/>
      <c r="AB490" s="23"/>
      <c r="AC490" s="23"/>
      <c r="AD490" s="23"/>
      <c r="AE490" s="23"/>
      <c r="AF490" s="23"/>
      <c r="AG490" s="23"/>
      <c r="AH490" s="21">
        <v>100</v>
      </c>
      <c r="AI490" s="23"/>
      <c r="AJ490" s="23"/>
      <c r="AK490" s="23"/>
      <c r="AL490" s="23"/>
      <c r="AM490" s="23"/>
      <c r="AN490" s="23"/>
      <c r="AO490" s="23"/>
      <c r="AP490" s="23"/>
      <c r="AQ490" s="23"/>
      <c r="AR490" s="23"/>
      <c r="AS490" s="23"/>
      <c r="AT490" s="23"/>
      <c r="AU490" s="23"/>
      <c r="AV490" s="23"/>
      <c r="AW490" s="23"/>
      <c r="AX490" s="23"/>
    </row>
    <row r="491" spans="1:50">
      <c r="A491" s="23" t="s">
        <v>38</v>
      </c>
      <c r="B491" s="24" t="s">
        <v>135</v>
      </c>
      <c r="C491" s="23"/>
      <c r="D491" s="23"/>
      <c r="E491" s="23"/>
      <c r="F491" s="23"/>
      <c r="G491" s="23"/>
      <c r="H491" s="23"/>
      <c r="I491" s="23"/>
      <c r="J491" s="23"/>
      <c r="K491" s="23"/>
      <c r="L491" s="23"/>
      <c r="M491" s="23"/>
      <c r="N491" s="23"/>
      <c r="O491" s="23"/>
      <c r="P491" s="23"/>
      <c r="Q491" s="23"/>
      <c r="R491" s="23"/>
      <c r="S491" s="23"/>
      <c r="T491" s="23"/>
      <c r="U491" s="23"/>
      <c r="V491" s="23"/>
      <c r="W491" s="23"/>
      <c r="X491" s="23"/>
      <c r="Y491" s="23"/>
      <c r="Z491" s="23"/>
      <c r="AA491" s="23"/>
      <c r="AB491" s="23"/>
      <c r="AC491" s="23"/>
      <c r="AD491" s="23"/>
      <c r="AE491" s="23"/>
      <c r="AF491" s="23"/>
      <c r="AG491" s="23"/>
      <c r="AH491" s="21">
        <v>250</v>
      </c>
      <c r="AI491" s="23"/>
      <c r="AJ491" s="23"/>
      <c r="AK491" s="23"/>
      <c r="AL491" s="23"/>
      <c r="AM491" s="23"/>
      <c r="AN491" s="23"/>
      <c r="AO491" s="23"/>
      <c r="AP491" s="23"/>
      <c r="AQ491" s="23"/>
      <c r="AR491" s="23"/>
      <c r="AS491" s="23"/>
      <c r="AT491" s="23"/>
      <c r="AU491" s="23"/>
      <c r="AV491" s="23"/>
      <c r="AW491" s="23"/>
      <c r="AX491" s="23"/>
    </row>
    <row r="492" spans="1:50">
      <c r="A492" s="23" t="s">
        <v>38</v>
      </c>
      <c r="B492" s="24" t="s">
        <v>136</v>
      </c>
      <c r="C492" s="23"/>
      <c r="D492" s="23"/>
      <c r="E492" s="23"/>
      <c r="F492" s="23"/>
      <c r="G492" s="23"/>
      <c r="H492" s="23"/>
      <c r="I492" s="23"/>
      <c r="J492" s="23"/>
      <c r="K492" s="23"/>
      <c r="L492" s="23"/>
      <c r="M492" s="23"/>
      <c r="N492" s="23"/>
      <c r="O492" s="23"/>
      <c r="P492" s="23"/>
      <c r="Q492" s="23"/>
      <c r="R492" s="23"/>
      <c r="S492" s="23"/>
      <c r="T492" s="23"/>
      <c r="U492" s="23"/>
      <c r="V492" s="23"/>
      <c r="W492" s="23"/>
      <c r="X492" s="23"/>
      <c r="Y492" s="23"/>
      <c r="Z492" s="23"/>
      <c r="AA492" s="23"/>
      <c r="AB492" s="23"/>
      <c r="AC492" s="23"/>
      <c r="AD492" s="23"/>
      <c r="AE492" s="23"/>
      <c r="AF492" s="23"/>
      <c r="AG492" s="23"/>
      <c r="AH492" s="21">
        <v>500</v>
      </c>
      <c r="AI492" s="23"/>
      <c r="AJ492" s="23"/>
      <c r="AK492" s="23"/>
      <c r="AL492" s="23"/>
      <c r="AM492" s="23"/>
      <c r="AN492" s="23"/>
      <c r="AO492" s="23"/>
      <c r="AP492" s="23"/>
      <c r="AQ492" s="23"/>
      <c r="AR492" s="23"/>
      <c r="AS492" s="23"/>
      <c r="AT492" s="23"/>
      <c r="AU492" s="23"/>
      <c r="AV492" s="23"/>
      <c r="AW492" s="23"/>
      <c r="AX492" s="23"/>
    </row>
    <row r="493" spans="1:50">
      <c r="A493" s="23" t="s">
        <v>38</v>
      </c>
      <c r="B493" s="24" t="s">
        <v>137</v>
      </c>
      <c r="C493" s="23"/>
      <c r="D493" s="23"/>
      <c r="E493" s="23"/>
      <c r="F493" s="23"/>
      <c r="G493" s="23"/>
      <c r="H493" s="23"/>
      <c r="I493" s="23"/>
      <c r="J493" s="23"/>
      <c r="K493" s="23"/>
      <c r="L493" s="23"/>
      <c r="M493" s="23"/>
      <c r="N493" s="23"/>
      <c r="O493" s="23"/>
      <c r="P493" s="23"/>
      <c r="Q493" s="23"/>
      <c r="R493" s="23"/>
      <c r="S493" s="23"/>
      <c r="T493" s="23"/>
      <c r="U493" s="23"/>
      <c r="V493" s="23"/>
      <c r="W493" s="23"/>
      <c r="X493" s="23"/>
      <c r="Y493" s="23"/>
      <c r="Z493" s="23"/>
      <c r="AA493" s="23"/>
      <c r="AB493" s="23"/>
      <c r="AC493" s="23"/>
      <c r="AD493" s="23"/>
      <c r="AE493" s="23"/>
      <c r="AF493" s="23"/>
      <c r="AG493" s="23"/>
      <c r="AH493" s="21">
        <v>750</v>
      </c>
      <c r="AI493" s="23"/>
      <c r="AJ493" s="23"/>
      <c r="AK493" s="23"/>
      <c r="AL493" s="23"/>
      <c r="AM493" s="23"/>
      <c r="AN493" s="23"/>
      <c r="AO493" s="23"/>
      <c r="AP493" s="23"/>
      <c r="AQ493" s="23"/>
      <c r="AR493" s="23"/>
      <c r="AS493" s="23"/>
      <c r="AT493" s="23"/>
      <c r="AU493" s="23"/>
      <c r="AV493" s="23"/>
      <c r="AW493" s="23"/>
      <c r="AX493" s="23"/>
    </row>
    <row r="494" spans="1:50">
      <c r="A494" s="23" t="s">
        <v>38</v>
      </c>
      <c r="B494" s="24" t="s">
        <v>138</v>
      </c>
      <c r="C494" s="23"/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O494" s="23"/>
      <c r="P494" s="23"/>
      <c r="Q494" s="23"/>
      <c r="R494" s="23"/>
      <c r="S494" s="23"/>
      <c r="T494" s="23"/>
      <c r="U494" s="23"/>
      <c r="V494" s="23"/>
      <c r="W494" s="23"/>
      <c r="X494" s="23"/>
      <c r="Y494" s="23"/>
      <c r="Z494" s="23"/>
      <c r="AA494" s="23"/>
      <c r="AB494" s="23"/>
      <c r="AC494" s="23"/>
      <c r="AD494" s="23"/>
      <c r="AE494" s="23"/>
      <c r="AF494" s="23"/>
      <c r="AG494" s="23"/>
      <c r="AH494" s="21">
        <v>1000</v>
      </c>
      <c r="AI494" s="23"/>
      <c r="AJ494" s="23"/>
      <c r="AK494" s="23"/>
      <c r="AL494" s="23"/>
      <c r="AM494" s="23"/>
      <c r="AN494" s="23"/>
      <c r="AO494" s="23"/>
      <c r="AP494" s="23"/>
      <c r="AQ494" s="23"/>
      <c r="AR494" s="23"/>
      <c r="AS494" s="23"/>
      <c r="AT494" s="23"/>
      <c r="AU494" s="23"/>
      <c r="AV494" s="23"/>
      <c r="AW494" s="23"/>
      <c r="AX494" s="23"/>
    </row>
    <row r="495" spans="1:50">
      <c r="A495" s="23" t="s">
        <v>38</v>
      </c>
      <c r="B495" s="24" t="s">
        <v>139</v>
      </c>
      <c r="C495" s="23"/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O495" s="23"/>
      <c r="P495" s="23"/>
      <c r="Q495" s="23"/>
      <c r="R495" s="23"/>
      <c r="S495" s="23"/>
      <c r="T495" s="23"/>
      <c r="U495" s="23"/>
      <c r="V495" s="23"/>
      <c r="W495" s="23"/>
      <c r="X495" s="23"/>
      <c r="Y495" s="23"/>
      <c r="Z495" s="23"/>
      <c r="AA495" s="23"/>
      <c r="AB495" s="23"/>
      <c r="AC495" s="23"/>
      <c r="AD495" s="23"/>
      <c r="AE495" s="23"/>
      <c r="AF495" s="23"/>
      <c r="AG495" s="23"/>
      <c r="AH495" s="21">
        <v>1500</v>
      </c>
      <c r="AI495" s="23"/>
      <c r="AJ495" s="23"/>
      <c r="AK495" s="23"/>
      <c r="AL495" s="23"/>
      <c r="AM495" s="23"/>
      <c r="AN495" s="23"/>
      <c r="AO495" s="23"/>
      <c r="AP495" s="23"/>
      <c r="AQ495" s="23"/>
      <c r="AR495" s="23"/>
      <c r="AS495" s="23"/>
      <c r="AT495" s="23"/>
      <c r="AU495" s="23"/>
      <c r="AV495" s="23"/>
      <c r="AW495" s="23"/>
      <c r="AX495" s="23"/>
    </row>
    <row r="496" spans="1:50">
      <c r="A496" s="23" t="s">
        <v>38</v>
      </c>
      <c r="B496" s="24" t="s">
        <v>140</v>
      </c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3"/>
      <c r="P496" s="23"/>
      <c r="Q496" s="23"/>
      <c r="R496" s="23"/>
      <c r="S496" s="23"/>
      <c r="T496" s="23"/>
      <c r="U496" s="23"/>
      <c r="V496" s="23"/>
      <c r="W496" s="23"/>
      <c r="X496" s="23"/>
      <c r="Y496" s="23"/>
      <c r="Z496" s="23"/>
      <c r="AA496" s="23"/>
      <c r="AB496" s="23"/>
      <c r="AC496" s="23"/>
      <c r="AD496" s="23"/>
      <c r="AE496" s="23"/>
      <c r="AF496" s="23"/>
      <c r="AG496" s="23"/>
      <c r="AH496" s="21">
        <v>2000</v>
      </c>
      <c r="AI496" s="23"/>
      <c r="AJ496" s="23"/>
      <c r="AK496" s="23"/>
      <c r="AL496" s="23"/>
      <c r="AM496" s="23"/>
      <c r="AN496" s="23"/>
      <c r="AO496" s="23"/>
      <c r="AP496" s="23"/>
      <c r="AQ496" s="23"/>
      <c r="AR496" s="23"/>
      <c r="AS496" s="23"/>
      <c r="AT496" s="23"/>
      <c r="AU496" s="23"/>
      <c r="AV496" s="23"/>
      <c r="AW496" s="23"/>
      <c r="AX496" s="23"/>
    </row>
    <row r="497" spans="1:50">
      <c r="A497" s="23" t="s">
        <v>39</v>
      </c>
      <c r="B497" s="24" t="s">
        <v>131</v>
      </c>
      <c r="C497" s="23"/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O497" s="23"/>
      <c r="P497" s="23"/>
      <c r="Q497" s="23"/>
      <c r="R497" s="23"/>
      <c r="S497" s="23"/>
      <c r="T497" s="23"/>
      <c r="U497" s="23"/>
      <c r="V497" s="23"/>
      <c r="W497" s="23"/>
      <c r="X497" s="23"/>
      <c r="Y497" s="23"/>
      <c r="Z497" s="23"/>
      <c r="AA497" s="23"/>
      <c r="AB497" s="23"/>
      <c r="AC497" s="23"/>
      <c r="AD497" s="23"/>
      <c r="AE497" s="23"/>
      <c r="AF497" s="23"/>
      <c r="AG497" s="23"/>
      <c r="AH497" s="23"/>
      <c r="AI497" s="21">
        <v>10</v>
      </c>
      <c r="AJ497" s="23"/>
      <c r="AK497" s="23"/>
      <c r="AL497" s="23"/>
      <c r="AM497" s="23"/>
      <c r="AN497" s="23"/>
      <c r="AO497" s="23"/>
      <c r="AP497" s="23"/>
      <c r="AQ497" s="23"/>
      <c r="AR497" s="23"/>
      <c r="AS497" s="23"/>
      <c r="AT497" s="23"/>
      <c r="AU497" s="23"/>
      <c r="AV497" s="23"/>
      <c r="AW497" s="23"/>
      <c r="AX497" s="23"/>
    </row>
    <row r="498" spans="1:50">
      <c r="A498" s="23" t="s">
        <v>39</v>
      </c>
      <c r="B498" s="24" t="s">
        <v>132</v>
      </c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3"/>
      <c r="P498" s="23"/>
      <c r="Q498" s="23"/>
      <c r="R498" s="23"/>
      <c r="S498" s="23"/>
      <c r="T498" s="23"/>
      <c r="U498" s="23"/>
      <c r="V498" s="23"/>
      <c r="W498" s="23"/>
      <c r="X498" s="23"/>
      <c r="Y498" s="23"/>
      <c r="Z498" s="23"/>
      <c r="AA498" s="23"/>
      <c r="AB498" s="23"/>
      <c r="AC498" s="23"/>
      <c r="AD498" s="23"/>
      <c r="AE498" s="23"/>
      <c r="AF498" s="23"/>
      <c r="AG498" s="23"/>
      <c r="AH498" s="23"/>
      <c r="AI498" s="21">
        <v>25</v>
      </c>
      <c r="AJ498" s="23"/>
      <c r="AK498" s="23"/>
      <c r="AL498" s="23"/>
      <c r="AM498" s="23"/>
      <c r="AN498" s="23"/>
      <c r="AO498" s="23"/>
      <c r="AP498" s="23"/>
      <c r="AQ498" s="23"/>
      <c r="AR498" s="23"/>
      <c r="AS498" s="23"/>
      <c r="AT498" s="23"/>
      <c r="AU498" s="23"/>
      <c r="AV498" s="23"/>
      <c r="AW498" s="23"/>
      <c r="AX498" s="23"/>
    </row>
    <row r="499" spans="1:50">
      <c r="A499" s="23" t="s">
        <v>39</v>
      </c>
      <c r="B499" s="24" t="s">
        <v>133</v>
      </c>
      <c r="C499" s="23"/>
      <c r="D499" s="23"/>
      <c r="E499" s="23"/>
      <c r="F499" s="23"/>
      <c r="G499" s="23"/>
      <c r="H499" s="23"/>
      <c r="I499" s="23"/>
      <c r="J499" s="23"/>
      <c r="K499" s="23"/>
      <c r="L499" s="23"/>
      <c r="M499" s="23"/>
      <c r="N499" s="23"/>
      <c r="O499" s="23"/>
      <c r="P499" s="23"/>
      <c r="Q499" s="23"/>
      <c r="R499" s="23"/>
      <c r="S499" s="23"/>
      <c r="T499" s="23"/>
      <c r="U499" s="23"/>
      <c r="V499" s="23"/>
      <c r="W499" s="23"/>
      <c r="X499" s="23"/>
      <c r="Y499" s="23"/>
      <c r="Z499" s="23"/>
      <c r="AA499" s="23"/>
      <c r="AB499" s="23"/>
      <c r="AC499" s="23"/>
      <c r="AD499" s="23"/>
      <c r="AE499" s="23"/>
      <c r="AF499" s="23"/>
      <c r="AG499" s="23"/>
      <c r="AH499" s="23"/>
      <c r="AI499" s="21">
        <v>50</v>
      </c>
      <c r="AJ499" s="23"/>
      <c r="AK499" s="23"/>
      <c r="AL499" s="23"/>
      <c r="AM499" s="23"/>
      <c r="AN499" s="23"/>
      <c r="AO499" s="23"/>
      <c r="AP499" s="23"/>
      <c r="AQ499" s="23"/>
      <c r="AR499" s="23"/>
      <c r="AS499" s="23"/>
      <c r="AT499" s="23"/>
      <c r="AU499" s="23"/>
      <c r="AV499" s="23"/>
      <c r="AW499" s="23"/>
      <c r="AX499" s="23"/>
    </row>
    <row r="500" spans="1:50">
      <c r="A500" s="23" t="s">
        <v>39</v>
      </c>
      <c r="B500" s="24" t="s">
        <v>134</v>
      </c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23"/>
      <c r="O500" s="23"/>
      <c r="P500" s="23"/>
      <c r="Q500" s="23"/>
      <c r="R500" s="23"/>
      <c r="S500" s="23"/>
      <c r="T500" s="23"/>
      <c r="U500" s="23"/>
      <c r="V500" s="23"/>
      <c r="W500" s="23"/>
      <c r="X500" s="23"/>
      <c r="Y500" s="23"/>
      <c r="Z500" s="23"/>
      <c r="AA500" s="23"/>
      <c r="AB500" s="23"/>
      <c r="AC500" s="23"/>
      <c r="AD500" s="23"/>
      <c r="AE500" s="23"/>
      <c r="AF500" s="23"/>
      <c r="AG500" s="23"/>
      <c r="AH500" s="23"/>
      <c r="AI500" s="21">
        <v>100</v>
      </c>
      <c r="AJ500" s="23"/>
      <c r="AK500" s="23"/>
      <c r="AL500" s="23"/>
      <c r="AM500" s="23"/>
      <c r="AN500" s="23"/>
      <c r="AO500" s="23"/>
      <c r="AP500" s="23"/>
      <c r="AQ500" s="23"/>
      <c r="AR500" s="23"/>
      <c r="AS500" s="23"/>
      <c r="AT500" s="23"/>
      <c r="AU500" s="23"/>
      <c r="AV500" s="23"/>
      <c r="AW500" s="23"/>
      <c r="AX500" s="23"/>
    </row>
    <row r="501" spans="1:50">
      <c r="A501" s="23" t="s">
        <v>39</v>
      </c>
      <c r="B501" s="24" t="s">
        <v>135</v>
      </c>
      <c r="C501" s="23"/>
      <c r="D501" s="23"/>
      <c r="E501" s="23"/>
      <c r="F501" s="23"/>
      <c r="G501" s="23"/>
      <c r="H501" s="23"/>
      <c r="I501" s="23"/>
      <c r="J501" s="23"/>
      <c r="K501" s="23"/>
      <c r="L501" s="23"/>
      <c r="M501" s="23"/>
      <c r="N501" s="23"/>
      <c r="O501" s="23"/>
      <c r="P501" s="23"/>
      <c r="Q501" s="23"/>
      <c r="R501" s="23"/>
      <c r="S501" s="23"/>
      <c r="T501" s="23"/>
      <c r="U501" s="23"/>
      <c r="V501" s="23"/>
      <c r="W501" s="23"/>
      <c r="X501" s="23"/>
      <c r="Y501" s="23"/>
      <c r="Z501" s="23"/>
      <c r="AA501" s="23"/>
      <c r="AB501" s="23"/>
      <c r="AC501" s="23"/>
      <c r="AD501" s="23"/>
      <c r="AE501" s="23"/>
      <c r="AF501" s="23"/>
      <c r="AG501" s="23"/>
      <c r="AH501" s="23"/>
      <c r="AI501" s="21">
        <v>250</v>
      </c>
      <c r="AJ501" s="23"/>
      <c r="AK501" s="23"/>
      <c r="AL501" s="23"/>
      <c r="AM501" s="23"/>
      <c r="AN501" s="23"/>
      <c r="AO501" s="23"/>
      <c r="AP501" s="23"/>
      <c r="AQ501" s="23"/>
      <c r="AR501" s="23"/>
      <c r="AS501" s="23"/>
      <c r="AT501" s="23"/>
      <c r="AU501" s="23"/>
      <c r="AV501" s="23"/>
      <c r="AW501" s="23"/>
      <c r="AX501" s="23"/>
    </row>
    <row r="502" spans="1:50">
      <c r="A502" s="23" t="s">
        <v>39</v>
      </c>
      <c r="B502" s="24" t="s">
        <v>136</v>
      </c>
      <c r="C502" s="23"/>
      <c r="D502" s="23"/>
      <c r="E502" s="23"/>
      <c r="F502" s="23"/>
      <c r="G502" s="23"/>
      <c r="H502" s="23"/>
      <c r="I502" s="23"/>
      <c r="J502" s="23"/>
      <c r="K502" s="23"/>
      <c r="L502" s="23"/>
      <c r="M502" s="23"/>
      <c r="N502" s="23"/>
      <c r="O502" s="23"/>
      <c r="P502" s="23"/>
      <c r="Q502" s="23"/>
      <c r="R502" s="23"/>
      <c r="S502" s="23"/>
      <c r="T502" s="23"/>
      <c r="U502" s="23"/>
      <c r="V502" s="23"/>
      <c r="W502" s="23"/>
      <c r="X502" s="23"/>
      <c r="Y502" s="23"/>
      <c r="Z502" s="23"/>
      <c r="AA502" s="23"/>
      <c r="AB502" s="23"/>
      <c r="AC502" s="23"/>
      <c r="AD502" s="23"/>
      <c r="AE502" s="23"/>
      <c r="AF502" s="23"/>
      <c r="AG502" s="23"/>
      <c r="AH502" s="23"/>
      <c r="AI502" s="21">
        <v>500</v>
      </c>
      <c r="AJ502" s="23"/>
      <c r="AK502" s="23"/>
      <c r="AL502" s="23"/>
      <c r="AM502" s="23"/>
      <c r="AN502" s="23"/>
      <c r="AO502" s="23"/>
      <c r="AP502" s="23"/>
      <c r="AQ502" s="23"/>
      <c r="AR502" s="23"/>
      <c r="AS502" s="23"/>
      <c r="AT502" s="23"/>
      <c r="AU502" s="23"/>
      <c r="AV502" s="23"/>
      <c r="AW502" s="23"/>
      <c r="AX502" s="23"/>
    </row>
    <row r="503" spans="1:50">
      <c r="A503" s="23" t="s">
        <v>39</v>
      </c>
      <c r="B503" s="24" t="s">
        <v>137</v>
      </c>
      <c r="C503" s="23"/>
      <c r="D503" s="23"/>
      <c r="E503" s="23"/>
      <c r="F503" s="23"/>
      <c r="G503" s="23"/>
      <c r="H503" s="23"/>
      <c r="I503" s="23"/>
      <c r="J503" s="23"/>
      <c r="K503" s="23"/>
      <c r="L503" s="23"/>
      <c r="M503" s="23"/>
      <c r="N503" s="23"/>
      <c r="O503" s="23"/>
      <c r="P503" s="23"/>
      <c r="Q503" s="23"/>
      <c r="R503" s="23"/>
      <c r="S503" s="23"/>
      <c r="T503" s="23"/>
      <c r="U503" s="23"/>
      <c r="V503" s="23"/>
      <c r="W503" s="23"/>
      <c r="X503" s="23"/>
      <c r="Y503" s="23"/>
      <c r="Z503" s="23"/>
      <c r="AA503" s="23"/>
      <c r="AB503" s="23"/>
      <c r="AC503" s="23"/>
      <c r="AD503" s="23"/>
      <c r="AE503" s="23"/>
      <c r="AF503" s="23"/>
      <c r="AG503" s="23"/>
      <c r="AH503" s="23"/>
      <c r="AI503" s="21">
        <v>750</v>
      </c>
      <c r="AJ503" s="23"/>
      <c r="AK503" s="23"/>
      <c r="AL503" s="23"/>
      <c r="AM503" s="23"/>
      <c r="AN503" s="23"/>
      <c r="AO503" s="23"/>
      <c r="AP503" s="23"/>
      <c r="AQ503" s="23"/>
      <c r="AR503" s="23"/>
      <c r="AS503" s="23"/>
      <c r="AT503" s="23"/>
      <c r="AU503" s="23"/>
      <c r="AV503" s="23"/>
      <c r="AW503" s="23"/>
      <c r="AX503" s="23"/>
    </row>
    <row r="504" spans="1:50">
      <c r="A504" s="23" t="s">
        <v>39</v>
      </c>
      <c r="B504" s="24" t="s">
        <v>138</v>
      </c>
      <c r="C504" s="23"/>
      <c r="D504" s="23"/>
      <c r="E504" s="23"/>
      <c r="F504" s="23"/>
      <c r="G504" s="23"/>
      <c r="H504" s="23"/>
      <c r="I504" s="23"/>
      <c r="J504" s="23"/>
      <c r="K504" s="23"/>
      <c r="L504" s="23"/>
      <c r="M504" s="23"/>
      <c r="N504" s="23"/>
      <c r="O504" s="23"/>
      <c r="P504" s="23"/>
      <c r="Q504" s="23"/>
      <c r="R504" s="23"/>
      <c r="S504" s="23"/>
      <c r="T504" s="23"/>
      <c r="U504" s="23"/>
      <c r="V504" s="23"/>
      <c r="W504" s="23"/>
      <c r="X504" s="23"/>
      <c r="Y504" s="23"/>
      <c r="Z504" s="23"/>
      <c r="AA504" s="23"/>
      <c r="AB504" s="23"/>
      <c r="AC504" s="23"/>
      <c r="AD504" s="23"/>
      <c r="AE504" s="23"/>
      <c r="AF504" s="23"/>
      <c r="AG504" s="23"/>
      <c r="AH504" s="23"/>
      <c r="AI504" s="21">
        <v>1000</v>
      </c>
      <c r="AJ504" s="23"/>
      <c r="AK504" s="23"/>
      <c r="AL504" s="23"/>
      <c r="AM504" s="23"/>
      <c r="AN504" s="23"/>
      <c r="AO504" s="23"/>
      <c r="AP504" s="23"/>
      <c r="AQ504" s="23"/>
      <c r="AR504" s="23"/>
      <c r="AS504" s="23"/>
      <c r="AT504" s="23"/>
      <c r="AU504" s="23"/>
      <c r="AV504" s="23"/>
      <c r="AW504" s="23"/>
      <c r="AX504" s="23"/>
    </row>
    <row r="505" spans="1:50">
      <c r="A505" s="23" t="s">
        <v>39</v>
      </c>
      <c r="B505" s="24" t="s">
        <v>139</v>
      </c>
      <c r="C505" s="23"/>
      <c r="D505" s="23"/>
      <c r="E505" s="23"/>
      <c r="F505" s="23"/>
      <c r="G505" s="23"/>
      <c r="H505" s="23"/>
      <c r="I505" s="23"/>
      <c r="J505" s="23"/>
      <c r="K505" s="23"/>
      <c r="L505" s="23"/>
      <c r="M505" s="23"/>
      <c r="N505" s="23"/>
      <c r="O505" s="23"/>
      <c r="P505" s="23"/>
      <c r="Q505" s="23"/>
      <c r="R505" s="23"/>
      <c r="S505" s="23"/>
      <c r="T505" s="23"/>
      <c r="U505" s="23"/>
      <c r="V505" s="23"/>
      <c r="W505" s="23"/>
      <c r="X505" s="23"/>
      <c r="Y505" s="23"/>
      <c r="Z505" s="23"/>
      <c r="AA505" s="23"/>
      <c r="AB505" s="23"/>
      <c r="AC505" s="23"/>
      <c r="AD505" s="23"/>
      <c r="AE505" s="23"/>
      <c r="AF505" s="23"/>
      <c r="AG505" s="23"/>
      <c r="AH505" s="23"/>
      <c r="AI505" s="21">
        <v>1500</v>
      </c>
      <c r="AJ505" s="23"/>
      <c r="AK505" s="23"/>
      <c r="AL505" s="23"/>
      <c r="AM505" s="23"/>
      <c r="AN505" s="23"/>
      <c r="AO505" s="23"/>
      <c r="AP505" s="23"/>
      <c r="AQ505" s="23"/>
      <c r="AR505" s="23"/>
      <c r="AS505" s="23"/>
      <c r="AT505" s="23"/>
      <c r="AU505" s="23"/>
      <c r="AV505" s="23"/>
      <c r="AW505" s="23"/>
      <c r="AX505" s="23"/>
    </row>
    <row r="506" spans="1:50">
      <c r="A506" s="23" t="s">
        <v>39</v>
      </c>
      <c r="B506" s="24" t="s">
        <v>140</v>
      </c>
      <c r="C506" s="23"/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O506" s="23"/>
      <c r="P506" s="23"/>
      <c r="Q506" s="23"/>
      <c r="R506" s="23"/>
      <c r="S506" s="23"/>
      <c r="T506" s="23"/>
      <c r="U506" s="23"/>
      <c r="V506" s="23"/>
      <c r="W506" s="23"/>
      <c r="X506" s="23"/>
      <c r="Y506" s="23"/>
      <c r="Z506" s="23"/>
      <c r="AA506" s="23"/>
      <c r="AB506" s="23"/>
      <c r="AC506" s="23"/>
      <c r="AD506" s="23"/>
      <c r="AE506" s="23"/>
      <c r="AF506" s="23"/>
      <c r="AG506" s="23"/>
      <c r="AH506" s="23"/>
      <c r="AI506" s="21">
        <v>2000</v>
      </c>
      <c r="AJ506" s="23"/>
      <c r="AK506" s="23"/>
      <c r="AL506" s="23"/>
      <c r="AM506" s="23"/>
      <c r="AN506" s="23"/>
      <c r="AO506" s="23"/>
      <c r="AP506" s="23"/>
      <c r="AQ506" s="23"/>
      <c r="AR506" s="23"/>
      <c r="AS506" s="23"/>
      <c r="AT506" s="23"/>
      <c r="AU506" s="23"/>
      <c r="AV506" s="23"/>
      <c r="AW506" s="23"/>
      <c r="AX506" s="23"/>
    </row>
    <row r="507" spans="1:50">
      <c r="A507" s="23" t="s">
        <v>40</v>
      </c>
      <c r="B507" s="24" t="s">
        <v>131</v>
      </c>
      <c r="C507" s="23"/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  <c r="S507" s="23"/>
      <c r="T507" s="23"/>
      <c r="U507" s="23"/>
      <c r="V507" s="23"/>
      <c r="W507" s="23"/>
      <c r="X507" s="23"/>
      <c r="Y507" s="23"/>
      <c r="Z507" s="23"/>
      <c r="AA507" s="23"/>
      <c r="AB507" s="23"/>
      <c r="AC507" s="23"/>
      <c r="AD507" s="23"/>
      <c r="AE507" s="23"/>
      <c r="AF507" s="23"/>
      <c r="AG507" s="23"/>
      <c r="AH507" s="23"/>
      <c r="AI507" s="23"/>
      <c r="AJ507" s="21">
        <v>10</v>
      </c>
      <c r="AK507" s="23"/>
      <c r="AL507" s="23"/>
      <c r="AM507" s="23"/>
      <c r="AN507" s="23"/>
      <c r="AO507" s="23"/>
      <c r="AP507" s="23"/>
      <c r="AQ507" s="23"/>
      <c r="AR507" s="23"/>
      <c r="AS507" s="23"/>
      <c r="AT507" s="23"/>
      <c r="AU507" s="23"/>
      <c r="AV507" s="23"/>
      <c r="AW507" s="23"/>
      <c r="AX507" s="23"/>
    </row>
    <row r="508" spans="1:50">
      <c r="A508" s="23" t="s">
        <v>40</v>
      </c>
      <c r="B508" s="24" t="s">
        <v>132</v>
      </c>
      <c r="C508" s="23"/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O508" s="23"/>
      <c r="P508" s="23"/>
      <c r="Q508" s="23"/>
      <c r="R508" s="23"/>
      <c r="S508" s="23"/>
      <c r="T508" s="23"/>
      <c r="U508" s="23"/>
      <c r="V508" s="23"/>
      <c r="W508" s="23"/>
      <c r="X508" s="23"/>
      <c r="Y508" s="23"/>
      <c r="Z508" s="23"/>
      <c r="AA508" s="23"/>
      <c r="AB508" s="23"/>
      <c r="AC508" s="23"/>
      <c r="AD508" s="23"/>
      <c r="AE508" s="23"/>
      <c r="AF508" s="23"/>
      <c r="AG508" s="23"/>
      <c r="AH508" s="23"/>
      <c r="AI508" s="23"/>
      <c r="AJ508" s="21">
        <v>25</v>
      </c>
      <c r="AK508" s="23"/>
      <c r="AL508" s="23"/>
      <c r="AM508" s="23"/>
      <c r="AN508" s="23"/>
      <c r="AO508" s="23"/>
      <c r="AP508" s="23"/>
      <c r="AQ508" s="23"/>
      <c r="AR508" s="23"/>
      <c r="AS508" s="23"/>
      <c r="AT508" s="23"/>
      <c r="AU508" s="23"/>
      <c r="AV508" s="23"/>
      <c r="AW508" s="23"/>
      <c r="AX508" s="23"/>
    </row>
    <row r="509" spans="1:50">
      <c r="A509" s="23" t="s">
        <v>40</v>
      </c>
      <c r="B509" s="24" t="s">
        <v>133</v>
      </c>
      <c r="C509" s="23"/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O509" s="23"/>
      <c r="P509" s="23"/>
      <c r="Q509" s="23"/>
      <c r="R509" s="23"/>
      <c r="S509" s="23"/>
      <c r="T509" s="23"/>
      <c r="U509" s="23"/>
      <c r="V509" s="23"/>
      <c r="W509" s="23"/>
      <c r="X509" s="23"/>
      <c r="Y509" s="23"/>
      <c r="Z509" s="23"/>
      <c r="AA509" s="23"/>
      <c r="AB509" s="23"/>
      <c r="AC509" s="23"/>
      <c r="AD509" s="23"/>
      <c r="AE509" s="23"/>
      <c r="AF509" s="23"/>
      <c r="AG509" s="23"/>
      <c r="AH509" s="23"/>
      <c r="AI509" s="23"/>
      <c r="AJ509" s="21">
        <v>50</v>
      </c>
      <c r="AK509" s="23"/>
      <c r="AL509" s="23"/>
      <c r="AM509" s="23"/>
      <c r="AN509" s="23"/>
      <c r="AO509" s="23"/>
      <c r="AP509" s="23"/>
      <c r="AQ509" s="23"/>
      <c r="AR509" s="23"/>
      <c r="AS509" s="23"/>
      <c r="AT509" s="23"/>
      <c r="AU509" s="23"/>
      <c r="AV509" s="23"/>
      <c r="AW509" s="23"/>
      <c r="AX509" s="23"/>
    </row>
    <row r="510" spans="1:50">
      <c r="A510" s="23" t="s">
        <v>40</v>
      </c>
      <c r="B510" s="24" t="s">
        <v>134</v>
      </c>
      <c r="C510" s="23"/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O510" s="23"/>
      <c r="P510" s="23"/>
      <c r="Q510" s="23"/>
      <c r="R510" s="23"/>
      <c r="S510" s="23"/>
      <c r="T510" s="23"/>
      <c r="U510" s="23"/>
      <c r="V510" s="23"/>
      <c r="W510" s="23"/>
      <c r="X510" s="23"/>
      <c r="Y510" s="23"/>
      <c r="Z510" s="23"/>
      <c r="AA510" s="23"/>
      <c r="AB510" s="23"/>
      <c r="AC510" s="23"/>
      <c r="AD510" s="23"/>
      <c r="AE510" s="23"/>
      <c r="AF510" s="23"/>
      <c r="AG510" s="23"/>
      <c r="AH510" s="23"/>
      <c r="AI510" s="23"/>
      <c r="AJ510" s="21">
        <v>100</v>
      </c>
      <c r="AK510" s="23"/>
      <c r="AL510" s="23"/>
      <c r="AM510" s="23"/>
      <c r="AN510" s="23"/>
      <c r="AO510" s="23"/>
      <c r="AP510" s="23"/>
      <c r="AQ510" s="23"/>
      <c r="AR510" s="23"/>
      <c r="AS510" s="23"/>
      <c r="AT510" s="23"/>
      <c r="AU510" s="23"/>
      <c r="AV510" s="23"/>
      <c r="AW510" s="23"/>
      <c r="AX510" s="23"/>
    </row>
    <row r="511" spans="1:50">
      <c r="A511" s="23" t="s">
        <v>40</v>
      </c>
      <c r="B511" s="24" t="s">
        <v>135</v>
      </c>
      <c r="C511" s="23"/>
      <c r="D511" s="23"/>
      <c r="E511" s="23"/>
      <c r="F511" s="23"/>
      <c r="G511" s="23"/>
      <c r="H511" s="23"/>
      <c r="I511" s="23"/>
      <c r="J511" s="23"/>
      <c r="K511" s="23"/>
      <c r="L511" s="23"/>
      <c r="M511" s="23"/>
      <c r="N511" s="23"/>
      <c r="O511" s="23"/>
      <c r="P511" s="23"/>
      <c r="Q511" s="23"/>
      <c r="R511" s="23"/>
      <c r="S511" s="23"/>
      <c r="T511" s="23"/>
      <c r="U511" s="23"/>
      <c r="V511" s="23"/>
      <c r="W511" s="23"/>
      <c r="X511" s="23"/>
      <c r="Y511" s="23"/>
      <c r="Z511" s="23"/>
      <c r="AA511" s="23"/>
      <c r="AB511" s="23"/>
      <c r="AC511" s="23"/>
      <c r="AD511" s="23"/>
      <c r="AE511" s="23"/>
      <c r="AF511" s="23"/>
      <c r="AG511" s="23"/>
      <c r="AH511" s="23"/>
      <c r="AI511" s="23"/>
      <c r="AJ511" s="21">
        <v>250</v>
      </c>
      <c r="AK511" s="23"/>
      <c r="AL511" s="23"/>
      <c r="AM511" s="23"/>
      <c r="AN511" s="23"/>
      <c r="AO511" s="23"/>
      <c r="AP511" s="23"/>
      <c r="AQ511" s="23"/>
      <c r="AR511" s="23"/>
      <c r="AS511" s="23"/>
      <c r="AT511" s="23"/>
      <c r="AU511" s="23"/>
      <c r="AV511" s="23"/>
      <c r="AW511" s="23"/>
      <c r="AX511" s="23"/>
    </row>
    <row r="512" spans="1:50">
      <c r="A512" s="23" t="s">
        <v>40</v>
      </c>
      <c r="B512" s="24" t="s">
        <v>136</v>
      </c>
      <c r="C512" s="23"/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O512" s="23"/>
      <c r="P512" s="23"/>
      <c r="Q512" s="23"/>
      <c r="R512" s="23"/>
      <c r="S512" s="23"/>
      <c r="T512" s="23"/>
      <c r="U512" s="23"/>
      <c r="V512" s="23"/>
      <c r="W512" s="23"/>
      <c r="X512" s="23"/>
      <c r="Y512" s="23"/>
      <c r="Z512" s="23"/>
      <c r="AA512" s="23"/>
      <c r="AB512" s="23"/>
      <c r="AC512" s="23"/>
      <c r="AD512" s="23"/>
      <c r="AE512" s="23"/>
      <c r="AF512" s="23"/>
      <c r="AG512" s="23"/>
      <c r="AH512" s="23"/>
      <c r="AI512" s="23"/>
      <c r="AJ512" s="21">
        <v>500</v>
      </c>
      <c r="AK512" s="23"/>
      <c r="AL512" s="23"/>
      <c r="AM512" s="23"/>
      <c r="AN512" s="23"/>
      <c r="AO512" s="23"/>
      <c r="AP512" s="23"/>
      <c r="AQ512" s="23"/>
      <c r="AR512" s="23"/>
      <c r="AS512" s="23"/>
      <c r="AT512" s="23"/>
      <c r="AU512" s="23"/>
      <c r="AV512" s="23"/>
      <c r="AW512" s="23"/>
      <c r="AX512" s="23"/>
    </row>
    <row r="513" spans="1:50">
      <c r="A513" s="23" t="s">
        <v>40</v>
      </c>
      <c r="B513" s="24" t="s">
        <v>137</v>
      </c>
      <c r="C513" s="23"/>
      <c r="D513" s="23"/>
      <c r="E513" s="23"/>
      <c r="F513" s="23"/>
      <c r="G513" s="23"/>
      <c r="H513" s="23"/>
      <c r="I513" s="23"/>
      <c r="J513" s="23"/>
      <c r="K513" s="23"/>
      <c r="L513" s="23"/>
      <c r="M513" s="23"/>
      <c r="N513" s="23"/>
      <c r="O513" s="23"/>
      <c r="P513" s="23"/>
      <c r="Q513" s="23"/>
      <c r="R513" s="23"/>
      <c r="S513" s="23"/>
      <c r="T513" s="23"/>
      <c r="U513" s="23"/>
      <c r="V513" s="23"/>
      <c r="W513" s="23"/>
      <c r="X513" s="23"/>
      <c r="Y513" s="23"/>
      <c r="Z513" s="23"/>
      <c r="AA513" s="23"/>
      <c r="AB513" s="23"/>
      <c r="AC513" s="23"/>
      <c r="AD513" s="23"/>
      <c r="AE513" s="23"/>
      <c r="AF513" s="23"/>
      <c r="AG513" s="23"/>
      <c r="AH513" s="23"/>
      <c r="AI513" s="23"/>
      <c r="AJ513" s="21">
        <v>750</v>
      </c>
      <c r="AK513" s="23"/>
      <c r="AL513" s="23"/>
      <c r="AM513" s="23"/>
      <c r="AN513" s="23"/>
      <c r="AO513" s="23"/>
      <c r="AP513" s="23"/>
      <c r="AQ513" s="23"/>
      <c r="AR513" s="23"/>
      <c r="AS513" s="23"/>
      <c r="AT513" s="23"/>
      <c r="AU513" s="23"/>
      <c r="AV513" s="23"/>
      <c r="AW513" s="23"/>
      <c r="AX513" s="23"/>
    </row>
    <row r="514" spans="1:50">
      <c r="A514" s="23" t="s">
        <v>40</v>
      </c>
      <c r="B514" s="24" t="s">
        <v>138</v>
      </c>
      <c r="C514" s="23"/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O514" s="23"/>
      <c r="P514" s="23"/>
      <c r="Q514" s="23"/>
      <c r="R514" s="23"/>
      <c r="S514" s="23"/>
      <c r="T514" s="23"/>
      <c r="U514" s="23"/>
      <c r="V514" s="23"/>
      <c r="W514" s="23"/>
      <c r="X514" s="23"/>
      <c r="Y514" s="23"/>
      <c r="Z514" s="23"/>
      <c r="AA514" s="23"/>
      <c r="AB514" s="23"/>
      <c r="AC514" s="23"/>
      <c r="AD514" s="23"/>
      <c r="AE514" s="23"/>
      <c r="AF514" s="23"/>
      <c r="AG514" s="23"/>
      <c r="AH514" s="23"/>
      <c r="AI514" s="23"/>
      <c r="AJ514" s="21">
        <v>1000</v>
      </c>
      <c r="AK514" s="23"/>
      <c r="AL514" s="23"/>
      <c r="AM514" s="23"/>
      <c r="AN514" s="23"/>
      <c r="AO514" s="23"/>
      <c r="AP514" s="23"/>
      <c r="AQ514" s="23"/>
      <c r="AR514" s="23"/>
      <c r="AS514" s="23"/>
      <c r="AT514" s="23"/>
      <c r="AU514" s="23"/>
      <c r="AV514" s="23"/>
      <c r="AW514" s="23"/>
      <c r="AX514" s="23"/>
    </row>
    <row r="515" spans="1:50">
      <c r="A515" s="23" t="s">
        <v>40</v>
      </c>
      <c r="B515" s="24" t="s">
        <v>139</v>
      </c>
      <c r="C515" s="23"/>
      <c r="D515" s="23"/>
      <c r="E515" s="23"/>
      <c r="F515" s="23"/>
      <c r="G515" s="23"/>
      <c r="H515" s="23"/>
      <c r="I515" s="23"/>
      <c r="J515" s="23"/>
      <c r="K515" s="23"/>
      <c r="L515" s="23"/>
      <c r="M515" s="23"/>
      <c r="N515" s="23"/>
      <c r="O515" s="23"/>
      <c r="P515" s="23"/>
      <c r="Q515" s="23"/>
      <c r="R515" s="23"/>
      <c r="S515" s="23"/>
      <c r="T515" s="23"/>
      <c r="U515" s="23"/>
      <c r="V515" s="23"/>
      <c r="W515" s="23"/>
      <c r="X515" s="23"/>
      <c r="Y515" s="23"/>
      <c r="Z515" s="23"/>
      <c r="AA515" s="23"/>
      <c r="AB515" s="23"/>
      <c r="AC515" s="23"/>
      <c r="AD515" s="23"/>
      <c r="AE515" s="23"/>
      <c r="AF515" s="23"/>
      <c r="AG515" s="23"/>
      <c r="AH515" s="23"/>
      <c r="AI515" s="23"/>
      <c r="AJ515" s="21">
        <v>1500</v>
      </c>
      <c r="AK515" s="23"/>
      <c r="AL515" s="23"/>
      <c r="AM515" s="23"/>
      <c r="AN515" s="23"/>
      <c r="AO515" s="23"/>
      <c r="AP515" s="23"/>
      <c r="AQ515" s="23"/>
      <c r="AR515" s="23"/>
      <c r="AS515" s="23"/>
      <c r="AT515" s="23"/>
      <c r="AU515" s="23"/>
      <c r="AV515" s="23"/>
      <c r="AW515" s="23"/>
      <c r="AX515" s="23"/>
    </row>
    <row r="516" spans="1:50">
      <c r="A516" s="23" t="s">
        <v>40</v>
      </c>
      <c r="B516" s="24" t="s">
        <v>140</v>
      </c>
      <c r="C516" s="23"/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O516" s="23"/>
      <c r="P516" s="23"/>
      <c r="Q516" s="23"/>
      <c r="R516" s="23"/>
      <c r="S516" s="23"/>
      <c r="T516" s="23"/>
      <c r="U516" s="23"/>
      <c r="V516" s="23"/>
      <c r="W516" s="23"/>
      <c r="X516" s="23"/>
      <c r="Y516" s="23"/>
      <c r="Z516" s="23"/>
      <c r="AA516" s="23"/>
      <c r="AB516" s="23"/>
      <c r="AC516" s="23"/>
      <c r="AD516" s="23"/>
      <c r="AE516" s="23"/>
      <c r="AF516" s="23"/>
      <c r="AG516" s="23"/>
      <c r="AH516" s="23"/>
      <c r="AI516" s="23"/>
      <c r="AJ516" s="21">
        <v>2000</v>
      </c>
      <c r="AK516" s="23"/>
      <c r="AL516" s="23"/>
      <c r="AM516" s="23"/>
      <c r="AN516" s="23"/>
      <c r="AO516" s="23"/>
      <c r="AP516" s="23"/>
      <c r="AQ516" s="23"/>
      <c r="AR516" s="23"/>
      <c r="AS516" s="23"/>
      <c r="AT516" s="23"/>
      <c r="AU516" s="23"/>
      <c r="AV516" s="23"/>
      <c r="AW516" s="23"/>
      <c r="AX516" s="23"/>
    </row>
    <row r="517" spans="1:50">
      <c r="A517" s="23" t="s">
        <v>41</v>
      </c>
      <c r="B517" s="24" t="s">
        <v>131</v>
      </c>
      <c r="C517" s="23"/>
      <c r="D517" s="23"/>
      <c r="E517" s="23"/>
      <c r="F517" s="23"/>
      <c r="G517" s="23"/>
      <c r="H517" s="23"/>
      <c r="I517" s="23"/>
      <c r="J517" s="23"/>
      <c r="K517" s="23"/>
      <c r="L517" s="23"/>
      <c r="M517" s="23"/>
      <c r="N517" s="23"/>
      <c r="O517" s="23"/>
      <c r="P517" s="23"/>
      <c r="Q517" s="23"/>
      <c r="R517" s="23"/>
      <c r="S517" s="23"/>
      <c r="T517" s="23"/>
      <c r="U517" s="23"/>
      <c r="V517" s="23"/>
      <c r="W517" s="23"/>
      <c r="X517" s="23"/>
      <c r="Y517" s="23"/>
      <c r="Z517" s="23"/>
      <c r="AA517" s="23"/>
      <c r="AB517" s="23"/>
      <c r="AC517" s="23"/>
      <c r="AD517" s="23"/>
      <c r="AE517" s="23"/>
      <c r="AF517" s="23"/>
      <c r="AG517" s="23"/>
      <c r="AH517" s="23"/>
      <c r="AI517" s="23"/>
      <c r="AJ517" s="23"/>
      <c r="AK517" s="21">
        <v>10</v>
      </c>
      <c r="AL517" s="23"/>
      <c r="AM517" s="23"/>
      <c r="AN517" s="23"/>
      <c r="AO517" s="23"/>
      <c r="AP517" s="23"/>
      <c r="AQ517" s="23"/>
      <c r="AR517" s="23"/>
      <c r="AS517" s="23"/>
      <c r="AT517" s="23"/>
      <c r="AU517" s="23"/>
      <c r="AV517" s="23"/>
      <c r="AW517" s="23"/>
      <c r="AX517" s="23"/>
    </row>
    <row r="518" spans="1:50">
      <c r="A518" s="23" t="s">
        <v>41</v>
      </c>
      <c r="B518" s="24" t="s">
        <v>132</v>
      </c>
      <c r="C518" s="23"/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O518" s="23"/>
      <c r="P518" s="23"/>
      <c r="Q518" s="23"/>
      <c r="R518" s="23"/>
      <c r="S518" s="23"/>
      <c r="T518" s="23"/>
      <c r="U518" s="23"/>
      <c r="V518" s="23"/>
      <c r="W518" s="23"/>
      <c r="X518" s="23"/>
      <c r="Y518" s="23"/>
      <c r="Z518" s="23"/>
      <c r="AA518" s="23"/>
      <c r="AB518" s="23"/>
      <c r="AC518" s="23"/>
      <c r="AD518" s="23"/>
      <c r="AE518" s="23"/>
      <c r="AF518" s="23"/>
      <c r="AG518" s="23"/>
      <c r="AH518" s="23"/>
      <c r="AI518" s="23"/>
      <c r="AJ518" s="23"/>
      <c r="AK518" s="21">
        <v>25</v>
      </c>
      <c r="AL518" s="23"/>
      <c r="AM518" s="23"/>
      <c r="AN518" s="23"/>
      <c r="AO518" s="23"/>
      <c r="AP518" s="23"/>
      <c r="AQ518" s="23"/>
      <c r="AR518" s="23"/>
      <c r="AS518" s="23"/>
      <c r="AT518" s="23"/>
      <c r="AU518" s="23"/>
      <c r="AV518" s="23"/>
      <c r="AW518" s="23"/>
      <c r="AX518" s="23"/>
    </row>
    <row r="519" spans="1:50">
      <c r="A519" s="23" t="s">
        <v>41</v>
      </c>
      <c r="B519" s="24" t="s">
        <v>133</v>
      </c>
      <c r="C519" s="23"/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23"/>
      <c r="O519" s="23"/>
      <c r="P519" s="23"/>
      <c r="Q519" s="23"/>
      <c r="R519" s="23"/>
      <c r="S519" s="23"/>
      <c r="T519" s="23"/>
      <c r="U519" s="23"/>
      <c r="V519" s="23"/>
      <c r="W519" s="23"/>
      <c r="X519" s="23"/>
      <c r="Y519" s="23"/>
      <c r="Z519" s="23"/>
      <c r="AA519" s="23"/>
      <c r="AB519" s="23"/>
      <c r="AC519" s="23"/>
      <c r="AD519" s="23"/>
      <c r="AE519" s="23"/>
      <c r="AF519" s="23"/>
      <c r="AG519" s="23"/>
      <c r="AH519" s="23"/>
      <c r="AI519" s="23"/>
      <c r="AJ519" s="23"/>
      <c r="AK519" s="21">
        <v>50</v>
      </c>
      <c r="AL519" s="23"/>
      <c r="AM519" s="23"/>
      <c r="AN519" s="23"/>
      <c r="AO519" s="23"/>
      <c r="AP519" s="23"/>
      <c r="AQ519" s="23"/>
      <c r="AR519" s="23"/>
      <c r="AS519" s="23"/>
      <c r="AT519" s="23"/>
      <c r="AU519" s="23"/>
      <c r="AV519" s="23"/>
      <c r="AW519" s="23"/>
      <c r="AX519" s="23"/>
    </row>
    <row r="520" spans="1:50">
      <c r="A520" s="23" t="s">
        <v>41</v>
      </c>
      <c r="B520" s="24" t="s">
        <v>134</v>
      </c>
      <c r="C520" s="23"/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23"/>
      <c r="Q520" s="23"/>
      <c r="R520" s="23"/>
      <c r="S520" s="23"/>
      <c r="T520" s="23"/>
      <c r="U520" s="23"/>
      <c r="V520" s="23"/>
      <c r="W520" s="23"/>
      <c r="X520" s="23"/>
      <c r="Y520" s="23"/>
      <c r="Z520" s="23"/>
      <c r="AA520" s="23"/>
      <c r="AB520" s="23"/>
      <c r="AC520" s="23"/>
      <c r="AD520" s="23"/>
      <c r="AE520" s="23"/>
      <c r="AF520" s="23"/>
      <c r="AG520" s="23"/>
      <c r="AH520" s="23"/>
      <c r="AI520" s="23"/>
      <c r="AJ520" s="23"/>
      <c r="AK520" s="21">
        <v>100</v>
      </c>
      <c r="AL520" s="23"/>
      <c r="AM520" s="23"/>
      <c r="AN520" s="23"/>
      <c r="AO520" s="23"/>
      <c r="AP520" s="23"/>
      <c r="AQ520" s="23"/>
      <c r="AR520" s="23"/>
      <c r="AS520" s="23"/>
      <c r="AT520" s="23"/>
      <c r="AU520" s="23"/>
      <c r="AV520" s="23"/>
      <c r="AW520" s="23"/>
      <c r="AX520" s="23"/>
    </row>
    <row r="521" spans="1:50">
      <c r="A521" s="23" t="s">
        <v>41</v>
      </c>
      <c r="B521" s="24" t="s">
        <v>135</v>
      </c>
      <c r="C521" s="23"/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O521" s="23"/>
      <c r="P521" s="23"/>
      <c r="Q521" s="23"/>
      <c r="R521" s="23"/>
      <c r="S521" s="23"/>
      <c r="T521" s="23"/>
      <c r="U521" s="23"/>
      <c r="V521" s="23"/>
      <c r="W521" s="23"/>
      <c r="X521" s="23"/>
      <c r="Y521" s="23"/>
      <c r="Z521" s="23"/>
      <c r="AA521" s="23"/>
      <c r="AB521" s="23"/>
      <c r="AC521" s="23"/>
      <c r="AD521" s="23"/>
      <c r="AE521" s="23"/>
      <c r="AF521" s="23"/>
      <c r="AG521" s="23"/>
      <c r="AH521" s="23"/>
      <c r="AI521" s="23"/>
      <c r="AJ521" s="23"/>
      <c r="AK521" s="21">
        <v>250</v>
      </c>
      <c r="AL521" s="23"/>
      <c r="AM521" s="23"/>
      <c r="AN521" s="23"/>
      <c r="AO521" s="23"/>
      <c r="AP521" s="23"/>
      <c r="AQ521" s="23"/>
      <c r="AR521" s="23"/>
      <c r="AS521" s="23"/>
      <c r="AT521" s="23"/>
      <c r="AU521" s="23"/>
      <c r="AV521" s="23"/>
      <c r="AW521" s="23"/>
      <c r="AX521" s="23"/>
    </row>
    <row r="522" spans="1:50">
      <c r="A522" s="23" t="s">
        <v>41</v>
      </c>
      <c r="B522" s="24" t="s">
        <v>136</v>
      </c>
      <c r="C522" s="23"/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O522" s="23"/>
      <c r="P522" s="23"/>
      <c r="Q522" s="23"/>
      <c r="R522" s="23"/>
      <c r="S522" s="23"/>
      <c r="T522" s="23"/>
      <c r="U522" s="23"/>
      <c r="V522" s="23"/>
      <c r="W522" s="23"/>
      <c r="X522" s="23"/>
      <c r="Y522" s="23"/>
      <c r="Z522" s="23"/>
      <c r="AA522" s="23"/>
      <c r="AB522" s="23"/>
      <c r="AC522" s="23"/>
      <c r="AD522" s="23"/>
      <c r="AE522" s="23"/>
      <c r="AF522" s="23"/>
      <c r="AG522" s="23"/>
      <c r="AH522" s="23"/>
      <c r="AI522" s="23"/>
      <c r="AJ522" s="23"/>
      <c r="AK522" s="21">
        <v>500</v>
      </c>
      <c r="AL522" s="23"/>
      <c r="AM522" s="23"/>
      <c r="AN522" s="23"/>
      <c r="AO522" s="23"/>
      <c r="AP522" s="23"/>
      <c r="AQ522" s="23"/>
      <c r="AR522" s="23"/>
      <c r="AS522" s="23"/>
      <c r="AT522" s="23"/>
      <c r="AU522" s="23"/>
      <c r="AV522" s="23"/>
      <c r="AW522" s="23"/>
      <c r="AX522" s="23"/>
    </row>
    <row r="523" spans="1:50">
      <c r="A523" s="23" t="s">
        <v>41</v>
      </c>
      <c r="B523" s="24" t="s">
        <v>137</v>
      </c>
      <c r="C523" s="23"/>
      <c r="D523" s="23"/>
      <c r="E523" s="23"/>
      <c r="F523" s="23"/>
      <c r="G523" s="23"/>
      <c r="H523" s="23"/>
      <c r="I523" s="23"/>
      <c r="J523" s="23"/>
      <c r="K523" s="23"/>
      <c r="L523" s="23"/>
      <c r="M523" s="23"/>
      <c r="N523" s="23"/>
      <c r="O523" s="23"/>
      <c r="P523" s="23"/>
      <c r="Q523" s="23"/>
      <c r="R523" s="23"/>
      <c r="S523" s="23"/>
      <c r="T523" s="23"/>
      <c r="U523" s="23"/>
      <c r="V523" s="23"/>
      <c r="W523" s="23"/>
      <c r="X523" s="23"/>
      <c r="Y523" s="23"/>
      <c r="Z523" s="23"/>
      <c r="AA523" s="23"/>
      <c r="AB523" s="23"/>
      <c r="AC523" s="23"/>
      <c r="AD523" s="23"/>
      <c r="AE523" s="23"/>
      <c r="AF523" s="23"/>
      <c r="AG523" s="23"/>
      <c r="AH523" s="23"/>
      <c r="AI523" s="23"/>
      <c r="AJ523" s="23"/>
      <c r="AK523" s="21">
        <v>750</v>
      </c>
      <c r="AL523" s="23"/>
      <c r="AM523" s="23"/>
      <c r="AN523" s="23"/>
      <c r="AO523" s="23"/>
      <c r="AP523" s="23"/>
      <c r="AQ523" s="23"/>
      <c r="AR523" s="23"/>
      <c r="AS523" s="23"/>
      <c r="AT523" s="23"/>
      <c r="AU523" s="23"/>
      <c r="AV523" s="23"/>
      <c r="AW523" s="23"/>
      <c r="AX523" s="23"/>
    </row>
    <row r="524" spans="1:50">
      <c r="A524" s="23" t="s">
        <v>41</v>
      </c>
      <c r="B524" s="24" t="s">
        <v>138</v>
      </c>
      <c r="C524" s="23"/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23"/>
      <c r="Q524" s="23"/>
      <c r="R524" s="23"/>
      <c r="S524" s="23"/>
      <c r="T524" s="23"/>
      <c r="U524" s="23"/>
      <c r="V524" s="23"/>
      <c r="W524" s="23"/>
      <c r="X524" s="23"/>
      <c r="Y524" s="23"/>
      <c r="Z524" s="23"/>
      <c r="AA524" s="23"/>
      <c r="AB524" s="23"/>
      <c r="AC524" s="23"/>
      <c r="AD524" s="23"/>
      <c r="AE524" s="23"/>
      <c r="AF524" s="23"/>
      <c r="AG524" s="23"/>
      <c r="AH524" s="23"/>
      <c r="AI524" s="23"/>
      <c r="AJ524" s="23"/>
      <c r="AK524" s="21">
        <v>1000</v>
      </c>
      <c r="AL524" s="23"/>
      <c r="AM524" s="23"/>
      <c r="AN524" s="23"/>
      <c r="AO524" s="23"/>
      <c r="AP524" s="23"/>
      <c r="AQ524" s="23"/>
      <c r="AR524" s="23"/>
      <c r="AS524" s="23"/>
      <c r="AT524" s="23"/>
      <c r="AU524" s="23"/>
      <c r="AV524" s="23"/>
      <c r="AW524" s="23"/>
      <c r="AX524" s="23"/>
    </row>
    <row r="525" spans="1:50">
      <c r="A525" s="23" t="s">
        <v>41</v>
      </c>
      <c r="B525" s="24" t="s">
        <v>139</v>
      </c>
      <c r="C525" s="23"/>
      <c r="D525" s="23"/>
      <c r="E525" s="23"/>
      <c r="F525" s="23"/>
      <c r="G525" s="23"/>
      <c r="H525" s="23"/>
      <c r="I525" s="23"/>
      <c r="J525" s="23"/>
      <c r="K525" s="23"/>
      <c r="L525" s="23"/>
      <c r="M525" s="23"/>
      <c r="N525" s="23"/>
      <c r="O525" s="23"/>
      <c r="P525" s="23"/>
      <c r="Q525" s="23"/>
      <c r="R525" s="23"/>
      <c r="S525" s="23"/>
      <c r="T525" s="23"/>
      <c r="U525" s="23"/>
      <c r="V525" s="23"/>
      <c r="W525" s="23"/>
      <c r="X525" s="23"/>
      <c r="Y525" s="23"/>
      <c r="Z525" s="23"/>
      <c r="AA525" s="23"/>
      <c r="AB525" s="23"/>
      <c r="AC525" s="23"/>
      <c r="AD525" s="23"/>
      <c r="AE525" s="23"/>
      <c r="AF525" s="23"/>
      <c r="AG525" s="23"/>
      <c r="AH525" s="23"/>
      <c r="AI525" s="23"/>
      <c r="AJ525" s="23"/>
      <c r="AK525" s="21">
        <v>1500</v>
      </c>
      <c r="AL525" s="23"/>
      <c r="AM525" s="23"/>
      <c r="AN525" s="23"/>
      <c r="AO525" s="23"/>
      <c r="AP525" s="23"/>
      <c r="AQ525" s="23"/>
      <c r="AR525" s="23"/>
      <c r="AS525" s="23"/>
      <c r="AT525" s="23"/>
      <c r="AU525" s="23"/>
      <c r="AV525" s="23"/>
      <c r="AW525" s="23"/>
      <c r="AX525" s="23"/>
    </row>
    <row r="526" spans="1:50">
      <c r="A526" s="23" t="s">
        <v>41</v>
      </c>
      <c r="B526" s="24" t="s">
        <v>140</v>
      </c>
      <c r="C526" s="23"/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23"/>
      <c r="Q526" s="23"/>
      <c r="R526" s="23"/>
      <c r="S526" s="23"/>
      <c r="T526" s="23"/>
      <c r="U526" s="23"/>
      <c r="V526" s="23"/>
      <c r="W526" s="23"/>
      <c r="X526" s="23"/>
      <c r="Y526" s="23"/>
      <c r="Z526" s="23"/>
      <c r="AA526" s="23"/>
      <c r="AB526" s="23"/>
      <c r="AC526" s="23"/>
      <c r="AD526" s="23"/>
      <c r="AE526" s="23"/>
      <c r="AF526" s="23"/>
      <c r="AG526" s="23"/>
      <c r="AH526" s="23"/>
      <c r="AI526" s="23"/>
      <c r="AJ526" s="23"/>
      <c r="AK526" s="21">
        <v>2000</v>
      </c>
      <c r="AL526" s="23"/>
      <c r="AM526" s="23"/>
      <c r="AN526" s="23"/>
      <c r="AO526" s="23"/>
      <c r="AP526" s="23"/>
      <c r="AQ526" s="23"/>
      <c r="AR526" s="23"/>
      <c r="AS526" s="23"/>
      <c r="AT526" s="23"/>
      <c r="AU526" s="23"/>
      <c r="AV526" s="23"/>
      <c r="AW526" s="23"/>
      <c r="AX526" s="23"/>
    </row>
    <row r="527" spans="1:50">
      <c r="A527" s="23" t="s">
        <v>42</v>
      </c>
      <c r="B527" s="24" t="s">
        <v>131</v>
      </c>
      <c r="C527" s="23"/>
      <c r="D527" s="23"/>
      <c r="E527" s="23"/>
      <c r="F527" s="23"/>
      <c r="G527" s="23"/>
      <c r="H527" s="23"/>
      <c r="I527" s="23"/>
      <c r="J527" s="23"/>
      <c r="K527" s="23"/>
      <c r="L527" s="23"/>
      <c r="M527" s="23"/>
      <c r="N527" s="23"/>
      <c r="O527" s="23"/>
      <c r="P527" s="23"/>
      <c r="Q527" s="23"/>
      <c r="R527" s="23"/>
      <c r="S527" s="23"/>
      <c r="T527" s="23"/>
      <c r="U527" s="23"/>
      <c r="V527" s="23"/>
      <c r="W527" s="23"/>
      <c r="X527" s="23"/>
      <c r="Y527" s="23"/>
      <c r="Z527" s="23"/>
      <c r="AA527" s="23"/>
      <c r="AB527" s="23"/>
      <c r="AC527" s="23"/>
      <c r="AD527" s="23"/>
      <c r="AE527" s="23"/>
      <c r="AF527" s="23"/>
      <c r="AG527" s="23"/>
      <c r="AH527" s="23"/>
      <c r="AI527" s="23"/>
      <c r="AJ527" s="23"/>
      <c r="AK527" s="23"/>
      <c r="AL527" s="21">
        <v>10</v>
      </c>
      <c r="AM527" s="23"/>
      <c r="AN527" s="23"/>
      <c r="AO527" s="23"/>
      <c r="AP527" s="23"/>
      <c r="AQ527" s="23"/>
      <c r="AR527" s="23"/>
      <c r="AS527" s="23"/>
      <c r="AT527" s="23"/>
      <c r="AU527" s="23"/>
      <c r="AV527" s="23"/>
      <c r="AW527" s="23"/>
      <c r="AX527" s="23"/>
    </row>
    <row r="528" spans="1:50">
      <c r="A528" s="23" t="s">
        <v>42</v>
      </c>
      <c r="B528" s="24" t="s">
        <v>132</v>
      </c>
      <c r="C528" s="23"/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O528" s="23"/>
      <c r="P528" s="23"/>
      <c r="Q528" s="23"/>
      <c r="R528" s="23"/>
      <c r="S528" s="23"/>
      <c r="T528" s="23"/>
      <c r="U528" s="23"/>
      <c r="V528" s="23"/>
      <c r="W528" s="23"/>
      <c r="X528" s="23"/>
      <c r="Y528" s="23"/>
      <c r="Z528" s="23"/>
      <c r="AA528" s="23"/>
      <c r="AB528" s="23"/>
      <c r="AC528" s="23"/>
      <c r="AD528" s="23"/>
      <c r="AE528" s="23"/>
      <c r="AF528" s="23"/>
      <c r="AG528" s="23"/>
      <c r="AH528" s="23"/>
      <c r="AI528" s="23"/>
      <c r="AJ528" s="23"/>
      <c r="AK528" s="23"/>
      <c r="AL528" s="21">
        <v>25</v>
      </c>
      <c r="AM528" s="23"/>
      <c r="AN528" s="23"/>
      <c r="AO528" s="23"/>
      <c r="AP528" s="23"/>
      <c r="AQ528" s="23"/>
      <c r="AR528" s="23"/>
      <c r="AS528" s="23"/>
      <c r="AT528" s="23"/>
      <c r="AU528" s="23"/>
      <c r="AV528" s="23"/>
      <c r="AW528" s="23"/>
      <c r="AX528" s="23"/>
    </row>
    <row r="529" spans="1:50">
      <c r="A529" s="23" t="s">
        <v>42</v>
      </c>
      <c r="B529" s="24" t="s">
        <v>133</v>
      </c>
      <c r="C529" s="23"/>
      <c r="D529" s="23"/>
      <c r="E529" s="23"/>
      <c r="F529" s="23"/>
      <c r="G529" s="23"/>
      <c r="H529" s="23"/>
      <c r="I529" s="23"/>
      <c r="J529" s="23"/>
      <c r="K529" s="23"/>
      <c r="L529" s="23"/>
      <c r="M529" s="23"/>
      <c r="N529" s="23"/>
      <c r="O529" s="23"/>
      <c r="P529" s="23"/>
      <c r="Q529" s="23"/>
      <c r="R529" s="23"/>
      <c r="S529" s="23"/>
      <c r="T529" s="23"/>
      <c r="U529" s="23"/>
      <c r="V529" s="23"/>
      <c r="W529" s="23"/>
      <c r="X529" s="23"/>
      <c r="Y529" s="23"/>
      <c r="Z529" s="23"/>
      <c r="AA529" s="23"/>
      <c r="AB529" s="23"/>
      <c r="AC529" s="23"/>
      <c r="AD529" s="23"/>
      <c r="AE529" s="23"/>
      <c r="AF529" s="23"/>
      <c r="AG529" s="23"/>
      <c r="AH529" s="23"/>
      <c r="AI529" s="23"/>
      <c r="AJ529" s="23"/>
      <c r="AK529" s="23"/>
      <c r="AL529" s="21">
        <v>50</v>
      </c>
      <c r="AM529" s="23"/>
      <c r="AN529" s="23"/>
      <c r="AO529" s="23"/>
      <c r="AP529" s="23"/>
      <c r="AQ529" s="23"/>
      <c r="AR529" s="23"/>
      <c r="AS529" s="23"/>
      <c r="AT529" s="23"/>
      <c r="AU529" s="23"/>
      <c r="AV529" s="23"/>
      <c r="AW529" s="23"/>
      <c r="AX529" s="23"/>
    </row>
    <row r="530" spans="1:50">
      <c r="A530" s="23" t="s">
        <v>42</v>
      </c>
      <c r="B530" s="24" t="s">
        <v>134</v>
      </c>
      <c r="C530" s="23"/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O530" s="23"/>
      <c r="P530" s="23"/>
      <c r="Q530" s="23"/>
      <c r="R530" s="23"/>
      <c r="S530" s="23"/>
      <c r="T530" s="23"/>
      <c r="U530" s="23"/>
      <c r="V530" s="23"/>
      <c r="W530" s="23"/>
      <c r="X530" s="23"/>
      <c r="Y530" s="23"/>
      <c r="Z530" s="23"/>
      <c r="AA530" s="23"/>
      <c r="AB530" s="23"/>
      <c r="AC530" s="23"/>
      <c r="AD530" s="23"/>
      <c r="AE530" s="23"/>
      <c r="AF530" s="23"/>
      <c r="AG530" s="23"/>
      <c r="AH530" s="23"/>
      <c r="AI530" s="23"/>
      <c r="AJ530" s="23"/>
      <c r="AK530" s="23"/>
      <c r="AL530" s="21">
        <v>100</v>
      </c>
      <c r="AM530" s="23"/>
      <c r="AN530" s="23"/>
      <c r="AO530" s="23"/>
      <c r="AP530" s="23"/>
      <c r="AQ530" s="23"/>
      <c r="AR530" s="23"/>
      <c r="AS530" s="23"/>
      <c r="AT530" s="23"/>
      <c r="AU530" s="23"/>
      <c r="AV530" s="23"/>
      <c r="AW530" s="23"/>
      <c r="AX530" s="23"/>
    </row>
    <row r="531" spans="1:50">
      <c r="A531" s="23" t="s">
        <v>42</v>
      </c>
      <c r="B531" s="24" t="s">
        <v>135</v>
      </c>
      <c r="C531" s="23"/>
      <c r="D531" s="23"/>
      <c r="E531" s="23"/>
      <c r="F531" s="23"/>
      <c r="G531" s="23"/>
      <c r="H531" s="23"/>
      <c r="I531" s="23"/>
      <c r="J531" s="23"/>
      <c r="K531" s="23"/>
      <c r="L531" s="23"/>
      <c r="M531" s="23"/>
      <c r="N531" s="23"/>
      <c r="O531" s="23"/>
      <c r="P531" s="23"/>
      <c r="Q531" s="23"/>
      <c r="R531" s="23"/>
      <c r="S531" s="23"/>
      <c r="T531" s="23"/>
      <c r="U531" s="23"/>
      <c r="V531" s="23"/>
      <c r="W531" s="23"/>
      <c r="X531" s="23"/>
      <c r="Y531" s="23"/>
      <c r="Z531" s="23"/>
      <c r="AA531" s="23"/>
      <c r="AB531" s="23"/>
      <c r="AC531" s="23"/>
      <c r="AD531" s="23"/>
      <c r="AE531" s="23"/>
      <c r="AF531" s="23"/>
      <c r="AG531" s="23"/>
      <c r="AH531" s="23"/>
      <c r="AI531" s="23"/>
      <c r="AJ531" s="23"/>
      <c r="AK531" s="23"/>
      <c r="AL531" s="21">
        <v>250</v>
      </c>
      <c r="AM531" s="23"/>
      <c r="AN531" s="23"/>
      <c r="AO531" s="23"/>
      <c r="AP531" s="23"/>
      <c r="AQ531" s="23"/>
      <c r="AR531" s="23"/>
      <c r="AS531" s="23"/>
      <c r="AT531" s="23"/>
      <c r="AU531" s="23"/>
      <c r="AV531" s="23"/>
      <c r="AW531" s="23"/>
      <c r="AX531" s="23"/>
    </row>
    <row r="532" spans="1:50">
      <c r="A532" s="23" t="s">
        <v>42</v>
      </c>
      <c r="B532" s="24" t="s">
        <v>136</v>
      </c>
      <c r="C532" s="23"/>
      <c r="D532" s="23"/>
      <c r="E532" s="23"/>
      <c r="F532" s="23"/>
      <c r="G532" s="23"/>
      <c r="H532" s="23"/>
      <c r="I532" s="23"/>
      <c r="J532" s="23"/>
      <c r="K532" s="23"/>
      <c r="L532" s="23"/>
      <c r="M532" s="23"/>
      <c r="N532" s="23"/>
      <c r="O532" s="23"/>
      <c r="P532" s="23"/>
      <c r="Q532" s="23"/>
      <c r="R532" s="23"/>
      <c r="S532" s="23"/>
      <c r="T532" s="23"/>
      <c r="U532" s="23"/>
      <c r="V532" s="23"/>
      <c r="W532" s="23"/>
      <c r="X532" s="23"/>
      <c r="Y532" s="23"/>
      <c r="Z532" s="23"/>
      <c r="AA532" s="23"/>
      <c r="AB532" s="23"/>
      <c r="AC532" s="23"/>
      <c r="AD532" s="23"/>
      <c r="AE532" s="23"/>
      <c r="AF532" s="23"/>
      <c r="AG532" s="23"/>
      <c r="AH532" s="23"/>
      <c r="AI532" s="23"/>
      <c r="AJ532" s="23"/>
      <c r="AK532" s="23"/>
      <c r="AL532" s="21">
        <v>500</v>
      </c>
      <c r="AM532" s="23"/>
      <c r="AN532" s="23"/>
      <c r="AO532" s="23"/>
      <c r="AP532" s="23"/>
      <c r="AQ532" s="23"/>
      <c r="AR532" s="23"/>
      <c r="AS532" s="23"/>
      <c r="AT532" s="23"/>
      <c r="AU532" s="23"/>
      <c r="AV532" s="23"/>
      <c r="AW532" s="23"/>
      <c r="AX532" s="23"/>
    </row>
    <row r="533" spans="1:50">
      <c r="A533" s="23" t="s">
        <v>42</v>
      </c>
      <c r="B533" s="24" t="s">
        <v>137</v>
      </c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  <c r="P533" s="23"/>
      <c r="Q533" s="23"/>
      <c r="R533" s="23"/>
      <c r="S533" s="23"/>
      <c r="T533" s="23"/>
      <c r="U533" s="23"/>
      <c r="V533" s="23"/>
      <c r="W533" s="23"/>
      <c r="X533" s="23"/>
      <c r="Y533" s="23"/>
      <c r="Z533" s="23"/>
      <c r="AA533" s="23"/>
      <c r="AB533" s="23"/>
      <c r="AC533" s="23"/>
      <c r="AD533" s="23"/>
      <c r="AE533" s="23"/>
      <c r="AF533" s="23"/>
      <c r="AG533" s="23"/>
      <c r="AH533" s="23"/>
      <c r="AI533" s="23"/>
      <c r="AJ533" s="23"/>
      <c r="AK533" s="23"/>
      <c r="AL533" s="21">
        <v>750</v>
      </c>
      <c r="AM533" s="23"/>
      <c r="AN533" s="23"/>
      <c r="AO533" s="23"/>
      <c r="AP533" s="23"/>
      <c r="AQ533" s="23"/>
      <c r="AR533" s="23"/>
      <c r="AS533" s="23"/>
      <c r="AT533" s="23"/>
      <c r="AU533" s="23"/>
      <c r="AV533" s="23"/>
      <c r="AW533" s="23"/>
      <c r="AX533" s="23"/>
    </row>
    <row r="534" spans="1:50">
      <c r="A534" s="23" t="s">
        <v>42</v>
      </c>
      <c r="B534" s="24" t="s">
        <v>138</v>
      </c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  <c r="P534" s="23"/>
      <c r="Q534" s="23"/>
      <c r="R534" s="23"/>
      <c r="S534" s="23"/>
      <c r="T534" s="23"/>
      <c r="U534" s="23"/>
      <c r="V534" s="23"/>
      <c r="W534" s="23"/>
      <c r="X534" s="23"/>
      <c r="Y534" s="23"/>
      <c r="Z534" s="23"/>
      <c r="AA534" s="23"/>
      <c r="AB534" s="23"/>
      <c r="AC534" s="23"/>
      <c r="AD534" s="23"/>
      <c r="AE534" s="23"/>
      <c r="AF534" s="23"/>
      <c r="AG534" s="23"/>
      <c r="AH534" s="23"/>
      <c r="AI534" s="23"/>
      <c r="AJ534" s="23"/>
      <c r="AK534" s="23"/>
      <c r="AL534" s="21">
        <v>1000</v>
      </c>
      <c r="AM534" s="23"/>
      <c r="AN534" s="23"/>
      <c r="AO534" s="23"/>
      <c r="AP534" s="23"/>
      <c r="AQ534" s="23"/>
      <c r="AR534" s="23"/>
      <c r="AS534" s="23"/>
      <c r="AT534" s="23"/>
      <c r="AU534" s="23"/>
      <c r="AV534" s="23"/>
      <c r="AW534" s="23"/>
      <c r="AX534" s="23"/>
    </row>
    <row r="535" spans="1:50">
      <c r="A535" s="23" t="s">
        <v>42</v>
      </c>
      <c r="B535" s="24" t="s">
        <v>139</v>
      </c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  <c r="S535" s="23"/>
      <c r="T535" s="23"/>
      <c r="U535" s="23"/>
      <c r="V535" s="23"/>
      <c r="W535" s="23"/>
      <c r="X535" s="23"/>
      <c r="Y535" s="23"/>
      <c r="Z535" s="23"/>
      <c r="AA535" s="23"/>
      <c r="AB535" s="23"/>
      <c r="AC535" s="23"/>
      <c r="AD535" s="23"/>
      <c r="AE535" s="23"/>
      <c r="AF535" s="23"/>
      <c r="AG535" s="23"/>
      <c r="AH535" s="23"/>
      <c r="AI535" s="23"/>
      <c r="AJ535" s="23"/>
      <c r="AK535" s="23"/>
      <c r="AL535" s="21">
        <v>1500</v>
      </c>
      <c r="AM535" s="23"/>
      <c r="AN535" s="23"/>
      <c r="AO535" s="23"/>
      <c r="AP535" s="23"/>
      <c r="AQ535" s="23"/>
      <c r="AR535" s="23"/>
      <c r="AS535" s="23"/>
      <c r="AT535" s="23"/>
      <c r="AU535" s="23"/>
      <c r="AV535" s="23"/>
      <c r="AW535" s="23"/>
      <c r="AX535" s="23"/>
    </row>
    <row r="536" spans="1:50">
      <c r="A536" s="23" t="s">
        <v>42</v>
      </c>
      <c r="B536" s="24" t="s">
        <v>140</v>
      </c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3"/>
      <c r="P536" s="23"/>
      <c r="Q536" s="23"/>
      <c r="R536" s="23"/>
      <c r="S536" s="23"/>
      <c r="T536" s="23"/>
      <c r="U536" s="23"/>
      <c r="V536" s="23"/>
      <c r="W536" s="23"/>
      <c r="X536" s="23"/>
      <c r="Y536" s="23"/>
      <c r="Z536" s="23"/>
      <c r="AA536" s="23"/>
      <c r="AB536" s="23"/>
      <c r="AC536" s="23"/>
      <c r="AD536" s="23"/>
      <c r="AE536" s="23"/>
      <c r="AF536" s="23"/>
      <c r="AG536" s="23"/>
      <c r="AH536" s="23"/>
      <c r="AI536" s="23"/>
      <c r="AJ536" s="23"/>
      <c r="AK536" s="23"/>
      <c r="AL536" s="21">
        <v>2000</v>
      </c>
      <c r="AM536" s="23"/>
      <c r="AN536" s="23"/>
      <c r="AO536" s="23"/>
      <c r="AP536" s="23"/>
      <c r="AQ536" s="23"/>
      <c r="AR536" s="23"/>
      <c r="AS536" s="23"/>
      <c r="AT536" s="23"/>
      <c r="AU536" s="23"/>
      <c r="AV536" s="23"/>
      <c r="AW536" s="23"/>
      <c r="AX536" s="23"/>
    </row>
    <row r="537" spans="1:50">
      <c r="A537" s="23" t="s">
        <v>43</v>
      </c>
      <c r="B537" s="24" t="s">
        <v>131</v>
      </c>
      <c r="C537" s="23"/>
      <c r="D537" s="23"/>
      <c r="E537" s="23"/>
      <c r="F537" s="23"/>
      <c r="G537" s="23"/>
      <c r="H537" s="23"/>
      <c r="I537" s="23"/>
      <c r="J537" s="23"/>
      <c r="K537" s="23"/>
      <c r="L537" s="23"/>
      <c r="M537" s="23"/>
      <c r="N537" s="23"/>
      <c r="O537" s="23"/>
      <c r="P537" s="23"/>
      <c r="Q537" s="23"/>
      <c r="R537" s="23"/>
      <c r="S537" s="23"/>
      <c r="T537" s="23"/>
      <c r="U537" s="23"/>
      <c r="V537" s="23"/>
      <c r="W537" s="23"/>
      <c r="X537" s="23"/>
      <c r="Y537" s="23"/>
      <c r="Z537" s="23"/>
      <c r="AA537" s="23"/>
      <c r="AB537" s="23"/>
      <c r="AC537" s="23"/>
      <c r="AD537" s="23"/>
      <c r="AE537" s="23"/>
      <c r="AF537" s="23"/>
      <c r="AG537" s="23"/>
      <c r="AH537" s="23"/>
      <c r="AI537" s="23"/>
      <c r="AJ537" s="23"/>
      <c r="AK537" s="23"/>
      <c r="AL537" s="23"/>
      <c r="AM537" s="21">
        <v>10</v>
      </c>
      <c r="AN537" s="23"/>
      <c r="AO537" s="23"/>
      <c r="AP537" s="23"/>
      <c r="AQ537" s="23"/>
      <c r="AR537" s="23"/>
      <c r="AS537" s="23"/>
      <c r="AT537" s="23"/>
      <c r="AU537" s="23"/>
      <c r="AV537" s="23"/>
      <c r="AW537" s="23"/>
      <c r="AX537" s="23"/>
    </row>
    <row r="538" spans="1:50">
      <c r="A538" s="23" t="s">
        <v>43</v>
      </c>
      <c r="B538" s="24" t="s">
        <v>132</v>
      </c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O538" s="23"/>
      <c r="P538" s="23"/>
      <c r="Q538" s="23"/>
      <c r="R538" s="23"/>
      <c r="S538" s="23"/>
      <c r="T538" s="23"/>
      <c r="U538" s="23"/>
      <c r="V538" s="23"/>
      <c r="W538" s="23"/>
      <c r="X538" s="23"/>
      <c r="Y538" s="23"/>
      <c r="Z538" s="23"/>
      <c r="AA538" s="23"/>
      <c r="AB538" s="23"/>
      <c r="AC538" s="23"/>
      <c r="AD538" s="23"/>
      <c r="AE538" s="23"/>
      <c r="AF538" s="23"/>
      <c r="AG538" s="23"/>
      <c r="AH538" s="23"/>
      <c r="AI538" s="23"/>
      <c r="AJ538" s="23"/>
      <c r="AK538" s="23"/>
      <c r="AL538" s="23"/>
      <c r="AM538" s="21">
        <v>25</v>
      </c>
      <c r="AN538" s="23"/>
      <c r="AO538" s="23"/>
      <c r="AP538" s="23"/>
      <c r="AQ538" s="23"/>
      <c r="AR538" s="23"/>
      <c r="AS538" s="23"/>
      <c r="AT538" s="23"/>
      <c r="AU538" s="23"/>
      <c r="AV538" s="23"/>
      <c r="AW538" s="23"/>
      <c r="AX538" s="23"/>
    </row>
    <row r="539" spans="1:50">
      <c r="A539" s="23" t="s">
        <v>43</v>
      </c>
      <c r="B539" s="24" t="s">
        <v>133</v>
      </c>
      <c r="C539" s="23"/>
      <c r="D539" s="23"/>
      <c r="E539" s="23"/>
      <c r="F539" s="23"/>
      <c r="G539" s="23"/>
      <c r="H539" s="23"/>
      <c r="I539" s="23"/>
      <c r="J539" s="23"/>
      <c r="K539" s="23"/>
      <c r="L539" s="23"/>
      <c r="M539" s="23"/>
      <c r="N539" s="23"/>
      <c r="O539" s="23"/>
      <c r="P539" s="23"/>
      <c r="Q539" s="23"/>
      <c r="R539" s="23"/>
      <c r="S539" s="23"/>
      <c r="T539" s="23"/>
      <c r="U539" s="23"/>
      <c r="V539" s="23"/>
      <c r="W539" s="23"/>
      <c r="X539" s="23"/>
      <c r="Y539" s="23"/>
      <c r="Z539" s="23"/>
      <c r="AA539" s="23"/>
      <c r="AB539" s="23"/>
      <c r="AC539" s="23"/>
      <c r="AD539" s="23"/>
      <c r="AE539" s="23"/>
      <c r="AF539" s="23"/>
      <c r="AG539" s="23"/>
      <c r="AH539" s="23"/>
      <c r="AI539" s="23"/>
      <c r="AJ539" s="23"/>
      <c r="AK539" s="23"/>
      <c r="AL539" s="23"/>
      <c r="AM539" s="21">
        <v>50</v>
      </c>
      <c r="AN539" s="23"/>
      <c r="AO539" s="23"/>
      <c r="AP539" s="23"/>
      <c r="AQ539" s="23"/>
      <c r="AR539" s="23"/>
      <c r="AS539" s="23"/>
      <c r="AT539" s="23"/>
      <c r="AU539" s="23"/>
      <c r="AV539" s="23"/>
      <c r="AW539" s="23"/>
      <c r="AX539" s="23"/>
    </row>
    <row r="540" spans="1:50">
      <c r="A540" s="23" t="s">
        <v>43</v>
      </c>
      <c r="B540" s="24" t="s">
        <v>134</v>
      </c>
      <c r="C540" s="23"/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O540" s="23"/>
      <c r="P540" s="23"/>
      <c r="Q540" s="23"/>
      <c r="R540" s="23"/>
      <c r="S540" s="23"/>
      <c r="T540" s="23"/>
      <c r="U540" s="23"/>
      <c r="V540" s="23"/>
      <c r="W540" s="23"/>
      <c r="X540" s="23"/>
      <c r="Y540" s="23"/>
      <c r="Z540" s="23"/>
      <c r="AA540" s="23"/>
      <c r="AB540" s="23"/>
      <c r="AC540" s="23"/>
      <c r="AD540" s="23"/>
      <c r="AE540" s="23"/>
      <c r="AF540" s="23"/>
      <c r="AG540" s="23"/>
      <c r="AH540" s="23"/>
      <c r="AI540" s="23"/>
      <c r="AJ540" s="23"/>
      <c r="AK540" s="23"/>
      <c r="AL540" s="23"/>
      <c r="AM540" s="21">
        <v>100</v>
      </c>
      <c r="AN540" s="23"/>
      <c r="AO540" s="23"/>
      <c r="AP540" s="23"/>
      <c r="AQ540" s="23"/>
      <c r="AR540" s="23"/>
      <c r="AS540" s="23"/>
      <c r="AT540" s="23"/>
      <c r="AU540" s="23"/>
      <c r="AV540" s="23"/>
      <c r="AW540" s="23"/>
      <c r="AX540" s="23"/>
    </row>
    <row r="541" spans="1:50">
      <c r="A541" s="23" t="s">
        <v>43</v>
      </c>
      <c r="B541" s="24" t="s">
        <v>135</v>
      </c>
      <c r="C541" s="23"/>
      <c r="D541" s="23"/>
      <c r="E541" s="23"/>
      <c r="F541" s="23"/>
      <c r="G541" s="23"/>
      <c r="H541" s="23"/>
      <c r="I541" s="23"/>
      <c r="J541" s="23"/>
      <c r="K541" s="23"/>
      <c r="L541" s="23"/>
      <c r="M541" s="23"/>
      <c r="N541" s="23"/>
      <c r="O541" s="23"/>
      <c r="P541" s="23"/>
      <c r="Q541" s="23"/>
      <c r="R541" s="23"/>
      <c r="S541" s="23"/>
      <c r="T541" s="23"/>
      <c r="U541" s="23"/>
      <c r="V541" s="23"/>
      <c r="W541" s="23"/>
      <c r="X541" s="23"/>
      <c r="Y541" s="23"/>
      <c r="Z541" s="23"/>
      <c r="AA541" s="23"/>
      <c r="AB541" s="23"/>
      <c r="AC541" s="23"/>
      <c r="AD541" s="23"/>
      <c r="AE541" s="23"/>
      <c r="AF541" s="23"/>
      <c r="AG541" s="23"/>
      <c r="AH541" s="23"/>
      <c r="AI541" s="23"/>
      <c r="AJ541" s="23"/>
      <c r="AK541" s="23"/>
      <c r="AL541" s="23"/>
      <c r="AM541" s="21">
        <v>250</v>
      </c>
      <c r="AN541" s="23"/>
      <c r="AO541" s="23"/>
      <c r="AP541" s="23"/>
      <c r="AQ541" s="23"/>
      <c r="AR541" s="23"/>
      <c r="AS541" s="23"/>
      <c r="AT541" s="23"/>
      <c r="AU541" s="23"/>
      <c r="AV541" s="23"/>
      <c r="AW541" s="23"/>
      <c r="AX541" s="23"/>
    </row>
    <row r="542" spans="1:50">
      <c r="A542" s="23" t="s">
        <v>43</v>
      </c>
      <c r="B542" s="24" t="s">
        <v>136</v>
      </c>
      <c r="C542" s="23"/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O542" s="23"/>
      <c r="P542" s="23"/>
      <c r="Q542" s="23"/>
      <c r="R542" s="23"/>
      <c r="S542" s="23"/>
      <c r="T542" s="23"/>
      <c r="U542" s="23"/>
      <c r="V542" s="23"/>
      <c r="W542" s="23"/>
      <c r="X542" s="23"/>
      <c r="Y542" s="23"/>
      <c r="Z542" s="23"/>
      <c r="AA542" s="23"/>
      <c r="AB542" s="23"/>
      <c r="AC542" s="23"/>
      <c r="AD542" s="23"/>
      <c r="AE542" s="23"/>
      <c r="AF542" s="23"/>
      <c r="AG542" s="23"/>
      <c r="AH542" s="23"/>
      <c r="AI542" s="23"/>
      <c r="AJ542" s="23"/>
      <c r="AK542" s="23"/>
      <c r="AL542" s="23"/>
      <c r="AM542" s="21">
        <v>500</v>
      </c>
      <c r="AN542" s="23"/>
      <c r="AO542" s="23"/>
      <c r="AP542" s="23"/>
      <c r="AQ542" s="23"/>
      <c r="AR542" s="23"/>
      <c r="AS542" s="23"/>
      <c r="AT542" s="23"/>
      <c r="AU542" s="23"/>
      <c r="AV542" s="23"/>
      <c r="AW542" s="23"/>
      <c r="AX542" s="23"/>
    </row>
    <row r="543" spans="1:50">
      <c r="A543" s="23" t="s">
        <v>43</v>
      </c>
      <c r="B543" s="24" t="s">
        <v>137</v>
      </c>
      <c r="C543" s="23"/>
      <c r="D543" s="23"/>
      <c r="E543" s="23"/>
      <c r="F543" s="23"/>
      <c r="G543" s="23"/>
      <c r="H543" s="23"/>
      <c r="I543" s="23"/>
      <c r="J543" s="23"/>
      <c r="K543" s="23"/>
      <c r="L543" s="23"/>
      <c r="M543" s="23"/>
      <c r="N543" s="23"/>
      <c r="O543" s="23"/>
      <c r="P543" s="23"/>
      <c r="Q543" s="23"/>
      <c r="R543" s="23"/>
      <c r="S543" s="23"/>
      <c r="T543" s="23"/>
      <c r="U543" s="23"/>
      <c r="V543" s="23"/>
      <c r="W543" s="23"/>
      <c r="X543" s="23"/>
      <c r="Y543" s="23"/>
      <c r="Z543" s="23"/>
      <c r="AA543" s="23"/>
      <c r="AB543" s="23"/>
      <c r="AC543" s="23"/>
      <c r="AD543" s="23"/>
      <c r="AE543" s="23"/>
      <c r="AF543" s="23"/>
      <c r="AG543" s="23"/>
      <c r="AH543" s="23"/>
      <c r="AI543" s="23"/>
      <c r="AJ543" s="23"/>
      <c r="AK543" s="23"/>
      <c r="AL543" s="23"/>
      <c r="AM543" s="21">
        <v>750</v>
      </c>
      <c r="AN543" s="23"/>
      <c r="AO543" s="23"/>
      <c r="AP543" s="23"/>
      <c r="AQ543" s="23"/>
      <c r="AR543" s="23"/>
      <c r="AS543" s="23"/>
      <c r="AT543" s="23"/>
      <c r="AU543" s="23"/>
      <c r="AV543" s="23"/>
      <c r="AW543" s="23"/>
      <c r="AX543" s="23"/>
    </row>
    <row r="544" spans="1:50">
      <c r="A544" s="23" t="s">
        <v>43</v>
      </c>
      <c r="B544" s="24" t="s">
        <v>138</v>
      </c>
      <c r="C544" s="23"/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O544" s="23"/>
      <c r="P544" s="23"/>
      <c r="Q544" s="23"/>
      <c r="R544" s="23"/>
      <c r="S544" s="23"/>
      <c r="T544" s="23"/>
      <c r="U544" s="23"/>
      <c r="V544" s="23"/>
      <c r="W544" s="23"/>
      <c r="X544" s="23"/>
      <c r="Y544" s="23"/>
      <c r="Z544" s="23"/>
      <c r="AA544" s="23"/>
      <c r="AB544" s="23"/>
      <c r="AC544" s="23"/>
      <c r="AD544" s="23"/>
      <c r="AE544" s="23"/>
      <c r="AF544" s="23"/>
      <c r="AG544" s="23"/>
      <c r="AH544" s="23"/>
      <c r="AI544" s="23"/>
      <c r="AJ544" s="23"/>
      <c r="AK544" s="23"/>
      <c r="AL544" s="23"/>
      <c r="AM544" s="21">
        <v>1000</v>
      </c>
      <c r="AN544" s="23"/>
      <c r="AO544" s="23"/>
      <c r="AP544" s="23"/>
      <c r="AQ544" s="23"/>
      <c r="AR544" s="23"/>
      <c r="AS544" s="23"/>
      <c r="AT544" s="23"/>
      <c r="AU544" s="23"/>
      <c r="AV544" s="23"/>
      <c r="AW544" s="23"/>
      <c r="AX544" s="23"/>
    </row>
    <row r="545" spans="1:50">
      <c r="A545" s="23" t="s">
        <v>43</v>
      </c>
      <c r="B545" s="24" t="s">
        <v>139</v>
      </c>
      <c r="C545" s="23"/>
      <c r="D545" s="23"/>
      <c r="E545" s="23"/>
      <c r="F545" s="23"/>
      <c r="G545" s="23"/>
      <c r="H545" s="23"/>
      <c r="I545" s="23"/>
      <c r="J545" s="23"/>
      <c r="K545" s="23"/>
      <c r="L545" s="23"/>
      <c r="M545" s="23"/>
      <c r="N545" s="23"/>
      <c r="O545" s="23"/>
      <c r="P545" s="23"/>
      <c r="Q545" s="23"/>
      <c r="R545" s="23"/>
      <c r="S545" s="23"/>
      <c r="T545" s="23"/>
      <c r="U545" s="23"/>
      <c r="V545" s="23"/>
      <c r="W545" s="23"/>
      <c r="X545" s="23"/>
      <c r="Y545" s="23"/>
      <c r="Z545" s="23"/>
      <c r="AA545" s="23"/>
      <c r="AB545" s="23"/>
      <c r="AC545" s="23"/>
      <c r="AD545" s="23"/>
      <c r="AE545" s="23"/>
      <c r="AF545" s="23"/>
      <c r="AG545" s="23"/>
      <c r="AH545" s="23"/>
      <c r="AI545" s="23"/>
      <c r="AJ545" s="23"/>
      <c r="AK545" s="23"/>
      <c r="AL545" s="23"/>
      <c r="AM545" s="21">
        <v>1500</v>
      </c>
      <c r="AN545" s="23"/>
      <c r="AO545" s="23"/>
      <c r="AP545" s="23"/>
      <c r="AQ545" s="23"/>
      <c r="AR545" s="23"/>
      <c r="AS545" s="23"/>
      <c r="AT545" s="23"/>
      <c r="AU545" s="23"/>
      <c r="AV545" s="23"/>
      <c r="AW545" s="23"/>
      <c r="AX545" s="23"/>
    </row>
    <row r="546" spans="1:50">
      <c r="A546" s="23" t="s">
        <v>43</v>
      </c>
      <c r="B546" s="24" t="s">
        <v>140</v>
      </c>
      <c r="C546" s="23"/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O546" s="23"/>
      <c r="P546" s="23"/>
      <c r="Q546" s="23"/>
      <c r="R546" s="23"/>
      <c r="S546" s="23"/>
      <c r="T546" s="23"/>
      <c r="U546" s="23"/>
      <c r="V546" s="23"/>
      <c r="W546" s="23"/>
      <c r="X546" s="23"/>
      <c r="Y546" s="23"/>
      <c r="Z546" s="23"/>
      <c r="AA546" s="23"/>
      <c r="AB546" s="23"/>
      <c r="AC546" s="23"/>
      <c r="AD546" s="23"/>
      <c r="AE546" s="23"/>
      <c r="AF546" s="23"/>
      <c r="AG546" s="23"/>
      <c r="AH546" s="23"/>
      <c r="AI546" s="23"/>
      <c r="AJ546" s="23"/>
      <c r="AK546" s="23"/>
      <c r="AL546" s="23"/>
      <c r="AM546" s="21">
        <v>2000</v>
      </c>
      <c r="AN546" s="23"/>
      <c r="AO546" s="23"/>
      <c r="AP546" s="23"/>
      <c r="AQ546" s="23"/>
      <c r="AR546" s="23"/>
      <c r="AS546" s="23"/>
      <c r="AT546" s="23"/>
      <c r="AU546" s="23"/>
      <c r="AV546" s="23"/>
      <c r="AW546" s="23"/>
      <c r="AX546" s="23"/>
    </row>
    <row r="547" spans="1:50" ht="30">
      <c r="A547" s="23" t="s">
        <v>44</v>
      </c>
      <c r="B547" s="24" t="s">
        <v>131</v>
      </c>
      <c r="C547" s="23"/>
      <c r="D547" s="23"/>
      <c r="E547" s="23"/>
      <c r="F547" s="23"/>
      <c r="G547" s="23"/>
      <c r="H547" s="23"/>
      <c r="I547" s="23"/>
      <c r="J547" s="23"/>
      <c r="K547" s="23"/>
      <c r="L547" s="23"/>
      <c r="M547" s="23"/>
      <c r="N547" s="23"/>
      <c r="O547" s="23"/>
      <c r="P547" s="23"/>
      <c r="Q547" s="23"/>
      <c r="R547" s="23"/>
      <c r="S547" s="23"/>
      <c r="T547" s="23"/>
      <c r="U547" s="23"/>
      <c r="V547" s="23"/>
      <c r="W547" s="23"/>
      <c r="X547" s="23"/>
      <c r="Y547" s="23"/>
      <c r="Z547" s="23"/>
      <c r="AA547" s="23"/>
      <c r="AB547" s="23"/>
      <c r="AC547" s="23"/>
      <c r="AD547" s="23"/>
      <c r="AE547" s="23"/>
      <c r="AF547" s="23"/>
      <c r="AG547" s="23"/>
      <c r="AH547" s="23"/>
      <c r="AI547" s="23"/>
      <c r="AJ547" s="23"/>
      <c r="AK547" s="23"/>
      <c r="AL547" s="23"/>
      <c r="AM547" s="23"/>
      <c r="AN547" s="21">
        <v>10</v>
      </c>
      <c r="AO547" s="23"/>
      <c r="AP547" s="23"/>
      <c r="AQ547" s="23"/>
      <c r="AR547" s="23"/>
      <c r="AS547" s="23"/>
      <c r="AT547" s="23"/>
      <c r="AU547" s="23"/>
      <c r="AV547" s="23"/>
      <c r="AW547" s="23"/>
      <c r="AX547" s="23"/>
    </row>
    <row r="548" spans="1:50" ht="30">
      <c r="A548" s="23" t="s">
        <v>44</v>
      </c>
      <c r="B548" s="24" t="s">
        <v>132</v>
      </c>
      <c r="C548" s="23"/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O548" s="23"/>
      <c r="P548" s="23"/>
      <c r="Q548" s="23"/>
      <c r="R548" s="23"/>
      <c r="S548" s="23"/>
      <c r="T548" s="23"/>
      <c r="U548" s="23"/>
      <c r="V548" s="23"/>
      <c r="W548" s="23"/>
      <c r="X548" s="23"/>
      <c r="Y548" s="23"/>
      <c r="Z548" s="23"/>
      <c r="AA548" s="23"/>
      <c r="AB548" s="23"/>
      <c r="AC548" s="23"/>
      <c r="AD548" s="23"/>
      <c r="AE548" s="23"/>
      <c r="AF548" s="23"/>
      <c r="AG548" s="23"/>
      <c r="AH548" s="23"/>
      <c r="AI548" s="23"/>
      <c r="AJ548" s="23"/>
      <c r="AK548" s="23"/>
      <c r="AL548" s="23"/>
      <c r="AM548" s="23"/>
      <c r="AN548" s="21">
        <v>25</v>
      </c>
      <c r="AO548" s="23"/>
      <c r="AP548" s="23"/>
      <c r="AQ548" s="23"/>
      <c r="AR548" s="23"/>
      <c r="AS548" s="23"/>
      <c r="AT548" s="23"/>
      <c r="AU548" s="23"/>
      <c r="AV548" s="23"/>
      <c r="AW548" s="23"/>
      <c r="AX548" s="23"/>
    </row>
    <row r="549" spans="1:50" ht="30">
      <c r="A549" s="23" t="s">
        <v>44</v>
      </c>
      <c r="B549" s="24" t="s">
        <v>133</v>
      </c>
      <c r="C549" s="23"/>
      <c r="D549" s="23"/>
      <c r="E549" s="23"/>
      <c r="F549" s="23"/>
      <c r="G549" s="23"/>
      <c r="H549" s="23"/>
      <c r="I549" s="23"/>
      <c r="J549" s="23"/>
      <c r="K549" s="23"/>
      <c r="L549" s="23"/>
      <c r="M549" s="23"/>
      <c r="N549" s="23"/>
      <c r="O549" s="23"/>
      <c r="P549" s="23"/>
      <c r="Q549" s="23"/>
      <c r="R549" s="23"/>
      <c r="S549" s="23"/>
      <c r="T549" s="23"/>
      <c r="U549" s="23"/>
      <c r="V549" s="23"/>
      <c r="W549" s="23"/>
      <c r="X549" s="23"/>
      <c r="Y549" s="23"/>
      <c r="Z549" s="23"/>
      <c r="AA549" s="23"/>
      <c r="AB549" s="23"/>
      <c r="AC549" s="23"/>
      <c r="AD549" s="23"/>
      <c r="AE549" s="23"/>
      <c r="AF549" s="23"/>
      <c r="AG549" s="23"/>
      <c r="AH549" s="23"/>
      <c r="AI549" s="23"/>
      <c r="AJ549" s="23"/>
      <c r="AK549" s="23"/>
      <c r="AL549" s="23"/>
      <c r="AM549" s="23"/>
      <c r="AN549" s="21">
        <v>50</v>
      </c>
      <c r="AO549" s="23"/>
      <c r="AP549" s="23"/>
      <c r="AQ549" s="23"/>
      <c r="AR549" s="23"/>
      <c r="AS549" s="23"/>
      <c r="AT549" s="23"/>
      <c r="AU549" s="23"/>
      <c r="AV549" s="23"/>
      <c r="AW549" s="23"/>
      <c r="AX549" s="23"/>
    </row>
    <row r="550" spans="1:50" ht="30">
      <c r="A550" s="23" t="s">
        <v>44</v>
      </c>
      <c r="B550" s="24" t="s">
        <v>134</v>
      </c>
      <c r="C550" s="23"/>
      <c r="D550" s="23"/>
      <c r="E550" s="23"/>
      <c r="F550" s="23"/>
      <c r="G550" s="23"/>
      <c r="H550" s="23"/>
      <c r="I550" s="23"/>
      <c r="J550" s="23"/>
      <c r="K550" s="23"/>
      <c r="L550" s="23"/>
      <c r="M550" s="23"/>
      <c r="N550" s="23"/>
      <c r="O550" s="23"/>
      <c r="P550" s="23"/>
      <c r="Q550" s="23"/>
      <c r="R550" s="23"/>
      <c r="S550" s="23"/>
      <c r="T550" s="23"/>
      <c r="U550" s="23"/>
      <c r="V550" s="23"/>
      <c r="W550" s="23"/>
      <c r="X550" s="23"/>
      <c r="Y550" s="23"/>
      <c r="Z550" s="23"/>
      <c r="AA550" s="23"/>
      <c r="AB550" s="23"/>
      <c r="AC550" s="23"/>
      <c r="AD550" s="23"/>
      <c r="AE550" s="23"/>
      <c r="AF550" s="23"/>
      <c r="AG550" s="23"/>
      <c r="AH550" s="23"/>
      <c r="AI550" s="23"/>
      <c r="AJ550" s="23"/>
      <c r="AK550" s="23"/>
      <c r="AL550" s="23"/>
      <c r="AM550" s="23"/>
      <c r="AN550" s="21">
        <v>100</v>
      </c>
      <c r="AO550" s="23"/>
      <c r="AP550" s="23"/>
      <c r="AQ550" s="23"/>
      <c r="AR550" s="23"/>
      <c r="AS550" s="23"/>
      <c r="AT550" s="23"/>
      <c r="AU550" s="23"/>
      <c r="AV550" s="23"/>
      <c r="AW550" s="23"/>
      <c r="AX550" s="23"/>
    </row>
    <row r="551" spans="1:50" ht="30">
      <c r="A551" s="23" t="s">
        <v>44</v>
      </c>
      <c r="B551" s="24" t="s">
        <v>135</v>
      </c>
      <c r="C551" s="23"/>
      <c r="D551" s="23"/>
      <c r="E551" s="23"/>
      <c r="F551" s="23"/>
      <c r="G551" s="23"/>
      <c r="H551" s="23"/>
      <c r="I551" s="23"/>
      <c r="J551" s="23"/>
      <c r="K551" s="23"/>
      <c r="L551" s="23"/>
      <c r="M551" s="23"/>
      <c r="N551" s="23"/>
      <c r="O551" s="23"/>
      <c r="P551" s="23"/>
      <c r="Q551" s="23"/>
      <c r="R551" s="23"/>
      <c r="S551" s="23"/>
      <c r="T551" s="23"/>
      <c r="U551" s="23"/>
      <c r="V551" s="23"/>
      <c r="W551" s="23"/>
      <c r="X551" s="23"/>
      <c r="Y551" s="23"/>
      <c r="Z551" s="23"/>
      <c r="AA551" s="23"/>
      <c r="AB551" s="23"/>
      <c r="AC551" s="23"/>
      <c r="AD551" s="23"/>
      <c r="AE551" s="23"/>
      <c r="AF551" s="23"/>
      <c r="AG551" s="23"/>
      <c r="AH551" s="23"/>
      <c r="AI551" s="23"/>
      <c r="AJ551" s="23"/>
      <c r="AK551" s="23"/>
      <c r="AL551" s="23"/>
      <c r="AM551" s="23"/>
      <c r="AN551" s="21">
        <v>250</v>
      </c>
      <c r="AO551" s="23"/>
      <c r="AP551" s="23"/>
      <c r="AQ551" s="23"/>
      <c r="AR551" s="23"/>
      <c r="AS551" s="23"/>
      <c r="AT551" s="23"/>
      <c r="AU551" s="23"/>
      <c r="AV551" s="23"/>
      <c r="AW551" s="23"/>
      <c r="AX551" s="23"/>
    </row>
    <row r="552" spans="1:50" ht="30">
      <c r="A552" s="23" t="s">
        <v>44</v>
      </c>
      <c r="B552" s="24" t="s">
        <v>136</v>
      </c>
      <c r="C552" s="23"/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O552" s="23"/>
      <c r="P552" s="23"/>
      <c r="Q552" s="23"/>
      <c r="R552" s="23"/>
      <c r="S552" s="23"/>
      <c r="T552" s="23"/>
      <c r="U552" s="23"/>
      <c r="V552" s="23"/>
      <c r="W552" s="23"/>
      <c r="X552" s="23"/>
      <c r="Y552" s="23"/>
      <c r="Z552" s="23"/>
      <c r="AA552" s="23"/>
      <c r="AB552" s="23"/>
      <c r="AC552" s="23"/>
      <c r="AD552" s="23"/>
      <c r="AE552" s="23"/>
      <c r="AF552" s="23"/>
      <c r="AG552" s="23"/>
      <c r="AH552" s="23"/>
      <c r="AI552" s="23"/>
      <c r="AJ552" s="23"/>
      <c r="AK552" s="23"/>
      <c r="AL552" s="23"/>
      <c r="AM552" s="23"/>
      <c r="AN552" s="21">
        <v>500</v>
      </c>
      <c r="AO552" s="23"/>
      <c r="AP552" s="23"/>
      <c r="AQ552" s="23"/>
      <c r="AR552" s="23"/>
      <c r="AS552" s="23"/>
      <c r="AT552" s="23"/>
      <c r="AU552" s="23"/>
      <c r="AV552" s="23"/>
      <c r="AW552" s="23"/>
      <c r="AX552" s="23"/>
    </row>
    <row r="553" spans="1:50" ht="30">
      <c r="A553" s="23" t="s">
        <v>44</v>
      </c>
      <c r="B553" s="24" t="s">
        <v>137</v>
      </c>
      <c r="C553" s="23"/>
      <c r="D553" s="23"/>
      <c r="E553" s="23"/>
      <c r="F553" s="23"/>
      <c r="G553" s="23"/>
      <c r="H553" s="23"/>
      <c r="I553" s="23"/>
      <c r="J553" s="23"/>
      <c r="K553" s="23"/>
      <c r="L553" s="23"/>
      <c r="M553" s="23"/>
      <c r="N553" s="23"/>
      <c r="O553" s="23"/>
      <c r="P553" s="23"/>
      <c r="Q553" s="23"/>
      <c r="R553" s="23"/>
      <c r="S553" s="23"/>
      <c r="T553" s="23"/>
      <c r="U553" s="23"/>
      <c r="V553" s="23"/>
      <c r="W553" s="23"/>
      <c r="X553" s="23"/>
      <c r="Y553" s="23"/>
      <c r="Z553" s="23"/>
      <c r="AA553" s="23"/>
      <c r="AB553" s="23"/>
      <c r="AC553" s="23"/>
      <c r="AD553" s="23"/>
      <c r="AE553" s="23"/>
      <c r="AF553" s="23"/>
      <c r="AG553" s="23"/>
      <c r="AH553" s="23"/>
      <c r="AI553" s="23"/>
      <c r="AJ553" s="23"/>
      <c r="AK553" s="23"/>
      <c r="AL553" s="23"/>
      <c r="AM553" s="23"/>
      <c r="AN553" s="21">
        <v>750</v>
      </c>
      <c r="AO553" s="23"/>
      <c r="AP553" s="23"/>
      <c r="AQ553" s="23"/>
      <c r="AR553" s="23"/>
      <c r="AS553" s="23"/>
      <c r="AT553" s="23"/>
      <c r="AU553" s="23"/>
      <c r="AV553" s="23"/>
      <c r="AW553" s="23"/>
      <c r="AX553" s="23"/>
    </row>
    <row r="554" spans="1:50" ht="30">
      <c r="A554" s="23" t="s">
        <v>44</v>
      </c>
      <c r="B554" s="24" t="s">
        <v>138</v>
      </c>
      <c r="C554" s="23"/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O554" s="23"/>
      <c r="P554" s="23"/>
      <c r="Q554" s="23"/>
      <c r="R554" s="23"/>
      <c r="S554" s="23"/>
      <c r="T554" s="23"/>
      <c r="U554" s="23"/>
      <c r="V554" s="23"/>
      <c r="W554" s="23"/>
      <c r="X554" s="23"/>
      <c r="Y554" s="23"/>
      <c r="Z554" s="23"/>
      <c r="AA554" s="23"/>
      <c r="AB554" s="23"/>
      <c r="AC554" s="23"/>
      <c r="AD554" s="23"/>
      <c r="AE554" s="23"/>
      <c r="AF554" s="23"/>
      <c r="AG554" s="23"/>
      <c r="AH554" s="23"/>
      <c r="AI554" s="23"/>
      <c r="AJ554" s="23"/>
      <c r="AK554" s="23"/>
      <c r="AL554" s="23"/>
      <c r="AM554" s="23"/>
      <c r="AN554" s="21">
        <v>1000</v>
      </c>
      <c r="AO554" s="23"/>
      <c r="AP554" s="23"/>
      <c r="AQ554" s="23"/>
      <c r="AR554" s="23"/>
      <c r="AS554" s="23"/>
      <c r="AT554" s="23"/>
      <c r="AU554" s="23"/>
      <c r="AV554" s="23"/>
      <c r="AW554" s="23"/>
      <c r="AX554" s="23"/>
    </row>
    <row r="555" spans="1:50" ht="30">
      <c r="A555" s="23" t="s">
        <v>44</v>
      </c>
      <c r="B555" s="24" t="s">
        <v>139</v>
      </c>
      <c r="C555" s="23"/>
      <c r="D555" s="23"/>
      <c r="E555" s="23"/>
      <c r="F555" s="23"/>
      <c r="G555" s="23"/>
      <c r="H555" s="23"/>
      <c r="I555" s="23"/>
      <c r="J555" s="23"/>
      <c r="K555" s="23"/>
      <c r="L555" s="23"/>
      <c r="M555" s="23"/>
      <c r="N555" s="23"/>
      <c r="O555" s="23"/>
      <c r="P555" s="23"/>
      <c r="Q555" s="23"/>
      <c r="R555" s="23"/>
      <c r="S555" s="23"/>
      <c r="T555" s="23"/>
      <c r="U555" s="23"/>
      <c r="V555" s="23"/>
      <c r="W555" s="23"/>
      <c r="X555" s="23"/>
      <c r="Y555" s="23"/>
      <c r="Z555" s="23"/>
      <c r="AA555" s="23"/>
      <c r="AB555" s="23"/>
      <c r="AC555" s="23"/>
      <c r="AD555" s="23"/>
      <c r="AE555" s="23"/>
      <c r="AF555" s="23"/>
      <c r="AG555" s="23"/>
      <c r="AH555" s="23"/>
      <c r="AI555" s="23"/>
      <c r="AJ555" s="23"/>
      <c r="AK555" s="23"/>
      <c r="AL555" s="23"/>
      <c r="AM555" s="23"/>
      <c r="AN555" s="21">
        <v>1500</v>
      </c>
      <c r="AO555" s="23"/>
      <c r="AP555" s="23"/>
      <c r="AQ555" s="23"/>
      <c r="AR555" s="23"/>
      <c r="AS555" s="23"/>
      <c r="AT555" s="23"/>
      <c r="AU555" s="23"/>
      <c r="AV555" s="23"/>
      <c r="AW555" s="23"/>
      <c r="AX555" s="23"/>
    </row>
    <row r="556" spans="1:50" ht="30">
      <c r="A556" s="23" t="s">
        <v>44</v>
      </c>
      <c r="B556" s="24" t="s">
        <v>140</v>
      </c>
      <c r="C556" s="23"/>
      <c r="D556" s="23"/>
      <c r="E556" s="23"/>
      <c r="F556" s="23"/>
      <c r="G556" s="23"/>
      <c r="H556" s="23"/>
      <c r="I556" s="23"/>
      <c r="J556" s="23"/>
      <c r="K556" s="23"/>
      <c r="L556" s="23"/>
      <c r="M556" s="23"/>
      <c r="N556" s="23"/>
      <c r="O556" s="23"/>
      <c r="P556" s="23"/>
      <c r="Q556" s="23"/>
      <c r="R556" s="23"/>
      <c r="S556" s="23"/>
      <c r="T556" s="23"/>
      <c r="U556" s="23"/>
      <c r="V556" s="23"/>
      <c r="W556" s="23"/>
      <c r="X556" s="23"/>
      <c r="Y556" s="23"/>
      <c r="Z556" s="23"/>
      <c r="AA556" s="23"/>
      <c r="AB556" s="23"/>
      <c r="AC556" s="23"/>
      <c r="AD556" s="23"/>
      <c r="AE556" s="23"/>
      <c r="AF556" s="23"/>
      <c r="AG556" s="23"/>
      <c r="AH556" s="23"/>
      <c r="AI556" s="23"/>
      <c r="AJ556" s="23"/>
      <c r="AK556" s="23"/>
      <c r="AL556" s="23"/>
      <c r="AM556" s="23"/>
      <c r="AN556" s="21">
        <v>2000</v>
      </c>
      <c r="AO556" s="23"/>
      <c r="AP556" s="23"/>
      <c r="AQ556" s="23"/>
      <c r="AR556" s="23"/>
      <c r="AS556" s="23"/>
      <c r="AT556" s="23"/>
      <c r="AU556" s="23"/>
      <c r="AV556" s="23"/>
      <c r="AW556" s="23"/>
      <c r="AX556" s="23"/>
    </row>
    <row r="557" spans="1:50">
      <c r="A557" s="23" t="s">
        <v>45</v>
      </c>
      <c r="B557" s="24" t="s">
        <v>131</v>
      </c>
      <c r="C557" s="23"/>
      <c r="D557" s="23"/>
      <c r="E557" s="23"/>
      <c r="F557" s="23"/>
      <c r="G557" s="23"/>
      <c r="H557" s="23"/>
      <c r="I557" s="23"/>
      <c r="J557" s="23"/>
      <c r="K557" s="23"/>
      <c r="L557" s="23"/>
      <c r="M557" s="23"/>
      <c r="N557" s="23"/>
      <c r="O557" s="23"/>
      <c r="P557" s="23"/>
      <c r="Q557" s="23"/>
      <c r="R557" s="23"/>
      <c r="S557" s="23"/>
      <c r="T557" s="23"/>
      <c r="U557" s="23"/>
      <c r="V557" s="23"/>
      <c r="W557" s="23"/>
      <c r="X557" s="23"/>
      <c r="Y557" s="23"/>
      <c r="Z557" s="23"/>
      <c r="AA557" s="23"/>
      <c r="AB557" s="23"/>
      <c r="AC557" s="23"/>
      <c r="AD557" s="23"/>
      <c r="AE557" s="23"/>
      <c r="AF557" s="23"/>
      <c r="AG557" s="23"/>
      <c r="AH557" s="23"/>
      <c r="AI557" s="23"/>
      <c r="AJ557" s="23"/>
      <c r="AK557" s="23"/>
      <c r="AL557" s="23"/>
      <c r="AM557" s="23"/>
      <c r="AN557" s="23"/>
      <c r="AO557" s="21">
        <v>10</v>
      </c>
      <c r="AP557" s="23"/>
      <c r="AQ557" s="23"/>
      <c r="AR557" s="23"/>
      <c r="AS557" s="23"/>
      <c r="AT557" s="23"/>
      <c r="AU557" s="23"/>
      <c r="AV557" s="23"/>
      <c r="AW557" s="23"/>
      <c r="AX557" s="23"/>
    </row>
    <row r="558" spans="1:50">
      <c r="A558" s="23" t="s">
        <v>45</v>
      </c>
      <c r="B558" s="24" t="s">
        <v>132</v>
      </c>
      <c r="C558" s="23"/>
      <c r="D558" s="23"/>
      <c r="E558" s="23"/>
      <c r="F558" s="23"/>
      <c r="G558" s="23"/>
      <c r="H558" s="23"/>
      <c r="I558" s="23"/>
      <c r="J558" s="23"/>
      <c r="K558" s="23"/>
      <c r="L558" s="23"/>
      <c r="M558" s="23"/>
      <c r="N558" s="23"/>
      <c r="O558" s="23"/>
      <c r="P558" s="23"/>
      <c r="Q558" s="23"/>
      <c r="R558" s="23"/>
      <c r="S558" s="23"/>
      <c r="T558" s="23"/>
      <c r="U558" s="23"/>
      <c r="V558" s="23"/>
      <c r="W558" s="23"/>
      <c r="X558" s="23"/>
      <c r="Y558" s="23"/>
      <c r="Z558" s="23"/>
      <c r="AA558" s="23"/>
      <c r="AB558" s="23"/>
      <c r="AC558" s="23"/>
      <c r="AD558" s="23"/>
      <c r="AE558" s="23"/>
      <c r="AF558" s="23"/>
      <c r="AG558" s="23"/>
      <c r="AH558" s="23"/>
      <c r="AI558" s="23"/>
      <c r="AJ558" s="23"/>
      <c r="AK558" s="23"/>
      <c r="AL558" s="23"/>
      <c r="AM558" s="23"/>
      <c r="AN558" s="23"/>
      <c r="AO558" s="21">
        <v>25</v>
      </c>
      <c r="AP558" s="23"/>
      <c r="AQ558" s="23"/>
      <c r="AR558" s="23"/>
      <c r="AS558" s="23"/>
      <c r="AT558" s="23"/>
      <c r="AU558" s="23"/>
      <c r="AV558" s="23"/>
      <c r="AW558" s="23"/>
      <c r="AX558" s="23"/>
    </row>
    <row r="559" spans="1:50">
      <c r="A559" s="23" t="s">
        <v>45</v>
      </c>
      <c r="B559" s="24" t="s">
        <v>133</v>
      </c>
      <c r="C559" s="23"/>
      <c r="D559" s="23"/>
      <c r="E559" s="23"/>
      <c r="F559" s="23"/>
      <c r="G559" s="23"/>
      <c r="H559" s="23"/>
      <c r="I559" s="23"/>
      <c r="J559" s="23"/>
      <c r="K559" s="23"/>
      <c r="L559" s="23"/>
      <c r="M559" s="23"/>
      <c r="N559" s="23"/>
      <c r="O559" s="23"/>
      <c r="P559" s="23"/>
      <c r="Q559" s="23"/>
      <c r="R559" s="23"/>
      <c r="S559" s="23"/>
      <c r="T559" s="23"/>
      <c r="U559" s="23"/>
      <c r="V559" s="23"/>
      <c r="W559" s="23"/>
      <c r="X559" s="23"/>
      <c r="Y559" s="23"/>
      <c r="Z559" s="23"/>
      <c r="AA559" s="23"/>
      <c r="AB559" s="23"/>
      <c r="AC559" s="23"/>
      <c r="AD559" s="23"/>
      <c r="AE559" s="23"/>
      <c r="AF559" s="23"/>
      <c r="AG559" s="23"/>
      <c r="AH559" s="23"/>
      <c r="AI559" s="23"/>
      <c r="AJ559" s="23"/>
      <c r="AK559" s="23"/>
      <c r="AL559" s="23"/>
      <c r="AM559" s="23"/>
      <c r="AN559" s="23"/>
      <c r="AO559" s="21">
        <v>50</v>
      </c>
      <c r="AP559" s="23"/>
      <c r="AQ559" s="23"/>
      <c r="AR559" s="23"/>
      <c r="AS559" s="23"/>
      <c r="AT559" s="23"/>
      <c r="AU559" s="23"/>
      <c r="AV559" s="23"/>
      <c r="AW559" s="23"/>
      <c r="AX559" s="23"/>
    </row>
    <row r="560" spans="1:50">
      <c r="A560" s="23" t="s">
        <v>45</v>
      </c>
      <c r="B560" s="24" t="s">
        <v>134</v>
      </c>
      <c r="C560" s="23"/>
      <c r="D560" s="23"/>
      <c r="E560" s="23"/>
      <c r="F560" s="23"/>
      <c r="G560" s="23"/>
      <c r="H560" s="23"/>
      <c r="I560" s="23"/>
      <c r="J560" s="23"/>
      <c r="K560" s="23"/>
      <c r="L560" s="23"/>
      <c r="M560" s="23"/>
      <c r="N560" s="23"/>
      <c r="O560" s="23"/>
      <c r="P560" s="23"/>
      <c r="Q560" s="23"/>
      <c r="R560" s="23"/>
      <c r="S560" s="23"/>
      <c r="T560" s="23"/>
      <c r="U560" s="23"/>
      <c r="V560" s="23"/>
      <c r="W560" s="23"/>
      <c r="X560" s="23"/>
      <c r="Y560" s="23"/>
      <c r="Z560" s="23"/>
      <c r="AA560" s="23"/>
      <c r="AB560" s="23"/>
      <c r="AC560" s="23"/>
      <c r="AD560" s="23"/>
      <c r="AE560" s="23"/>
      <c r="AF560" s="23"/>
      <c r="AG560" s="23"/>
      <c r="AH560" s="23"/>
      <c r="AI560" s="23"/>
      <c r="AJ560" s="23"/>
      <c r="AK560" s="23"/>
      <c r="AL560" s="23"/>
      <c r="AM560" s="23"/>
      <c r="AN560" s="23"/>
      <c r="AO560" s="21">
        <v>100</v>
      </c>
      <c r="AP560" s="23"/>
      <c r="AQ560" s="23"/>
      <c r="AR560" s="23"/>
      <c r="AS560" s="23"/>
      <c r="AT560" s="23"/>
      <c r="AU560" s="23"/>
      <c r="AV560" s="23"/>
      <c r="AW560" s="23"/>
      <c r="AX560" s="23"/>
    </row>
    <row r="561" spans="1:50">
      <c r="A561" s="23" t="s">
        <v>45</v>
      </c>
      <c r="B561" s="24" t="s">
        <v>135</v>
      </c>
      <c r="C561" s="23"/>
      <c r="D561" s="23"/>
      <c r="E561" s="23"/>
      <c r="F561" s="23"/>
      <c r="G561" s="23"/>
      <c r="H561" s="23"/>
      <c r="I561" s="23"/>
      <c r="J561" s="23"/>
      <c r="K561" s="23"/>
      <c r="L561" s="23"/>
      <c r="M561" s="23"/>
      <c r="N561" s="23"/>
      <c r="O561" s="23"/>
      <c r="P561" s="23"/>
      <c r="Q561" s="23"/>
      <c r="R561" s="23"/>
      <c r="S561" s="23"/>
      <c r="T561" s="23"/>
      <c r="U561" s="23"/>
      <c r="V561" s="23"/>
      <c r="W561" s="23"/>
      <c r="X561" s="23"/>
      <c r="Y561" s="23"/>
      <c r="Z561" s="23"/>
      <c r="AA561" s="23"/>
      <c r="AB561" s="23"/>
      <c r="AC561" s="23"/>
      <c r="AD561" s="23"/>
      <c r="AE561" s="23"/>
      <c r="AF561" s="23"/>
      <c r="AG561" s="23"/>
      <c r="AH561" s="23"/>
      <c r="AI561" s="23"/>
      <c r="AJ561" s="23"/>
      <c r="AK561" s="23"/>
      <c r="AL561" s="23"/>
      <c r="AM561" s="23"/>
      <c r="AN561" s="23"/>
      <c r="AO561" s="21">
        <v>250</v>
      </c>
      <c r="AP561" s="23"/>
      <c r="AQ561" s="23"/>
      <c r="AR561" s="23"/>
      <c r="AS561" s="23"/>
      <c r="AT561" s="23"/>
      <c r="AU561" s="23"/>
      <c r="AV561" s="23"/>
      <c r="AW561" s="23"/>
      <c r="AX561" s="23"/>
    </row>
    <row r="562" spans="1:50">
      <c r="A562" s="23" t="s">
        <v>45</v>
      </c>
      <c r="B562" s="24" t="s">
        <v>136</v>
      </c>
      <c r="C562" s="23"/>
      <c r="D562" s="23"/>
      <c r="E562" s="23"/>
      <c r="F562" s="23"/>
      <c r="G562" s="23"/>
      <c r="H562" s="23"/>
      <c r="I562" s="23"/>
      <c r="J562" s="23"/>
      <c r="K562" s="23"/>
      <c r="L562" s="23"/>
      <c r="M562" s="23"/>
      <c r="N562" s="23"/>
      <c r="O562" s="23"/>
      <c r="P562" s="23"/>
      <c r="Q562" s="23"/>
      <c r="R562" s="23"/>
      <c r="S562" s="23"/>
      <c r="T562" s="23"/>
      <c r="U562" s="23"/>
      <c r="V562" s="23"/>
      <c r="W562" s="23"/>
      <c r="X562" s="23"/>
      <c r="Y562" s="23"/>
      <c r="Z562" s="23"/>
      <c r="AA562" s="23"/>
      <c r="AB562" s="23"/>
      <c r="AC562" s="23"/>
      <c r="AD562" s="23"/>
      <c r="AE562" s="23"/>
      <c r="AF562" s="23"/>
      <c r="AG562" s="23"/>
      <c r="AH562" s="23"/>
      <c r="AI562" s="23"/>
      <c r="AJ562" s="23"/>
      <c r="AK562" s="23"/>
      <c r="AL562" s="23"/>
      <c r="AM562" s="23"/>
      <c r="AN562" s="23"/>
      <c r="AO562" s="21">
        <v>500</v>
      </c>
      <c r="AP562" s="23"/>
      <c r="AQ562" s="23"/>
      <c r="AR562" s="23"/>
      <c r="AS562" s="23"/>
      <c r="AT562" s="23"/>
      <c r="AU562" s="23"/>
      <c r="AV562" s="23"/>
      <c r="AW562" s="23"/>
      <c r="AX562" s="23"/>
    </row>
    <row r="563" spans="1:50">
      <c r="A563" s="23" t="s">
        <v>45</v>
      </c>
      <c r="B563" s="24" t="s">
        <v>137</v>
      </c>
      <c r="C563" s="23"/>
      <c r="D563" s="23"/>
      <c r="E563" s="23"/>
      <c r="F563" s="23"/>
      <c r="G563" s="23"/>
      <c r="H563" s="23"/>
      <c r="I563" s="23"/>
      <c r="J563" s="23"/>
      <c r="K563" s="23"/>
      <c r="L563" s="23"/>
      <c r="M563" s="23"/>
      <c r="N563" s="23"/>
      <c r="O563" s="23"/>
      <c r="P563" s="23"/>
      <c r="Q563" s="23"/>
      <c r="R563" s="23"/>
      <c r="S563" s="23"/>
      <c r="T563" s="23"/>
      <c r="U563" s="23"/>
      <c r="V563" s="23"/>
      <c r="W563" s="23"/>
      <c r="X563" s="23"/>
      <c r="Y563" s="23"/>
      <c r="Z563" s="23"/>
      <c r="AA563" s="23"/>
      <c r="AB563" s="23"/>
      <c r="AC563" s="23"/>
      <c r="AD563" s="23"/>
      <c r="AE563" s="23"/>
      <c r="AF563" s="23"/>
      <c r="AG563" s="23"/>
      <c r="AH563" s="23"/>
      <c r="AI563" s="23"/>
      <c r="AJ563" s="23"/>
      <c r="AK563" s="23"/>
      <c r="AL563" s="23"/>
      <c r="AM563" s="23"/>
      <c r="AN563" s="23"/>
      <c r="AO563" s="21">
        <v>750</v>
      </c>
      <c r="AP563" s="23"/>
      <c r="AQ563" s="23"/>
      <c r="AR563" s="23"/>
      <c r="AS563" s="23"/>
      <c r="AT563" s="23"/>
      <c r="AU563" s="23"/>
      <c r="AV563" s="23"/>
      <c r="AW563" s="23"/>
      <c r="AX563" s="23"/>
    </row>
    <row r="564" spans="1:50">
      <c r="A564" s="23" t="s">
        <v>45</v>
      </c>
      <c r="B564" s="24" t="s">
        <v>138</v>
      </c>
      <c r="C564" s="23"/>
      <c r="D564" s="23"/>
      <c r="E564" s="23"/>
      <c r="F564" s="23"/>
      <c r="G564" s="23"/>
      <c r="H564" s="23"/>
      <c r="I564" s="23"/>
      <c r="J564" s="23"/>
      <c r="K564" s="23"/>
      <c r="L564" s="23"/>
      <c r="M564" s="23"/>
      <c r="N564" s="23"/>
      <c r="O564" s="23"/>
      <c r="P564" s="23"/>
      <c r="Q564" s="23"/>
      <c r="R564" s="23"/>
      <c r="S564" s="23"/>
      <c r="T564" s="23"/>
      <c r="U564" s="23"/>
      <c r="V564" s="23"/>
      <c r="W564" s="23"/>
      <c r="X564" s="23"/>
      <c r="Y564" s="23"/>
      <c r="Z564" s="23"/>
      <c r="AA564" s="23"/>
      <c r="AB564" s="23"/>
      <c r="AC564" s="23"/>
      <c r="AD564" s="23"/>
      <c r="AE564" s="23"/>
      <c r="AF564" s="23"/>
      <c r="AG564" s="23"/>
      <c r="AH564" s="23"/>
      <c r="AI564" s="23"/>
      <c r="AJ564" s="23"/>
      <c r="AK564" s="23"/>
      <c r="AL564" s="23"/>
      <c r="AM564" s="23"/>
      <c r="AN564" s="23"/>
      <c r="AO564" s="21">
        <v>1000</v>
      </c>
      <c r="AP564" s="23"/>
      <c r="AQ564" s="23"/>
      <c r="AR564" s="23"/>
      <c r="AS564" s="23"/>
      <c r="AT564" s="23"/>
      <c r="AU564" s="23"/>
      <c r="AV564" s="23"/>
      <c r="AW564" s="23"/>
      <c r="AX564" s="23"/>
    </row>
    <row r="565" spans="1:50">
      <c r="A565" s="23" t="s">
        <v>45</v>
      </c>
      <c r="B565" s="24" t="s">
        <v>139</v>
      </c>
      <c r="C565" s="23"/>
      <c r="D565" s="23"/>
      <c r="E565" s="23"/>
      <c r="F565" s="23"/>
      <c r="G565" s="23"/>
      <c r="H565" s="23"/>
      <c r="I565" s="23"/>
      <c r="J565" s="23"/>
      <c r="K565" s="23"/>
      <c r="L565" s="23"/>
      <c r="M565" s="23"/>
      <c r="N565" s="23"/>
      <c r="O565" s="23"/>
      <c r="P565" s="23"/>
      <c r="Q565" s="23"/>
      <c r="R565" s="23"/>
      <c r="S565" s="23"/>
      <c r="T565" s="23"/>
      <c r="U565" s="23"/>
      <c r="V565" s="23"/>
      <c r="W565" s="23"/>
      <c r="X565" s="23"/>
      <c r="Y565" s="23"/>
      <c r="Z565" s="23"/>
      <c r="AA565" s="23"/>
      <c r="AB565" s="23"/>
      <c r="AC565" s="23"/>
      <c r="AD565" s="23"/>
      <c r="AE565" s="23"/>
      <c r="AF565" s="23"/>
      <c r="AG565" s="23"/>
      <c r="AH565" s="23"/>
      <c r="AI565" s="23"/>
      <c r="AJ565" s="23"/>
      <c r="AK565" s="23"/>
      <c r="AL565" s="23"/>
      <c r="AM565" s="23"/>
      <c r="AN565" s="23"/>
      <c r="AO565" s="21">
        <v>1500</v>
      </c>
      <c r="AP565" s="23"/>
      <c r="AQ565" s="23"/>
      <c r="AR565" s="23"/>
      <c r="AS565" s="23"/>
      <c r="AT565" s="23"/>
      <c r="AU565" s="23"/>
      <c r="AV565" s="23"/>
      <c r="AW565" s="23"/>
      <c r="AX565" s="23"/>
    </row>
    <row r="566" spans="1:50">
      <c r="A566" s="23" t="s">
        <v>45</v>
      </c>
      <c r="B566" s="24" t="s">
        <v>140</v>
      </c>
      <c r="C566" s="23"/>
      <c r="D566" s="23"/>
      <c r="E566" s="23"/>
      <c r="F566" s="23"/>
      <c r="G566" s="23"/>
      <c r="H566" s="23"/>
      <c r="I566" s="23"/>
      <c r="J566" s="23"/>
      <c r="K566" s="23"/>
      <c r="L566" s="23"/>
      <c r="M566" s="23"/>
      <c r="N566" s="23"/>
      <c r="O566" s="23"/>
      <c r="P566" s="23"/>
      <c r="Q566" s="23"/>
      <c r="R566" s="23"/>
      <c r="S566" s="23"/>
      <c r="T566" s="23"/>
      <c r="U566" s="23"/>
      <c r="V566" s="23"/>
      <c r="W566" s="23"/>
      <c r="X566" s="23"/>
      <c r="Y566" s="23"/>
      <c r="Z566" s="23"/>
      <c r="AA566" s="23"/>
      <c r="AB566" s="23"/>
      <c r="AC566" s="23"/>
      <c r="AD566" s="23"/>
      <c r="AE566" s="23"/>
      <c r="AF566" s="23"/>
      <c r="AG566" s="23"/>
      <c r="AH566" s="23"/>
      <c r="AI566" s="23"/>
      <c r="AJ566" s="23"/>
      <c r="AK566" s="23"/>
      <c r="AL566" s="23"/>
      <c r="AM566" s="23"/>
      <c r="AN566" s="23"/>
      <c r="AO566" s="21">
        <v>2000</v>
      </c>
      <c r="AP566" s="23"/>
      <c r="AQ566" s="23"/>
      <c r="AR566" s="23"/>
      <c r="AS566" s="23"/>
      <c r="AT566" s="23"/>
      <c r="AU566" s="23"/>
      <c r="AV566" s="23"/>
      <c r="AW566" s="23"/>
      <c r="AX566" s="23"/>
    </row>
    <row r="567" spans="1:50">
      <c r="A567" s="23" t="s">
        <v>46</v>
      </c>
      <c r="B567" s="24" t="s">
        <v>131</v>
      </c>
      <c r="C567" s="23"/>
      <c r="D567" s="23"/>
      <c r="E567" s="23"/>
      <c r="F567" s="23"/>
      <c r="G567" s="23"/>
      <c r="H567" s="23"/>
      <c r="I567" s="23"/>
      <c r="J567" s="23"/>
      <c r="K567" s="23"/>
      <c r="L567" s="23"/>
      <c r="M567" s="23"/>
      <c r="N567" s="23"/>
      <c r="O567" s="23"/>
      <c r="P567" s="23"/>
      <c r="Q567" s="23"/>
      <c r="R567" s="23"/>
      <c r="S567" s="23"/>
      <c r="T567" s="23"/>
      <c r="U567" s="23"/>
      <c r="V567" s="23"/>
      <c r="W567" s="23"/>
      <c r="X567" s="23"/>
      <c r="Y567" s="23"/>
      <c r="Z567" s="23"/>
      <c r="AA567" s="23"/>
      <c r="AB567" s="23"/>
      <c r="AC567" s="23"/>
      <c r="AD567" s="23"/>
      <c r="AE567" s="23"/>
      <c r="AF567" s="23"/>
      <c r="AG567" s="23"/>
      <c r="AH567" s="23"/>
      <c r="AI567" s="23"/>
      <c r="AJ567" s="23"/>
      <c r="AK567" s="23"/>
      <c r="AL567" s="23"/>
      <c r="AM567" s="23"/>
      <c r="AN567" s="23"/>
      <c r="AO567" s="23"/>
      <c r="AP567" s="21">
        <v>10</v>
      </c>
      <c r="AQ567" s="23"/>
      <c r="AR567" s="23"/>
      <c r="AS567" s="23"/>
      <c r="AT567" s="23"/>
      <c r="AU567" s="23"/>
      <c r="AV567" s="23"/>
      <c r="AW567" s="23"/>
      <c r="AX567" s="23"/>
    </row>
    <row r="568" spans="1:50">
      <c r="A568" s="23" t="s">
        <v>46</v>
      </c>
      <c r="B568" s="24" t="s">
        <v>132</v>
      </c>
      <c r="C568" s="23"/>
      <c r="D568" s="23"/>
      <c r="E568" s="23"/>
      <c r="F568" s="23"/>
      <c r="G568" s="23"/>
      <c r="H568" s="23"/>
      <c r="I568" s="23"/>
      <c r="J568" s="23"/>
      <c r="K568" s="23"/>
      <c r="L568" s="23"/>
      <c r="M568" s="23"/>
      <c r="N568" s="23"/>
      <c r="O568" s="23"/>
      <c r="P568" s="23"/>
      <c r="Q568" s="23"/>
      <c r="R568" s="23"/>
      <c r="S568" s="23"/>
      <c r="T568" s="23"/>
      <c r="U568" s="23"/>
      <c r="V568" s="23"/>
      <c r="W568" s="23"/>
      <c r="X568" s="23"/>
      <c r="Y568" s="23"/>
      <c r="Z568" s="23"/>
      <c r="AA568" s="23"/>
      <c r="AB568" s="23"/>
      <c r="AC568" s="23"/>
      <c r="AD568" s="23"/>
      <c r="AE568" s="23"/>
      <c r="AF568" s="23"/>
      <c r="AG568" s="23"/>
      <c r="AH568" s="23"/>
      <c r="AI568" s="23"/>
      <c r="AJ568" s="23"/>
      <c r="AK568" s="23"/>
      <c r="AL568" s="23"/>
      <c r="AM568" s="23"/>
      <c r="AN568" s="23"/>
      <c r="AO568" s="23"/>
      <c r="AP568" s="21">
        <v>25</v>
      </c>
      <c r="AQ568" s="23"/>
      <c r="AR568" s="23"/>
      <c r="AS568" s="23"/>
      <c r="AT568" s="23"/>
      <c r="AU568" s="23"/>
      <c r="AV568" s="23"/>
      <c r="AW568" s="23"/>
      <c r="AX568" s="23"/>
    </row>
    <row r="569" spans="1:50">
      <c r="A569" s="23" t="s">
        <v>46</v>
      </c>
      <c r="B569" s="24" t="s">
        <v>133</v>
      </c>
      <c r="C569" s="23"/>
      <c r="D569" s="23"/>
      <c r="E569" s="23"/>
      <c r="F569" s="23"/>
      <c r="G569" s="23"/>
      <c r="H569" s="23"/>
      <c r="I569" s="23"/>
      <c r="J569" s="23"/>
      <c r="K569" s="23"/>
      <c r="L569" s="23"/>
      <c r="M569" s="23"/>
      <c r="N569" s="23"/>
      <c r="O569" s="23"/>
      <c r="P569" s="23"/>
      <c r="Q569" s="23"/>
      <c r="R569" s="23"/>
      <c r="S569" s="23"/>
      <c r="T569" s="23"/>
      <c r="U569" s="23"/>
      <c r="V569" s="23"/>
      <c r="W569" s="23"/>
      <c r="X569" s="23"/>
      <c r="Y569" s="23"/>
      <c r="Z569" s="23"/>
      <c r="AA569" s="23"/>
      <c r="AB569" s="23"/>
      <c r="AC569" s="23"/>
      <c r="AD569" s="23"/>
      <c r="AE569" s="23"/>
      <c r="AF569" s="23"/>
      <c r="AG569" s="23"/>
      <c r="AH569" s="23"/>
      <c r="AI569" s="23"/>
      <c r="AJ569" s="23"/>
      <c r="AK569" s="23"/>
      <c r="AL569" s="23"/>
      <c r="AM569" s="23"/>
      <c r="AN569" s="23"/>
      <c r="AO569" s="23"/>
      <c r="AP569" s="21">
        <v>50</v>
      </c>
      <c r="AQ569" s="23"/>
      <c r="AR569" s="23"/>
      <c r="AS569" s="23"/>
      <c r="AT569" s="23"/>
      <c r="AU569" s="23"/>
      <c r="AV569" s="23"/>
      <c r="AW569" s="23"/>
      <c r="AX569" s="23"/>
    </row>
    <row r="570" spans="1:50">
      <c r="A570" s="23" t="s">
        <v>46</v>
      </c>
      <c r="B570" s="24" t="s">
        <v>134</v>
      </c>
      <c r="C570" s="23"/>
      <c r="D570" s="23"/>
      <c r="E570" s="23"/>
      <c r="F570" s="23"/>
      <c r="G570" s="23"/>
      <c r="H570" s="23"/>
      <c r="I570" s="23"/>
      <c r="J570" s="23"/>
      <c r="K570" s="23"/>
      <c r="L570" s="23"/>
      <c r="M570" s="23"/>
      <c r="N570" s="23"/>
      <c r="O570" s="23"/>
      <c r="P570" s="23"/>
      <c r="Q570" s="23"/>
      <c r="R570" s="23"/>
      <c r="S570" s="23"/>
      <c r="T570" s="23"/>
      <c r="U570" s="23"/>
      <c r="V570" s="23"/>
      <c r="W570" s="23"/>
      <c r="X570" s="23"/>
      <c r="Y570" s="23"/>
      <c r="Z570" s="23"/>
      <c r="AA570" s="23"/>
      <c r="AB570" s="23"/>
      <c r="AC570" s="23"/>
      <c r="AD570" s="23"/>
      <c r="AE570" s="23"/>
      <c r="AF570" s="23"/>
      <c r="AG570" s="23"/>
      <c r="AH570" s="23"/>
      <c r="AI570" s="23"/>
      <c r="AJ570" s="23"/>
      <c r="AK570" s="23"/>
      <c r="AL570" s="23"/>
      <c r="AM570" s="23"/>
      <c r="AN570" s="23"/>
      <c r="AO570" s="23"/>
      <c r="AP570" s="21">
        <v>100</v>
      </c>
      <c r="AQ570" s="23"/>
      <c r="AR570" s="23"/>
      <c r="AS570" s="23"/>
      <c r="AT570" s="23"/>
      <c r="AU570" s="23"/>
      <c r="AV570" s="23"/>
      <c r="AW570" s="23"/>
      <c r="AX570" s="23"/>
    </row>
    <row r="571" spans="1:50">
      <c r="A571" s="23" t="s">
        <v>46</v>
      </c>
      <c r="B571" s="24" t="s">
        <v>135</v>
      </c>
      <c r="C571" s="23"/>
      <c r="D571" s="23"/>
      <c r="E571" s="23"/>
      <c r="F571" s="23"/>
      <c r="G571" s="23"/>
      <c r="H571" s="23"/>
      <c r="I571" s="23"/>
      <c r="J571" s="23"/>
      <c r="K571" s="23"/>
      <c r="L571" s="23"/>
      <c r="M571" s="23"/>
      <c r="N571" s="23"/>
      <c r="O571" s="23"/>
      <c r="P571" s="23"/>
      <c r="Q571" s="23"/>
      <c r="R571" s="23"/>
      <c r="S571" s="23"/>
      <c r="T571" s="23"/>
      <c r="U571" s="23"/>
      <c r="V571" s="23"/>
      <c r="W571" s="23"/>
      <c r="X571" s="23"/>
      <c r="Y571" s="23"/>
      <c r="Z571" s="23"/>
      <c r="AA571" s="23"/>
      <c r="AB571" s="23"/>
      <c r="AC571" s="23"/>
      <c r="AD571" s="23"/>
      <c r="AE571" s="23"/>
      <c r="AF571" s="23"/>
      <c r="AG571" s="23"/>
      <c r="AH571" s="23"/>
      <c r="AI571" s="23"/>
      <c r="AJ571" s="23"/>
      <c r="AK571" s="23"/>
      <c r="AL571" s="23"/>
      <c r="AM571" s="23"/>
      <c r="AN571" s="23"/>
      <c r="AO571" s="23"/>
      <c r="AP571" s="21">
        <v>250</v>
      </c>
      <c r="AQ571" s="23"/>
      <c r="AR571" s="23"/>
      <c r="AS571" s="23"/>
      <c r="AT571" s="23"/>
      <c r="AU571" s="23"/>
      <c r="AV571" s="23"/>
      <c r="AW571" s="23"/>
      <c r="AX571" s="23"/>
    </row>
    <row r="572" spans="1:50">
      <c r="A572" s="23" t="s">
        <v>46</v>
      </c>
      <c r="B572" s="24" t="s">
        <v>136</v>
      </c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3"/>
      <c r="P572" s="23"/>
      <c r="Q572" s="23"/>
      <c r="R572" s="23"/>
      <c r="S572" s="23"/>
      <c r="T572" s="23"/>
      <c r="U572" s="23"/>
      <c r="V572" s="23"/>
      <c r="W572" s="23"/>
      <c r="X572" s="23"/>
      <c r="Y572" s="23"/>
      <c r="Z572" s="23"/>
      <c r="AA572" s="23"/>
      <c r="AB572" s="23"/>
      <c r="AC572" s="23"/>
      <c r="AD572" s="23"/>
      <c r="AE572" s="23"/>
      <c r="AF572" s="23"/>
      <c r="AG572" s="23"/>
      <c r="AH572" s="23"/>
      <c r="AI572" s="23"/>
      <c r="AJ572" s="23"/>
      <c r="AK572" s="23"/>
      <c r="AL572" s="23"/>
      <c r="AM572" s="23"/>
      <c r="AN572" s="23"/>
      <c r="AO572" s="23"/>
      <c r="AP572" s="21">
        <v>500</v>
      </c>
      <c r="AQ572" s="23"/>
      <c r="AR572" s="23"/>
      <c r="AS572" s="23"/>
      <c r="AT572" s="23"/>
      <c r="AU572" s="23"/>
      <c r="AV572" s="23"/>
      <c r="AW572" s="23"/>
      <c r="AX572" s="23"/>
    </row>
    <row r="573" spans="1:50">
      <c r="A573" s="23" t="s">
        <v>46</v>
      </c>
      <c r="B573" s="24" t="s">
        <v>137</v>
      </c>
      <c r="C573" s="23"/>
      <c r="D573" s="23"/>
      <c r="E573" s="23"/>
      <c r="F573" s="23"/>
      <c r="G573" s="23"/>
      <c r="H573" s="23"/>
      <c r="I573" s="23"/>
      <c r="J573" s="23"/>
      <c r="K573" s="23"/>
      <c r="L573" s="23"/>
      <c r="M573" s="23"/>
      <c r="N573" s="23"/>
      <c r="O573" s="23"/>
      <c r="P573" s="23"/>
      <c r="Q573" s="23"/>
      <c r="R573" s="23"/>
      <c r="S573" s="23"/>
      <c r="T573" s="23"/>
      <c r="U573" s="23"/>
      <c r="V573" s="23"/>
      <c r="W573" s="23"/>
      <c r="X573" s="23"/>
      <c r="Y573" s="23"/>
      <c r="Z573" s="23"/>
      <c r="AA573" s="23"/>
      <c r="AB573" s="23"/>
      <c r="AC573" s="23"/>
      <c r="AD573" s="23"/>
      <c r="AE573" s="23"/>
      <c r="AF573" s="23"/>
      <c r="AG573" s="23"/>
      <c r="AH573" s="23"/>
      <c r="AI573" s="23"/>
      <c r="AJ573" s="23"/>
      <c r="AK573" s="23"/>
      <c r="AL573" s="23"/>
      <c r="AM573" s="23"/>
      <c r="AN573" s="23"/>
      <c r="AO573" s="23"/>
      <c r="AP573" s="21">
        <v>750</v>
      </c>
      <c r="AQ573" s="23"/>
      <c r="AR573" s="23"/>
      <c r="AS573" s="23"/>
      <c r="AT573" s="23"/>
      <c r="AU573" s="23"/>
      <c r="AV573" s="23"/>
      <c r="AW573" s="23"/>
      <c r="AX573" s="23"/>
    </row>
    <row r="574" spans="1:50">
      <c r="A574" s="23" t="s">
        <v>46</v>
      </c>
      <c r="B574" s="24" t="s">
        <v>138</v>
      </c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3"/>
      <c r="P574" s="23"/>
      <c r="Q574" s="23"/>
      <c r="R574" s="23"/>
      <c r="S574" s="23"/>
      <c r="T574" s="23"/>
      <c r="U574" s="23"/>
      <c r="V574" s="23"/>
      <c r="W574" s="23"/>
      <c r="X574" s="23"/>
      <c r="Y574" s="23"/>
      <c r="Z574" s="23"/>
      <c r="AA574" s="23"/>
      <c r="AB574" s="23"/>
      <c r="AC574" s="23"/>
      <c r="AD574" s="23"/>
      <c r="AE574" s="23"/>
      <c r="AF574" s="23"/>
      <c r="AG574" s="23"/>
      <c r="AH574" s="23"/>
      <c r="AI574" s="23"/>
      <c r="AJ574" s="23"/>
      <c r="AK574" s="23"/>
      <c r="AL574" s="23"/>
      <c r="AM574" s="23"/>
      <c r="AN574" s="23"/>
      <c r="AO574" s="23"/>
      <c r="AP574" s="21">
        <v>1000</v>
      </c>
      <c r="AQ574" s="23"/>
      <c r="AR574" s="23"/>
      <c r="AS574" s="23"/>
      <c r="AT574" s="23"/>
      <c r="AU574" s="23"/>
      <c r="AV574" s="23"/>
      <c r="AW574" s="23"/>
      <c r="AX574" s="23"/>
    </row>
    <row r="575" spans="1:50">
      <c r="A575" s="23" t="s">
        <v>46</v>
      </c>
      <c r="B575" s="24" t="s">
        <v>139</v>
      </c>
      <c r="C575" s="23"/>
      <c r="D575" s="23"/>
      <c r="E575" s="23"/>
      <c r="F575" s="23"/>
      <c r="G575" s="23"/>
      <c r="H575" s="23"/>
      <c r="I575" s="23"/>
      <c r="J575" s="23"/>
      <c r="K575" s="23"/>
      <c r="L575" s="23"/>
      <c r="M575" s="23"/>
      <c r="N575" s="23"/>
      <c r="O575" s="23"/>
      <c r="P575" s="23"/>
      <c r="Q575" s="23"/>
      <c r="R575" s="23"/>
      <c r="S575" s="23"/>
      <c r="T575" s="23"/>
      <c r="U575" s="23"/>
      <c r="V575" s="23"/>
      <c r="W575" s="23"/>
      <c r="X575" s="23"/>
      <c r="Y575" s="23"/>
      <c r="Z575" s="23"/>
      <c r="AA575" s="23"/>
      <c r="AB575" s="23"/>
      <c r="AC575" s="23"/>
      <c r="AD575" s="23"/>
      <c r="AE575" s="23"/>
      <c r="AF575" s="23"/>
      <c r="AG575" s="23"/>
      <c r="AH575" s="23"/>
      <c r="AI575" s="23"/>
      <c r="AJ575" s="23"/>
      <c r="AK575" s="23"/>
      <c r="AL575" s="23"/>
      <c r="AM575" s="23"/>
      <c r="AN575" s="23"/>
      <c r="AO575" s="23"/>
      <c r="AP575" s="21">
        <v>1500</v>
      </c>
      <c r="AQ575" s="23"/>
      <c r="AR575" s="23"/>
      <c r="AS575" s="23"/>
      <c r="AT575" s="23"/>
      <c r="AU575" s="23"/>
      <c r="AV575" s="23"/>
      <c r="AW575" s="23"/>
      <c r="AX575" s="23"/>
    </row>
    <row r="576" spans="1:50">
      <c r="A576" s="23" t="s">
        <v>46</v>
      </c>
      <c r="B576" s="24" t="s">
        <v>140</v>
      </c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23"/>
      <c r="O576" s="23"/>
      <c r="P576" s="23"/>
      <c r="Q576" s="23"/>
      <c r="R576" s="23"/>
      <c r="S576" s="23"/>
      <c r="T576" s="23"/>
      <c r="U576" s="23"/>
      <c r="V576" s="23"/>
      <c r="W576" s="23"/>
      <c r="X576" s="23"/>
      <c r="Y576" s="23"/>
      <c r="Z576" s="23"/>
      <c r="AA576" s="23"/>
      <c r="AB576" s="23"/>
      <c r="AC576" s="23"/>
      <c r="AD576" s="23"/>
      <c r="AE576" s="23"/>
      <c r="AF576" s="23"/>
      <c r="AG576" s="23"/>
      <c r="AH576" s="23"/>
      <c r="AI576" s="23"/>
      <c r="AJ576" s="23"/>
      <c r="AK576" s="23"/>
      <c r="AL576" s="23"/>
      <c r="AM576" s="23"/>
      <c r="AN576" s="23"/>
      <c r="AO576" s="23"/>
      <c r="AP576" s="21">
        <v>2000</v>
      </c>
      <c r="AQ576" s="23"/>
      <c r="AR576" s="23"/>
      <c r="AS576" s="23"/>
      <c r="AT576" s="23"/>
      <c r="AU576" s="23"/>
      <c r="AV576" s="23"/>
      <c r="AW576" s="23"/>
      <c r="AX576" s="23"/>
    </row>
    <row r="577" spans="1:50">
      <c r="A577" s="23" t="s">
        <v>47</v>
      </c>
      <c r="B577" s="24" t="s">
        <v>131</v>
      </c>
      <c r="C577" s="23"/>
      <c r="D577" s="23"/>
      <c r="E577" s="23"/>
      <c r="F577" s="23"/>
      <c r="G577" s="23"/>
      <c r="H577" s="23"/>
      <c r="I577" s="23"/>
      <c r="J577" s="23"/>
      <c r="K577" s="23"/>
      <c r="L577" s="23"/>
      <c r="M577" s="23"/>
      <c r="N577" s="23"/>
      <c r="O577" s="23"/>
      <c r="P577" s="23"/>
      <c r="Q577" s="23"/>
      <c r="R577" s="23"/>
      <c r="S577" s="23"/>
      <c r="T577" s="23"/>
      <c r="U577" s="23"/>
      <c r="V577" s="23"/>
      <c r="W577" s="23"/>
      <c r="X577" s="23"/>
      <c r="Y577" s="23"/>
      <c r="Z577" s="23"/>
      <c r="AA577" s="23"/>
      <c r="AB577" s="23"/>
      <c r="AC577" s="23"/>
      <c r="AD577" s="23"/>
      <c r="AE577" s="23"/>
      <c r="AF577" s="23"/>
      <c r="AG577" s="23"/>
      <c r="AH577" s="23"/>
      <c r="AI577" s="23"/>
      <c r="AJ577" s="23"/>
      <c r="AK577" s="23"/>
      <c r="AL577" s="23"/>
      <c r="AM577" s="23"/>
      <c r="AN577" s="23"/>
      <c r="AO577" s="23"/>
      <c r="AP577" s="23"/>
      <c r="AQ577" s="21">
        <v>10</v>
      </c>
      <c r="AR577" s="23"/>
      <c r="AS577" s="23"/>
      <c r="AT577" s="23"/>
      <c r="AU577" s="23"/>
      <c r="AV577" s="23"/>
      <c r="AW577" s="23"/>
      <c r="AX577" s="23"/>
    </row>
    <row r="578" spans="1:50">
      <c r="A578" s="23" t="s">
        <v>47</v>
      </c>
      <c r="B578" s="24" t="s">
        <v>132</v>
      </c>
      <c r="C578" s="23"/>
      <c r="D578" s="23"/>
      <c r="E578" s="23"/>
      <c r="F578" s="23"/>
      <c r="G578" s="23"/>
      <c r="H578" s="23"/>
      <c r="I578" s="23"/>
      <c r="J578" s="23"/>
      <c r="K578" s="23"/>
      <c r="L578" s="23"/>
      <c r="M578" s="23"/>
      <c r="N578" s="23"/>
      <c r="O578" s="23"/>
      <c r="P578" s="23"/>
      <c r="Q578" s="23"/>
      <c r="R578" s="23"/>
      <c r="S578" s="23"/>
      <c r="T578" s="23"/>
      <c r="U578" s="23"/>
      <c r="V578" s="23"/>
      <c r="W578" s="23"/>
      <c r="X578" s="23"/>
      <c r="Y578" s="23"/>
      <c r="Z578" s="23"/>
      <c r="AA578" s="23"/>
      <c r="AB578" s="23"/>
      <c r="AC578" s="23"/>
      <c r="AD578" s="23"/>
      <c r="AE578" s="23"/>
      <c r="AF578" s="23"/>
      <c r="AG578" s="23"/>
      <c r="AH578" s="23"/>
      <c r="AI578" s="23"/>
      <c r="AJ578" s="23"/>
      <c r="AK578" s="23"/>
      <c r="AL578" s="23"/>
      <c r="AM578" s="23"/>
      <c r="AN578" s="23"/>
      <c r="AO578" s="23"/>
      <c r="AP578" s="23"/>
      <c r="AQ578" s="21">
        <v>25</v>
      </c>
      <c r="AR578" s="23"/>
      <c r="AS578" s="23"/>
      <c r="AT578" s="23"/>
      <c r="AU578" s="23"/>
      <c r="AV578" s="23"/>
      <c r="AW578" s="23"/>
      <c r="AX578" s="23"/>
    </row>
    <row r="579" spans="1:50">
      <c r="A579" s="23" t="s">
        <v>47</v>
      </c>
      <c r="B579" s="24" t="s">
        <v>133</v>
      </c>
      <c r="C579" s="23"/>
      <c r="D579" s="23"/>
      <c r="E579" s="23"/>
      <c r="F579" s="23"/>
      <c r="G579" s="23"/>
      <c r="H579" s="23"/>
      <c r="I579" s="23"/>
      <c r="J579" s="23"/>
      <c r="K579" s="23"/>
      <c r="L579" s="23"/>
      <c r="M579" s="23"/>
      <c r="N579" s="23"/>
      <c r="O579" s="23"/>
      <c r="P579" s="23"/>
      <c r="Q579" s="23"/>
      <c r="R579" s="23"/>
      <c r="S579" s="23"/>
      <c r="T579" s="23"/>
      <c r="U579" s="23"/>
      <c r="V579" s="23"/>
      <c r="W579" s="23"/>
      <c r="X579" s="23"/>
      <c r="Y579" s="23"/>
      <c r="Z579" s="23"/>
      <c r="AA579" s="23"/>
      <c r="AB579" s="23"/>
      <c r="AC579" s="23"/>
      <c r="AD579" s="23"/>
      <c r="AE579" s="23"/>
      <c r="AF579" s="23"/>
      <c r="AG579" s="23"/>
      <c r="AH579" s="23"/>
      <c r="AI579" s="23"/>
      <c r="AJ579" s="23"/>
      <c r="AK579" s="23"/>
      <c r="AL579" s="23"/>
      <c r="AM579" s="23"/>
      <c r="AN579" s="23"/>
      <c r="AO579" s="23"/>
      <c r="AP579" s="23"/>
      <c r="AQ579" s="21">
        <v>50</v>
      </c>
      <c r="AR579" s="23"/>
      <c r="AS579" s="23"/>
      <c r="AT579" s="23"/>
      <c r="AU579" s="23"/>
      <c r="AV579" s="23"/>
      <c r="AW579" s="23"/>
      <c r="AX579" s="23"/>
    </row>
    <row r="580" spans="1:50">
      <c r="A580" s="23" t="s">
        <v>47</v>
      </c>
      <c r="B580" s="24" t="s">
        <v>134</v>
      </c>
      <c r="C580" s="23"/>
      <c r="D580" s="23"/>
      <c r="E580" s="23"/>
      <c r="F580" s="23"/>
      <c r="G580" s="23"/>
      <c r="H580" s="23"/>
      <c r="I580" s="23"/>
      <c r="J580" s="23"/>
      <c r="K580" s="23"/>
      <c r="L580" s="23"/>
      <c r="M580" s="23"/>
      <c r="N580" s="23"/>
      <c r="O580" s="23"/>
      <c r="P580" s="23"/>
      <c r="Q580" s="23"/>
      <c r="R580" s="23"/>
      <c r="S580" s="23"/>
      <c r="T580" s="23"/>
      <c r="U580" s="23"/>
      <c r="V580" s="23"/>
      <c r="W580" s="23"/>
      <c r="X580" s="23"/>
      <c r="Y580" s="23"/>
      <c r="Z580" s="23"/>
      <c r="AA580" s="23"/>
      <c r="AB580" s="23"/>
      <c r="AC580" s="23"/>
      <c r="AD580" s="23"/>
      <c r="AE580" s="23"/>
      <c r="AF580" s="23"/>
      <c r="AG580" s="23"/>
      <c r="AH580" s="23"/>
      <c r="AI580" s="23"/>
      <c r="AJ580" s="23"/>
      <c r="AK580" s="23"/>
      <c r="AL580" s="23"/>
      <c r="AM580" s="23"/>
      <c r="AN580" s="23"/>
      <c r="AO580" s="23"/>
      <c r="AP580" s="23"/>
      <c r="AQ580" s="21">
        <v>100</v>
      </c>
      <c r="AR580" s="23"/>
      <c r="AS580" s="23"/>
      <c r="AT580" s="23"/>
      <c r="AU580" s="23"/>
      <c r="AV580" s="23"/>
      <c r="AW580" s="23"/>
      <c r="AX580" s="23"/>
    </row>
    <row r="581" spans="1:50">
      <c r="A581" s="23" t="s">
        <v>47</v>
      </c>
      <c r="B581" s="24" t="s">
        <v>135</v>
      </c>
      <c r="C581" s="23"/>
      <c r="D581" s="23"/>
      <c r="E581" s="23"/>
      <c r="F581" s="23"/>
      <c r="G581" s="23"/>
      <c r="H581" s="23"/>
      <c r="I581" s="23"/>
      <c r="J581" s="23"/>
      <c r="K581" s="23"/>
      <c r="L581" s="23"/>
      <c r="M581" s="23"/>
      <c r="N581" s="23"/>
      <c r="O581" s="23"/>
      <c r="P581" s="23"/>
      <c r="Q581" s="23"/>
      <c r="R581" s="23"/>
      <c r="S581" s="23"/>
      <c r="T581" s="23"/>
      <c r="U581" s="23"/>
      <c r="V581" s="23"/>
      <c r="W581" s="23"/>
      <c r="X581" s="23"/>
      <c r="Y581" s="23"/>
      <c r="Z581" s="23"/>
      <c r="AA581" s="23"/>
      <c r="AB581" s="23"/>
      <c r="AC581" s="23"/>
      <c r="AD581" s="23"/>
      <c r="AE581" s="23"/>
      <c r="AF581" s="23"/>
      <c r="AG581" s="23"/>
      <c r="AH581" s="23"/>
      <c r="AI581" s="23"/>
      <c r="AJ581" s="23"/>
      <c r="AK581" s="23"/>
      <c r="AL581" s="23"/>
      <c r="AM581" s="23"/>
      <c r="AN581" s="23"/>
      <c r="AO581" s="23"/>
      <c r="AP581" s="23"/>
      <c r="AQ581" s="21">
        <v>250</v>
      </c>
      <c r="AR581" s="23"/>
      <c r="AS581" s="23"/>
      <c r="AT581" s="23"/>
      <c r="AU581" s="23"/>
      <c r="AV581" s="23"/>
      <c r="AW581" s="23"/>
      <c r="AX581" s="23"/>
    </row>
    <row r="582" spans="1:50">
      <c r="A582" s="23" t="s">
        <v>47</v>
      </c>
      <c r="B582" s="24" t="s">
        <v>136</v>
      </c>
      <c r="C582" s="23"/>
      <c r="D582" s="23"/>
      <c r="E582" s="23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23"/>
      <c r="Q582" s="23"/>
      <c r="R582" s="23"/>
      <c r="S582" s="23"/>
      <c r="T582" s="23"/>
      <c r="U582" s="23"/>
      <c r="V582" s="23"/>
      <c r="W582" s="23"/>
      <c r="X582" s="23"/>
      <c r="Y582" s="23"/>
      <c r="Z582" s="23"/>
      <c r="AA582" s="23"/>
      <c r="AB582" s="23"/>
      <c r="AC582" s="23"/>
      <c r="AD582" s="23"/>
      <c r="AE582" s="23"/>
      <c r="AF582" s="23"/>
      <c r="AG582" s="23"/>
      <c r="AH582" s="23"/>
      <c r="AI582" s="23"/>
      <c r="AJ582" s="23"/>
      <c r="AK582" s="23"/>
      <c r="AL582" s="23"/>
      <c r="AM582" s="23"/>
      <c r="AN582" s="23"/>
      <c r="AO582" s="23"/>
      <c r="AP582" s="23"/>
      <c r="AQ582" s="21">
        <v>500</v>
      </c>
      <c r="AR582" s="23"/>
      <c r="AS582" s="23"/>
      <c r="AT582" s="23"/>
      <c r="AU582" s="23"/>
      <c r="AV582" s="23"/>
      <c r="AW582" s="23"/>
      <c r="AX582" s="23"/>
    </row>
    <row r="583" spans="1:50">
      <c r="A583" s="23" t="s">
        <v>47</v>
      </c>
      <c r="B583" s="24" t="s">
        <v>137</v>
      </c>
      <c r="C583" s="23"/>
      <c r="D583" s="23"/>
      <c r="E583" s="23"/>
      <c r="F583" s="23"/>
      <c r="G583" s="23"/>
      <c r="H583" s="23"/>
      <c r="I583" s="23"/>
      <c r="J583" s="23"/>
      <c r="K583" s="23"/>
      <c r="L583" s="23"/>
      <c r="M583" s="23"/>
      <c r="N583" s="23"/>
      <c r="O583" s="23"/>
      <c r="P583" s="23"/>
      <c r="Q583" s="23"/>
      <c r="R583" s="23"/>
      <c r="S583" s="23"/>
      <c r="T583" s="23"/>
      <c r="U583" s="23"/>
      <c r="V583" s="23"/>
      <c r="W583" s="23"/>
      <c r="X583" s="23"/>
      <c r="Y583" s="23"/>
      <c r="Z583" s="23"/>
      <c r="AA583" s="23"/>
      <c r="AB583" s="23"/>
      <c r="AC583" s="23"/>
      <c r="AD583" s="23"/>
      <c r="AE583" s="23"/>
      <c r="AF583" s="23"/>
      <c r="AG583" s="23"/>
      <c r="AH583" s="23"/>
      <c r="AI583" s="23"/>
      <c r="AJ583" s="23"/>
      <c r="AK583" s="23"/>
      <c r="AL583" s="23"/>
      <c r="AM583" s="23"/>
      <c r="AN583" s="23"/>
      <c r="AO583" s="23"/>
      <c r="AP583" s="23"/>
      <c r="AQ583" s="21">
        <v>750</v>
      </c>
      <c r="AR583" s="23"/>
      <c r="AS583" s="23"/>
      <c r="AT583" s="23"/>
      <c r="AU583" s="23"/>
      <c r="AV583" s="23"/>
      <c r="AW583" s="23"/>
      <c r="AX583" s="23"/>
    </row>
    <row r="584" spans="1:50">
      <c r="A584" s="23" t="s">
        <v>47</v>
      </c>
      <c r="B584" s="24" t="s">
        <v>138</v>
      </c>
      <c r="C584" s="23"/>
      <c r="D584" s="23"/>
      <c r="E584" s="23"/>
      <c r="F584" s="23"/>
      <c r="G584" s="23"/>
      <c r="H584" s="23"/>
      <c r="I584" s="23"/>
      <c r="J584" s="23"/>
      <c r="K584" s="23"/>
      <c r="L584" s="23"/>
      <c r="M584" s="23"/>
      <c r="N584" s="23"/>
      <c r="O584" s="23"/>
      <c r="P584" s="23"/>
      <c r="Q584" s="23"/>
      <c r="R584" s="23"/>
      <c r="S584" s="23"/>
      <c r="T584" s="23"/>
      <c r="U584" s="23"/>
      <c r="V584" s="23"/>
      <c r="W584" s="23"/>
      <c r="X584" s="23"/>
      <c r="Y584" s="23"/>
      <c r="Z584" s="23"/>
      <c r="AA584" s="23"/>
      <c r="AB584" s="23"/>
      <c r="AC584" s="23"/>
      <c r="AD584" s="23"/>
      <c r="AE584" s="23"/>
      <c r="AF584" s="23"/>
      <c r="AG584" s="23"/>
      <c r="AH584" s="23"/>
      <c r="AI584" s="23"/>
      <c r="AJ584" s="23"/>
      <c r="AK584" s="23"/>
      <c r="AL584" s="23"/>
      <c r="AM584" s="23"/>
      <c r="AN584" s="23"/>
      <c r="AO584" s="23"/>
      <c r="AP584" s="23"/>
      <c r="AQ584" s="21">
        <v>1000</v>
      </c>
      <c r="AR584" s="23"/>
      <c r="AS584" s="23"/>
      <c r="AT584" s="23"/>
      <c r="AU584" s="23"/>
      <c r="AV584" s="23"/>
      <c r="AW584" s="23"/>
      <c r="AX584" s="23"/>
    </row>
    <row r="585" spans="1:50">
      <c r="A585" s="23" t="s">
        <v>47</v>
      </c>
      <c r="B585" s="24" t="s">
        <v>139</v>
      </c>
      <c r="C585" s="23"/>
      <c r="D585" s="23"/>
      <c r="E585" s="23"/>
      <c r="F585" s="23"/>
      <c r="G585" s="23"/>
      <c r="H585" s="23"/>
      <c r="I585" s="23"/>
      <c r="J585" s="23"/>
      <c r="K585" s="23"/>
      <c r="L585" s="23"/>
      <c r="M585" s="23"/>
      <c r="N585" s="23"/>
      <c r="O585" s="23"/>
      <c r="P585" s="23"/>
      <c r="Q585" s="23"/>
      <c r="R585" s="23"/>
      <c r="S585" s="23"/>
      <c r="T585" s="23"/>
      <c r="U585" s="23"/>
      <c r="V585" s="23"/>
      <c r="W585" s="23"/>
      <c r="X585" s="23"/>
      <c r="Y585" s="23"/>
      <c r="Z585" s="23"/>
      <c r="AA585" s="23"/>
      <c r="AB585" s="23"/>
      <c r="AC585" s="23"/>
      <c r="AD585" s="23"/>
      <c r="AE585" s="23"/>
      <c r="AF585" s="23"/>
      <c r="AG585" s="23"/>
      <c r="AH585" s="23"/>
      <c r="AI585" s="23"/>
      <c r="AJ585" s="23"/>
      <c r="AK585" s="23"/>
      <c r="AL585" s="23"/>
      <c r="AM585" s="23"/>
      <c r="AN585" s="23"/>
      <c r="AO585" s="23"/>
      <c r="AP585" s="23"/>
      <c r="AQ585" s="21">
        <v>1500</v>
      </c>
      <c r="AR585" s="23"/>
      <c r="AS585" s="23"/>
      <c r="AT585" s="23"/>
      <c r="AU585" s="23"/>
      <c r="AV585" s="23"/>
      <c r="AW585" s="23"/>
      <c r="AX585" s="23"/>
    </row>
    <row r="586" spans="1:50">
      <c r="A586" s="23" t="s">
        <v>47</v>
      </c>
      <c r="B586" s="24" t="s">
        <v>140</v>
      </c>
      <c r="C586" s="23"/>
      <c r="D586" s="23"/>
      <c r="E586" s="23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23"/>
      <c r="Q586" s="23"/>
      <c r="R586" s="23"/>
      <c r="S586" s="23"/>
      <c r="T586" s="23"/>
      <c r="U586" s="23"/>
      <c r="V586" s="23"/>
      <c r="W586" s="23"/>
      <c r="X586" s="23"/>
      <c r="Y586" s="23"/>
      <c r="Z586" s="23"/>
      <c r="AA586" s="23"/>
      <c r="AB586" s="23"/>
      <c r="AC586" s="23"/>
      <c r="AD586" s="23"/>
      <c r="AE586" s="23"/>
      <c r="AF586" s="23"/>
      <c r="AG586" s="23"/>
      <c r="AH586" s="23"/>
      <c r="AI586" s="23"/>
      <c r="AJ586" s="23"/>
      <c r="AK586" s="23"/>
      <c r="AL586" s="23"/>
      <c r="AM586" s="23"/>
      <c r="AN586" s="23"/>
      <c r="AO586" s="23"/>
      <c r="AP586" s="23"/>
      <c r="AQ586" s="21">
        <v>2000</v>
      </c>
      <c r="AR586" s="23"/>
      <c r="AS586" s="23"/>
      <c r="AT586" s="23"/>
      <c r="AU586" s="23"/>
      <c r="AV586" s="23"/>
      <c r="AW586" s="23"/>
      <c r="AX586" s="23"/>
    </row>
    <row r="587" spans="1:50">
      <c r="A587" s="23" t="s">
        <v>8</v>
      </c>
      <c r="B587" s="27" t="s">
        <v>163</v>
      </c>
      <c r="C587" s="21"/>
      <c r="D587" s="21">
        <v>1</v>
      </c>
      <c r="E587" s="21"/>
      <c r="F587" s="21"/>
      <c r="G587" s="21"/>
      <c r="H587" s="21"/>
      <c r="I587" s="22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  <c r="AI587" s="28"/>
      <c r="AJ587" s="28"/>
      <c r="AK587" s="28"/>
      <c r="AL587" s="23"/>
      <c r="AM587" s="23"/>
      <c r="AN587" s="23"/>
      <c r="AO587" s="23"/>
      <c r="AP587" s="23"/>
      <c r="AQ587" s="23"/>
      <c r="AR587" s="23"/>
      <c r="AS587" s="23"/>
      <c r="AT587" s="23"/>
      <c r="AU587" s="23"/>
      <c r="AV587" s="23"/>
      <c r="AW587" s="23"/>
      <c r="AX587" s="23"/>
    </row>
    <row r="588" spans="1:50" ht="30">
      <c r="A588" s="23" t="s">
        <v>25</v>
      </c>
      <c r="B588" s="21" t="s">
        <v>163</v>
      </c>
      <c r="C588" s="21"/>
      <c r="D588" s="21"/>
      <c r="E588" s="21"/>
      <c r="F588" s="21"/>
      <c r="G588" s="21"/>
      <c r="H588" s="21"/>
      <c r="I588" s="22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>
        <v>1</v>
      </c>
      <c r="V588" s="21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  <c r="AI588" s="28"/>
      <c r="AJ588" s="28"/>
      <c r="AK588" s="28"/>
      <c r="AL588" s="23"/>
      <c r="AM588" s="23"/>
      <c r="AN588" s="23"/>
      <c r="AO588" s="23"/>
      <c r="AP588" s="23"/>
      <c r="AQ588" s="23"/>
      <c r="AR588" s="23"/>
      <c r="AS588" s="23"/>
      <c r="AT588" s="23"/>
      <c r="AU588" s="23"/>
      <c r="AV588" s="23"/>
      <c r="AW588" s="23"/>
      <c r="AX588" s="23"/>
    </row>
    <row r="589" spans="1:50">
      <c r="A589" s="23" t="s">
        <v>16</v>
      </c>
      <c r="B589" s="21" t="s">
        <v>163</v>
      </c>
      <c r="C589" s="21"/>
      <c r="D589" s="21"/>
      <c r="E589" s="21"/>
      <c r="F589" s="21"/>
      <c r="G589" s="21"/>
      <c r="H589" s="21"/>
      <c r="I589" s="22"/>
      <c r="J589" s="21"/>
      <c r="K589" s="21"/>
      <c r="L589" s="21">
        <v>1</v>
      </c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  <c r="AI589" s="28"/>
      <c r="AJ589" s="28"/>
      <c r="AK589" s="28"/>
      <c r="AL589" s="23"/>
      <c r="AM589" s="23"/>
      <c r="AN589" s="23"/>
      <c r="AO589" s="23"/>
      <c r="AP589" s="23"/>
      <c r="AQ589" s="23"/>
      <c r="AR589" s="23"/>
      <c r="AS589" s="23"/>
      <c r="AT589" s="23"/>
      <c r="AU589" s="23"/>
      <c r="AV589" s="23"/>
      <c r="AW589" s="23"/>
      <c r="AX589" s="23"/>
    </row>
    <row r="590" spans="1:50">
      <c r="A590" s="23" t="s">
        <v>34</v>
      </c>
      <c r="B590" s="21" t="s">
        <v>163</v>
      </c>
      <c r="C590" s="21"/>
      <c r="D590" s="21"/>
      <c r="E590" s="21"/>
      <c r="F590" s="21"/>
      <c r="G590" s="21"/>
      <c r="H590" s="21"/>
      <c r="I590" s="22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8"/>
      <c r="X590" s="28"/>
      <c r="Y590" s="28"/>
      <c r="Z590" s="28"/>
      <c r="AA590" s="28"/>
      <c r="AB590" s="28"/>
      <c r="AC590" s="28"/>
      <c r="AD590" s="28">
        <v>1</v>
      </c>
      <c r="AE590" s="28"/>
      <c r="AF590" s="28"/>
      <c r="AG590" s="28"/>
      <c r="AH590" s="28"/>
      <c r="AI590" s="28"/>
      <c r="AJ590" s="28"/>
      <c r="AK590" s="28"/>
      <c r="AL590" s="23"/>
      <c r="AM590" s="23"/>
      <c r="AN590" s="23"/>
      <c r="AO590" s="23"/>
      <c r="AP590" s="23"/>
      <c r="AQ590" s="23"/>
      <c r="AR590" s="23"/>
      <c r="AS590" s="23"/>
      <c r="AT590" s="23"/>
      <c r="AU590" s="23"/>
      <c r="AV590" s="23"/>
      <c r="AW590" s="23"/>
      <c r="AX590" s="23"/>
    </row>
    <row r="591" spans="1:50" ht="30">
      <c r="A591" s="23" t="s">
        <v>15</v>
      </c>
      <c r="B591" s="21" t="s">
        <v>163</v>
      </c>
      <c r="C591" s="21"/>
      <c r="D591" s="21"/>
      <c r="E591" s="21"/>
      <c r="F591" s="21"/>
      <c r="G591" s="21"/>
      <c r="H591" s="21"/>
      <c r="I591" s="22"/>
      <c r="J591" s="21"/>
      <c r="K591" s="21">
        <v>1</v>
      </c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  <c r="AI591" s="28"/>
      <c r="AJ591" s="28"/>
      <c r="AK591" s="28"/>
      <c r="AL591" s="23"/>
      <c r="AM591" s="23"/>
      <c r="AN591" s="23"/>
      <c r="AO591" s="23"/>
      <c r="AP591" s="23"/>
      <c r="AQ591" s="23"/>
      <c r="AR591" s="23"/>
      <c r="AS591" s="23"/>
      <c r="AT591" s="23"/>
      <c r="AU591" s="23"/>
      <c r="AV591" s="23"/>
      <c r="AW591" s="23"/>
      <c r="AX591" s="23"/>
    </row>
    <row r="592" spans="1:50">
      <c r="A592" s="23" t="s">
        <v>27</v>
      </c>
      <c r="B592" s="21" t="s">
        <v>163</v>
      </c>
      <c r="C592" s="21"/>
      <c r="D592" s="21"/>
      <c r="E592" s="21"/>
      <c r="F592" s="21"/>
      <c r="G592" s="21"/>
      <c r="H592" s="21"/>
      <c r="I592" s="22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8">
        <v>1</v>
      </c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  <c r="AI592" s="28"/>
      <c r="AJ592" s="28"/>
      <c r="AK592" s="28"/>
      <c r="AL592" s="23"/>
      <c r="AM592" s="23"/>
      <c r="AN592" s="23"/>
      <c r="AO592" s="23"/>
      <c r="AP592" s="23"/>
      <c r="AQ592" s="23"/>
      <c r="AR592" s="23"/>
      <c r="AS592" s="23"/>
      <c r="AT592" s="23"/>
      <c r="AU592" s="23"/>
      <c r="AV592" s="23"/>
      <c r="AW592" s="23"/>
      <c r="AX592" s="23"/>
    </row>
    <row r="593" spans="1:50">
      <c r="A593" s="23" t="s">
        <v>21</v>
      </c>
      <c r="B593" s="21" t="s">
        <v>163</v>
      </c>
      <c r="C593" s="21"/>
      <c r="D593" s="21"/>
      <c r="E593" s="21"/>
      <c r="F593" s="21"/>
      <c r="G593" s="21"/>
      <c r="H593" s="21"/>
      <c r="I593" s="22"/>
      <c r="J593" s="21"/>
      <c r="K593" s="21"/>
      <c r="L593" s="21"/>
      <c r="M593" s="21"/>
      <c r="N593" s="21"/>
      <c r="O593" s="21"/>
      <c r="P593" s="21"/>
      <c r="Q593" s="21">
        <v>1</v>
      </c>
      <c r="R593" s="21"/>
      <c r="S593" s="21"/>
      <c r="T593" s="21"/>
      <c r="U593" s="21"/>
      <c r="V593" s="21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  <c r="AI593" s="28"/>
      <c r="AJ593" s="28"/>
      <c r="AK593" s="28"/>
      <c r="AL593" s="23"/>
      <c r="AM593" s="23"/>
      <c r="AN593" s="23"/>
      <c r="AO593" s="23"/>
      <c r="AP593" s="23"/>
      <c r="AQ593" s="23"/>
      <c r="AR593" s="23"/>
      <c r="AS593" s="23"/>
      <c r="AT593" s="23"/>
      <c r="AU593" s="23"/>
      <c r="AV593" s="23"/>
      <c r="AW593" s="23"/>
      <c r="AX593" s="23"/>
    </row>
    <row r="594" spans="1:50">
      <c r="A594" s="23" t="s">
        <v>13</v>
      </c>
      <c r="B594" s="21" t="s">
        <v>163</v>
      </c>
      <c r="C594" s="21"/>
      <c r="D594" s="21"/>
      <c r="E594" s="21"/>
      <c r="F594" s="21"/>
      <c r="G594" s="21"/>
      <c r="H594" s="21"/>
      <c r="I594" s="22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  <c r="AI594" s="28"/>
      <c r="AJ594" s="28"/>
      <c r="AK594" s="28"/>
      <c r="AL594" s="23"/>
      <c r="AM594" s="23"/>
      <c r="AN594" s="23"/>
      <c r="AO594" s="23"/>
      <c r="AP594" s="23"/>
      <c r="AQ594" s="23"/>
      <c r="AR594" s="23"/>
      <c r="AS594" s="23"/>
      <c r="AT594" s="23"/>
      <c r="AU594" s="23"/>
      <c r="AV594" s="23"/>
      <c r="AW594" s="23"/>
      <c r="AX594" s="23"/>
    </row>
    <row r="595" spans="1:50">
      <c r="A595" s="23" t="s">
        <v>41</v>
      </c>
      <c r="B595" s="21" t="s">
        <v>163</v>
      </c>
      <c r="C595" s="21"/>
      <c r="D595" s="21"/>
      <c r="E595" s="21"/>
      <c r="F595" s="21"/>
      <c r="G595" s="21"/>
      <c r="H595" s="21"/>
      <c r="I595" s="22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  <c r="AI595" s="28"/>
      <c r="AJ595" s="28"/>
      <c r="AK595" s="28">
        <v>1</v>
      </c>
      <c r="AL595" s="23"/>
      <c r="AM595" s="23"/>
      <c r="AN595" s="23"/>
      <c r="AO595" s="23"/>
      <c r="AP595" s="23"/>
      <c r="AQ595" s="23"/>
      <c r="AR595" s="23"/>
      <c r="AS595" s="23"/>
      <c r="AT595" s="23"/>
      <c r="AU595" s="23"/>
      <c r="AV595" s="23"/>
      <c r="AW595" s="23"/>
      <c r="AX595" s="23"/>
    </row>
    <row r="596" spans="1:50">
      <c r="A596" s="23" t="s">
        <v>37</v>
      </c>
      <c r="B596" s="21" t="s">
        <v>163</v>
      </c>
      <c r="C596" s="21"/>
      <c r="D596" s="21"/>
      <c r="E596" s="21"/>
      <c r="F596" s="21"/>
      <c r="G596" s="21"/>
      <c r="H596" s="21"/>
      <c r="I596" s="22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>
        <v>1</v>
      </c>
      <c r="AH596" s="28"/>
      <c r="AI596" s="28"/>
      <c r="AJ596" s="28"/>
      <c r="AK596" s="28"/>
      <c r="AL596" s="23"/>
      <c r="AM596" s="23"/>
      <c r="AN596" s="23"/>
      <c r="AO596" s="23"/>
      <c r="AP596" s="23"/>
      <c r="AQ596" s="23"/>
      <c r="AR596" s="23"/>
      <c r="AS596" s="23"/>
      <c r="AT596" s="23"/>
      <c r="AU596" s="23"/>
      <c r="AV596" s="23"/>
      <c r="AW596" s="23"/>
      <c r="AX596" s="23"/>
    </row>
    <row r="597" spans="1:50">
      <c r="A597" s="23" t="s">
        <v>141</v>
      </c>
      <c r="B597" s="24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  <c r="Y597" s="21"/>
      <c r="Z597" s="21"/>
      <c r="AA597" s="22">
        <v>0.04</v>
      </c>
      <c r="AB597" s="21"/>
      <c r="AC597" s="21"/>
      <c r="AD597" s="21"/>
      <c r="AE597" s="21"/>
      <c r="AF597" s="21"/>
      <c r="AG597" s="21"/>
      <c r="AH597" s="21"/>
      <c r="AI597" s="21"/>
      <c r="AJ597" s="21"/>
      <c r="AK597" s="21"/>
      <c r="AL597" s="21"/>
      <c r="AM597" s="21"/>
      <c r="AN597" s="21"/>
      <c r="AO597" s="21"/>
      <c r="AP597" s="21"/>
      <c r="AQ597" s="21"/>
      <c r="AR597" s="21"/>
      <c r="AS597" s="21"/>
      <c r="AT597" s="21"/>
      <c r="AU597" s="21"/>
      <c r="AV597" s="21"/>
      <c r="AW597" s="21"/>
      <c r="AX597" s="21"/>
    </row>
    <row r="598" spans="1:50">
      <c r="A598" s="23" t="s">
        <v>142</v>
      </c>
      <c r="B598" s="24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  <c r="Y598" s="21"/>
      <c r="Z598" s="21"/>
      <c r="AA598" s="22">
        <v>0.1</v>
      </c>
      <c r="AB598" s="21"/>
      <c r="AC598" s="21"/>
      <c r="AD598" s="21"/>
      <c r="AE598" s="21"/>
      <c r="AF598" s="21"/>
      <c r="AG598" s="21"/>
      <c r="AH598" s="21"/>
      <c r="AI598" s="21"/>
      <c r="AJ598" s="21"/>
      <c r="AK598" s="21"/>
      <c r="AL598" s="21"/>
      <c r="AM598" s="21"/>
      <c r="AN598" s="21"/>
      <c r="AO598" s="21"/>
      <c r="AP598" s="21"/>
      <c r="AQ598" s="21"/>
      <c r="AR598" s="21"/>
      <c r="AS598" s="21"/>
      <c r="AT598" s="21"/>
      <c r="AU598" s="21"/>
      <c r="AV598" s="21"/>
      <c r="AW598" s="21"/>
      <c r="AX598" s="21"/>
    </row>
    <row r="599" spans="1:50">
      <c r="A599" s="23" t="s">
        <v>143</v>
      </c>
      <c r="B599" s="24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  <c r="Y599" s="21"/>
      <c r="Z599" s="21"/>
      <c r="AA599" s="22">
        <v>0.2</v>
      </c>
      <c r="AB599" s="21"/>
      <c r="AC599" s="21"/>
      <c r="AD599" s="21"/>
      <c r="AE599" s="21"/>
      <c r="AF599" s="21"/>
      <c r="AG599" s="21"/>
      <c r="AH599" s="21"/>
      <c r="AI599" s="21"/>
      <c r="AJ599" s="21"/>
      <c r="AK599" s="21"/>
      <c r="AL599" s="21"/>
      <c r="AM599" s="21"/>
      <c r="AN599" s="21"/>
      <c r="AO599" s="21"/>
      <c r="AP599" s="21"/>
      <c r="AQ599" s="21"/>
      <c r="AR599" s="21"/>
      <c r="AS599" s="21"/>
      <c r="AT599" s="21"/>
      <c r="AU599" s="21"/>
      <c r="AV599" s="21"/>
      <c r="AW599" s="21"/>
      <c r="AX599" s="21"/>
    </row>
    <row r="600" spans="1:50">
      <c r="A600" s="23" t="s">
        <v>144</v>
      </c>
      <c r="B600" s="24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  <c r="Y600" s="21"/>
      <c r="Z600" s="21"/>
      <c r="AA600" s="22">
        <v>0.4</v>
      </c>
      <c r="AB600" s="21"/>
      <c r="AC600" s="21"/>
      <c r="AD600" s="21"/>
      <c r="AE600" s="21"/>
      <c r="AF600" s="21"/>
      <c r="AG600" s="21"/>
      <c r="AH600" s="21"/>
      <c r="AI600" s="21"/>
      <c r="AJ600" s="21"/>
      <c r="AK600" s="21"/>
      <c r="AL600" s="21"/>
      <c r="AM600" s="21"/>
      <c r="AN600" s="21"/>
      <c r="AO600" s="21"/>
      <c r="AP600" s="21"/>
      <c r="AQ600" s="21"/>
      <c r="AR600" s="21"/>
      <c r="AS600" s="21"/>
      <c r="AT600" s="21"/>
      <c r="AU600" s="21"/>
      <c r="AV600" s="21"/>
      <c r="AW600" s="21"/>
      <c r="AX600" s="21"/>
    </row>
    <row r="601" spans="1:50">
      <c r="A601" s="23" t="s">
        <v>145</v>
      </c>
      <c r="B601" s="24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  <c r="Y601" s="21"/>
      <c r="Z601" s="21"/>
      <c r="AA601" s="22">
        <v>0.8</v>
      </c>
      <c r="AB601" s="21"/>
      <c r="AC601" s="21"/>
      <c r="AD601" s="21"/>
      <c r="AE601" s="21"/>
      <c r="AF601" s="21"/>
      <c r="AG601" s="21"/>
      <c r="AH601" s="21"/>
      <c r="AI601" s="21"/>
      <c r="AJ601" s="21"/>
      <c r="AK601" s="21"/>
      <c r="AL601" s="21"/>
      <c r="AM601" s="21"/>
      <c r="AN601" s="21"/>
      <c r="AO601" s="21"/>
      <c r="AP601" s="21"/>
      <c r="AQ601" s="21"/>
      <c r="AR601" s="21"/>
      <c r="AS601" s="21"/>
      <c r="AT601" s="21"/>
      <c r="AU601" s="21"/>
      <c r="AV601" s="21"/>
      <c r="AW601" s="21"/>
      <c r="AX601" s="21"/>
    </row>
    <row r="602" spans="1:50">
      <c r="A602" s="23" t="s">
        <v>146</v>
      </c>
      <c r="B602" s="25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  <c r="Y602" s="21"/>
      <c r="Z602" s="21"/>
      <c r="AA602" s="22">
        <v>1.5</v>
      </c>
      <c r="AB602" s="21"/>
      <c r="AC602" s="21"/>
      <c r="AD602" s="21"/>
      <c r="AE602" s="21"/>
      <c r="AF602" s="21"/>
      <c r="AG602" s="21"/>
      <c r="AH602" s="21"/>
      <c r="AI602" s="21"/>
      <c r="AJ602" s="21"/>
      <c r="AK602" s="21"/>
      <c r="AL602" s="21"/>
      <c r="AM602" s="21"/>
      <c r="AN602" s="21"/>
      <c r="AO602" s="21"/>
      <c r="AP602" s="21"/>
      <c r="AQ602" s="21"/>
      <c r="AR602" s="21"/>
      <c r="AS602" s="21"/>
      <c r="AT602" s="21"/>
      <c r="AU602" s="21"/>
      <c r="AV602" s="21"/>
      <c r="AW602" s="21"/>
      <c r="AX602" s="21"/>
    </row>
    <row r="603" spans="1:50">
      <c r="A603" s="23" t="s">
        <v>147</v>
      </c>
      <c r="B603" s="24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  <c r="Y603" s="21"/>
      <c r="Z603" s="21"/>
      <c r="AA603" s="22">
        <v>5</v>
      </c>
      <c r="AB603" s="21"/>
      <c r="AC603" s="21"/>
      <c r="AD603" s="21"/>
      <c r="AE603" s="21"/>
      <c r="AF603" s="21"/>
      <c r="AG603" s="21"/>
      <c r="AH603" s="21"/>
      <c r="AI603" s="21"/>
      <c r="AJ603" s="21"/>
      <c r="AK603" s="21"/>
      <c r="AL603" s="21"/>
      <c r="AM603" s="21"/>
      <c r="AN603" s="21"/>
      <c r="AO603" s="21"/>
      <c r="AP603" s="21"/>
      <c r="AQ603" s="21"/>
      <c r="AR603" s="21"/>
      <c r="AS603" s="21"/>
      <c r="AT603" s="21"/>
      <c r="AU603" s="21"/>
      <c r="AV603" s="21"/>
      <c r="AW603" s="21"/>
      <c r="AX603" s="21"/>
    </row>
    <row r="604" spans="1:50">
      <c r="A604" s="23" t="s">
        <v>148</v>
      </c>
      <c r="B604" s="24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  <c r="Y604" s="21"/>
      <c r="Z604" s="21"/>
      <c r="AA604" s="22">
        <v>8</v>
      </c>
      <c r="AB604" s="21"/>
      <c r="AC604" s="21"/>
      <c r="AD604" s="21"/>
      <c r="AE604" s="21"/>
      <c r="AF604" s="21"/>
      <c r="AG604" s="21"/>
      <c r="AH604" s="21"/>
      <c r="AI604" s="21"/>
      <c r="AJ604" s="21"/>
      <c r="AK604" s="21"/>
      <c r="AL604" s="21"/>
      <c r="AM604" s="21"/>
      <c r="AN604" s="21"/>
      <c r="AO604" s="21"/>
      <c r="AP604" s="21"/>
      <c r="AQ604" s="21"/>
      <c r="AR604" s="21"/>
      <c r="AS604" s="21"/>
      <c r="AT604" s="21"/>
      <c r="AU604" s="21"/>
      <c r="AV604" s="21"/>
      <c r="AW604" s="21"/>
      <c r="AX604" s="21"/>
    </row>
    <row r="605" spans="1:50">
      <c r="A605" s="23" t="s">
        <v>149</v>
      </c>
      <c r="B605" s="24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  <c r="Y605" s="21"/>
      <c r="Z605" s="21"/>
      <c r="AA605" s="22">
        <v>10</v>
      </c>
      <c r="AB605" s="21"/>
      <c r="AC605" s="21"/>
      <c r="AD605" s="21"/>
      <c r="AE605" s="21"/>
      <c r="AF605" s="21"/>
      <c r="AG605" s="21"/>
      <c r="AH605" s="21"/>
      <c r="AI605" s="21"/>
      <c r="AJ605" s="21"/>
      <c r="AK605" s="21"/>
      <c r="AL605" s="21"/>
      <c r="AM605" s="21"/>
      <c r="AN605" s="21"/>
      <c r="AO605" s="21"/>
      <c r="AP605" s="21"/>
      <c r="AQ605" s="21"/>
      <c r="AR605" s="21"/>
      <c r="AS605" s="21"/>
      <c r="AT605" s="21"/>
      <c r="AU605" s="21"/>
      <c r="AV605" s="21"/>
      <c r="AW605" s="21"/>
      <c r="AX605" s="21"/>
    </row>
    <row r="606" spans="1:50">
      <c r="A606" s="23" t="s">
        <v>150</v>
      </c>
      <c r="B606" s="24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  <c r="Y606" s="21"/>
      <c r="Z606" s="21"/>
      <c r="AA606" s="22">
        <v>15</v>
      </c>
      <c r="AB606" s="21"/>
      <c r="AC606" s="21"/>
      <c r="AD606" s="21"/>
      <c r="AE606" s="21"/>
      <c r="AF606" s="21"/>
      <c r="AG606" s="21"/>
      <c r="AH606" s="21"/>
      <c r="AI606" s="21"/>
      <c r="AJ606" s="21"/>
      <c r="AK606" s="21"/>
      <c r="AL606" s="21"/>
      <c r="AM606" s="21"/>
      <c r="AN606" s="21"/>
      <c r="AO606" s="21"/>
      <c r="AP606" s="21"/>
      <c r="AQ606" s="21"/>
      <c r="AR606" s="21"/>
      <c r="AS606" s="21"/>
      <c r="AT606" s="21"/>
      <c r="AU606" s="21"/>
      <c r="AV606" s="21"/>
      <c r="AW606" s="21"/>
      <c r="AX606" s="21"/>
    </row>
    <row r="607" spans="1:50">
      <c r="A607" s="23" t="s">
        <v>151</v>
      </c>
      <c r="B607" s="24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  <c r="Y607" s="21"/>
      <c r="Z607" s="21"/>
      <c r="AA607" s="22">
        <v>21</v>
      </c>
      <c r="AB607" s="21"/>
      <c r="AC607" s="21"/>
      <c r="AD607" s="21"/>
      <c r="AE607" s="21"/>
      <c r="AF607" s="21"/>
      <c r="AG607" s="21"/>
      <c r="AH607" s="21"/>
      <c r="AI607" s="21"/>
      <c r="AJ607" s="21"/>
      <c r="AK607" s="21"/>
      <c r="AL607" s="21"/>
      <c r="AM607" s="21"/>
      <c r="AN607" s="21"/>
      <c r="AO607" s="21"/>
      <c r="AP607" s="21"/>
      <c r="AQ607" s="21"/>
      <c r="AR607" s="21"/>
      <c r="AS607" s="21"/>
      <c r="AT607" s="21"/>
      <c r="AU607" s="21"/>
      <c r="AV607" s="21"/>
      <c r="AW607" s="21"/>
      <c r="AX607" s="21"/>
    </row>
    <row r="608" spans="1:50">
      <c r="A608" s="23" t="s">
        <v>152</v>
      </c>
      <c r="B608" s="24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  <c r="Y608" s="21"/>
      <c r="Z608" s="21"/>
      <c r="AA608" s="22">
        <v>42</v>
      </c>
      <c r="AB608" s="21"/>
      <c r="AC608" s="21"/>
      <c r="AD608" s="21"/>
      <c r="AE608" s="21"/>
      <c r="AF608" s="21"/>
      <c r="AG608" s="21"/>
      <c r="AH608" s="21"/>
      <c r="AI608" s="21"/>
      <c r="AJ608" s="21"/>
      <c r="AK608" s="21"/>
      <c r="AL608" s="21"/>
      <c r="AM608" s="21"/>
      <c r="AN608" s="21"/>
      <c r="AO608" s="21"/>
      <c r="AP608" s="21"/>
      <c r="AQ608" s="21"/>
      <c r="AR608" s="21"/>
      <c r="AS608" s="21"/>
      <c r="AT608" s="21"/>
      <c r="AU608" s="21"/>
      <c r="AV608" s="21"/>
      <c r="AW608" s="21"/>
      <c r="AX608" s="21"/>
    </row>
    <row r="609" spans="1:50">
      <c r="A609" s="23" t="s">
        <v>153</v>
      </c>
      <c r="B609" s="25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  <c r="Y609" s="21"/>
      <c r="Z609" s="21"/>
      <c r="AA609" s="21">
        <v>1</v>
      </c>
      <c r="AB609" s="21"/>
      <c r="AC609" s="21"/>
      <c r="AD609" s="21"/>
      <c r="AE609" s="21"/>
      <c r="AF609" s="21"/>
      <c r="AG609" s="21"/>
      <c r="AH609" s="21"/>
      <c r="AI609" s="21"/>
      <c r="AJ609" s="21"/>
      <c r="AK609" s="21"/>
      <c r="AL609" s="21"/>
      <c r="AM609" s="21"/>
      <c r="AN609" s="21"/>
      <c r="AO609" s="21"/>
      <c r="AP609" s="21"/>
      <c r="AQ609" s="21"/>
      <c r="AR609" s="21"/>
      <c r="AS609" s="21"/>
      <c r="AT609" s="21"/>
      <c r="AU609" s="21"/>
      <c r="AV609" s="21"/>
      <c r="AW609" s="21"/>
      <c r="AX609" s="21"/>
    </row>
    <row r="610" spans="1:50">
      <c r="A610" s="23"/>
      <c r="B610" s="23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3"/>
      <c r="P610" s="23"/>
      <c r="Q610" s="23"/>
      <c r="R610" s="23"/>
      <c r="S610" s="23"/>
      <c r="T610" s="23"/>
      <c r="U610" s="23"/>
      <c r="V610" s="23"/>
      <c r="W610" s="23"/>
      <c r="X610" s="23"/>
      <c r="Y610" s="23"/>
      <c r="Z610" s="23"/>
      <c r="AA610" s="23"/>
      <c r="AB610" s="23"/>
      <c r="AC610" s="23"/>
      <c r="AD610" s="23"/>
      <c r="AE610" s="23"/>
      <c r="AF610" s="23"/>
      <c r="AG610" s="23"/>
      <c r="AH610" s="23"/>
      <c r="AI610" s="23"/>
      <c r="AJ610" s="23"/>
      <c r="AK610" s="23"/>
      <c r="AL610" s="23"/>
      <c r="AM610" s="23"/>
      <c r="AN610" s="23"/>
      <c r="AO610" s="23"/>
      <c r="AP610" s="23"/>
      <c r="AQ610" s="23"/>
      <c r="AR610" s="23"/>
      <c r="AS610" s="23"/>
      <c r="AT610" s="23"/>
      <c r="AU610" s="23"/>
      <c r="AV610" s="23"/>
      <c r="AW610" s="23"/>
      <c r="AX610" s="23"/>
    </row>
    <row r="611" spans="1:50">
      <c r="A611" s="23"/>
      <c r="B611" s="23"/>
      <c r="C611" s="23"/>
      <c r="D611" s="23"/>
      <c r="E611" s="23"/>
      <c r="F611" s="23"/>
      <c r="G611" s="23"/>
      <c r="H611" s="23"/>
      <c r="I611" s="23"/>
      <c r="J611" s="23"/>
      <c r="K611" s="23"/>
      <c r="L611" s="23"/>
      <c r="M611" s="23"/>
      <c r="N611" s="23"/>
      <c r="O611" s="23"/>
      <c r="P611" s="23"/>
      <c r="Q611" s="23"/>
      <c r="R611" s="23"/>
      <c r="S611" s="23"/>
      <c r="T611" s="23"/>
      <c r="U611" s="23"/>
      <c r="V611" s="23"/>
      <c r="W611" s="23"/>
      <c r="X611" s="23"/>
      <c r="Y611" s="23"/>
      <c r="Z611" s="23"/>
      <c r="AA611" s="23"/>
      <c r="AB611" s="23"/>
      <c r="AC611" s="23"/>
      <c r="AD611" s="23"/>
      <c r="AE611" s="23"/>
      <c r="AF611" s="23"/>
      <c r="AG611" s="23"/>
      <c r="AH611" s="23"/>
      <c r="AI611" s="23"/>
      <c r="AJ611" s="23"/>
      <c r="AK611" s="23"/>
      <c r="AL611" s="23"/>
      <c r="AM611" s="23"/>
      <c r="AN611" s="23"/>
      <c r="AO611" s="23"/>
      <c r="AP611" s="23"/>
      <c r="AQ611" s="23"/>
      <c r="AR611" s="23"/>
      <c r="AS611" s="23"/>
      <c r="AT611" s="23"/>
      <c r="AU611" s="23"/>
      <c r="AV611" s="23"/>
      <c r="AW611" s="23"/>
      <c r="AX611" s="23"/>
    </row>
    <row r="612" spans="1:50">
      <c r="A612" s="23"/>
      <c r="B612" s="23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3"/>
      <c r="P612" s="23"/>
      <c r="Q612" s="23"/>
      <c r="R612" s="23"/>
      <c r="S612" s="23"/>
      <c r="T612" s="23"/>
      <c r="U612" s="23"/>
      <c r="V612" s="23"/>
      <c r="W612" s="23"/>
      <c r="X612" s="23"/>
      <c r="Y612" s="23"/>
      <c r="Z612" s="23"/>
      <c r="AA612" s="23"/>
      <c r="AB612" s="23"/>
      <c r="AC612" s="23"/>
      <c r="AD612" s="23"/>
      <c r="AE612" s="23"/>
      <c r="AF612" s="23"/>
      <c r="AG612" s="23"/>
      <c r="AH612" s="23"/>
      <c r="AI612" s="23"/>
      <c r="AJ612" s="23"/>
      <c r="AK612" s="23"/>
      <c r="AL612" s="23"/>
      <c r="AM612" s="23"/>
      <c r="AN612" s="23"/>
      <c r="AO612" s="23"/>
      <c r="AP612" s="23"/>
      <c r="AQ612" s="23"/>
      <c r="AR612" s="23"/>
      <c r="AS612" s="23"/>
      <c r="AT612" s="23"/>
      <c r="AU612" s="23"/>
      <c r="AV612" s="23"/>
      <c r="AW612" s="23"/>
      <c r="AX612" s="23"/>
    </row>
    <row r="613" spans="1:50">
      <c r="A613" s="23"/>
      <c r="B613" s="23"/>
      <c r="C613" s="23"/>
      <c r="D613" s="23"/>
      <c r="E613" s="23"/>
      <c r="F613" s="23"/>
      <c r="G613" s="23"/>
      <c r="H613" s="23"/>
      <c r="I613" s="23"/>
      <c r="J613" s="23"/>
      <c r="K613" s="23"/>
      <c r="L613" s="23"/>
      <c r="M613" s="23"/>
      <c r="N613" s="23"/>
      <c r="O613" s="23"/>
      <c r="P613" s="23"/>
      <c r="Q613" s="23"/>
      <c r="R613" s="23"/>
      <c r="S613" s="23"/>
      <c r="T613" s="23"/>
      <c r="U613" s="23"/>
      <c r="V613" s="23"/>
      <c r="W613" s="23"/>
      <c r="X613" s="23"/>
      <c r="Y613" s="23"/>
      <c r="Z613" s="23"/>
      <c r="AA613" s="23"/>
      <c r="AB613" s="23"/>
      <c r="AC613" s="23"/>
      <c r="AD613" s="23"/>
      <c r="AE613" s="23"/>
      <c r="AF613" s="23"/>
      <c r="AG613" s="23"/>
      <c r="AH613" s="23"/>
      <c r="AI613" s="23"/>
      <c r="AJ613" s="23"/>
      <c r="AK613" s="23"/>
      <c r="AL613" s="23"/>
      <c r="AM613" s="23"/>
      <c r="AN613" s="23"/>
      <c r="AO613" s="23"/>
      <c r="AP613" s="23"/>
      <c r="AQ613" s="23"/>
      <c r="AR613" s="23"/>
      <c r="AS613" s="23"/>
      <c r="AT613" s="23"/>
      <c r="AU613" s="23"/>
      <c r="AV613" s="23"/>
      <c r="AW613" s="23"/>
      <c r="AX613" s="23"/>
    </row>
    <row r="614" spans="1:50">
      <c r="A614" s="23"/>
      <c r="B614" s="23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23"/>
      <c r="O614" s="23"/>
      <c r="P614" s="23"/>
      <c r="Q614" s="23"/>
      <c r="R614" s="23"/>
      <c r="S614" s="23"/>
      <c r="T614" s="23"/>
      <c r="U614" s="23"/>
      <c r="V614" s="23"/>
      <c r="W614" s="23"/>
      <c r="X614" s="23"/>
      <c r="Y614" s="23"/>
      <c r="Z614" s="23"/>
      <c r="AA614" s="23"/>
      <c r="AB614" s="23"/>
      <c r="AC614" s="23"/>
      <c r="AD614" s="23"/>
      <c r="AE614" s="23"/>
      <c r="AF614" s="23"/>
      <c r="AG614" s="23"/>
      <c r="AH614" s="23"/>
      <c r="AI614" s="23"/>
      <c r="AJ614" s="23"/>
      <c r="AK614" s="23"/>
      <c r="AL614" s="23"/>
      <c r="AM614" s="23"/>
      <c r="AN614" s="23"/>
      <c r="AO614" s="23"/>
      <c r="AP614" s="23"/>
      <c r="AQ614" s="23"/>
      <c r="AR614" s="23"/>
      <c r="AS614" s="23"/>
      <c r="AT614" s="23"/>
      <c r="AU614" s="23"/>
      <c r="AV614" s="23"/>
      <c r="AW614" s="23"/>
      <c r="AX614" s="23"/>
    </row>
    <row r="615" spans="1:50">
      <c r="A615" s="23"/>
      <c r="B615" s="23"/>
      <c r="C615" s="23"/>
      <c r="D615" s="23"/>
      <c r="E615" s="23"/>
      <c r="F615" s="23"/>
      <c r="G615" s="23"/>
      <c r="H615" s="23"/>
      <c r="I615" s="23"/>
      <c r="J615" s="23"/>
      <c r="K615" s="23"/>
      <c r="L615" s="23"/>
      <c r="M615" s="23"/>
      <c r="N615" s="23"/>
      <c r="O615" s="23"/>
      <c r="P615" s="23"/>
      <c r="Q615" s="23"/>
      <c r="R615" s="23"/>
      <c r="S615" s="23"/>
      <c r="T615" s="23"/>
      <c r="U615" s="23"/>
      <c r="V615" s="23"/>
      <c r="W615" s="23"/>
      <c r="X615" s="23"/>
      <c r="Y615" s="23"/>
      <c r="Z615" s="23"/>
      <c r="AA615" s="23"/>
      <c r="AB615" s="23"/>
      <c r="AC615" s="23"/>
      <c r="AD615" s="23"/>
      <c r="AE615" s="23"/>
      <c r="AF615" s="23"/>
      <c r="AG615" s="23"/>
      <c r="AH615" s="23"/>
      <c r="AI615" s="23"/>
      <c r="AJ615" s="23"/>
      <c r="AK615" s="23"/>
      <c r="AL615" s="23"/>
      <c r="AM615" s="23"/>
      <c r="AN615" s="23"/>
      <c r="AO615" s="23"/>
      <c r="AP615" s="23"/>
      <c r="AQ615" s="23"/>
      <c r="AR615" s="23"/>
      <c r="AS615" s="23"/>
      <c r="AT615" s="23"/>
      <c r="AU615" s="23"/>
      <c r="AV615" s="23"/>
      <c r="AW615" s="23"/>
      <c r="AX615" s="23"/>
    </row>
    <row r="616" spans="1:50">
      <c r="A616" s="23"/>
      <c r="B616" s="23"/>
      <c r="C616" s="23"/>
      <c r="D616" s="23"/>
      <c r="E616" s="23"/>
      <c r="F616" s="23"/>
      <c r="G616" s="23"/>
      <c r="H616" s="23"/>
      <c r="I616" s="23"/>
      <c r="J616" s="23"/>
      <c r="K616" s="23"/>
      <c r="L616" s="23"/>
      <c r="M616" s="23"/>
      <c r="N616" s="23"/>
      <c r="O616" s="23"/>
      <c r="P616" s="23"/>
      <c r="Q616" s="23"/>
      <c r="R616" s="23"/>
      <c r="S616" s="23"/>
      <c r="T616" s="23"/>
      <c r="U616" s="23"/>
      <c r="V616" s="23"/>
      <c r="W616" s="23"/>
      <c r="X616" s="23"/>
      <c r="Y616" s="23"/>
      <c r="Z616" s="23"/>
      <c r="AA616" s="23"/>
      <c r="AB616" s="23"/>
      <c r="AC616" s="23"/>
      <c r="AD616" s="23"/>
      <c r="AE616" s="23"/>
      <c r="AF616" s="23"/>
      <c r="AG616" s="23"/>
      <c r="AH616" s="23"/>
      <c r="AI616" s="23"/>
      <c r="AJ616" s="23"/>
      <c r="AK616" s="23"/>
      <c r="AL616" s="23"/>
      <c r="AM616" s="23"/>
      <c r="AN616" s="23"/>
      <c r="AO616" s="23"/>
      <c r="AP616" s="23"/>
      <c r="AQ616" s="23"/>
      <c r="AR616" s="23"/>
      <c r="AS616" s="23"/>
      <c r="AT616" s="23"/>
      <c r="AU616" s="23"/>
      <c r="AV616" s="23"/>
      <c r="AW616" s="23"/>
      <c r="AX616" s="23"/>
    </row>
    <row r="617" spans="1:50">
      <c r="A617" s="23"/>
      <c r="B617" s="23"/>
      <c r="C617" s="23"/>
      <c r="D617" s="23"/>
      <c r="E617" s="23"/>
      <c r="F617" s="23"/>
      <c r="G617" s="23"/>
      <c r="H617" s="23"/>
      <c r="I617" s="23"/>
      <c r="J617" s="23"/>
      <c r="K617" s="23"/>
      <c r="L617" s="23"/>
      <c r="M617" s="23"/>
      <c r="N617" s="23"/>
      <c r="O617" s="23"/>
      <c r="P617" s="23"/>
      <c r="Q617" s="23"/>
      <c r="R617" s="23"/>
      <c r="S617" s="23"/>
      <c r="T617" s="23"/>
      <c r="U617" s="23"/>
      <c r="V617" s="23"/>
      <c r="W617" s="23"/>
      <c r="X617" s="23"/>
      <c r="Y617" s="23"/>
      <c r="Z617" s="23"/>
      <c r="AA617" s="23"/>
      <c r="AB617" s="23"/>
      <c r="AC617" s="23"/>
      <c r="AD617" s="23"/>
      <c r="AE617" s="23"/>
      <c r="AF617" s="23"/>
      <c r="AG617" s="23"/>
      <c r="AH617" s="23"/>
      <c r="AI617" s="23"/>
      <c r="AJ617" s="23"/>
      <c r="AK617" s="23"/>
      <c r="AL617" s="23"/>
      <c r="AM617" s="23"/>
      <c r="AN617" s="23"/>
      <c r="AO617" s="23"/>
      <c r="AP617" s="23"/>
      <c r="AQ617" s="23"/>
      <c r="AR617" s="23"/>
      <c r="AS617" s="23"/>
      <c r="AT617" s="23"/>
      <c r="AU617" s="23"/>
      <c r="AV617" s="23"/>
      <c r="AW617" s="23"/>
      <c r="AX617" s="23"/>
    </row>
    <row r="618" spans="1:50">
      <c r="A618" s="23"/>
      <c r="B618" s="23"/>
      <c r="C618" s="23"/>
      <c r="D618" s="23"/>
      <c r="E618" s="23"/>
      <c r="F618" s="23"/>
      <c r="G618" s="23"/>
      <c r="H618" s="23"/>
      <c r="I618" s="23"/>
      <c r="J618" s="23"/>
      <c r="K618" s="23"/>
      <c r="L618" s="23"/>
      <c r="M618" s="23"/>
      <c r="N618" s="23"/>
      <c r="O618" s="23"/>
      <c r="P618" s="23"/>
      <c r="Q618" s="23"/>
      <c r="R618" s="23"/>
      <c r="S618" s="23"/>
      <c r="T618" s="23"/>
      <c r="U618" s="23"/>
      <c r="V618" s="23"/>
      <c r="W618" s="23"/>
      <c r="X618" s="23"/>
      <c r="Y618" s="23"/>
      <c r="Z618" s="23"/>
      <c r="AA618" s="23"/>
      <c r="AB618" s="23"/>
      <c r="AC618" s="23"/>
      <c r="AD618" s="23"/>
      <c r="AE618" s="23"/>
      <c r="AF618" s="23"/>
      <c r="AG618" s="23"/>
      <c r="AH618" s="23"/>
      <c r="AI618" s="23"/>
      <c r="AJ618" s="23"/>
      <c r="AK618" s="23"/>
      <c r="AL618" s="23"/>
      <c r="AM618" s="23"/>
      <c r="AN618" s="23"/>
      <c r="AO618" s="23"/>
      <c r="AP618" s="23"/>
      <c r="AQ618" s="23"/>
      <c r="AR618" s="23"/>
      <c r="AS618" s="23"/>
      <c r="AT618" s="23"/>
      <c r="AU618" s="23"/>
      <c r="AV618" s="23"/>
      <c r="AW618" s="23"/>
      <c r="AX618" s="23"/>
    </row>
    <row r="619" spans="1:50">
      <c r="A619" s="23"/>
      <c r="B619" s="23"/>
      <c r="C619" s="23"/>
      <c r="D619" s="23"/>
      <c r="E619" s="23"/>
      <c r="F619" s="23"/>
      <c r="G619" s="23"/>
      <c r="H619" s="23"/>
      <c r="I619" s="23"/>
      <c r="J619" s="23"/>
      <c r="K619" s="23"/>
      <c r="L619" s="23"/>
      <c r="M619" s="23"/>
      <c r="N619" s="23"/>
      <c r="O619" s="23"/>
      <c r="P619" s="23"/>
      <c r="Q619" s="23"/>
      <c r="R619" s="23"/>
      <c r="S619" s="23"/>
      <c r="T619" s="23"/>
      <c r="U619" s="23"/>
      <c r="V619" s="23"/>
      <c r="W619" s="23"/>
      <c r="X619" s="23"/>
      <c r="Y619" s="23"/>
      <c r="Z619" s="23"/>
      <c r="AA619" s="23"/>
      <c r="AB619" s="23"/>
      <c r="AC619" s="23"/>
      <c r="AD619" s="23"/>
      <c r="AE619" s="23"/>
      <c r="AF619" s="23"/>
      <c r="AG619" s="23"/>
      <c r="AH619" s="23"/>
      <c r="AI619" s="23"/>
      <c r="AJ619" s="23"/>
      <c r="AK619" s="23"/>
      <c r="AL619" s="23"/>
      <c r="AM619" s="23"/>
      <c r="AN619" s="23"/>
      <c r="AO619" s="23"/>
      <c r="AP619" s="23"/>
      <c r="AQ619" s="23"/>
      <c r="AR619" s="23"/>
      <c r="AS619" s="23"/>
      <c r="AT619" s="23"/>
      <c r="AU619" s="23"/>
      <c r="AV619" s="23"/>
      <c r="AW619" s="23"/>
      <c r="AX619" s="23"/>
    </row>
    <row r="620" spans="1:50">
      <c r="A620" s="23"/>
      <c r="B620" s="23"/>
      <c r="C620" s="23"/>
      <c r="D620" s="23"/>
      <c r="E620" s="23"/>
      <c r="F620" s="23"/>
      <c r="G620" s="23"/>
      <c r="H620" s="23"/>
      <c r="I620" s="23"/>
      <c r="J620" s="23"/>
      <c r="K620" s="23"/>
      <c r="L620" s="23"/>
      <c r="M620" s="23"/>
      <c r="N620" s="23"/>
      <c r="O620" s="23"/>
      <c r="P620" s="23"/>
      <c r="Q620" s="23"/>
      <c r="R620" s="23"/>
      <c r="S620" s="23"/>
      <c r="T620" s="23"/>
      <c r="U620" s="23"/>
      <c r="V620" s="23"/>
      <c r="W620" s="23"/>
      <c r="X620" s="23"/>
      <c r="Y620" s="23"/>
      <c r="Z620" s="23"/>
      <c r="AA620" s="23"/>
      <c r="AB620" s="23"/>
      <c r="AC620" s="23"/>
      <c r="AD620" s="23"/>
      <c r="AE620" s="23"/>
      <c r="AF620" s="23"/>
      <c r="AG620" s="23"/>
      <c r="AH620" s="23"/>
      <c r="AI620" s="23"/>
      <c r="AJ620" s="23"/>
      <c r="AK620" s="23"/>
      <c r="AL620" s="23"/>
      <c r="AM620" s="23"/>
      <c r="AN620" s="23"/>
      <c r="AO620" s="23"/>
      <c r="AP620" s="23"/>
      <c r="AQ620" s="23"/>
      <c r="AR620" s="23"/>
      <c r="AS620" s="23"/>
      <c r="AT620" s="23"/>
      <c r="AU620" s="23"/>
      <c r="AV620" s="23"/>
      <c r="AW620" s="23"/>
      <c r="AX620" s="23"/>
    </row>
    <row r="621" spans="1:50">
      <c r="A621" s="23"/>
      <c r="B621" s="23"/>
      <c r="C621" s="23"/>
      <c r="D621" s="23"/>
      <c r="E621" s="23"/>
      <c r="F621" s="23"/>
      <c r="G621" s="23"/>
      <c r="H621" s="23"/>
      <c r="I621" s="23"/>
      <c r="J621" s="23"/>
      <c r="K621" s="23"/>
      <c r="L621" s="23"/>
      <c r="M621" s="23"/>
      <c r="N621" s="23"/>
      <c r="O621" s="23"/>
      <c r="P621" s="23"/>
      <c r="Q621" s="23"/>
      <c r="R621" s="23"/>
      <c r="S621" s="23"/>
      <c r="T621" s="23"/>
      <c r="U621" s="23"/>
      <c r="V621" s="23"/>
      <c r="W621" s="23"/>
      <c r="X621" s="23"/>
      <c r="Y621" s="23"/>
      <c r="Z621" s="23"/>
      <c r="AA621" s="23"/>
      <c r="AB621" s="23"/>
      <c r="AC621" s="23"/>
      <c r="AD621" s="23"/>
      <c r="AE621" s="23"/>
      <c r="AF621" s="23"/>
      <c r="AG621" s="23"/>
      <c r="AH621" s="23"/>
      <c r="AI621" s="23"/>
      <c r="AJ621" s="23"/>
      <c r="AK621" s="23"/>
      <c r="AL621" s="23"/>
      <c r="AM621" s="23"/>
      <c r="AN621" s="23"/>
      <c r="AO621" s="23"/>
      <c r="AP621" s="23"/>
      <c r="AQ621" s="23"/>
      <c r="AR621" s="23"/>
      <c r="AS621" s="23"/>
      <c r="AT621" s="23"/>
      <c r="AU621" s="23"/>
      <c r="AV621" s="23"/>
      <c r="AW621" s="23"/>
      <c r="AX621" s="23"/>
    </row>
    <row r="622" spans="1:50">
      <c r="A622" s="23"/>
      <c r="B622" s="23"/>
      <c r="C622" s="23"/>
      <c r="D622" s="23"/>
      <c r="E622" s="23"/>
      <c r="F622" s="23"/>
      <c r="G622" s="23"/>
      <c r="H622" s="23"/>
      <c r="I622" s="23"/>
      <c r="J622" s="23"/>
      <c r="K622" s="23"/>
      <c r="L622" s="23"/>
      <c r="M622" s="23"/>
      <c r="N622" s="23"/>
      <c r="O622" s="23"/>
      <c r="P622" s="23"/>
      <c r="Q622" s="23"/>
      <c r="R622" s="23"/>
      <c r="S622" s="23"/>
      <c r="T622" s="23"/>
      <c r="U622" s="23"/>
      <c r="V622" s="23"/>
      <c r="W622" s="23"/>
      <c r="X622" s="23"/>
      <c r="Y622" s="23"/>
      <c r="Z622" s="23"/>
      <c r="AA622" s="23"/>
      <c r="AB622" s="23"/>
      <c r="AC622" s="23"/>
      <c r="AD622" s="23"/>
      <c r="AE622" s="23"/>
      <c r="AF622" s="23"/>
      <c r="AG622" s="23"/>
      <c r="AH622" s="23"/>
      <c r="AI622" s="23"/>
      <c r="AJ622" s="23"/>
      <c r="AK622" s="23"/>
      <c r="AL622" s="23"/>
      <c r="AM622" s="23"/>
      <c r="AN622" s="23"/>
      <c r="AO622" s="23"/>
      <c r="AP622" s="23"/>
      <c r="AQ622" s="23"/>
      <c r="AR622" s="23"/>
      <c r="AS622" s="23"/>
      <c r="AT622" s="23"/>
      <c r="AU622" s="23"/>
      <c r="AV622" s="23"/>
      <c r="AW622" s="23"/>
      <c r="AX622" s="23"/>
    </row>
  </sheetData>
  <sortState ref="AY59:AY98">
    <sortCondition ref="AY59"/>
  </sortState>
  <conditionalFormatting sqref="Z597:AA609 Z2:AA485 H587:I596">
    <cfRule type="cellIs" dxfId="2" priority="28" stopIfTrue="1" operator="greaterThan">
      <formula>0</formula>
    </cfRule>
  </conditionalFormatting>
  <conditionalFormatting sqref="AZ412:AZ421 AA609 C597:Y609 AB597:AX609 AA206:AA215 C2:Y485 AB2:AX485 AG486 AQ577:AQ586 J587:AK596 AH487:AH496 AI497:AI506 AJ507:AJ516 AK517:AK526 AL527:AL536 AM537:AM546 AN547:AN556 AO557:AO566 AP567:AP576 C587:G596">
    <cfRule type="cellIs" dxfId="1" priority="26" stopIfTrue="1" operator="greaterThan">
      <formula>1</formula>
    </cfRule>
    <cfRule type="cellIs" dxfId="0" priority="27" stopIfTrue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O54"/>
  <sheetViews>
    <sheetView workbookViewId="0">
      <selection activeCell="P9" sqref="P9"/>
    </sheetView>
  </sheetViews>
  <sheetFormatPr baseColWidth="10" defaultRowHeight="15"/>
  <cols>
    <col min="3" max="3" width="12.140625" customWidth="1"/>
    <col min="4" max="4" width="12.28515625" customWidth="1"/>
  </cols>
  <sheetData>
    <row r="1" spans="1:15">
      <c r="E1" s="57" t="s">
        <v>168</v>
      </c>
      <c r="F1" s="57"/>
      <c r="G1" s="57"/>
      <c r="H1" s="57"/>
      <c r="I1" s="57"/>
      <c r="J1" s="57"/>
      <c r="K1" s="57"/>
      <c r="L1" s="57"/>
      <c r="M1" s="57"/>
      <c r="N1" s="57"/>
      <c r="O1" s="57"/>
    </row>
    <row r="2" spans="1:15">
      <c r="A2" s="52" t="s">
        <v>1</v>
      </c>
      <c r="B2" s="52" t="s">
        <v>154</v>
      </c>
      <c r="C2" s="52" t="s">
        <v>155</v>
      </c>
      <c r="D2" s="52" t="s">
        <v>162</v>
      </c>
      <c r="E2" s="58" t="s">
        <v>8</v>
      </c>
      <c r="F2" s="58" t="s">
        <v>166</v>
      </c>
      <c r="G2" s="58" t="s">
        <v>13</v>
      </c>
      <c r="H2" s="58" t="s">
        <v>167</v>
      </c>
      <c r="I2" s="58" t="s">
        <v>21</v>
      </c>
      <c r="J2" s="58" t="s">
        <v>27</v>
      </c>
      <c r="K2" s="58" t="s">
        <v>30</v>
      </c>
      <c r="L2" s="58" t="s">
        <v>31</v>
      </c>
      <c r="M2" s="58" t="s">
        <v>34</v>
      </c>
      <c r="N2" s="58" t="s">
        <v>37</v>
      </c>
      <c r="O2" s="58" t="s">
        <v>45</v>
      </c>
    </row>
    <row r="3" spans="1:15">
      <c r="A3" s="53">
        <v>1</v>
      </c>
      <c r="B3" s="54">
        <f t="array" ref="B3">SUMPRODUCT(('Compteur FL'!$A$4:$A$24=A3)*('Compteur FL'!$B$4:$B$24="C")*('Compteur FL'!$D$4:$D$24))</f>
        <v>3.0983796296296294E-2</v>
      </c>
      <c r="C3" s="54">
        <f t="array" ref="C3">SUMPRODUCT(('Compteur FL'!$A$4:$A$24=A3)*('Compteur FL'!$B$4:$B$24="B")*('Compteur FL'!$D$4:$D$24))</f>
        <v>3.6111111111111114E-3</v>
      </c>
      <c r="D3" s="54">
        <f>B3+C3</f>
        <v>3.4594907407407408E-2</v>
      </c>
      <c r="E3" s="53">
        <f t="array" ref="E3">SUM(IF('Compteur FL'!$A$4:$A$24=A3,'Compteur FL'!$J$4:$J$24,0))</f>
        <v>240</v>
      </c>
      <c r="F3" s="53">
        <f t="array" ref="F3">SUM(IF('Compteur FL'!$A$4:$A$24=A3,'Compteur FL'!$L$4:$L$24,0))</f>
        <v>0</v>
      </c>
      <c r="G3" s="53">
        <f t="array" ref="G3">SUM(IF('Compteur FL'!$A$4:$A$24=A3,'Compteur FL'!$O$4:$O$24,0))</f>
        <v>150</v>
      </c>
      <c r="H3" s="53">
        <f t="array" ref="H3">SUM(IF('Compteur FL'!$A$4:$A$24=A3,'Compteur FL'!$Q$4:$Q$24,0))</f>
        <v>50</v>
      </c>
      <c r="I3" s="53">
        <f t="array" ref="I3">SUM(IF('Compteur FL'!$A$4:$A$24=A3,'Compteur FL'!$W$4:$W$24,0))</f>
        <v>0</v>
      </c>
      <c r="J3" s="53">
        <f t="array" ref="J3">SUM(IF('Compteur FL'!$A$4:$A$24=A3,'Compteur FL'!$AC$4:$AC$24,0))</f>
        <v>0</v>
      </c>
      <c r="K3" s="53">
        <f t="array" ref="K3">SUM(IF('Compteur FL'!$A$4:$A$24=A3,'Compteur FL'!$AF$4:$AF$24,0))</f>
        <v>0</v>
      </c>
      <c r="L3" s="53">
        <f t="array" ref="L3">SUM(IF('Compteur FL'!$A$4:$A$24=A3,'Compteur FL'!$AG$4:$AG$24,0))</f>
        <v>0</v>
      </c>
      <c r="M3" s="53">
        <f t="array" ref="M3">SUM(IF('Compteur FL'!$A$4:$A$24=A3,'Compteur FL'!$AJ$4:$AJ$24,0))</f>
        <v>0</v>
      </c>
      <c r="N3" s="53">
        <f t="array" ref="N3">SUM(IF('Compteur FL'!$A$4:$A$24=A3,'Compteur FL'!$AM$4:$AM$24,0))</f>
        <v>150</v>
      </c>
      <c r="O3" s="53">
        <f t="array" ref="O3">SUM(IF('Compteur FL'!$A$4:$A$24=A3,'Compteur FL'!$AU$4:$AU$24,0))</f>
        <v>0</v>
      </c>
    </row>
    <row r="4" spans="1:15">
      <c r="A4" s="55">
        <v>2</v>
      </c>
      <c r="B4" s="56">
        <f t="array" ref="B4">SUMPRODUCT(('Compteur FL'!$A$4:$A$24=A4)*('Compteur FL'!$B$4:$B$24="C")*('Compteur FL'!$D$4:$D$24))</f>
        <v>1.923611111111111E-2</v>
      </c>
      <c r="C4" s="56">
        <f t="array" ref="C4">SUMPRODUCT(('Compteur FL'!$A$4:$A$24=A4)*('Compteur FL'!$B$4:$B$24="B")*('Compteur FL'!$D$4:$D$24))</f>
        <v>5.7291666666666671E-3</v>
      </c>
      <c r="D4" s="56">
        <f t="shared" ref="D4:D54" si="0">B4+C4</f>
        <v>2.4965277777777777E-2</v>
      </c>
      <c r="E4" s="55">
        <f t="array" ref="E4">SUM(IF('Compteur FL'!$A$4:$A$24=A4,'Compteur FL'!$J$4:$J$24,0))</f>
        <v>50</v>
      </c>
      <c r="F4" s="55">
        <f t="array" ref="F4">SUM(IF('Compteur FL'!$A$4:$A$24=A4,'Compteur FL'!$L$4:$L$24,0))</f>
        <v>0.24</v>
      </c>
      <c r="G4" s="55">
        <f t="array" ref="G4">SUM(IF('Compteur FL'!$A$4:$A$24=A4,'Compteur FL'!$O$4:$O$24,0))</f>
        <v>100</v>
      </c>
      <c r="H4" s="55">
        <f t="array" ref="H4">SUM(IF('Compteur FL'!$A$4:$A$24=A4,'Compteur FL'!$Q$4:$Q$24,0))</f>
        <v>0</v>
      </c>
      <c r="I4" s="55">
        <f t="array" ref="I4">SUM(IF('Compteur FL'!$A$4:$A$24=A4,'Compteur FL'!$W$4:$W$24,0))</f>
        <v>50</v>
      </c>
      <c r="J4" s="55">
        <f t="array" ref="J4">SUM(IF('Compteur FL'!$A$4:$A$24=A4,'Compteur FL'!$AC$4:$AC$24,0))</f>
        <v>50</v>
      </c>
      <c r="K4" s="55">
        <f t="array" ref="K4">SUM(IF('Compteur FL'!$A$4:$A$24=A4,'Compteur FL'!$AF$4:$AF$24,0))</f>
        <v>0</v>
      </c>
      <c r="L4" s="55">
        <f t="array" ref="L4">SUM(IF('Compteur FL'!$A$4:$A$24=A4,'Compteur FL'!$AG$4:$AG$24,0))</f>
        <v>0</v>
      </c>
      <c r="M4" s="55">
        <f t="array" ref="M4">SUM(IF('Compteur FL'!$A$4:$A$24=A4,'Compteur FL'!$AJ$4:$AJ$24,0))</f>
        <v>0</v>
      </c>
      <c r="N4" s="55">
        <f t="array" ref="N4">SUM(IF('Compteur FL'!$A$4:$A$24=A4,'Compteur FL'!$AM$4:$AM$24,0))</f>
        <v>0</v>
      </c>
      <c r="O4" s="55">
        <f t="array" ref="O4">SUM(IF('Compteur FL'!$A$4:$A$24=A4,'Compteur FL'!$AU$4:$AU$24,0))</f>
        <v>0</v>
      </c>
    </row>
    <row r="5" spans="1:15">
      <c r="A5" s="53">
        <v>3</v>
      </c>
      <c r="B5" s="54">
        <f t="array" ref="B5">SUMPRODUCT(('Compteur FL'!$A$4:$A$24=A5)*('Compteur FL'!$B$4:$B$24="C")*('Compteur FL'!$D$4:$D$24))</f>
        <v>3.5034722222222224E-2</v>
      </c>
      <c r="C5" s="54">
        <f t="array" ref="C5">SUMPRODUCT(('Compteur FL'!$A$4:$A$24=A5)*('Compteur FL'!$B$4:$B$24="B")*('Compteur FL'!$D$4:$D$24))</f>
        <v>0</v>
      </c>
      <c r="D5" s="54">
        <f t="shared" si="0"/>
        <v>3.5034722222222224E-2</v>
      </c>
      <c r="E5" s="53">
        <f t="array" ref="E5">SUM(IF('Compteur FL'!$A$4:$A$24=A5,'Compteur FL'!$J$4:$J$24,0))</f>
        <v>200</v>
      </c>
      <c r="F5" s="53">
        <f t="array" ref="F5">SUM(IF('Compteur FL'!$A$4:$A$24=A5,'Compteur FL'!$L$4:$L$24,0))</f>
        <v>0</v>
      </c>
      <c r="G5" s="53">
        <f t="array" ref="G5">SUM(IF('Compteur FL'!$A$4:$A$24=A5,'Compteur FL'!$O$4:$O$24,0))</f>
        <v>200</v>
      </c>
      <c r="H5" s="53">
        <f t="array" ref="H5">SUM(IF('Compteur FL'!$A$4:$A$24=A5,'Compteur FL'!$Q$4:$Q$24,0))</f>
        <v>150</v>
      </c>
      <c r="I5" s="53">
        <f t="array" ref="I5">SUM(IF('Compteur FL'!$A$4:$A$24=A5,'Compteur FL'!$W$4:$W$24,0))</f>
        <v>0</v>
      </c>
      <c r="J5" s="53">
        <f t="array" ref="J5">SUM(IF('Compteur FL'!$A$4:$A$24=A5,'Compteur FL'!$AC$4:$AC$24,0))</f>
        <v>0</v>
      </c>
      <c r="K5" s="53">
        <f t="array" ref="K5">SUM(IF('Compteur FL'!$A$4:$A$24=A5,'Compteur FL'!$AF$4:$AF$24,0))</f>
        <v>0</v>
      </c>
      <c r="L5" s="53">
        <f t="array" ref="L5">SUM(IF('Compteur FL'!$A$4:$A$24=A5,'Compteur FL'!$AG$4:$AG$24,0))</f>
        <v>0</v>
      </c>
      <c r="M5" s="53">
        <f t="array" ref="M5">SUM(IF('Compteur FL'!$A$4:$A$24=A5,'Compteur FL'!$AJ$4:$AJ$24,0))</f>
        <v>0</v>
      </c>
      <c r="N5" s="53">
        <f t="array" ref="N5">SUM(IF('Compteur FL'!$A$4:$A$24=A5,'Compteur FL'!$AM$4:$AM$24,0))</f>
        <v>50</v>
      </c>
      <c r="O5" s="53">
        <f t="array" ref="O5">SUM(IF('Compteur FL'!$A$4:$A$24=A5,'Compteur FL'!$AU$4:$AU$24,0))</f>
        <v>0</v>
      </c>
    </row>
    <row r="6" spans="1:15">
      <c r="A6" s="55">
        <v>4</v>
      </c>
      <c r="B6" s="56">
        <f t="array" ref="B6">SUMPRODUCT(('Compteur FL'!$A$4:$A$24=A6)*('Compteur FL'!$B$4:$B$24="C")*('Compteur FL'!$D$4:$D$24))</f>
        <v>0</v>
      </c>
      <c r="C6" s="56">
        <f t="array" ref="C6">SUMPRODUCT(('Compteur FL'!$A$4:$A$24=A6)*('Compteur FL'!$B$4:$B$24="B")*('Compteur FL'!$D$4:$D$24))</f>
        <v>1.6493055555555556E-2</v>
      </c>
      <c r="D6" s="56">
        <f t="shared" si="0"/>
        <v>1.6493055555555556E-2</v>
      </c>
      <c r="E6" s="55">
        <f t="array" ref="E6">SUM(IF('Compteur FL'!$A$4:$A$24=A6,'Compteur FL'!$J$4:$J$24,0))</f>
        <v>0</v>
      </c>
      <c r="F6" s="55">
        <f t="array" ref="F6">SUM(IF('Compteur FL'!$A$4:$A$24=A6,'Compteur FL'!$L$4:$L$24,0))</f>
        <v>0</v>
      </c>
      <c r="G6" s="55">
        <f t="array" ref="G6">SUM(IF('Compteur FL'!$A$4:$A$24=A6,'Compteur FL'!$O$4:$O$24,0))</f>
        <v>0</v>
      </c>
      <c r="H6" s="55">
        <f t="array" ref="H6">SUM(IF('Compteur FL'!$A$4:$A$24=A6,'Compteur FL'!$Q$4:$Q$24,0))</f>
        <v>0</v>
      </c>
      <c r="I6" s="55">
        <f t="array" ref="I6">SUM(IF('Compteur FL'!$A$4:$A$24=A6,'Compteur FL'!$W$4:$W$24,0))</f>
        <v>0</v>
      </c>
      <c r="J6" s="55">
        <f t="array" ref="J6">SUM(IF('Compteur FL'!$A$4:$A$24=A6,'Compteur FL'!$AC$4:$AC$24,0))</f>
        <v>0</v>
      </c>
      <c r="K6" s="55">
        <f t="array" ref="K6">SUM(IF('Compteur FL'!$A$4:$A$24=A6,'Compteur FL'!$AF$4:$AF$24,0))</f>
        <v>0</v>
      </c>
      <c r="L6" s="55">
        <f t="array" ref="L6">SUM(IF('Compteur FL'!$A$4:$A$24=A6,'Compteur FL'!$AG$4:$AG$24,0))</f>
        <v>5</v>
      </c>
      <c r="M6" s="55">
        <f t="array" ref="M6">SUM(IF('Compteur FL'!$A$4:$A$24=A6,'Compteur FL'!$AJ$4:$AJ$24,0))</f>
        <v>0</v>
      </c>
      <c r="N6" s="55">
        <f t="array" ref="N6">SUM(IF('Compteur FL'!$A$4:$A$24=A6,'Compteur FL'!$AM$4:$AM$24,0))</f>
        <v>0</v>
      </c>
      <c r="O6" s="55">
        <f t="array" ref="O6">SUM(IF('Compteur FL'!$A$4:$A$24=A6,'Compteur FL'!$AU$4:$AU$24,0))</f>
        <v>0</v>
      </c>
    </row>
    <row r="7" spans="1:15">
      <c r="A7" s="53">
        <v>5</v>
      </c>
      <c r="B7" s="54">
        <f t="array" ref="B7">SUMPRODUCT(('Compteur FL'!$A$4:$A$24=A7)*('Compteur FL'!$B$4:$B$24="C")*('Compteur FL'!$D$4:$D$24))</f>
        <v>0</v>
      </c>
      <c r="C7" s="54">
        <f t="array" ref="C7">SUMPRODUCT(('Compteur FL'!$A$4:$A$24=A7)*('Compteur FL'!$B$4:$B$24="B")*('Compteur FL'!$D$4:$D$24))</f>
        <v>0</v>
      </c>
      <c r="D7" s="54">
        <f t="shared" si="0"/>
        <v>0</v>
      </c>
      <c r="E7" s="53">
        <f t="array" ref="E7">SUM(IF('Compteur FL'!$A$4:$A$24=A7,'Compteur FL'!$J$4:$J$24,0))</f>
        <v>0</v>
      </c>
      <c r="F7" s="53">
        <f t="array" ref="F7">SUM(IF('Compteur FL'!$A$4:$A$24=A7,'Compteur FL'!$L$4:$L$24,0))</f>
        <v>0</v>
      </c>
      <c r="G7" s="53">
        <f t="array" ref="G7">SUM(IF('Compteur FL'!$A$4:$A$24=A7,'Compteur FL'!$O$4:$O$24,0))</f>
        <v>0</v>
      </c>
      <c r="H7" s="53">
        <f t="array" ref="H7">SUM(IF('Compteur FL'!$A$4:$A$24=A7,'Compteur FL'!$Q$4:$Q$24,0))</f>
        <v>0</v>
      </c>
      <c r="I7" s="53">
        <f t="array" ref="I7">SUM(IF('Compteur FL'!$A$4:$A$24=A7,'Compteur FL'!$W$4:$W$24,0))</f>
        <v>0</v>
      </c>
      <c r="J7" s="53">
        <f t="array" ref="J7">SUM(IF('Compteur FL'!$A$4:$A$24=A7,'Compteur FL'!$AC$4:$AC$24,0))</f>
        <v>0</v>
      </c>
      <c r="K7" s="53">
        <f t="array" ref="K7">SUM(IF('Compteur FL'!$A$4:$A$24=A7,'Compteur FL'!$AF$4:$AF$24,0))</f>
        <v>0</v>
      </c>
      <c r="L7" s="53">
        <f t="array" ref="L7">SUM(IF('Compteur FL'!$A$4:$A$24=A7,'Compteur FL'!$AG$4:$AG$24,0))</f>
        <v>0</v>
      </c>
      <c r="M7" s="53">
        <f t="array" ref="M7">SUM(IF('Compteur FL'!$A$4:$A$24=A7,'Compteur FL'!$AJ$4:$AJ$24,0))</f>
        <v>0</v>
      </c>
      <c r="N7" s="53">
        <f t="array" ref="N7">SUM(IF('Compteur FL'!$A$4:$A$24=A7,'Compteur FL'!$AM$4:$AM$24,0))</f>
        <v>0</v>
      </c>
      <c r="O7" s="53">
        <f t="array" ref="O7">SUM(IF('Compteur FL'!$A$4:$A$24=A7,'Compteur FL'!$AU$4:$AU$24,0))</f>
        <v>0</v>
      </c>
    </row>
    <row r="8" spans="1:15">
      <c r="A8" s="55">
        <v>6</v>
      </c>
      <c r="B8" s="56">
        <f t="array" ref="B8">SUMPRODUCT(('Compteur FL'!$A$4:$A$24=A8)*('Compteur FL'!$B$4:$B$24="C")*('Compteur FL'!$D$4:$D$24))</f>
        <v>0</v>
      </c>
      <c r="C8" s="56">
        <f t="array" ref="C8">SUMPRODUCT(('Compteur FL'!$A$4:$A$24=A8)*('Compteur FL'!$B$4:$B$24="B")*('Compteur FL'!$D$4:$D$24))</f>
        <v>0</v>
      </c>
      <c r="D8" s="56">
        <f t="shared" si="0"/>
        <v>0</v>
      </c>
      <c r="E8" s="55">
        <f t="array" ref="E8">SUM(IF('Compteur FL'!$A$4:$A$24=A8,'Compteur FL'!$J$4:$J$24,0))</f>
        <v>0</v>
      </c>
      <c r="F8" s="55">
        <f t="array" ref="F8">SUM(IF('Compteur FL'!$A$4:$A$24=A8,'Compteur FL'!$L$4:$L$24,0))</f>
        <v>0</v>
      </c>
      <c r="G8" s="55">
        <f t="array" ref="G8">SUM(IF('Compteur FL'!$A$4:$A$24=A8,'Compteur FL'!$O$4:$O$24,0))</f>
        <v>0</v>
      </c>
      <c r="H8" s="55">
        <f t="array" ref="H8">SUM(IF('Compteur FL'!$A$4:$A$24=A8,'Compteur FL'!$Q$4:$Q$24,0))</f>
        <v>0</v>
      </c>
      <c r="I8" s="55">
        <f t="array" ref="I8">SUM(IF('Compteur FL'!$A$4:$A$24=A8,'Compteur FL'!$W$4:$W$24,0))</f>
        <v>0</v>
      </c>
      <c r="J8" s="55">
        <f t="array" ref="J8">SUM(IF('Compteur FL'!$A$4:$A$24=A8,'Compteur FL'!$AC$4:$AC$24,0))</f>
        <v>0</v>
      </c>
      <c r="K8" s="55">
        <f t="array" ref="K8">SUM(IF('Compteur FL'!$A$4:$A$24=A8,'Compteur FL'!$AF$4:$AF$24,0))</f>
        <v>0</v>
      </c>
      <c r="L8" s="55">
        <f t="array" ref="L8">SUM(IF('Compteur FL'!$A$4:$A$24=A8,'Compteur FL'!$AG$4:$AG$24,0))</f>
        <v>0</v>
      </c>
      <c r="M8" s="55">
        <f t="array" ref="M8">SUM(IF('Compteur FL'!$A$4:$A$24=A8,'Compteur FL'!$AJ$4:$AJ$24,0))</f>
        <v>0</v>
      </c>
      <c r="N8" s="55">
        <f t="array" ref="N8">SUM(IF('Compteur FL'!$A$4:$A$24=A8,'Compteur FL'!$AM$4:$AM$24,0))</f>
        <v>0</v>
      </c>
      <c r="O8" s="55">
        <f t="array" ref="O8">SUM(IF('Compteur FL'!$A$4:$A$24=A8,'Compteur FL'!$AU$4:$AU$24,0))</f>
        <v>0</v>
      </c>
    </row>
    <row r="9" spans="1:15">
      <c r="A9" s="53">
        <v>7</v>
      </c>
      <c r="B9" s="54">
        <f t="array" ref="B9">SUMPRODUCT(('Compteur FL'!$A$4:$A$24=A9)*('Compteur FL'!$B$4:$B$24="C")*('Compteur FL'!$D$4:$D$24))</f>
        <v>0</v>
      </c>
      <c r="C9" s="54">
        <f t="array" ref="C9">SUMPRODUCT(('Compteur FL'!$A$4:$A$24=A9)*('Compteur FL'!$B$4:$B$24="B")*('Compteur FL'!$D$4:$D$24))</f>
        <v>0</v>
      </c>
      <c r="D9" s="54">
        <f t="shared" si="0"/>
        <v>0</v>
      </c>
      <c r="E9" s="53">
        <f t="array" ref="E9">SUM(IF('Compteur FL'!$A$4:$A$24=A9,'Compteur FL'!$J$4:$J$24,0))</f>
        <v>0</v>
      </c>
      <c r="F9" s="53">
        <f t="array" ref="F9">SUM(IF('Compteur FL'!$A$4:$A$24=A9,'Compteur FL'!$L$4:$L$24,0))</f>
        <v>0</v>
      </c>
      <c r="G9" s="53">
        <f t="array" ref="G9">SUM(IF('Compteur FL'!$A$4:$A$24=A9,'Compteur FL'!$O$4:$O$24,0))</f>
        <v>0</v>
      </c>
      <c r="H9" s="53">
        <f t="array" ref="H9">SUM(IF('Compteur FL'!$A$4:$A$24=A9,'Compteur FL'!$Q$4:$Q$24,0))</f>
        <v>0</v>
      </c>
      <c r="I9" s="53">
        <f t="array" ref="I9">SUM(IF('Compteur FL'!$A$4:$A$24=A9,'Compteur FL'!$W$4:$W$24,0))</f>
        <v>0</v>
      </c>
      <c r="J9" s="53">
        <f t="array" ref="J9">SUM(IF('Compteur FL'!$A$4:$A$24=A9,'Compteur FL'!$AC$4:$AC$24,0))</f>
        <v>0</v>
      </c>
      <c r="K9" s="53">
        <f t="array" ref="K9">SUM(IF('Compteur FL'!$A$4:$A$24=A9,'Compteur FL'!$AF$4:$AF$24,0))</f>
        <v>0</v>
      </c>
      <c r="L9" s="53">
        <f t="array" ref="L9">SUM(IF('Compteur FL'!$A$4:$A$24=A9,'Compteur FL'!$AG$4:$AG$24,0))</f>
        <v>0</v>
      </c>
      <c r="M9" s="53">
        <f t="array" ref="M9">SUM(IF('Compteur FL'!$A$4:$A$24=A9,'Compteur FL'!$AJ$4:$AJ$24,0))</f>
        <v>0</v>
      </c>
      <c r="N9" s="53">
        <f t="array" ref="N9">SUM(IF('Compteur FL'!$A$4:$A$24=A9,'Compteur FL'!$AM$4:$AM$24,0))</f>
        <v>0</v>
      </c>
      <c r="O9" s="53">
        <f t="array" ref="O9">SUM(IF('Compteur FL'!$A$4:$A$24=A9,'Compteur FL'!$AU$4:$AU$24,0))</f>
        <v>0</v>
      </c>
    </row>
    <row r="10" spans="1:15">
      <c r="A10" s="55">
        <v>8</v>
      </c>
      <c r="B10" s="56">
        <f t="array" ref="B10">SUMPRODUCT(('Compteur FL'!$A$4:$A$24=A10)*('Compteur FL'!$B$4:$B$24="C")*('Compteur FL'!$D$4:$D$24))</f>
        <v>0</v>
      </c>
      <c r="C10" s="56">
        <f t="array" ref="C10">SUMPRODUCT(('Compteur FL'!$A$4:$A$24=A10)*('Compteur FL'!$B$4:$B$24="B")*('Compteur FL'!$D$4:$D$24))</f>
        <v>0</v>
      </c>
      <c r="D10" s="56">
        <f t="shared" si="0"/>
        <v>0</v>
      </c>
      <c r="E10" s="55">
        <f t="array" ref="E10">SUM(IF('Compteur FL'!$A$4:$A$24=A10,'Compteur FL'!$J$4:$J$24,0))</f>
        <v>0</v>
      </c>
      <c r="F10" s="55">
        <f t="array" ref="F10">SUM(IF('Compteur FL'!$A$4:$A$24=A10,'Compteur FL'!$L$4:$L$24,0))</f>
        <v>0</v>
      </c>
      <c r="G10" s="55">
        <f t="array" ref="G10">SUM(IF('Compteur FL'!$A$4:$A$24=A10,'Compteur FL'!$O$4:$O$24,0))</f>
        <v>0</v>
      </c>
      <c r="H10" s="55">
        <f t="array" ref="H10">SUM(IF('Compteur FL'!$A$4:$A$24=A10,'Compteur FL'!$Q$4:$Q$24,0))</f>
        <v>0</v>
      </c>
      <c r="I10" s="55">
        <f t="array" ref="I10">SUM(IF('Compteur FL'!$A$4:$A$24=A10,'Compteur FL'!$W$4:$W$24,0))</f>
        <v>0</v>
      </c>
      <c r="J10" s="55">
        <f t="array" ref="J10">SUM(IF('Compteur FL'!$A$4:$A$24=A10,'Compteur FL'!$AC$4:$AC$24,0))</f>
        <v>0</v>
      </c>
      <c r="K10" s="55">
        <f t="array" ref="K10">SUM(IF('Compteur FL'!$A$4:$A$24=A10,'Compteur FL'!$AF$4:$AF$24,0))</f>
        <v>0</v>
      </c>
      <c r="L10" s="55">
        <f t="array" ref="L10">SUM(IF('Compteur FL'!$A$4:$A$24=A10,'Compteur FL'!$AG$4:$AG$24,0))</f>
        <v>0</v>
      </c>
      <c r="M10" s="55">
        <f t="array" ref="M10">SUM(IF('Compteur FL'!$A$4:$A$24=A10,'Compteur FL'!$AJ$4:$AJ$24,0))</f>
        <v>0</v>
      </c>
      <c r="N10" s="55">
        <f t="array" ref="N10">SUM(IF('Compteur FL'!$A$4:$A$24=A10,'Compteur FL'!$AM$4:$AM$24,0))</f>
        <v>0</v>
      </c>
      <c r="O10" s="55">
        <f t="array" ref="O10">SUM(IF('Compteur FL'!$A$4:$A$24=A10,'Compteur FL'!$AU$4:$AU$24,0))</f>
        <v>0</v>
      </c>
    </row>
    <row r="11" spans="1:15">
      <c r="A11" s="53">
        <v>9</v>
      </c>
      <c r="B11" s="54">
        <f t="array" ref="B11">SUMPRODUCT(('Compteur FL'!$A$4:$A$24=A11)*('Compteur FL'!$B$4:$B$24="C")*('Compteur FL'!$D$4:$D$24))</f>
        <v>0</v>
      </c>
      <c r="C11" s="54">
        <f t="array" ref="C11">SUMPRODUCT(('Compteur FL'!$A$4:$A$24=A11)*('Compteur FL'!$B$4:$B$24="B")*('Compteur FL'!$D$4:$D$24))</f>
        <v>0</v>
      </c>
      <c r="D11" s="54">
        <f t="shared" si="0"/>
        <v>0</v>
      </c>
      <c r="E11" s="53">
        <f t="array" ref="E11">SUM(IF('Compteur FL'!$A$4:$A$24=A11,'Compteur FL'!$J$4:$J$24,0))</f>
        <v>0</v>
      </c>
      <c r="F11" s="53">
        <f t="array" ref="F11">SUM(IF('Compteur FL'!$A$4:$A$24=A11,'Compteur FL'!$L$4:$L$24,0))</f>
        <v>0</v>
      </c>
      <c r="G11" s="53">
        <f t="array" ref="G11">SUM(IF('Compteur FL'!$A$4:$A$24=A11,'Compteur FL'!$O$4:$O$24,0))</f>
        <v>0</v>
      </c>
      <c r="H11" s="53">
        <f t="array" ref="H11">SUM(IF('Compteur FL'!$A$4:$A$24=A11,'Compteur FL'!$Q$4:$Q$24,0))</f>
        <v>0</v>
      </c>
      <c r="I11" s="53">
        <f t="array" ref="I11">SUM(IF('Compteur FL'!$A$4:$A$24=A11,'Compteur FL'!$W$4:$W$24,0))</f>
        <v>0</v>
      </c>
      <c r="J11" s="53">
        <f t="array" ref="J11">SUM(IF('Compteur FL'!$A$4:$A$24=A11,'Compteur FL'!$AC$4:$AC$24,0))</f>
        <v>0</v>
      </c>
      <c r="K11" s="53">
        <f t="array" ref="K11">SUM(IF('Compteur FL'!$A$4:$A$24=A11,'Compteur FL'!$AF$4:$AF$24,0))</f>
        <v>0</v>
      </c>
      <c r="L11" s="53">
        <f t="array" ref="L11">SUM(IF('Compteur FL'!$A$4:$A$24=A11,'Compteur FL'!$AG$4:$AG$24,0))</f>
        <v>0</v>
      </c>
      <c r="M11" s="53">
        <f t="array" ref="M11">SUM(IF('Compteur FL'!$A$4:$A$24=A11,'Compteur FL'!$AJ$4:$AJ$24,0))</f>
        <v>0</v>
      </c>
      <c r="N11" s="53">
        <f t="array" ref="N11">SUM(IF('Compteur FL'!$A$4:$A$24=A11,'Compteur FL'!$AM$4:$AM$24,0))</f>
        <v>0</v>
      </c>
      <c r="O11" s="53">
        <f t="array" ref="O11">SUM(IF('Compteur FL'!$A$4:$A$24=A11,'Compteur FL'!$AU$4:$AU$24,0))</f>
        <v>0</v>
      </c>
    </row>
    <row r="12" spans="1:15">
      <c r="A12" s="55">
        <v>10</v>
      </c>
      <c r="B12" s="56">
        <f t="array" ref="B12">SUMPRODUCT(('Compteur FL'!$A$4:$A$24=A12)*('Compteur FL'!$B$4:$B$24="C")*('Compteur FL'!$D$4:$D$24))</f>
        <v>0</v>
      </c>
      <c r="C12" s="56">
        <f t="array" ref="C12">SUMPRODUCT(('Compteur FL'!$A$4:$A$24=A12)*('Compteur FL'!$B$4:$B$24="B")*('Compteur FL'!$D$4:$D$24))</f>
        <v>0</v>
      </c>
      <c r="D12" s="56">
        <f t="shared" si="0"/>
        <v>0</v>
      </c>
      <c r="E12" s="55">
        <f t="array" ref="E12">SUM(IF('Compteur FL'!$A$4:$A$24=A12,'Compteur FL'!$J$4:$J$24,0))</f>
        <v>0</v>
      </c>
      <c r="F12" s="55">
        <f t="array" ref="F12">SUM(IF('Compteur FL'!$A$4:$A$24=A12,'Compteur FL'!$L$4:$L$24,0))</f>
        <v>0</v>
      </c>
      <c r="G12" s="55">
        <f t="array" ref="G12">SUM(IF('Compteur FL'!$A$4:$A$24=A12,'Compteur FL'!$O$4:$O$24,0))</f>
        <v>0</v>
      </c>
      <c r="H12" s="55">
        <f t="array" ref="H12">SUM(IF('Compteur FL'!$A$4:$A$24=A12,'Compteur FL'!$Q$4:$Q$24,0))</f>
        <v>0</v>
      </c>
      <c r="I12" s="55">
        <f t="array" ref="I12">SUM(IF('Compteur FL'!$A$4:$A$24=A12,'Compteur FL'!$W$4:$W$24,0))</f>
        <v>0</v>
      </c>
      <c r="J12" s="55">
        <f t="array" ref="J12">SUM(IF('Compteur FL'!$A$4:$A$24=A12,'Compteur FL'!$AC$4:$AC$24,0))</f>
        <v>0</v>
      </c>
      <c r="K12" s="55">
        <f t="array" ref="K12">SUM(IF('Compteur FL'!$A$4:$A$24=A12,'Compteur FL'!$AF$4:$AF$24,0))</f>
        <v>0</v>
      </c>
      <c r="L12" s="55">
        <f t="array" ref="L12">SUM(IF('Compteur FL'!$A$4:$A$24=A12,'Compteur FL'!$AG$4:$AG$24,0))</f>
        <v>0</v>
      </c>
      <c r="M12" s="55">
        <f t="array" ref="M12">SUM(IF('Compteur FL'!$A$4:$A$24=A12,'Compteur FL'!$AJ$4:$AJ$24,0))</f>
        <v>0</v>
      </c>
      <c r="N12" s="55">
        <f t="array" ref="N12">SUM(IF('Compteur FL'!$A$4:$A$24=A12,'Compteur FL'!$AM$4:$AM$24,0))</f>
        <v>0</v>
      </c>
      <c r="O12" s="55">
        <f t="array" ref="O12">SUM(IF('Compteur FL'!$A$4:$A$24=A12,'Compteur FL'!$AU$4:$AU$24,0))</f>
        <v>0</v>
      </c>
    </row>
    <row r="13" spans="1:15">
      <c r="A13" s="53">
        <v>11</v>
      </c>
      <c r="B13" s="54">
        <f t="array" ref="B13">SUMPRODUCT(('Compteur FL'!$A$4:$A$24=A13)*('Compteur FL'!$B$4:$B$24="C")*('Compteur FL'!$D$4:$D$24))</f>
        <v>0</v>
      </c>
      <c r="C13" s="54">
        <f t="array" ref="C13">SUMPRODUCT(('Compteur FL'!$A$4:$A$24=A13)*('Compteur FL'!$B$4:$B$24="B")*('Compteur FL'!$D$4:$D$24))</f>
        <v>0</v>
      </c>
      <c r="D13" s="54">
        <f t="shared" si="0"/>
        <v>0</v>
      </c>
      <c r="E13" s="53">
        <f t="array" ref="E13">SUM(IF('Compteur FL'!$A$4:$A$24=A13,'Compteur FL'!$J$4:$J$24,0))</f>
        <v>0</v>
      </c>
      <c r="F13" s="53">
        <f t="array" ref="F13">SUM(IF('Compteur FL'!$A$4:$A$24=A13,'Compteur FL'!$L$4:$L$24,0))</f>
        <v>0</v>
      </c>
      <c r="G13" s="53">
        <f t="array" ref="G13">SUM(IF('Compteur FL'!$A$4:$A$24=A13,'Compteur FL'!$O$4:$O$24,0))</f>
        <v>0</v>
      </c>
      <c r="H13" s="53">
        <f t="array" ref="H13">SUM(IF('Compteur FL'!$A$4:$A$24=A13,'Compteur FL'!$Q$4:$Q$24,0))</f>
        <v>0</v>
      </c>
      <c r="I13" s="53">
        <f t="array" ref="I13">SUM(IF('Compteur FL'!$A$4:$A$24=A13,'Compteur FL'!$W$4:$W$24,0))</f>
        <v>0</v>
      </c>
      <c r="J13" s="53">
        <f t="array" ref="J13">SUM(IF('Compteur FL'!$A$4:$A$24=A13,'Compteur FL'!$AC$4:$AC$24,0))</f>
        <v>0</v>
      </c>
      <c r="K13" s="53">
        <f t="array" ref="K13">SUM(IF('Compteur FL'!$A$4:$A$24=A13,'Compteur FL'!$AF$4:$AF$24,0))</f>
        <v>0</v>
      </c>
      <c r="L13" s="53">
        <f t="array" ref="L13">SUM(IF('Compteur FL'!$A$4:$A$24=A13,'Compteur FL'!$AG$4:$AG$24,0))</f>
        <v>0</v>
      </c>
      <c r="M13" s="53">
        <f t="array" ref="M13">SUM(IF('Compteur FL'!$A$4:$A$24=A13,'Compteur FL'!$AJ$4:$AJ$24,0))</f>
        <v>0</v>
      </c>
      <c r="N13" s="53">
        <f t="array" ref="N13">SUM(IF('Compteur FL'!$A$4:$A$24=A13,'Compteur FL'!$AM$4:$AM$24,0))</f>
        <v>0</v>
      </c>
      <c r="O13" s="53">
        <f t="array" ref="O13">SUM(IF('Compteur FL'!$A$4:$A$24=A13,'Compteur FL'!$AU$4:$AU$24,0))</f>
        <v>0</v>
      </c>
    </row>
    <row r="14" spans="1:15">
      <c r="A14" s="55">
        <v>12</v>
      </c>
      <c r="B14" s="56">
        <f t="array" ref="B14">SUMPRODUCT(('Compteur FL'!$A$4:$A$24=A14)*('Compteur FL'!$B$4:$B$24="C")*('Compteur FL'!$D$4:$D$24))</f>
        <v>0</v>
      </c>
      <c r="C14" s="56">
        <f t="array" ref="C14">SUMPRODUCT(('Compteur FL'!$A$4:$A$24=A14)*('Compteur FL'!$B$4:$B$24="B")*('Compteur FL'!$D$4:$D$24))</f>
        <v>0</v>
      </c>
      <c r="D14" s="56">
        <f t="shared" si="0"/>
        <v>0</v>
      </c>
      <c r="E14" s="55">
        <f t="array" ref="E14">SUM(IF('Compteur FL'!$A$4:$A$24=A14,'Compteur FL'!$J$4:$J$24,0))</f>
        <v>0</v>
      </c>
      <c r="F14" s="55">
        <f t="array" ref="F14">SUM(IF('Compteur FL'!$A$4:$A$24=A14,'Compteur FL'!$L$4:$L$24,0))</f>
        <v>0</v>
      </c>
      <c r="G14" s="55">
        <f t="array" ref="G14">SUM(IF('Compteur FL'!$A$4:$A$24=A14,'Compteur FL'!$O$4:$O$24,0))</f>
        <v>0</v>
      </c>
      <c r="H14" s="55">
        <f t="array" ref="H14">SUM(IF('Compteur FL'!$A$4:$A$24=A14,'Compteur FL'!$Q$4:$Q$24,0))</f>
        <v>0</v>
      </c>
      <c r="I14" s="55">
        <f t="array" ref="I14">SUM(IF('Compteur FL'!$A$4:$A$24=A14,'Compteur FL'!$W$4:$W$24,0))</f>
        <v>0</v>
      </c>
      <c r="J14" s="55">
        <f t="array" ref="J14">SUM(IF('Compteur FL'!$A$4:$A$24=A14,'Compteur FL'!$AC$4:$AC$24,0))</f>
        <v>0</v>
      </c>
      <c r="K14" s="55">
        <f t="array" ref="K14">SUM(IF('Compteur FL'!$A$4:$A$24=A14,'Compteur FL'!$AF$4:$AF$24,0))</f>
        <v>0</v>
      </c>
      <c r="L14" s="55">
        <f t="array" ref="L14">SUM(IF('Compteur FL'!$A$4:$A$24=A14,'Compteur FL'!$AG$4:$AG$24,0))</f>
        <v>0</v>
      </c>
      <c r="M14" s="55">
        <f t="array" ref="M14">SUM(IF('Compteur FL'!$A$4:$A$24=A14,'Compteur FL'!$AJ$4:$AJ$24,0))</f>
        <v>0</v>
      </c>
      <c r="N14" s="55">
        <f t="array" ref="N14">SUM(IF('Compteur FL'!$A$4:$A$24=A14,'Compteur FL'!$AM$4:$AM$24,0))</f>
        <v>0</v>
      </c>
      <c r="O14" s="55">
        <f t="array" ref="O14">SUM(IF('Compteur FL'!$A$4:$A$24=A14,'Compteur FL'!$AU$4:$AU$24,0))</f>
        <v>0</v>
      </c>
    </row>
    <row r="15" spans="1:15">
      <c r="A15" s="53">
        <v>13</v>
      </c>
      <c r="B15" s="54">
        <f t="array" ref="B15">SUMPRODUCT(('Compteur FL'!$A$4:$A$24=A15)*('Compteur FL'!$B$4:$B$24="C")*('Compteur FL'!$D$4:$D$24))</f>
        <v>0</v>
      </c>
      <c r="C15" s="54">
        <f t="array" ref="C15">SUMPRODUCT(('Compteur FL'!$A$4:$A$24=A15)*('Compteur FL'!$B$4:$B$24="B")*('Compteur FL'!$D$4:$D$24))</f>
        <v>0</v>
      </c>
      <c r="D15" s="54">
        <f t="shared" si="0"/>
        <v>0</v>
      </c>
      <c r="E15" s="53">
        <f t="array" ref="E15">SUM(IF('Compteur FL'!$A$4:$A$24=A15,'Compteur FL'!$J$4:$J$24,0))</f>
        <v>0</v>
      </c>
      <c r="F15" s="53">
        <f t="array" ref="F15">SUM(IF('Compteur FL'!$A$4:$A$24=A15,'Compteur FL'!$L$4:$L$24,0))</f>
        <v>0</v>
      </c>
      <c r="G15" s="53">
        <f t="array" ref="G15">SUM(IF('Compteur FL'!$A$4:$A$24=A15,'Compteur FL'!$O$4:$O$24,0))</f>
        <v>0</v>
      </c>
      <c r="H15" s="53">
        <f t="array" ref="H15">SUM(IF('Compteur FL'!$A$4:$A$24=A15,'Compteur FL'!$Q$4:$Q$24,0))</f>
        <v>0</v>
      </c>
      <c r="I15" s="53">
        <f t="array" ref="I15">SUM(IF('Compteur FL'!$A$4:$A$24=A15,'Compteur FL'!$W$4:$W$24,0))</f>
        <v>0</v>
      </c>
      <c r="J15" s="53">
        <f t="array" ref="J15">SUM(IF('Compteur FL'!$A$4:$A$24=A15,'Compteur FL'!$AC$4:$AC$24,0))</f>
        <v>0</v>
      </c>
      <c r="K15" s="53">
        <f t="array" ref="K15">SUM(IF('Compteur FL'!$A$4:$A$24=A15,'Compteur FL'!$AF$4:$AF$24,0))</f>
        <v>0</v>
      </c>
      <c r="L15" s="53">
        <f t="array" ref="L15">SUM(IF('Compteur FL'!$A$4:$A$24=A15,'Compteur FL'!$AG$4:$AG$24,0))</f>
        <v>0</v>
      </c>
      <c r="M15" s="53">
        <f t="array" ref="M15">SUM(IF('Compteur FL'!$A$4:$A$24=A15,'Compteur FL'!$AJ$4:$AJ$24,0))</f>
        <v>0</v>
      </c>
      <c r="N15" s="53">
        <f t="array" ref="N15">SUM(IF('Compteur FL'!$A$4:$A$24=A15,'Compteur FL'!$AM$4:$AM$24,0))</f>
        <v>0</v>
      </c>
      <c r="O15" s="53">
        <f t="array" ref="O15">SUM(IF('Compteur FL'!$A$4:$A$24=A15,'Compteur FL'!$AU$4:$AU$24,0))</f>
        <v>0</v>
      </c>
    </row>
    <row r="16" spans="1:15">
      <c r="A16" s="55">
        <v>14</v>
      </c>
      <c r="B16" s="56">
        <f t="array" ref="B16">SUMPRODUCT(('Compteur FL'!$A$4:$A$24=A16)*('Compteur FL'!$B$4:$B$24="C")*('Compteur FL'!$D$4:$D$24))</f>
        <v>0</v>
      </c>
      <c r="C16" s="56">
        <f t="array" ref="C16">SUMPRODUCT(('Compteur FL'!$A$4:$A$24=A16)*('Compteur FL'!$B$4:$B$24="B")*('Compteur FL'!$D$4:$D$24))</f>
        <v>0</v>
      </c>
      <c r="D16" s="56">
        <f t="shared" si="0"/>
        <v>0</v>
      </c>
      <c r="E16" s="55">
        <f t="array" ref="E16">SUM(IF('Compteur FL'!$A$4:$A$24=A16,'Compteur FL'!$J$4:$J$24,0))</f>
        <v>0</v>
      </c>
      <c r="F16" s="55">
        <f t="array" ref="F16">SUM(IF('Compteur FL'!$A$4:$A$24=A16,'Compteur FL'!$L$4:$L$24,0))</f>
        <v>0</v>
      </c>
      <c r="G16" s="55">
        <f t="array" ref="G16">SUM(IF('Compteur FL'!$A$4:$A$24=A16,'Compteur FL'!$O$4:$O$24,0))</f>
        <v>0</v>
      </c>
      <c r="H16" s="55">
        <f t="array" ref="H16">SUM(IF('Compteur FL'!$A$4:$A$24=A16,'Compteur FL'!$Q$4:$Q$24,0))</f>
        <v>0</v>
      </c>
      <c r="I16" s="55">
        <f t="array" ref="I16">SUM(IF('Compteur FL'!$A$4:$A$24=A16,'Compteur FL'!$W$4:$W$24,0))</f>
        <v>0</v>
      </c>
      <c r="J16" s="55">
        <f t="array" ref="J16">SUM(IF('Compteur FL'!$A$4:$A$24=A16,'Compteur FL'!$AC$4:$AC$24,0))</f>
        <v>0</v>
      </c>
      <c r="K16" s="55">
        <f t="array" ref="K16">SUM(IF('Compteur FL'!$A$4:$A$24=A16,'Compteur FL'!$AF$4:$AF$24,0))</f>
        <v>0</v>
      </c>
      <c r="L16" s="55">
        <f t="array" ref="L16">SUM(IF('Compteur FL'!$A$4:$A$24=A16,'Compteur FL'!$AG$4:$AG$24,0))</f>
        <v>0</v>
      </c>
      <c r="M16" s="55">
        <f t="array" ref="M16">SUM(IF('Compteur FL'!$A$4:$A$24=A16,'Compteur FL'!$AJ$4:$AJ$24,0))</f>
        <v>0</v>
      </c>
      <c r="N16" s="55">
        <f t="array" ref="N16">SUM(IF('Compteur FL'!$A$4:$A$24=A16,'Compteur FL'!$AM$4:$AM$24,0))</f>
        <v>0</v>
      </c>
      <c r="O16" s="55">
        <f t="array" ref="O16">SUM(IF('Compteur FL'!$A$4:$A$24=A16,'Compteur FL'!$AU$4:$AU$24,0))</f>
        <v>0</v>
      </c>
    </row>
    <row r="17" spans="1:15">
      <c r="A17" s="53">
        <v>15</v>
      </c>
      <c r="B17" s="54">
        <f t="array" ref="B17">SUMPRODUCT(('Compteur FL'!$A$4:$A$24=A17)*('Compteur FL'!$B$4:$B$24="C")*('Compteur FL'!$D$4:$D$24))</f>
        <v>0</v>
      </c>
      <c r="C17" s="54">
        <f t="array" ref="C17">SUMPRODUCT(('Compteur FL'!$A$4:$A$24=A17)*('Compteur FL'!$B$4:$B$24="B")*('Compteur FL'!$D$4:$D$24))</f>
        <v>0</v>
      </c>
      <c r="D17" s="54">
        <f t="shared" si="0"/>
        <v>0</v>
      </c>
      <c r="E17" s="53">
        <f t="array" ref="E17">SUM(IF('Compteur FL'!$A$4:$A$24=A17,'Compteur FL'!$J$4:$J$24,0))</f>
        <v>0</v>
      </c>
      <c r="F17" s="53">
        <f t="array" ref="F17">SUM(IF('Compteur FL'!$A$4:$A$24=A17,'Compteur FL'!$L$4:$L$24,0))</f>
        <v>0</v>
      </c>
      <c r="G17" s="53">
        <f t="array" ref="G17">SUM(IF('Compteur FL'!$A$4:$A$24=A17,'Compteur FL'!$O$4:$O$24,0))</f>
        <v>0</v>
      </c>
      <c r="H17" s="53">
        <f t="array" ref="H17">SUM(IF('Compteur FL'!$A$4:$A$24=A17,'Compteur FL'!$Q$4:$Q$24,0))</f>
        <v>0</v>
      </c>
      <c r="I17" s="53">
        <f t="array" ref="I17">SUM(IF('Compteur FL'!$A$4:$A$24=A17,'Compteur FL'!$W$4:$W$24,0))</f>
        <v>0</v>
      </c>
      <c r="J17" s="53">
        <f t="array" ref="J17">SUM(IF('Compteur FL'!$A$4:$A$24=A17,'Compteur FL'!$AC$4:$AC$24,0))</f>
        <v>0</v>
      </c>
      <c r="K17" s="53">
        <f t="array" ref="K17">SUM(IF('Compteur FL'!$A$4:$A$24=A17,'Compteur FL'!$AF$4:$AF$24,0))</f>
        <v>0</v>
      </c>
      <c r="L17" s="53">
        <f t="array" ref="L17">SUM(IF('Compteur FL'!$A$4:$A$24=A17,'Compteur FL'!$AG$4:$AG$24,0))</f>
        <v>0</v>
      </c>
      <c r="M17" s="53">
        <f t="array" ref="M17">SUM(IF('Compteur FL'!$A$4:$A$24=A17,'Compteur FL'!$AJ$4:$AJ$24,0))</f>
        <v>0</v>
      </c>
      <c r="N17" s="53">
        <f t="array" ref="N17">SUM(IF('Compteur FL'!$A$4:$A$24=A17,'Compteur FL'!$AM$4:$AM$24,0))</f>
        <v>0</v>
      </c>
      <c r="O17" s="53">
        <f t="array" ref="O17">SUM(IF('Compteur FL'!$A$4:$A$24=A17,'Compteur FL'!$AU$4:$AU$24,0))</f>
        <v>0</v>
      </c>
    </row>
    <row r="18" spans="1:15">
      <c r="A18" s="55">
        <v>16</v>
      </c>
      <c r="B18" s="56">
        <f t="array" ref="B18">SUMPRODUCT(('Compteur FL'!$A$4:$A$24=A18)*('Compteur FL'!$B$4:$B$24="C")*('Compteur FL'!$D$4:$D$24))</f>
        <v>0</v>
      </c>
      <c r="C18" s="56">
        <f t="array" ref="C18">SUMPRODUCT(('Compteur FL'!$A$4:$A$24=A18)*('Compteur FL'!$B$4:$B$24="B")*('Compteur FL'!$D$4:$D$24))</f>
        <v>0</v>
      </c>
      <c r="D18" s="56">
        <f t="shared" si="0"/>
        <v>0</v>
      </c>
      <c r="E18" s="55">
        <f t="array" ref="E18">SUM(IF('Compteur FL'!$A$4:$A$24=A18,'Compteur FL'!$J$4:$J$24,0))</f>
        <v>0</v>
      </c>
      <c r="F18" s="55">
        <f t="array" ref="F18">SUM(IF('Compteur FL'!$A$4:$A$24=A18,'Compteur FL'!$L$4:$L$24,0))</f>
        <v>0</v>
      </c>
      <c r="G18" s="55">
        <f t="array" ref="G18">SUM(IF('Compteur FL'!$A$4:$A$24=A18,'Compteur FL'!$O$4:$O$24,0))</f>
        <v>0</v>
      </c>
      <c r="H18" s="55">
        <f t="array" ref="H18">SUM(IF('Compteur FL'!$A$4:$A$24=A18,'Compteur FL'!$Q$4:$Q$24,0))</f>
        <v>0</v>
      </c>
      <c r="I18" s="55">
        <f t="array" ref="I18">SUM(IF('Compteur FL'!$A$4:$A$24=A18,'Compteur FL'!$W$4:$W$24,0))</f>
        <v>0</v>
      </c>
      <c r="J18" s="55">
        <f t="array" ref="J18">SUM(IF('Compteur FL'!$A$4:$A$24=A18,'Compteur FL'!$AC$4:$AC$24,0))</f>
        <v>0</v>
      </c>
      <c r="K18" s="55">
        <f t="array" ref="K18">SUM(IF('Compteur FL'!$A$4:$A$24=A18,'Compteur FL'!$AF$4:$AF$24,0))</f>
        <v>0</v>
      </c>
      <c r="L18" s="55">
        <f t="array" ref="L18">SUM(IF('Compteur FL'!$A$4:$A$24=A18,'Compteur FL'!$AG$4:$AG$24,0))</f>
        <v>0</v>
      </c>
      <c r="M18" s="55">
        <f t="array" ref="M18">SUM(IF('Compteur FL'!$A$4:$A$24=A18,'Compteur FL'!$AJ$4:$AJ$24,0))</f>
        <v>0</v>
      </c>
      <c r="N18" s="55">
        <f t="array" ref="N18">SUM(IF('Compteur FL'!$A$4:$A$24=A18,'Compteur FL'!$AM$4:$AM$24,0))</f>
        <v>0</v>
      </c>
      <c r="O18" s="55">
        <f t="array" ref="O18">SUM(IF('Compteur FL'!$A$4:$A$24=A18,'Compteur FL'!$AU$4:$AU$24,0))</f>
        <v>0</v>
      </c>
    </row>
    <row r="19" spans="1:15">
      <c r="A19" s="53">
        <v>17</v>
      </c>
      <c r="B19" s="54">
        <f t="array" ref="B19">SUMPRODUCT(('Compteur FL'!$A$4:$A$24=A19)*('Compteur FL'!$B$4:$B$24="C")*('Compteur FL'!$D$4:$D$24))</f>
        <v>0</v>
      </c>
      <c r="C19" s="54">
        <f t="array" ref="C19">SUMPRODUCT(('Compteur FL'!$A$4:$A$24=A19)*('Compteur FL'!$B$4:$B$24="B")*('Compteur FL'!$D$4:$D$24))</f>
        <v>0</v>
      </c>
      <c r="D19" s="54">
        <f t="shared" si="0"/>
        <v>0</v>
      </c>
      <c r="E19" s="53">
        <f t="array" ref="E19">SUM(IF('Compteur FL'!$A$4:$A$24=A19,'Compteur FL'!$J$4:$J$24,0))</f>
        <v>0</v>
      </c>
      <c r="F19" s="53">
        <f t="array" ref="F19">SUM(IF('Compteur FL'!$A$4:$A$24=A19,'Compteur FL'!$L$4:$L$24,0))</f>
        <v>0</v>
      </c>
      <c r="G19" s="53">
        <f t="array" ref="G19">SUM(IF('Compteur FL'!$A$4:$A$24=A19,'Compteur FL'!$O$4:$O$24,0))</f>
        <v>0</v>
      </c>
      <c r="H19" s="53">
        <f t="array" ref="H19">SUM(IF('Compteur FL'!$A$4:$A$24=A19,'Compteur FL'!$Q$4:$Q$24,0))</f>
        <v>0</v>
      </c>
      <c r="I19" s="53">
        <f t="array" ref="I19">SUM(IF('Compteur FL'!$A$4:$A$24=A19,'Compteur FL'!$W$4:$W$24,0))</f>
        <v>0</v>
      </c>
      <c r="J19" s="53">
        <f t="array" ref="J19">SUM(IF('Compteur FL'!$A$4:$A$24=A19,'Compteur FL'!$AC$4:$AC$24,0))</f>
        <v>0</v>
      </c>
      <c r="K19" s="53">
        <f t="array" ref="K19">SUM(IF('Compteur FL'!$A$4:$A$24=A19,'Compteur FL'!$AF$4:$AF$24,0))</f>
        <v>0</v>
      </c>
      <c r="L19" s="53">
        <f t="array" ref="L19">SUM(IF('Compteur FL'!$A$4:$A$24=A19,'Compteur FL'!$AG$4:$AG$24,0))</f>
        <v>0</v>
      </c>
      <c r="M19" s="53">
        <f t="array" ref="M19">SUM(IF('Compteur FL'!$A$4:$A$24=A19,'Compteur FL'!$AJ$4:$AJ$24,0))</f>
        <v>0</v>
      </c>
      <c r="N19" s="53">
        <f t="array" ref="N19">SUM(IF('Compteur FL'!$A$4:$A$24=A19,'Compteur FL'!$AM$4:$AM$24,0))</f>
        <v>0</v>
      </c>
      <c r="O19" s="53">
        <f t="array" ref="O19">SUM(IF('Compteur FL'!$A$4:$A$24=A19,'Compteur FL'!$AU$4:$AU$24,0))</f>
        <v>0</v>
      </c>
    </row>
    <row r="20" spans="1:15">
      <c r="A20" s="55">
        <v>18</v>
      </c>
      <c r="B20" s="56">
        <f t="array" ref="B20">SUMPRODUCT(('Compteur FL'!$A$4:$A$24=A20)*('Compteur FL'!$B$4:$B$24="C")*('Compteur FL'!$D$4:$D$24))</f>
        <v>0</v>
      </c>
      <c r="C20" s="56">
        <f t="array" ref="C20">SUMPRODUCT(('Compteur FL'!$A$4:$A$24=A20)*('Compteur FL'!$B$4:$B$24="B")*('Compteur FL'!$D$4:$D$24))</f>
        <v>0</v>
      </c>
      <c r="D20" s="56">
        <f t="shared" si="0"/>
        <v>0</v>
      </c>
      <c r="E20" s="55">
        <f t="array" ref="E20">SUM(IF('Compteur FL'!$A$4:$A$24=A20,'Compteur FL'!$J$4:$J$24,0))</f>
        <v>0</v>
      </c>
      <c r="F20" s="55">
        <f t="array" ref="F20">SUM(IF('Compteur FL'!$A$4:$A$24=A20,'Compteur FL'!$L$4:$L$24,0))</f>
        <v>0</v>
      </c>
      <c r="G20" s="55">
        <f t="array" ref="G20">SUM(IF('Compteur FL'!$A$4:$A$24=A20,'Compteur FL'!$O$4:$O$24,0))</f>
        <v>0</v>
      </c>
      <c r="H20" s="55">
        <f t="array" ref="H20">SUM(IF('Compteur FL'!$A$4:$A$24=A20,'Compteur FL'!$Q$4:$Q$24,0))</f>
        <v>0</v>
      </c>
      <c r="I20" s="55">
        <f t="array" ref="I20">SUM(IF('Compteur FL'!$A$4:$A$24=A20,'Compteur FL'!$W$4:$W$24,0))</f>
        <v>0</v>
      </c>
      <c r="J20" s="55">
        <f t="array" ref="J20">SUM(IF('Compteur FL'!$A$4:$A$24=A20,'Compteur FL'!$AC$4:$AC$24,0))</f>
        <v>0</v>
      </c>
      <c r="K20" s="55">
        <f t="array" ref="K20">SUM(IF('Compteur FL'!$A$4:$A$24=A20,'Compteur FL'!$AF$4:$AF$24,0))</f>
        <v>0</v>
      </c>
      <c r="L20" s="55">
        <f t="array" ref="L20">SUM(IF('Compteur FL'!$A$4:$A$24=A20,'Compteur FL'!$AG$4:$AG$24,0))</f>
        <v>0</v>
      </c>
      <c r="M20" s="55">
        <f t="array" ref="M20">SUM(IF('Compteur FL'!$A$4:$A$24=A20,'Compteur FL'!$AJ$4:$AJ$24,0))</f>
        <v>0</v>
      </c>
      <c r="N20" s="55">
        <f t="array" ref="N20">SUM(IF('Compteur FL'!$A$4:$A$24=A20,'Compteur FL'!$AM$4:$AM$24,0))</f>
        <v>0</v>
      </c>
      <c r="O20" s="55">
        <f t="array" ref="O20">SUM(IF('Compteur FL'!$A$4:$A$24=A20,'Compteur FL'!$AU$4:$AU$24,0))</f>
        <v>0</v>
      </c>
    </row>
    <row r="21" spans="1:15">
      <c r="A21" s="53">
        <v>19</v>
      </c>
      <c r="B21" s="54">
        <f t="array" ref="B21">SUMPRODUCT(('Compteur FL'!$A$4:$A$24=A21)*('Compteur FL'!$B$4:$B$24="C")*('Compteur FL'!$D$4:$D$24))</f>
        <v>0</v>
      </c>
      <c r="C21" s="54">
        <f t="array" ref="C21">SUMPRODUCT(('Compteur FL'!$A$4:$A$24=A21)*('Compteur FL'!$B$4:$B$24="B")*('Compteur FL'!$D$4:$D$24))</f>
        <v>0</v>
      </c>
      <c r="D21" s="54">
        <f t="shared" si="0"/>
        <v>0</v>
      </c>
      <c r="E21" s="53">
        <f t="array" ref="E21">SUM(IF('Compteur FL'!$A$4:$A$24=A21,'Compteur FL'!$J$4:$J$24,0))</f>
        <v>0</v>
      </c>
      <c r="F21" s="53">
        <f t="array" ref="F21">SUM(IF('Compteur FL'!$A$4:$A$24=A21,'Compteur FL'!$L$4:$L$24,0))</f>
        <v>0</v>
      </c>
      <c r="G21" s="53">
        <f t="array" ref="G21">SUM(IF('Compteur FL'!$A$4:$A$24=A21,'Compteur FL'!$O$4:$O$24,0))</f>
        <v>0</v>
      </c>
      <c r="H21" s="53">
        <f t="array" ref="H21">SUM(IF('Compteur FL'!$A$4:$A$24=A21,'Compteur FL'!$Q$4:$Q$24,0))</f>
        <v>0</v>
      </c>
      <c r="I21" s="53">
        <f t="array" ref="I21">SUM(IF('Compteur FL'!$A$4:$A$24=A21,'Compteur FL'!$W$4:$W$24,0))</f>
        <v>0</v>
      </c>
      <c r="J21" s="53">
        <f t="array" ref="J21">SUM(IF('Compteur FL'!$A$4:$A$24=A21,'Compteur FL'!$AC$4:$AC$24,0))</f>
        <v>0</v>
      </c>
      <c r="K21" s="53">
        <f t="array" ref="K21">SUM(IF('Compteur FL'!$A$4:$A$24=A21,'Compteur FL'!$AF$4:$AF$24,0))</f>
        <v>0</v>
      </c>
      <c r="L21" s="53">
        <f t="array" ref="L21">SUM(IF('Compteur FL'!$A$4:$A$24=A21,'Compteur FL'!$AG$4:$AG$24,0))</f>
        <v>0</v>
      </c>
      <c r="M21" s="53">
        <f t="array" ref="M21">SUM(IF('Compteur FL'!$A$4:$A$24=A21,'Compteur FL'!$AJ$4:$AJ$24,0))</f>
        <v>0</v>
      </c>
      <c r="N21" s="53">
        <f t="array" ref="N21">SUM(IF('Compteur FL'!$A$4:$A$24=A21,'Compteur FL'!$AM$4:$AM$24,0))</f>
        <v>0</v>
      </c>
      <c r="O21" s="53">
        <f t="array" ref="O21">SUM(IF('Compteur FL'!$A$4:$A$24=A21,'Compteur FL'!$AU$4:$AU$24,0))</f>
        <v>0</v>
      </c>
    </row>
    <row r="22" spans="1:15">
      <c r="A22" s="55">
        <v>20</v>
      </c>
      <c r="B22" s="56">
        <f t="array" ref="B22">SUMPRODUCT(('Compteur FL'!$A$4:$A$24=A22)*('Compteur FL'!$B$4:$B$24="C")*('Compteur FL'!$D$4:$D$24))</f>
        <v>0</v>
      </c>
      <c r="C22" s="56">
        <f t="array" ref="C22">SUMPRODUCT(('Compteur FL'!$A$4:$A$24=A22)*('Compteur FL'!$B$4:$B$24="B")*('Compteur FL'!$D$4:$D$24))</f>
        <v>0</v>
      </c>
      <c r="D22" s="56">
        <f t="shared" si="0"/>
        <v>0</v>
      </c>
      <c r="E22" s="55">
        <f t="array" ref="E22">SUM(IF('Compteur FL'!$A$4:$A$24=A22,'Compteur FL'!$J$4:$J$24,0))</f>
        <v>0</v>
      </c>
      <c r="F22" s="55">
        <f t="array" ref="F22">SUM(IF('Compteur FL'!$A$4:$A$24=A22,'Compteur FL'!$L$4:$L$24,0))</f>
        <v>0</v>
      </c>
      <c r="G22" s="55">
        <f t="array" ref="G22">SUM(IF('Compteur FL'!$A$4:$A$24=A22,'Compteur FL'!$O$4:$O$24,0))</f>
        <v>0</v>
      </c>
      <c r="H22" s="55">
        <f t="array" ref="H22">SUM(IF('Compteur FL'!$A$4:$A$24=A22,'Compteur FL'!$Q$4:$Q$24,0))</f>
        <v>0</v>
      </c>
      <c r="I22" s="55">
        <f t="array" ref="I22">SUM(IF('Compteur FL'!$A$4:$A$24=A22,'Compteur FL'!$W$4:$W$24,0))</f>
        <v>0</v>
      </c>
      <c r="J22" s="55">
        <f t="array" ref="J22">SUM(IF('Compteur FL'!$A$4:$A$24=A22,'Compteur FL'!$AC$4:$AC$24,0))</f>
        <v>0</v>
      </c>
      <c r="K22" s="55">
        <f t="array" ref="K22">SUM(IF('Compteur FL'!$A$4:$A$24=A22,'Compteur FL'!$AF$4:$AF$24,0))</f>
        <v>0</v>
      </c>
      <c r="L22" s="55">
        <f t="array" ref="L22">SUM(IF('Compteur FL'!$A$4:$A$24=A22,'Compteur FL'!$AG$4:$AG$24,0))</f>
        <v>0</v>
      </c>
      <c r="M22" s="55">
        <f t="array" ref="M22">SUM(IF('Compteur FL'!$A$4:$A$24=A22,'Compteur FL'!$AJ$4:$AJ$24,0))</f>
        <v>0</v>
      </c>
      <c r="N22" s="55">
        <f t="array" ref="N22">SUM(IF('Compteur FL'!$A$4:$A$24=A22,'Compteur FL'!$AM$4:$AM$24,0))</f>
        <v>0</v>
      </c>
      <c r="O22" s="55">
        <f t="array" ref="O22">SUM(IF('Compteur FL'!$A$4:$A$24=A22,'Compteur FL'!$AU$4:$AU$24,0))</f>
        <v>0</v>
      </c>
    </row>
    <row r="23" spans="1:15">
      <c r="A23" s="53">
        <v>21</v>
      </c>
      <c r="B23" s="54">
        <f t="array" ref="B23">SUMPRODUCT(('Compteur FL'!$A$4:$A$24=A23)*('Compteur FL'!$B$4:$B$24="C")*('Compteur FL'!$D$4:$D$24))</f>
        <v>0</v>
      </c>
      <c r="C23" s="54">
        <f t="array" ref="C23">SUMPRODUCT(('Compteur FL'!$A$4:$A$24=A23)*('Compteur FL'!$B$4:$B$24="B")*('Compteur FL'!$D$4:$D$24))</f>
        <v>0</v>
      </c>
      <c r="D23" s="54">
        <f t="shared" si="0"/>
        <v>0</v>
      </c>
      <c r="E23" s="53">
        <f t="array" ref="E23">SUM(IF('Compteur FL'!$A$4:$A$24=A23,'Compteur FL'!$J$4:$J$24,0))</f>
        <v>0</v>
      </c>
      <c r="F23" s="53">
        <f t="array" ref="F23">SUM(IF('Compteur FL'!$A$4:$A$24=A23,'Compteur FL'!$L$4:$L$24,0))</f>
        <v>0</v>
      </c>
      <c r="G23" s="53">
        <f t="array" ref="G23">SUM(IF('Compteur FL'!$A$4:$A$24=A23,'Compteur FL'!$O$4:$O$24,0))</f>
        <v>0</v>
      </c>
      <c r="H23" s="53">
        <f t="array" ref="H23">SUM(IF('Compteur FL'!$A$4:$A$24=A23,'Compteur FL'!$Q$4:$Q$24,0))</f>
        <v>0</v>
      </c>
      <c r="I23" s="53">
        <f t="array" ref="I23">SUM(IF('Compteur FL'!$A$4:$A$24=A23,'Compteur FL'!$W$4:$W$24,0))</f>
        <v>0</v>
      </c>
      <c r="J23" s="53">
        <f t="array" ref="J23">SUM(IF('Compteur FL'!$A$4:$A$24=A23,'Compteur FL'!$AC$4:$AC$24,0))</f>
        <v>0</v>
      </c>
      <c r="K23" s="53">
        <f t="array" ref="K23">SUM(IF('Compteur FL'!$A$4:$A$24=A23,'Compteur FL'!$AF$4:$AF$24,0))</f>
        <v>0</v>
      </c>
      <c r="L23" s="53">
        <f t="array" ref="L23">SUM(IF('Compteur FL'!$A$4:$A$24=A23,'Compteur FL'!$AG$4:$AG$24,0))</f>
        <v>0</v>
      </c>
      <c r="M23" s="53">
        <f t="array" ref="M23">SUM(IF('Compteur FL'!$A$4:$A$24=A23,'Compteur FL'!$AJ$4:$AJ$24,0))</f>
        <v>0</v>
      </c>
      <c r="N23" s="53">
        <f t="array" ref="N23">SUM(IF('Compteur FL'!$A$4:$A$24=A23,'Compteur FL'!$AM$4:$AM$24,0))</f>
        <v>0</v>
      </c>
      <c r="O23" s="53">
        <f t="array" ref="O23">SUM(IF('Compteur FL'!$A$4:$A$24=A23,'Compteur FL'!$AU$4:$AU$24,0))</f>
        <v>0</v>
      </c>
    </row>
    <row r="24" spans="1:15">
      <c r="A24" s="55">
        <v>22</v>
      </c>
      <c r="B24" s="56">
        <f t="array" ref="B24">SUMPRODUCT(('Compteur FL'!$A$4:$A$24=A24)*('Compteur FL'!$B$4:$B$24="C")*('Compteur FL'!$D$4:$D$24))</f>
        <v>0</v>
      </c>
      <c r="C24" s="56">
        <f t="array" ref="C24">SUMPRODUCT(('Compteur FL'!$A$4:$A$24=A24)*('Compteur FL'!$B$4:$B$24="B")*('Compteur FL'!$D$4:$D$24))</f>
        <v>0</v>
      </c>
      <c r="D24" s="56">
        <f t="shared" si="0"/>
        <v>0</v>
      </c>
      <c r="E24" s="55">
        <f t="array" ref="E24">SUM(IF('Compteur FL'!$A$4:$A$24=A24,'Compteur FL'!$J$4:$J$24,0))</f>
        <v>0</v>
      </c>
      <c r="F24" s="55">
        <f t="array" ref="F24">SUM(IF('Compteur FL'!$A$4:$A$24=A24,'Compteur FL'!$L$4:$L$24,0))</f>
        <v>0</v>
      </c>
      <c r="G24" s="55">
        <f t="array" ref="G24">SUM(IF('Compteur FL'!$A$4:$A$24=A24,'Compteur FL'!$O$4:$O$24,0))</f>
        <v>0</v>
      </c>
      <c r="H24" s="55">
        <f t="array" ref="H24">SUM(IF('Compteur FL'!$A$4:$A$24=A24,'Compteur FL'!$Q$4:$Q$24,0))</f>
        <v>0</v>
      </c>
      <c r="I24" s="55">
        <f t="array" ref="I24">SUM(IF('Compteur FL'!$A$4:$A$24=A24,'Compteur FL'!$W$4:$W$24,0))</f>
        <v>0</v>
      </c>
      <c r="J24" s="55">
        <f t="array" ref="J24">SUM(IF('Compteur FL'!$A$4:$A$24=A24,'Compteur FL'!$AC$4:$AC$24,0))</f>
        <v>0</v>
      </c>
      <c r="K24" s="55">
        <f t="array" ref="K24">SUM(IF('Compteur FL'!$A$4:$A$24=A24,'Compteur FL'!$AF$4:$AF$24,0))</f>
        <v>0</v>
      </c>
      <c r="L24" s="55">
        <f t="array" ref="L24">SUM(IF('Compteur FL'!$A$4:$A$24=A24,'Compteur FL'!$AG$4:$AG$24,0))</f>
        <v>0</v>
      </c>
      <c r="M24" s="55">
        <f t="array" ref="M24">SUM(IF('Compteur FL'!$A$4:$A$24=A24,'Compteur FL'!$AJ$4:$AJ$24,0))</f>
        <v>0</v>
      </c>
      <c r="N24" s="55">
        <f t="array" ref="N24">SUM(IF('Compteur FL'!$A$4:$A$24=A24,'Compteur FL'!$AM$4:$AM$24,0))</f>
        <v>0</v>
      </c>
      <c r="O24" s="55">
        <f t="array" ref="O24">SUM(IF('Compteur FL'!$A$4:$A$24=A24,'Compteur FL'!$AU$4:$AU$24,0))</f>
        <v>0</v>
      </c>
    </row>
    <row r="25" spans="1:15">
      <c r="A25" s="53">
        <v>23</v>
      </c>
      <c r="B25" s="54">
        <f t="array" ref="B25">SUMPRODUCT(('Compteur FL'!$A$4:$A$24=A25)*('Compteur FL'!$B$4:$B$24="C")*('Compteur FL'!$D$4:$D$24))</f>
        <v>0</v>
      </c>
      <c r="C25" s="54">
        <f t="array" ref="C25">SUMPRODUCT(('Compteur FL'!$A$4:$A$24=A25)*('Compteur FL'!$B$4:$B$24="B")*('Compteur FL'!$D$4:$D$24))</f>
        <v>0</v>
      </c>
      <c r="D25" s="54">
        <f t="shared" si="0"/>
        <v>0</v>
      </c>
      <c r="E25" s="53">
        <f t="array" ref="E25">SUM(IF('Compteur FL'!$A$4:$A$24=A25,'Compteur FL'!$J$4:$J$24,0))</f>
        <v>0</v>
      </c>
      <c r="F25" s="53">
        <f t="array" ref="F25">SUM(IF('Compteur FL'!$A$4:$A$24=A25,'Compteur FL'!$L$4:$L$24,0))</f>
        <v>0</v>
      </c>
      <c r="G25" s="53">
        <f t="array" ref="G25">SUM(IF('Compteur FL'!$A$4:$A$24=A25,'Compteur FL'!$O$4:$O$24,0))</f>
        <v>0</v>
      </c>
      <c r="H25" s="53">
        <f t="array" ref="H25">SUM(IF('Compteur FL'!$A$4:$A$24=A25,'Compteur FL'!$Q$4:$Q$24,0))</f>
        <v>0</v>
      </c>
      <c r="I25" s="53">
        <f t="array" ref="I25">SUM(IF('Compteur FL'!$A$4:$A$24=A25,'Compteur FL'!$W$4:$W$24,0))</f>
        <v>0</v>
      </c>
      <c r="J25" s="53">
        <f t="array" ref="J25">SUM(IF('Compteur FL'!$A$4:$A$24=A25,'Compteur FL'!$AC$4:$AC$24,0))</f>
        <v>0</v>
      </c>
      <c r="K25" s="53">
        <f t="array" ref="K25">SUM(IF('Compteur FL'!$A$4:$A$24=A25,'Compteur FL'!$AF$4:$AF$24,0))</f>
        <v>0</v>
      </c>
      <c r="L25" s="53">
        <f t="array" ref="L25">SUM(IF('Compteur FL'!$A$4:$A$24=A25,'Compteur FL'!$AG$4:$AG$24,0))</f>
        <v>0</v>
      </c>
      <c r="M25" s="53">
        <f t="array" ref="M25">SUM(IF('Compteur FL'!$A$4:$A$24=A25,'Compteur FL'!$AJ$4:$AJ$24,0))</f>
        <v>0</v>
      </c>
      <c r="N25" s="53">
        <f t="array" ref="N25">SUM(IF('Compteur FL'!$A$4:$A$24=A25,'Compteur FL'!$AM$4:$AM$24,0))</f>
        <v>0</v>
      </c>
      <c r="O25" s="53">
        <f t="array" ref="O25">SUM(IF('Compteur FL'!$A$4:$A$24=A25,'Compteur FL'!$AU$4:$AU$24,0))</f>
        <v>0</v>
      </c>
    </row>
    <row r="26" spans="1:15">
      <c r="A26" s="55">
        <v>24</v>
      </c>
      <c r="B26" s="56">
        <f t="array" ref="B26">SUMPRODUCT(('Compteur FL'!$A$4:$A$24=A26)*('Compteur FL'!$B$4:$B$24="C")*('Compteur FL'!$D$4:$D$24))</f>
        <v>0</v>
      </c>
      <c r="C26" s="56">
        <f t="array" ref="C26">SUMPRODUCT(('Compteur FL'!$A$4:$A$24=A26)*('Compteur FL'!$B$4:$B$24="B")*('Compteur FL'!$D$4:$D$24))</f>
        <v>0</v>
      </c>
      <c r="D26" s="56">
        <f t="shared" si="0"/>
        <v>0</v>
      </c>
      <c r="E26" s="55">
        <f t="array" ref="E26">SUM(IF('Compteur FL'!$A$4:$A$24=A26,'Compteur FL'!$J$4:$J$24,0))</f>
        <v>0</v>
      </c>
      <c r="F26" s="55">
        <f t="array" ref="F26">SUM(IF('Compteur FL'!$A$4:$A$24=A26,'Compteur FL'!$L$4:$L$24,0))</f>
        <v>0</v>
      </c>
      <c r="G26" s="55">
        <f t="array" ref="G26">SUM(IF('Compteur FL'!$A$4:$A$24=A26,'Compteur FL'!$O$4:$O$24,0))</f>
        <v>0</v>
      </c>
      <c r="H26" s="55">
        <f t="array" ref="H26">SUM(IF('Compteur FL'!$A$4:$A$24=A26,'Compteur FL'!$Q$4:$Q$24,0))</f>
        <v>0</v>
      </c>
      <c r="I26" s="55">
        <f t="array" ref="I26">SUM(IF('Compteur FL'!$A$4:$A$24=A26,'Compteur FL'!$W$4:$W$24,0))</f>
        <v>0</v>
      </c>
      <c r="J26" s="55">
        <f t="array" ref="J26">SUM(IF('Compteur FL'!$A$4:$A$24=A26,'Compteur FL'!$AC$4:$AC$24,0))</f>
        <v>0</v>
      </c>
      <c r="K26" s="55">
        <f t="array" ref="K26">SUM(IF('Compteur FL'!$A$4:$A$24=A26,'Compteur FL'!$AF$4:$AF$24,0))</f>
        <v>0</v>
      </c>
      <c r="L26" s="55">
        <f t="array" ref="L26">SUM(IF('Compteur FL'!$A$4:$A$24=A26,'Compteur FL'!$AG$4:$AG$24,0))</f>
        <v>0</v>
      </c>
      <c r="M26" s="55">
        <f t="array" ref="M26">SUM(IF('Compteur FL'!$A$4:$A$24=A26,'Compteur FL'!$AJ$4:$AJ$24,0))</f>
        <v>0</v>
      </c>
      <c r="N26" s="55">
        <f t="array" ref="N26">SUM(IF('Compteur FL'!$A$4:$A$24=A26,'Compteur FL'!$AM$4:$AM$24,0))</f>
        <v>0</v>
      </c>
      <c r="O26" s="55">
        <f t="array" ref="O26">SUM(IF('Compteur FL'!$A$4:$A$24=A26,'Compteur FL'!$AU$4:$AU$24,0))</f>
        <v>0</v>
      </c>
    </row>
    <row r="27" spans="1:15">
      <c r="A27" s="53">
        <v>25</v>
      </c>
      <c r="B27" s="54">
        <f t="array" ref="B27">SUMPRODUCT(('Compteur FL'!$A$4:$A$24=A27)*('Compteur FL'!$B$4:$B$24="C")*('Compteur FL'!$D$4:$D$24))</f>
        <v>0</v>
      </c>
      <c r="C27" s="54">
        <f t="array" ref="C27">SUMPRODUCT(('Compteur FL'!$A$4:$A$24=A27)*('Compteur FL'!$B$4:$B$24="B")*('Compteur FL'!$D$4:$D$24))</f>
        <v>0</v>
      </c>
      <c r="D27" s="54">
        <f t="shared" si="0"/>
        <v>0</v>
      </c>
      <c r="E27" s="53">
        <f t="array" ref="E27">SUM(IF('Compteur FL'!$A$4:$A$24=A27,'Compteur FL'!$J$4:$J$24,0))</f>
        <v>0</v>
      </c>
      <c r="F27" s="53">
        <f t="array" ref="F27">SUM(IF('Compteur FL'!$A$4:$A$24=A27,'Compteur FL'!$L$4:$L$24,0))</f>
        <v>0</v>
      </c>
      <c r="G27" s="53">
        <f t="array" ref="G27">SUM(IF('Compteur FL'!$A$4:$A$24=A27,'Compteur FL'!$O$4:$O$24,0))</f>
        <v>0</v>
      </c>
      <c r="H27" s="53">
        <f t="array" ref="H27">SUM(IF('Compteur FL'!$A$4:$A$24=A27,'Compteur FL'!$Q$4:$Q$24,0))</f>
        <v>0</v>
      </c>
      <c r="I27" s="53">
        <f t="array" ref="I27">SUM(IF('Compteur FL'!$A$4:$A$24=A27,'Compteur FL'!$W$4:$W$24,0))</f>
        <v>0</v>
      </c>
      <c r="J27" s="53">
        <f t="array" ref="J27">SUM(IF('Compteur FL'!$A$4:$A$24=A27,'Compteur FL'!$AC$4:$AC$24,0))</f>
        <v>0</v>
      </c>
      <c r="K27" s="53">
        <f t="array" ref="K27">SUM(IF('Compteur FL'!$A$4:$A$24=A27,'Compteur FL'!$AF$4:$AF$24,0))</f>
        <v>0</v>
      </c>
      <c r="L27" s="53">
        <f t="array" ref="L27">SUM(IF('Compteur FL'!$A$4:$A$24=A27,'Compteur FL'!$AG$4:$AG$24,0))</f>
        <v>0</v>
      </c>
      <c r="M27" s="53">
        <f t="array" ref="M27">SUM(IF('Compteur FL'!$A$4:$A$24=A27,'Compteur FL'!$AJ$4:$AJ$24,0))</f>
        <v>0</v>
      </c>
      <c r="N27" s="53">
        <f t="array" ref="N27">SUM(IF('Compteur FL'!$A$4:$A$24=A27,'Compteur FL'!$AM$4:$AM$24,0))</f>
        <v>0</v>
      </c>
      <c r="O27" s="53">
        <f t="array" ref="O27">SUM(IF('Compteur FL'!$A$4:$A$24=A27,'Compteur FL'!$AU$4:$AU$24,0))</f>
        <v>0</v>
      </c>
    </row>
    <row r="28" spans="1:15">
      <c r="A28" s="55">
        <v>26</v>
      </c>
      <c r="B28" s="56">
        <f t="array" ref="B28">SUMPRODUCT(('Compteur FL'!$A$4:$A$24=A28)*('Compteur FL'!$B$4:$B$24="C")*('Compteur FL'!$D$4:$D$24))</f>
        <v>0</v>
      </c>
      <c r="C28" s="56">
        <f t="array" ref="C28">SUMPRODUCT(('Compteur FL'!$A$4:$A$24=A28)*('Compteur FL'!$B$4:$B$24="B")*('Compteur FL'!$D$4:$D$24))</f>
        <v>0</v>
      </c>
      <c r="D28" s="56">
        <f t="shared" si="0"/>
        <v>0</v>
      </c>
      <c r="E28" s="55">
        <f t="array" ref="E28">SUM(IF('Compteur FL'!$A$4:$A$24=A28,'Compteur FL'!$J$4:$J$24,0))</f>
        <v>0</v>
      </c>
      <c r="F28" s="55">
        <f t="array" ref="F28">SUM(IF('Compteur FL'!$A$4:$A$24=A28,'Compteur FL'!$L$4:$L$24,0))</f>
        <v>0</v>
      </c>
      <c r="G28" s="55">
        <f t="array" ref="G28">SUM(IF('Compteur FL'!$A$4:$A$24=A28,'Compteur FL'!$O$4:$O$24,0))</f>
        <v>0</v>
      </c>
      <c r="H28" s="55">
        <f t="array" ref="H28">SUM(IF('Compteur FL'!$A$4:$A$24=A28,'Compteur FL'!$Q$4:$Q$24,0))</f>
        <v>0</v>
      </c>
      <c r="I28" s="55">
        <f t="array" ref="I28">SUM(IF('Compteur FL'!$A$4:$A$24=A28,'Compteur FL'!$W$4:$W$24,0))</f>
        <v>0</v>
      </c>
      <c r="J28" s="55">
        <f t="array" ref="J28">SUM(IF('Compteur FL'!$A$4:$A$24=A28,'Compteur FL'!$AC$4:$AC$24,0))</f>
        <v>0</v>
      </c>
      <c r="K28" s="55">
        <f t="array" ref="K28">SUM(IF('Compteur FL'!$A$4:$A$24=A28,'Compteur FL'!$AF$4:$AF$24,0))</f>
        <v>0</v>
      </c>
      <c r="L28" s="55">
        <f t="array" ref="L28">SUM(IF('Compteur FL'!$A$4:$A$24=A28,'Compteur FL'!$AG$4:$AG$24,0))</f>
        <v>0</v>
      </c>
      <c r="M28" s="55">
        <f t="array" ref="M28">SUM(IF('Compteur FL'!$A$4:$A$24=A28,'Compteur FL'!$AJ$4:$AJ$24,0))</f>
        <v>0</v>
      </c>
      <c r="N28" s="55">
        <f t="array" ref="N28">SUM(IF('Compteur FL'!$A$4:$A$24=A28,'Compteur FL'!$AM$4:$AM$24,0))</f>
        <v>0</v>
      </c>
      <c r="O28" s="55">
        <f t="array" ref="O28">SUM(IF('Compteur FL'!$A$4:$A$24=A28,'Compteur FL'!$AU$4:$AU$24,0))</f>
        <v>0</v>
      </c>
    </row>
    <row r="29" spans="1:15">
      <c r="A29" s="53">
        <v>27</v>
      </c>
      <c r="B29" s="54">
        <f t="array" ref="B29">SUMPRODUCT(('Compteur FL'!$A$4:$A$24=A29)*('Compteur FL'!$B$4:$B$24="C")*('Compteur FL'!$D$4:$D$24))</f>
        <v>0</v>
      </c>
      <c r="C29" s="54">
        <f t="array" ref="C29">SUMPRODUCT(('Compteur FL'!$A$4:$A$24=A29)*('Compteur FL'!$B$4:$B$24="B")*('Compteur FL'!$D$4:$D$24))</f>
        <v>0</v>
      </c>
      <c r="D29" s="54">
        <f t="shared" si="0"/>
        <v>0</v>
      </c>
      <c r="E29" s="53">
        <f t="array" ref="E29">SUM(IF('Compteur FL'!$A$4:$A$24=A29,'Compteur FL'!$J$4:$J$24,0))</f>
        <v>0</v>
      </c>
      <c r="F29" s="53">
        <f t="array" ref="F29">SUM(IF('Compteur FL'!$A$4:$A$24=A29,'Compteur FL'!$L$4:$L$24,0))</f>
        <v>0</v>
      </c>
      <c r="G29" s="53">
        <f t="array" ref="G29">SUM(IF('Compteur FL'!$A$4:$A$24=A29,'Compteur FL'!$O$4:$O$24,0))</f>
        <v>0</v>
      </c>
      <c r="H29" s="53">
        <f t="array" ref="H29">SUM(IF('Compteur FL'!$A$4:$A$24=A29,'Compteur FL'!$Q$4:$Q$24,0))</f>
        <v>0</v>
      </c>
      <c r="I29" s="53">
        <f t="array" ref="I29">SUM(IF('Compteur FL'!$A$4:$A$24=A29,'Compteur FL'!$W$4:$W$24,0))</f>
        <v>0</v>
      </c>
      <c r="J29" s="53">
        <f t="array" ref="J29">SUM(IF('Compteur FL'!$A$4:$A$24=A29,'Compteur FL'!$AC$4:$AC$24,0))</f>
        <v>0</v>
      </c>
      <c r="K29" s="53">
        <f t="array" ref="K29">SUM(IF('Compteur FL'!$A$4:$A$24=A29,'Compteur FL'!$AF$4:$AF$24,0))</f>
        <v>0</v>
      </c>
      <c r="L29" s="53">
        <f t="array" ref="L29">SUM(IF('Compteur FL'!$A$4:$A$24=A29,'Compteur FL'!$AG$4:$AG$24,0))</f>
        <v>0</v>
      </c>
      <c r="M29" s="53">
        <f t="array" ref="M29">SUM(IF('Compteur FL'!$A$4:$A$24=A29,'Compteur FL'!$AJ$4:$AJ$24,0))</f>
        <v>0</v>
      </c>
      <c r="N29" s="53">
        <f t="array" ref="N29">SUM(IF('Compteur FL'!$A$4:$A$24=A29,'Compteur FL'!$AM$4:$AM$24,0))</f>
        <v>0</v>
      </c>
      <c r="O29" s="53">
        <f t="array" ref="O29">SUM(IF('Compteur FL'!$A$4:$A$24=A29,'Compteur FL'!$AU$4:$AU$24,0))</f>
        <v>0</v>
      </c>
    </row>
    <row r="30" spans="1:15">
      <c r="A30" s="55">
        <v>28</v>
      </c>
      <c r="B30" s="56">
        <f t="array" ref="B30">SUMPRODUCT(('Compteur FL'!$A$4:$A$24=A30)*('Compteur FL'!$B$4:$B$24="C")*('Compteur FL'!$D$4:$D$24))</f>
        <v>0</v>
      </c>
      <c r="C30" s="56">
        <f t="array" ref="C30">SUMPRODUCT(('Compteur FL'!$A$4:$A$24=A30)*('Compteur FL'!$B$4:$B$24="B")*('Compteur FL'!$D$4:$D$24))</f>
        <v>0</v>
      </c>
      <c r="D30" s="56">
        <f t="shared" si="0"/>
        <v>0</v>
      </c>
      <c r="E30" s="55">
        <f t="array" ref="E30">SUM(IF('Compteur FL'!$A$4:$A$24=A30,'Compteur FL'!$J$4:$J$24,0))</f>
        <v>0</v>
      </c>
      <c r="F30" s="55">
        <f t="array" ref="F30">SUM(IF('Compteur FL'!$A$4:$A$24=A30,'Compteur FL'!$L$4:$L$24,0))</f>
        <v>0</v>
      </c>
      <c r="G30" s="55">
        <f t="array" ref="G30">SUM(IF('Compteur FL'!$A$4:$A$24=A30,'Compteur FL'!$O$4:$O$24,0))</f>
        <v>0</v>
      </c>
      <c r="H30" s="55">
        <f t="array" ref="H30">SUM(IF('Compteur FL'!$A$4:$A$24=A30,'Compteur FL'!$Q$4:$Q$24,0))</f>
        <v>0</v>
      </c>
      <c r="I30" s="55">
        <f t="array" ref="I30">SUM(IF('Compteur FL'!$A$4:$A$24=A30,'Compteur FL'!$W$4:$W$24,0))</f>
        <v>0</v>
      </c>
      <c r="J30" s="55">
        <f t="array" ref="J30">SUM(IF('Compteur FL'!$A$4:$A$24=A30,'Compteur FL'!$AC$4:$AC$24,0))</f>
        <v>0</v>
      </c>
      <c r="K30" s="55">
        <f t="array" ref="K30">SUM(IF('Compteur FL'!$A$4:$A$24=A30,'Compteur FL'!$AF$4:$AF$24,0))</f>
        <v>0</v>
      </c>
      <c r="L30" s="55">
        <f t="array" ref="L30">SUM(IF('Compteur FL'!$A$4:$A$24=A30,'Compteur FL'!$AG$4:$AG$24,0))</f>
        <v>0</v>
      </c>
      <c r="M30" s="55">
        <f t="array" ref="M30">SUM(IF('Compteur FL'!$A$4:$A$24=A30,'Compteur FL'!$AJ$4:$AJ$24,0))</f>
        <v>0</v>
      </c>
      <c r="N30" s="55">
        <f t="array" ref="N30">SUM(IF('Compteur FL'!$A$4:$A$24=A30,'Compteur FL'!$AM$4:$AM$24,0))</f>
        <v>0</v>
      </c>
      <c r="O30" s="55">
        <f t="array" ref="O30">SUM(IF('Compteur FL'!$A$4:$A$24=A30,'Compteur FL'!$AU$4:$AU$24,0))</f>
        <v>0</v>
      </c>
    </row>
    <row r="31" spans="1:15">
      <c r="A31" s="53">
        <v>29</v>
      </c>
      <c r="B31" s="54">
        <f t="array" ref="B31">SUMPRODUCT(('Compteur FL'!$A$4:$A$24=A31)*('Compteur FL'!$B$4:$B$24="C")*('Compteur FL'!$D$4:$D$24))</f>
        <v>0</v>
      </c>
      <c r="C31" s="54">
        <f t="array" ref="C31">SUMPRODUCT(('Compteur FL'!$A$4:$A$24=A31)*('Compteur FL'!$B$4:$B$24="B")*('Compteur FL'!$D$4:$D$24))</f>
        <v>0</v>
      </c>
      <c r="D31" s="54">
        <f t="shared" si="0"/>
        <v>0</v>
      </c>
      <c r="E31" s="53">
        <f t="array" ref="E31">SUM(IF('Compteur FL'!$A$4:$A$24=A31,'Compteur FL'!$J$4:$J$24,0))</f>
        <v>0</v>
      </c>
      <c r="F31" s="53">
        <f t="array" ref="F31">SUM(IF('Compteur FL'!$A$4:$A$24=A31,'Compteur FL'!$L$4:$L$24,0))</f>
        <v>0</v>
      </c>
      <c r="G31" s="53">
        <f t="array" ref="G31">SUM(IF('Compteur FL'!$A$4:$A$24=A31,'Compteur FL'!$O$4:$O$24,0))</f>
        <v>0</v>
      </c>
      <c r="H31" s="53">
        <f t="array" ref="H31">SUM(IF('Compteur FL'!$A$4:$A$24=A31,'Compteur FL'!$Q$4:$Q$24,0))</f>
        <v>0</v>
      </c>
      <c r="I31" s="53">
        <f t="array" ref="I31">SUM(IF('Compteur FL'!$A$4:$A$24=A31,'Compteur FL'!$W$4:$W$24,0))</f>
        <v>0</v>
      </c>
      <c r="J31" s="53">
        <f t="array" ref="J31">SUM(IF('Compteur FL'!$A$4:$A$24=A31,'Compteur FL'!$AC$4:$AC$24,0))</f>
        <v>0</v>
      </c>
      <c r="K31" s="53">
        <f t="array" ref="K31">SUM(IF('Compteur FL'!$A$4:$A$24=A31,'Compteur FL'!$AF$4:$AF$24,0))</f>
        <v>0</v>
      </c>
      <c r="L31" s="53">
        <f t="array" ref="L31">SUM(IF('Compteur FL'!$A$4:$A$24=A31,'Compteur FL'!$AG$4:$AG$24,0))</f>
        <v>0</v>
      </c>
      <c r="M31" s="53">
        <f t="array" ref="M31">SUM(IF('Compteur FL'!$A$4:$A$24=A31,'Compteur FL'!$AJ$4:$AJ$24,0))</f>
        <v>0</v>
      </c>
      <c r="N31" s="53">
        <f t="array" ref="N31">SUM(IF('Compteur FL'!$A$4:$A$24=A31,'Compteur FL'!$AM$4:$AM$24,0))</f>
        <v>0</v>
      </c>
      <c r="O31" s="53">
        <f t="array" ref="O31">SUM(IF('Compteur FL'!$A$4:$A$24=A31,'Compteur FL'!$AU$4:$AU$24,0))</f>
        <v>0</v>
      </c>
    </row>
    <row r="32" spans="1:15">
      <c r="A32" s="55">
        <v>30</v>
      </c>
      <c r="B32" s="56">
        <f t="array" ref="B32">SUMPRODUCT(('Compteur FL'!$A$4:$A$24=A32)*('Compteur FL'!$B$4:$B$24="C")*('Compteur FL'!$D$4:$D$24))</f>
        <v>0</v>
      </c>
      <c r="C32" s="56">
        <f t="array" ref="C32">SUMPRODUCT(('Compteur FL'!$A$4:$A$24=A32)*('Compteur FL'!$B$4:$B$24="B")*('Compteur FL'!$D$4:$D$24))</f>
        <v>0</v>
      </c>
      <c r="D32" s="56">
        <f t="shared" si="0"/>
        <v>0</v>
      </c>
      <c r="E32" s="55">
        <f t="array" ref="E32">SUM(IF('Compteur FL'!$A$4:$A$24=A32,'Compteur FL'!$J$4:$J$24,0))</f>
        <v>0</v>
      </c>
      <c r="F32" s="55">
        <f t="array" ref="F32">SUM(IF('Compteur FL'!$A$4:$A$24=A32,'Compteur FL'!$L$4:$L$24,0))</f>
        <v>0</v>
      </c>
      <c r="G32" s="55">
        <f t="array" ref="G32">SUM(IF('Compteur FL'!$A$4:$A$24=A32,'Compteur FL'!$O$4:$O$24,0))</f>
        <v>0</v>
      </c>
      <c r="H32" s="55">
        <f t="array" ref="H32">SUM(IF('Compteur FL'!$A$4:$A$24=A32,'Compteur FL'!$Q$4:$Q$24,0))</f>
        <v>0</v>
      </c>
      <c r="I32" s="55">
        <f t="array" ref="I32">SUM(IF('Compteur FL'!$A$4:$A$24=A32,'Compteur FL'!$W$4:$W$24,0))</f>
        <v>0</v>
      </c>
      <c r="J32" s="55">
        <f t="array" ref="J32">SUM(IF('Compteur FL'!$A$4:$A$24=A32,'Compteur FL'!$AC$4:$AC$24,0))</f>
        <v>0</v>
      </c>
      <c r="K32" s="55">
        <f t="array" ref="K32">SUM(IF('Compteur FL'!$A$4:$A$24=A32,'Compteur FL'!$AF$4:$AF$24,0))</f>
        <v>0</v>
      </c>
      <c r="L32" s="55">
        <f t="array" ref="L32">SUM(IF('Compteur FL'!$A$4:$A$24=A32,'Compteur FL'!$AG$4:$AG$24,0))</f>
        <v>0</v>
      </c>
      <c r="M32" s="55">
        <f t="array" ref="M32">SUM(IF('Compteur FL'!$A$4:$A$24=A32,'Compteur FL'!$AJ$4:$AJ$24,0))</f>
        <v>0</v>
      </c>
      <c r="N32" s="55">
        <f t="array" ref="N32">SUM(IF('Compteur FL'!$A$4:$A$24=A32,'Compteur FL'!$AM$4:$AM$24,0))</f>
        <v>0</v>
      </c>
      <c r="O32" s="55">
        <f t="array" ref="O32">SUM(IF('Compteur FL'!$A$4:$A$24=A32,'Compteur FL'!$AU$4:$AU$24,0))</f>
        <v>0</v>
      </c>
    </row>
    <row r="33" spans="1:15">
      <c r="A33" s="53">
        <v>31</v>
      </c>
      <c r="B33" s="54">
        <f t="array" ref="B33">SUMPRODUCT(('Compteur FL'!$A$4:$A$24=A33)*('Compteur FL'!$B$4:$B$24="C")*('Compteur FL'!$D$4:$D$24))</f>
        <v>0</v>
      </c>
      <c r="C33" s="54">
        <f t="array" ref="C33">SUMPRODUCT(('Compteur FL'!$A$4:$A$24=A33)*('Compteur FL'!$B$4:$B$24="B")*('Compteur FL'!$D$4:$D$24))</f>
        <v>0</v>
      </c>
      <c r="D33" s="54">
        <f t="shared" si="0"/>
        <v>0</v>
      </c>
      <c r="E33" s="53">
        <f t="array" ref="E33">SUM(IF('Compteur FL'!$A$4:$A$24=A33,'Compteur FL'!$J$4:$J$24,0))</f>
        <v>0</v>
      </c>
      <c r="F33" s="53">
        <f t="array" ref="F33">SUM(IF('Compteur FL'!$A$4:$A$24=A33,'Compteur FL'!$L$4:$L$24,0))</f>
        <v>0</v>
      </c>
      <c r="G33" s="53">
        <f t="array" ref="G33">SUM(IF('Compteur FL'!$A$4:$A$24=A33,'Compteur FL'!$O$4:$O$24,0))</f>
        <v>0</v>
      </c>
      <c r="H33" s="53">
        <f t="array" ref="H33">SUM(IF('Compteur FL'!$A$4:$A$24=A33,'Compteur FL'!$Q$4:$Q$24,0))</f>
        <v>0</v>
      </c>
      <c r="I33" s="53">
        <f t="array" ref="I33">SUM(IF('Compteur FL'!$A$4:$A$24=A33,'Compteur FL'!$W$4:$W$24,0))</f>
        <v>0</v>
      </c>
      <c r="J33" s="53">
        <f t="array" ref="J33">SUM(IF('Compteur FL'!$A$4:$A$24=A33,'Compteur FL'!$AC$4:$AC$24,0))</f>
        <v>0</v>
      </c>
      <c r="K33" s="53">
        <f t="array" ref="K33">SUM(IF('Compteur FL'!$A$4:$A$24=A33,'Compteur FL'!$AF$4:$AF$24,0))</f>
        <v>0</v>
      </c>
      <c r="L33" s="53">
        <f t="array" ref="L33">SUM(IF('Compteur FL'!$A$4:$A$24=A33,'Compteur FL'!$AG$4:$AG$24,0))</f>
        <v>0</v>
      </c>
      <c r="M33" s="53">
        <f t="array" ref="M33">SUM(IF('Compteur FL'!$A$4:$A$24=A33,'Compteur FL'!$AJ$4:$AJ$24,0))</f>
        <v>0</v>
      </c>
      <c r="N33" s="53">
        <f t="array" ref="N33">SUM(IF('Compteur FL'!$A$4:$A$24=A33,'Compteur FL'!$AM$4:$AM$24,0))</f>
        <v>0</v>
      </c>
      <c r="O33" s="53">
        <f t="array" ref="O33">SUM(IF('Compteur FL'!$A$4:$A$24=A33,'Compteur FL'!$AU$4:$AU$24,0))</f>
        <v>0</v>
      </c>
    </row>
    <row r="34" spans="1:15">
      <c r="A34" s="55">
        <v>32</v>
      </c>
      <c r="B34" s="56">
        <f t="array" ref="B34">SUMPRODUCT(('Compteur FL'!$A$4:$A$24=A34)*('Compteur FL'!$B$4:$B$24="C")*('Compteur FL'!$D$4:$D$24))</f>
        <v>0</v>
      </c>
      <c r="C34" s="56">
        <f t="array" ref="C34">SUMPRODUCT(('Compteur FL'!$A$4:$A$24=A34)*('Compteur FL'!$B$4:$B$24="B")*('Compteur FL'!$D$4:$D$24))</f>
        <v>0</v>
      </c>
      <c r="D34" s="56">
        <f t="shared" si="0"/>
        <v>0</v>
      </c>
      <c r="E34" s="55">
        <f t="array" ref="E34">SUM(IF('Compteur FL'!$A$4:$A$24=A34,'Compteur FL'!$J$4:$J$24,0))</f>
        <v>0</v>
      </c>
      <c r="F34" s="55">
        <f t="array" ref="F34">SUM(IF('Compteur FL'!$A$4:$A$24=A34,'Compteur FL'!$L$4:$L$24,0))</f>
        <v>0</v>
      </c>
      <c r="G34" s="55">
        <f t="array" ref="G34">SUM(IF('Compteur FL'!$A$4:$A$24=A34,'Compteur FL'!$O$4:$O$24,0))</f>
        <v>0</v>
      </c>
      <c r="H34" s="55">
        <f t="array" ref="H34">SUM(IF('Compteur FL'!$A$4:$A$24=A34,'Compteur FL'!$Q$4:$Q$24,0))</f>
        <v>0</v>
      </c>
      <c r="I34" s="55">
        <f t="array" ref="I34">SUM(IF('Compteur FL'!$A$4:$A$24=A34,'Compteur FL'!$W$4:$W$24,0))</f>
        <v>0</v>
      </c>
      <c r="J34" s="55">
        <f t="array" ref="J34">SUM(IF('Compteur FL'!$A$4:$A$24=A34,'Compteur FL'!$AC$4:$AC$24,0))</f>
        <v>0</v>
      </c>
      <c r="K34" s="55">
        <f t="array" ref="K34">SUM(IF('Compteur FL'!$A$4:$A$24=A34,'Compteur FL'!$AF$4:$AF$24,0))</f>
        <v>0</v>
      </c>
      <c r="L34" s="55">
        <f t="array" ref="L34">SUM(IF('Compteur FL'!$A$4:$A$24=A34,'Compteur FL'!$AG$4:$AG$24,0))</f>
        <v>0</v>
      </c>
      <c r="M34" s="55">
        <f t="array" ref="M34">SUM(IF('Compteur FL'!$A$4:$A$24=A34,'Compteur FL'!$AJ$4:$AJ$24,0))</f>
        <v>0</v>
      </c>
      <c r="N34" s="55">
        <f t="array" ref="N34">SUM(IF('Compteur FL'!$A$4:$A$24=A34,'Compteur FL'!$AM$4:$AM$24,0))</f>
        <v>0</v>
      </c>
      <c r="O34" s="55">
        <f t="array" ref="O34">SUM(IF('Compteur FL'!$A$4:$A$24=A34,'Compteur FL'!$AU$4:$AU$24,0))</f>
        <v>0</v>
      </c>
    </row>
    <row r="35" spans="1:15">
      <c r="A35" s="53">
        <v>33</v>
      </c>
      <c r="B35" s="54">
        <f t="array" ref="B35">SUMPRODUCT(('Compteur FL'!$A$4:$A$24=A35)*('Compteur FL'!$B$4:$B$24="C")*('Compteur FL'!$D$4:$D$24))</f>
        <v>0</v>
      </c>
      <c r="C35" s="54">
        <f t="array" ref="C35">SUMPRODUCT(('Compteur FL'!$A$4:$A$24=A35)*('Compteur FL'!$B$4:$B$24="B")*('Compteur FL'!$D$4:$D$24))</f>
        <v>0</v>
      </c>
      <c r="D35" s="54">
        <f t="shared" si="0"/>
        <v>0</v>
      </c>
      <c r="E35" s="53">
        <f t="array" ref="E35">SUM(IF('Compteur FL'!$A$4:$A$24=A35,'Compteur FL'!$J$4:$J$24,0))</f>
        <v>0</v>
      </c>
      <c r="F35" s="53">
        <f t="array" ref="F35">SUM(IF('Compteur FL'!$A$4:$A$24=A35,'Compteur FL'!$L$4:$L$24,0))</f>
        <v>0</v>
      </c>
      <c r="G35" s="53">
        <f t="array" ref="G35">SUM(IF('Compteur FL'!$A$4:$A$24=A35,'Compteur FL'!$O$4:$O$24,0))</f>
        <v>0</v>
      </c>
      <c r="H35" s="53">
        <f t="array" ref="H35">SUM(IF('Compteur FL'!$A$4:$A$24=A35,'Compteur FL'!$Q$4:$Q$24,0))</f>
        <v>0</v>
      </c>
      <c r="I35" s="53">
        <f t="array" ref="I35">SUM(IF('Compteur FL'!$A$4:$A$24=A35,'Compteur FL'!$W$4:$W$24,0))</f>
        <v>0</v>
      </c>
      <c r="J35" s="53">
        <f t="array" ref="J35">SUM(IF('Compteur FL'!$A$4:$A$24=A35,'Compteur FL'!$AC$4:$AC$24,0))</f>
        <v>0</v>
      </c>
      <c r="K35" s="53">
        <f t="array" ref="K35">SUM(IF('Compteur FL'!$A$4:$A$24=A35,'Compteur FL'!$AF$4:$AF$24,0))</f>
        <v>0</v>
      </c>
      <c r="L35" s="53">
        <f t="array" ref="L35">SUM(IF('Compteur FL'!$A$4:$A$24=A35,'Compteur FL'!$AG$4:$AG$24,0))</f>
        <v>0</v>
      </c>
      <c r="M35" s="53">
        <f t="array" ref="M35">SUM(IF('Compteur FL'!$A$4:$A$24=A35,'Compteur FL'!$AJ$4:$AJ$24,0))</f>
        <v>0</v>
      </c>
      <c r="N35" s="53">
        <f t="array" ref="N35">SUM(IF('Compteur FL'!$A$4:$A$24=A35,'Compteur FL'!$AM$4:$AM$24,0))</f>
        <v>0</v>
      </c>
      <c r="O35" s="53">
        <f t="array" ref="O35">SUM(IF('Compteur FL'!$A$4:$A$24=A35,'Compteur FL'!$AU$4:$AU$24,0))</f>
        <v>0</v>
      </c>
    </row>
    <row r="36" spans="1:15">
      <c r="A36" s="55">
        <v>34</v>
      </c>
      <c r="B36" s="56">
        <f t="array" ref="B36">SUMPRODUCT(('Compteur FL'!$A$4:$A$24=A36)*('Compteur FL'!$B$4:$B$24="C")*('Compteur FL'!$D$4:$D$24))</f>
        <v>0</v>
      </c>
      <c r="C36" s="56">
        <f t="array" ref="C36">SUMPRODUCT(('Compteur FL'!$A$4:$A$24=A36)*('Compteur FL'!$B$4:$B$24="B")*('Compteur FL'!$D$4:$D$24))</f>
        <v>0</v>
      </c>
      <c r="D36" s="56">
        <f t="shared" si="0"/>
        <v>0</v>
      </c>
      <c r="E36" s="55">
        <f t="array" ref="E36">SUM(IF('Compteur FL'!$A$4:$A$24=A36,'Compteur FL'!$J$4:$J$24,0))</f>
        <v>0</v>
      </c>
      <c r="F36" s="55">
        <f t="array" ref="F36">SUM(IF('Compteur FL'!$A$4:$A$24=A36,'Compteur FL'!$L$4:$L$24,0))</f>
        <v>0</v>
      </c>
      <c r="G36" s="55">
        <f t="array" ref="G36">SUM(IF('Compteur FL'!$A$4:$A$24=A36,'Compteur FL'!$O$4:$O$24,0))</f>
        <v>0</v>
      </c>
      <c r="H36" s="55">
        <f t="array" ref="H36">SUM(IF('Compteur FL'!$A$4:$A$24=A36,'Compteur FL'!$Q$4:$Q$24,0))</f>
        <v>0</v>
      </c>
      <c r="I36" s="55">
        <f t="array" ref="I36">SUM(IF('Compteur FL'!$A$4:$A$24=A36,'Compteur FL'!$W$4:$W$24,0))</f>
        <v>0</v>
      </c>
      <c r="J36" s="55">
        <f t="array" ref="J36">SUM(IF('Compteur FL'!$A$4:$A$24=A36,'Compteur FL'!$AC$4:$AC$24,0))</f>
        <v>0</v>
      </c>
      <c r="K36" s="55">
        <f t="array" ref="K36">SUM(IF('Compteur FL'!$A$4:$A$24=A36,'Compteur FL'!$AF$4:$AF$24,0))</f>
        <v>0</v>
      </c>
      <c r="L36" s="55">
        <f t="array" ref="L36">SUM(IF('Compteur FL'!$A$4:$A$24=A36,'Compteur FL'!$AG$4:$AG$24,0))</f>
        <v>0</v>
      </c>
      <c r="M36" s="55">
        <f t="array" ref="M36">SUM(IF('Compteur FL'!$A$4:$A$24=A36,'Compteur FL'!$AJ$4:$AJ$24,0))</f>
        <v>0</v>
      </c>
      <c r="N36" s="55">
        <f t="array" ref="N36">SUM(IF('Compteur FL'!$A$4:$A$24=A36,'Compteur FL'!$AM$4:$AM$24,0))</f>
        <v>0</v>
      </c>
      <c r="O36" s="55">
        <f t="array" ref="O36">SUM(IF('Compteur FL'!$A$4:$A$24=A36,'Compteur FL'!$AU$4:$AU$24,0))</f>
        <v>0</v>
      </c>
    </row>
    <row r="37" spans="1:15">
      <c r="A37" s="53">
        <v>35</v>
      </c>
      <c r="B37" s="54">
        <f t="array" ref="B37">SUMPRODUCT(('Compteur FL'!$A$4:$A$24=A37)*('Compteur FL'!$B$4:$B$24="C")*('Compteur FL'!$D$4:$D$24))</f>
        <v>0</v>
      </c>
      <c r="C37" s="54">
        <f t="array" ref="C37">SUMPRODUCT(('Compteur FL'!$A$4:$A$24=A37)*('Compteur FL'!$B$4:$B$24="B")*('Compteur FL'!$D$4:$D$24))</f>
        <v>0</v>
      </c>
      <c r="D37" s="54">
        <f t="shared" si="0"/>
        <v>0</v>
      </c>
      <c r="E37" s="53">
        <f t="array" ref="E37">SUM(IF('Compteur FL'!$A$4:$A$24=A37,'Compteur FL'!$J$4:$J$24,0))</f>
        <v>0</v>
      </c>
      <c r="F37" s="53">
        <f t="array" ref="F37">SUM(IF('Compteur FL'!$A$4:$A$24=A37,'Compteur FL'!$L$4:$L$24,0))</f>
        <v>0</v>
      </c>
      <c r="G37" s="53">
        <f t="array" ref="G37">SUM(IF('Compteur FL'!$A$4:$A$24=A37,'Compteur FL'!$O$4:$O$24,0))</f>
        <v>0</v>
      </c>
      <c r="H37" s="53">
        <f t="array" ref="H37">SUM(IF('Compteur FL'!$A$4:$A$24=A37,'Compteur FL'!$Q$4:$Q$24,0))</f>
        <v>0</v>
      </c>
      <c r="I37" s="53">
        <f t="array" ref="I37">SUM(IF('Compteur FL'!$A$4:$A$24=A37,'Compteur FL'!$W$4:$W$24,0))</f>
        <v>0</v>
      </c>
      <c r="J37" s="53">
        <f t="array" ref="J37">SUM(IF('Compteur FL'!$A$4:$A$24=A37,'Compteur FL'!$AC$4:$AC$24,0))</f>
        <v>0</v>
      </c>
      <c r="K37" s="53">
        <f t="array" ref="K37">SUM(IF('Compteur FL'!$A$4:$A$24=A37,'Compteur FL'!$AF$4:$AF$24,0))</f>
        <v>0</v>
      </c>
      <c r="L37" s="53">
        <f t="array" ref="L37">SUM(IF('Compteur FL'!$A$4:$A$24=A37,'Compteur FL'!$AG$4:$AG$24,0))</f>
        <v>0</v>
      </c>
      <c r="M37" s="53">
        <f t="array" ref="M37">SUM(IF('Compteur FL'!$A$4:$A$24=A37,'Compteur FL'!$AJ$4:$AJ$24,0))</f>
        <v>0</v>
      </c>
      <c r="N37" s="53">
        <f t="array" ref="N37">SUM(IF('Compteur FL'!$A$4:$A$24=A37,'Compteur FL'!$AM$4:$AM$24,0))</f>
        <v>0</v>
      </c>
      <c r="O37" s="53">
        <f t="array" ref="O37">SUM(IF('Compteur FL'!$A$4:$A$24=A37,'Compteur FL'!$AU$4:$AU$24,0))</f>
        <v>0</v>
      </c>
    </row>
    <row r="38" spans="1:15">
      <c r="A38" s="55">
        <v>36</v>
      </c>
      <c r="B38" s="56">
        <f t="array" ref="B38">SUMPRODUCT(('Compteur FL'!$A$4:$A$24=A38)*('Compteur FL'!$B$4:$B$24="C")*('Compteur FL'!$D$4:$D$24))</f>
        <v>0</v>
      </c>
      <c r="C38" s="56">
        <f t="array" ref="C38">SUMPRODUCT(('Compteur FL'!$A$4:$A$24=A38)*('Compteur FL'!$B$4:$B$24="B")*('Compteur FL'!$D$4:$D$24))</f>
        <v>0</v>
      </c>
      <c r="D38" s="56">
        <f t="shared" si="0"/>
        <v>0</v>
      </c>
      <c r="E38" s="55">
        <f t="array" ref="E38">SUM(IF('Compteur FL'!$A$4:$A$24=A38,'Compteur FL'!$J$4:$J$24,0))</f>
        <v>0</v>
      </c>
      <c r="F38" s="55">
        <f t="array" ref="F38">SUM(IF('Compteur FL'!$A$4:$A$24=A38,'Compteur FL'!$L$4:$L$24,0))</f>
        <v>0</v>
      </c>
      <c r="G38" s="55">
        <f t="array" ref="G38">SUM(IF('Compteur FL'!$A$4:$A$24=A38,'Compteur FL'!$O$4:$O$24,0))</f>
        <v>0</v>
      </c>
      <c r="H38" s="55">
        <f t="array" ref="H38">SUM(IF('Compteur FL'!$A$4:$A$24=A38,'Compteur FL'!$Q$4:$Q$24,0))</f>
        <v>0</v>
      </c>
      <c r="I38" s="55">
        <f t="array" ref="I38">SUM(IF('Compteur FL'!$A$4:$A$24=A38,'Compteur FL'!$W$4:$W$24,0))</f>
        <v>0</v>
      </c>
      <c r="J38" s="55">
        <f t="array" ref="J38">SUM(IF('Compteur FL'!$A$4:$A$24=A38,'Compteur FL'!$AC$4:$AC$24,0))</f>
        <v>0</v>
      </c>
      <c r="K38" s="55">
        <f t="array" ref="K38">SUM(IF('Compteur FL'!$A$4:$A$24=A38,'Compteur FL'!$AF$4:$AF$24,0))</f>
        <v>0</v>
      </c>
      <c r="L38" s="55">
        <f t="array" ref="L38">SUM(IF('Compteur FL'!$A$4:$A$24=A38,'Compteur FL'!$AG$4:$AG$24,0))</f>
        <v>0</v>
      </c>
      <c r="M38" s="55">
        <f t="array" ref="M38">SUM(IF('Compteur FL'!$A$4:$A$24=A38,'Compteur FL'!$AJ$4:$AJ$24,0))</f>
        <v>0</v>
      </c>
      <c r="N38" s="55">
        <f t="array" ref="N38">SUM(IF('Compteur FL'!$A$4:$A$24=A38,'Compteur FL'!$AM$4:$AM$24,0))</f>
        <v>0</v>
      </c>
      <c r="O38" s="55">
        <f t="array" ref="O38">SUM(IF('Compteur FL'!$A$4:$A$24=A38,'Compteur FL'!$AU$4:$AU$24,0))</f>
        <v>0</v>
      </c>
    </row>
    <row r="39" spans="1:15">
      <c r="A39" s="53">
        <v>37</v>
      </c>
      <c r="B39" s="54">
        <f t="array" ref="B39">SUMPRODUCT(('Compteur FL'!$A$4:$A$24=A39)*('Compteur FL'!$B$4:$B$24="C")*('Compteur FL'!$D$4:$D$24))</f>
        <v>0</v>
      </c>
      <c r="C39" s="54">
        <f t="array" ref="C39">SUMPRODUCT(('Compteur FL'!$A$4:$A$24=A39)*('Compteur FL'!$B$4:$B$24="B")*('Compteur FL'!$D$4:$D$24))</f>
        <v>0</v>
      </c>
      <c r="D39" s="54">
        <f t="shared" si="0"/>
        <v>0</v>
      </c>
      <c r="E39" s="53">
        <f t="array" ref="E39">SUM(IF('Compteur FL'!$A$4:$A$24=A39,'Compteur FL'!$J$4:$J$24,0))</f>
        <v>0</v>
      </c>
      <c r="F39" s="53">
        <f t="array" ref="F39">SUM(IF('Compteur FL'!$A$4:$A$24=A39,'Compteur FL'!$L$4:$L$24,0))</f>
        <v>0</v>
      </c>
      <c r="G39" s="53">
        <f t="array" ref="G39">SUM(IF('Compteur FL'!$A$4:$A$24=A39,'Compteur FL'!$O$4:$O$24,0))</f>
        <v>0</v>
      </c>
      <c r="H39" s="53">
        <f t="array" ref="H39">SUM(IF('Compteur FL'!$A$4:$A$24=A39,'Compteur FL'!$Q$4:$Q$24,0))</f>
        <v>0</v>
      </c>
      <c r="I39" s="53">
        <f t="array" ref="I39">SUM(IF('Compteur FL'!$A$4:$A$24=A39,'Compteur FL'!$W$4:$W$24,0))</f>
        <v>0</v>
      </c>
      <c r="J39" s="53">
        <f t="array" ref="J39">SUM(IF('Compteur FL'!$A$4:$A$24=A39,'Compteur FL'!$AC$4:$AC$24,0))</f>
        <v>0</v>
      </c>
      <c r="K39" s="53">
        <f t="array" ref="K39">SUM(IF('Compteur FL'!$A$4:$A$24=A39,'Compteur FL'!$AF$4:$AF$24,0))</f>
        <v>0</v>
      </c>
      <c r="L39" s="53">
        <f t="array" ref="L39">SUM(IF('Compteur FL'!$A$4:$A$24=A39,'Compteur FL'!$AG$4:$AG$24,0))</f>
        <v>0</v>
      </c>
      <c r="M39" s="53">
        <f t="array" ref="M39">SUM(IF('Compteur FL'!$A$4:$A$24=A39,'Compteur FL'!$AJ$4:$AJ$24,0))</f>
        <v>0</v>
      </c>
      <c r="N39" s="53">
        <f t="array" ref="N39">SUM(IF('Compteur FL'!$A$4:$A$24=A39,'Compteur FL'!$AM$4:$AM$24,0))</f>
        <v>0</v>
      </c>
      <c r="O39" s="53">
        <f t="array" ref="O39">SUM(IF('Compteur FL'!$A$4:$A$24=A39,'Compteur FL'!$AU$4:$AU$24,0))</f>
        <v>0</v>
      </c>
    </row>
    <row r="40" spans="1:15">
      <c r="A40" s="55">
        <v>38</v>
      </c>
      <c r="B40" s="56">
        <f t="array" ref="B40">SUMPRODUCT(('Compteur FL'!$A$4:$A$24=A40)*('Compteur FL'!$B$4:$B$24="C")*('Compteur FL'!$D$4:$D$24))</f>
        <v>0</v>
      </c>
      <c r="C40" s="56">
        <f t="array" ref="C40">SUMPRODUCT(('Compteur FL'!$A$4:$A$24=A40)*('Compteur FL'!$B$4:$B$24="B")*('Compteur FL'!$D$4:$D$24))</f>
        <v>0</v>
      </c>
      <c r="D40" s="56">
        <f t="shared" si="0"/>
        <v>0</v>
      </c>
      <c r="E40" s="55">
        <f t="array" ref="E40">SUM(IF('Compteur FL'!$A$4:$A$24=A40,'Compteur FL'!$J$4:$J$24,0))</f>
        <v>0</v>
      </c>
      <c r="F40" s="55">
        <f t="array" ref="F40">SUM(IF('Compteur FL'!$A$4:$A$24=A40,'Compteur FL'!$L$4:$L$24,0))</f>
        <v>0</v>
      </c>
      <c r="G40" s="55">
        <f t="array" ref="G40">SUM(IF('Compteur FL'!$A$4:$A$24=A40,'Compteur FL'!$O$4:$O$24,0))</f>
        <v>0</v>
      </c>
      <c r="H40" s="55">
        <f t="array" ref="H40">SUM(IF('Compteur FL'!$A$4:$A$24=A40,'Compteur FL'!$Q$4:$Q$24,0))</f>
        <v>0</v>
      </c>
      <c r="I40" s="55">
        <f t="array" ref="I40">SUM(IF('Compteur FL'!$A$4:$A$24=A40,'Compteur FL'!$W$4:$W$24,0))</f>
        <v>0</v>
      </c>
      <c r="J40" s="55">
        <f t="array" ref="J40">SUM(IF('Compteur FL'!$A$4:$A$24=A40,'Compteur FL'!$AC$4:$AC$24,0))</f>
        <v>0</v>
      </c>
      <c r="K40" s="55">
        <f t="array" ref="K40">SUM(IF('Compteur FL'!$A$4:$A$24=A40,'Compteur FL'!$AF$4:$AF$24,0))</f>
        <v>0</v>
      </c>
      <c r="L40" s="55">
        <f t="array" ref="L40">SUM(IF('Compteur FL'!$A$4:$A$24=A40,'Compteur FL'!$AG$4:$AG$24,0))</f>
        <v>0</v>
      </c>
      <c r="M40" s="55">
        <f t="array" ref="M40">SUM(IF('Compteur FL'!$A$4:$A$24=A40,'Compteur FL'!$AJ$4:$AJ$24,0))</f>
        <v>0</v>
      </c>
      <c r="N40" s="55">
        <f t="array" ref="N40">SUM(IF('Compteur FL'!$A$4:$A$24=A40,'Compteur FL'!$AM$4:$AM$24,0))</f>
        <v>0</v>
      </c>
      <c r="O40" s="55">
        <f t="array" ref="O40">SUM(IF('Compteur FL'!$A$4:$A$24=A40,'Compteur FL'!$AU$4:$AU$24,0))</f>
        <v>0</v>
      </c>
    </row>
    <row r="41" spans="1:15">
      <c r="A41" s="53">
        <v>39</v>
      </c>
      <c r="B41" s="54">
        <f t="array" ref="B41">SUMPRODUCT(('Compteur FL'!$A$4:$A$24=A41)*('Compteur FL'!$B$4:$B$24="C")*('Compteur FL'!$D$4:$D$24))</f>
        <v>0</v>
      </c>
      <c r="C41" s="54">
        <f t="array" ref="C41">SUMPRODUCT(('Compteur FL'!$A$4:$A$24=A41)*('Compteur FL'!$B$4:$B$24="B")*('Compteur FL'!$D$4:$D$24))</f>
        <v>0</v>
      </c>
      <c r="D41" s="54">
        <f t="shared" si="0"/>
        <v>0</v>
      </c>
      <c r="E41" s="53">
        <f t="array" ref="E41">SUM(IF('Compteur FL'!$A$4:$A$24=A41,'Compteur FL'!$J$4:$J$24,0))</f>
        <v>0</v>
      </c>
      <c r="F41" s="53">
        <f t="array" ref="F41">SUM(IF('Compteur FL'!$A$4:$A$24=A41,'Compteur FL'!$L$4:$L$24,0))</f>
        <v>0</v>
      </c>
      <c r="G41" s="53">
        <f t="array" ref="G41">SUM(IF('Compteur FL'!$A$4:$A$24=A41,'Compteur FL'!$O$4:$O$24,0))</f>
        <v>0</v>
      </c>
      <c r="H41" s="53">
        <f t="array" ref="H41">SUM(IF('Compteur FL'!$A$4:$A$24=A41,'Compteur FL'!$Q$4:$Q$24,0))</f>
        <v>0</v>
      </c>
      <c r="I41" s="53">
        <f t="array" ref="I41">SUM(IF('Compteur FL'!$A$4:$A$24=A41,'Compteur FL'!$W$4:$W$24,0))</f>
        <v>0</v>
      </c>
      <c r="J41" s="53">
        <f t="array" ref="J41">SUM(IF('Compteur FL'!$A$4:$A$24=A41,'Compteur FL'!$AC$4:$AC$24,0))</f>
        <v>0</v>
      </c>
      <c r="K41" s="53">
        <f t="array" ref="K41">SUM(IF('Compteur FL'!$A$4:$A$24=A41,'Compteur FL'!$AF$4:$AF$24,0))</f>
        <v>0</v>
      </c>
      <c r="L41" s="53">
        <f t="array" ref="L41">SUM(IF('Compteur FL'!$A$4:$A$24=A41,'Compteur FL'!$AG$4:$AG$24,0))</f>
        <v>0</v>
      </c>
      <c r="M41" s="53">
        <f t="array" ref="M41">SUM(IF('Compteur FL'!$A$4:$A$24=A41,'Compteur FL'!$AJ$4:$AJ$24,0))</f>
        <v>0</v>
      </c>
      <c r="N41" s="53">
        <f t="array" ref="N41">SUM(IF('Compteur FL'!$A$4:$A$24=A41,'Compteur FL'!$AM$4:$AM$24,0))</f>
        <v>0</v>
      </c>
      <c r="O41" s="53">
        <f t="array" ref="O41">SUM(IF('Compteur FL'!$A$4:$A$24=A41,'Compteur FL'!$AU$4:$AU$24,0))</f>
        <v>0</v>
      </c>
    </row>
    <row r="42" spans="1:15">
      <c r="A42" s="55">
        <v>40</v>
      </c>
      <c r="B42" s="56">
        <f t="array" ref="B42">SUMPRODUCT(('Compteur FL'!$A$4:$A$24=A42)*('Compteur FL'!$B$4:$B$24="C")*('Compteur FL'!$D$4:$D$24))</f>
        <v>0</v>
      </c>
      <c r="C42" s="56">
        <f t="array" ref="C42">SUMPRODUCT(('Compteur FL'!$A$4:$A$24=A42)*('Compteur FL'!$B$4:$B$24="B")*('Compteur FL'!$D$4:$D$24))</f>
        <v>0</v>
      </c>
      <c r="D42" s="56">
        <f t="shared" si="0"/>
        <v>0</v>
      </c>
      <c r="E42" s="55">
        <f t="array" ref="E42">SUM(IF('Compteur FL'!$A$4:$A$24=A42,'Compteur FL'!$J$4:$J$24,0))</f>
        <v>0</v>
      </c>
      <c r="F42" s="55">
        <f t="array" ref="F42">SUM(IF('Compteur FL'!$A$4:$A$24=A42,'Compteur FL'!$L$4:$L$24,0))</f>
        <v>0</v>
      </c>
      <c r="G42" s="55">
        <f t="array" ref="G42">SUM(IF('Compteur FL'!$A$4:$A$24=A42,'Compteur FL'!$O$4:$O$24,0))</f>
        <v>0</v>
      </c>
      <c r="H42" s="55">
        <f t="array" ref="H42">SUM(IF('Compteur FL'!$A$4:$A$24=A42,'Compteur FL'!$Q$4:$Q$24,0))</f>
        <v>0</v>
      </c>
      <c r="I42" s="55">
        <f t="array" ref="I42">SUM(IF('Compteur FL'!$A$4:$A$24=A42,'Compteur FL'!$W$4:$W$24,0))</f>
        <v>0</v>
      </c>
      <c r="J42" s="55">
        <f t="array" ref="J42">SUM(IF('Compteur FL'!$A$4:$A$24=A42,'Compteur FL'!$AC$4:$AC$24,0))</f>
        <v>0</v>
      </c>
      <c r="K42" s="55">
        <f t="array" ref="K42">SUM(IF('Compteur FL'!$A$4:$A$24=A42,'Compteur FL'!$AF$4:$AF$24,0))</f>
        <v>0</v>
      </c>
      <c r="L42" s="55">
        <f t="array" ref="L42">SUM(IF('Compteur FL'!$A$4:$A$24=A42,'Compteur FL'!$AG$4:$AG$24,0))</f>
        <v>0</v>
      </c>
      <c r="M42" s="55">
        <f t="array" ref="M42">SUM(IF('Compteur FL'!$A$4:$A$24=A42,'Compteur FL'!$AJ$4:$AJ$24,0))</f>
        <v>0</v>
      </c>
      <c r="N42" s="55">
        <f t="array" ref="N42">SUM(IF('Compteur FL'!$A$4:$A$24=A42,'Compteur FL'!$AM$4:$AM$24,0))</f>
        <v>0</v>
      </c>
      <c r="O42" s="55">
        <f t="array" ref="O42">SUM(IF('Compteur FL'!$A$4:$A$24=A42,'Compteur FL'!$AU$4:$AU$24,0))</f>
        <v>0</v>
      </c>
    </row>
    <row r="43" spans="1:15">
      <c r="A43" s="53">
        <v>41</v>
      </c>
      <c r="B43" s="54">
        <f t="array" ref="B43">SUMPRODUCT(('Compteur FL'!$A$4:$A$24=A43)*('Compteur FL'!$B$4:$B$24="C")*('Compteur FL'!$D$4:$D$24))</f>
        <v>0</v>
      </c>
      <c r="C43" s="54">
        <f t="array" ref="C43">SUMPRODUCT(('Compteur FL'!$A$4:$A$24=A43)*('Compteur FL'!$B$4:$B$24="B")*('Compteur FL'!$D$4:$D$24))</f>
        <v>0</v>
      </c>
      <c r="D43" s="54">
        <f t="shared" si="0"/>
        <v>0</v>
      </c>
      <c r="E43" s="53">
        <f t="array" ref="E43">SUM(IF('Compteur FL'!$A$4:$A$24=A43,'Compteur FL'!$J$4:$J$24,0))</f>
        <v>0</v>
      </c>
      <c r="F43" s="53">
        <f t="array" ref="F43">SUM(IF('Compteur FL'!$A$4:$A$24=A43,'Compteur FL'!$L$4:$L$24,0))</f>
        <v>0</v>
      </c>
      <c r="G43" s="53">
        <f t="array" ref="G43">SUM(IF('Compteur FL'!$A$4:$A$24=A43,'Compteur FL'!$O$4:$O$24,0))</f>
        <v>0</v>
      </c>
      <c r="H43" s="53">
        <f t="array" ref="H43">SUM(IF('Compteur FL'!$A$4:$A$24=A43,'Compteur FL'!$Q$4:$Q$24,0))</f>
        <v>0</v>
      </c>
      <c r="I43" s="53">
        <f t="array" ref="I43">SUM(IF('Compteur FL'!$A$4:$A$24=A43,'Compteur FL'!$W$4:$W$24,0))</f>
        <v>0</v>
      </c>
      <c r="J43" s="53">
        <f t="array" ref="J43">SUM(IF('Compteur FL'!$A$4:$A$24=A43,'Compteur FL'!$AC$4:$AC$24,0))</f>
        <v>0</v>
      </c>
      <c r="K43" s="53">
        <f t="array" ref="K43">SUM(IF('Compteur FL'!$A$4:$A$24=A43,'Compteur FL'!$AF$4:$AF$24,0))</f>
        <v>0</v>
      </c>
      <c r="L43" s="53">
        <f t="array" ref="L43">SUM(IF('Compteur FL'!$A$4:$A$24=A43,'Compteur FL'!$AG$4:$AG$24,0))</f>
        <v>0</v>
      </c>
      <c r="M43" s="53">
        <f t="array" ref="M43">SUM(IF('Compteur FL'!$A$4:$A$24=A43,'Compteur FL'!$AJ$4:$AJ$24,0))</f>
        <v>0</v>
      </c>
      <c r="N43" s="53">
        <f t="array" ref="N43">SUM(IF('Compteur FL'!$A$4:$A$24=A43,'Compteur FL'!$AM$4:$AM$24,0))</f>
        <v>0</v>
      </c>
      <c r="O43" s="53">
        <f t="array" ref="O43">SUM(IF('Compteur FL'!$A$4:$A$24=A43,'Compteur FL'!$AU$4:$AU$24,0))</f>
        <v>0</v>
      </c>
    </row>
    <row r="44" spans="1:15">
      <c r="A44" s="55">
        <v>42</v>
      </c>
      <c r="B44" s="56">
        <f t="array" ref="B44">SUMPRODUCT(('Compteur FL'!$A$4:$A$24=A44)*('Compteur FL'!$B$4:$B$24="C")*('Compteur FL'!$D$4:$D$24))</f>
        <v>0</v>
      </c>
      <c r="C44" s="56">
        <f t="array" ref="C44">SUMPRODUCT(('Compteur FL'!$A$4:$A$24=A44)*('Compteur FL'!$B$4:$B$24="B")*('Compteur FL'!$D$4:$D$24))</f>
        <v>0</v>
      </c>
      <c r="D44" s="56">
        <f t="shared" si="0"/>
        <v>0</v>
      </c>
      <c r="E44" s="55">
        <f t="array" ref="E44">SUM(IF('Compteur FL'!$A$4:$A$24=A44,'Compteur FL'!$J$4:$J$24,0))</f>
        <v>0</v>
      </c>
      <c r="F44" s="55">
        <f t="array" ref="F44">SUM(IF('Compteur FL'!$A$4:$A$24=A44,'Compteur FL'!$L$4:$L$24,0))</f>
        <v>0</v>
      </c>
      <c r="G44" s="55">
        <f t="array" ref="G44">SUM(IF('Compteur FL'!$A$4:$A$24=A44,'Compteur FL'!$O$4:$O$24,0))</f>
        <v>0</v>
      </c>
      <c r="H44" s="55">
        <f t="array" ref="H44">SUM(IF('Compteur FL'!$A$4:$A$24=A44,'Compteur FL'!$Q$4:$Q$24,0))</f>
        <v>0</v>
      </c>
      <c r="I44" s="55">
        <f t="array" ref="I44">SUM(IF('Compteur FL'!$A$4:$A$24=A44,'Compteur FL'!$W$4:$W$24,0))</f>
        <v>0</v>
      </c>
      <c r="J44" s="55">
        <f t="array" ref="J44">SUM(IF('Compteur FL'!$A$4:$A$24=A44,'Compteur FL'!$AC$4:$AC$24,0))</f>
        <v>0</v>
      </c>
      <c r="K44" s="55">
        <f t="array" ref="K44">SUM(IF('Compteur FL'!$A$4:$A$24=A44,'Compteur FL'!$AF$4:$AF$24,0))</f>
        <v>0</v>
      </c>
      <c r="L44" s="55">
        <f t="array" ref="L44">SUM(IF('Compteur FL'!$A$4:$A$24=A44,'Compteur FL'!$AG$4:$AG$24,0))</f>
        <v>0</v>
      </c>
      <c r="M44" s="55">
        <f t="array" ref="M44">SUM(IF('Compteur FL'!$A$4:$A$24=A44,'Compteur FL'!$AJ$4:$AJ$24,0))</f>
        <v>0</v>
      </c>
      <c r="N44" s="55">
        <f t="array" ref="N44">SUM(IF('Compteur FL'!$A$4:$A$24=A44,'Compteur FL'!$AM$4:$AM$24,0))</f>
        <v>0</v>
      </c>
      <c r="O44" s="55">
        <f t="array" ref="O44">SUM(IF('Compteur FL'!$A$4:$A$24=A44,'Compteur FL'!$AU$4:$AU$24,0))</f>
        <v>0</v>
      </c>
    </row>
    <row r="45" spans="1:15">
      <c r="A45" s="53">
        <v>43</v>
      </c>
      <c r="B45" s="54">
        <f t="array" ref="B45">SUMPRODUCT(('Compteur FL'!$A$4:$A$24=A45)*('Compteur FL'!$B$4:$B$24="C")*('Compteur FL'!$D$4:$D$24))</f>
        <v>0</v>
      </c>
      <c r="C45" s="54">
        <f t="array" ref="C45">SUMPRODUCT(('Compteur FL'!$A$4:$A$24=A45)*('Compteur FL'!$B$4:$B$24="B")*('Compteur FL'!$D$4:$D$24))</f>
        <v>0</v>
      </c>
      <c r="D45" s="54">
        <f t="shared" si="0"/>
        <v>0</v>
      </c>
      <c r="E45" s="53">
        <f t="array" ref="E45">SUM(IF('Compteur FL'!$A$4:$A$24=A45,'Compteur FL'!$J$4:$J$24,0))</f>
        <v>0</v>
      </c>
      <c r="F45" s="53">
        <f t="array" ref="F45">SUM(IF('Compteur FL'!$A$4:$A$24=A45,'Compteur FL'!$L$4:$L$24,0))</f>
        <v>0</v>
      </c>
      <c r="G45" s="53">
        <f t="array" ref="G45">SUM(IF('Compteur FL'!$A$4:$A$24=A45,'Compteur FL'!$O$4:$O$24,0))</f>
        <v>0</v>
      </c>
      <c r="H45" s="53">
        <f t="array" ref="H45">SUM(IF('Compteur FL'!$A$4:$A$24=A45,'Compteur FL'!$Q$4:$Q$24,0))</f>
        <v>0</v>
      </c>
      <c r="I45" s="53">
        <f t="array" ref="I45">SUM(IF('Compteur FL'!$A$4:$A$24=A45,'Compteur FL'!$W$4:$W$24,0))</f>
        <v>0</v>
      </c>
      <c r="J45" s="53">
        <f t="array" ref="J45">SUM(IF('Compteur FL'!$A$4:$A$24=A45,'Compteur FL'!$AC$4:$AC$24,0))</f>
        <v>0</v>
      </c>
      <c r="K45" s="53">
        <f t="array" ref="K45">SUM(IF('Compteur FL'!$A$4:$A$24=A45,'Compteur FL'!$AF$4:$AF$24,0))</f>
        <v>0</v>
      </c>
      <c r="L45" s="53">
        <f t="array" ref="L45">SUM(IF('Compteur FL'!$A$4:$A$24=A45,'Compteur FL'!$AG$4:$AG$24,0))</f>
        <v>0</v>
      </c>
      <c r="M45" s="53">
        <f t="array" ref="M45">SUM(IF('Compteur FL'!$A$4:$A$24=A45,'Compteur FL'!$AJ$4:$AJ$24,0))</f>
        <v>0</v>
      </c>
      <c r="N45" s="53">
        <f t="array" ref="N45">SUM(IF('Compteur FL'!$A$4:$A$24=A45,'Compteur FL'!$AM$4:$AM$24,0))</f>
        <v>0</v>
      </c>
      <c r="O45" s="53">
        <f t="array" ref="O45">SUM(IF('Compteur FL'!$A$4:$A$24=A45,'Compteur FL'!$AU$4:$AU$24,0))</f>
        <v>0</v>
      </c>
    </row>
    <row r="46" spans="1:15">
      <c r="A46" s="55">
        <v>44</v>
      </c>
      <c r="B46" s="56">
        <f t="array" ref="B46">SUMPRODUCT(('Compteur FL'!$A$4:$A$24=A46)*('Compteur FL'!$B$4:$B$24="C")*('Compteur FL'!$D$4:$D$24))</f>
        <v>0</v>
      </c>
      <c r="C46" s="56">
        <f t="array" ref="C46">SUMPRODUCT(('Compteur FL'!$A$4:$A$24=A46)*('Compteur FL'!$B$4:$B$24="B")*('Compteur FL'!$D$4:$D$24))</f>
        <v>0</v>
      </c>
      <c r="D46" s="56">
        <f t="shared" si="0"/>
        <v>0</v>
      </c>
      <c r="E46" s="55">
        <f t="array" ref="E46">SUM(IF('Compteur FL'!$A$4:$A$24=A46,'Compteur FL'!$J$4:$J$24,0))</f>
        <v>0</v>
      </c>
      <c r="F46" s="55">
        <f t="array" ref="F46">SUM(IF('Compteur FL'!$A$4:$A$24=A46,'Compteur FL'!$L$4:$L$24,0))</f>
        <v>0</v>
      </c>
      <c r="G46" s="55">
        <f t="array" ref="G46">SUM(IF('Compteur FL'!$A$4:$A$24=A46,'Compteur FL'!$O$4:$O$24,0))</f>
        <v>0</v>
      </c>
      <c r="H46" s="55">
        <f t="array" ref="H46">SUM(IF('Compteur FL'!$A$4:$A$24=A46,'Compteur FL'!$Q$4:$Q$24,0))</f>
        <v>0</v>
      </c>
      <c r="I46" s="55">
        <f t="array" ref="I46">SUM(IF('Compteur FL'!$A$4:$A$24=A46,'Compteur FL'!$W$4:$W$24,0))</f>
        <v>0</v>
      </c>
      <c r="J46" s="55">
        <f t="array" ref="J46">SUM(IF('Compteur FL'!$A$4:$A$24=A46,'Compteur FL'!$AC$4:$AC$24,0))</f>
        <v>0</v>
      </c>
      <c r="K46" s="55">
        <f t="array" ref="K46">SUM(IF('Compteur FL'!$A$4:$A$24=A46,'Compteur FL'!$AF$4:$AF$24,0))</f>
        <v>0</v>
      </c>
      <c r="L46" s="55">
        <f t="array" ref="L46">SUM(IF('Compteur FL'!$A$4:$A$24=A46,'Compteur FL'!$AG$4:$AG$24,0))</f>
        <v>0</v>
      </c>
      <c r="M46" s="55">
        <f t="array" ref="M46">SUM(IF('Compteur FL'!$A$4:$A$24=A46,'Compteur FL'!$AJ$4:$AJ$24,0))</f>
        <v>0</v>
      </c>
      <c r="N46" s="55">
        <f t="array" ref="N46">SUM(IF('Compteur FL'!$A$4:$A$24=A46,'Compteur FL'!$AM$4:$AM$24,0))</f>
        <v>0</v>
      </c>
      <c r="O46" s="55">
        <f t="array" ref="O46">SUM(IF('Compteur FL'!$A$4:$A$24=A46,'Compteur FL'!$AU$4:$AU$24,0))</f>
        <v>0</v>
      </c>
    </row>
    <row r="47" spans="1:15">
      <c r="A47" s="53">
        <v>45</v>
      </c>
      <c r="B47" s="54">
        <f t="array" ref="B47">SUMPRODUCT(('Compteur FL'!$A$4:$A$24=A47)*('Compteur FL'!$B$4:$B$24="C")*('Compteur FL'!$D$4:$D$24))</f>
        <v>0</v>
      </c>
      <c r="C47" s="54">
        <f t="array" ref="C47">SUMPRODUCT(('Compteur FL'!$A$4:$A$24=A47)*('Compteur FL'!$B$4:$B$24="B")*('Compteur FL'!$D$4:$D$24))</f>
        <v>0</v>
      </c>
      <c r="D47" s="54">
        <f t="shared" si="0"/>
        <v>0</v>
      </c>
      <c r="E47" s="53">
        <f t="array" ref="E47">SUM(IF('Compteur FL'!$A$4:$A$24=A47,'Compteur FL'!$J$4:$J$24,0))</f>
        <v>0</v>
      </c>
      <c r="F47" s="53">
        <f t="array" ref="F47">SUM(IF('Compteur FL'!$A$4:$A$24=A47,'Compteur FL'!$L$4:$L$24,0))</f>
        <v>0</v>
      </c>
      <c r="G47" s="53">
        <f t="array" ref="G47">SUM(IF('Compteur FL'!$A$4:$A$24=A47,'Compteur FL'!$O$4:$O$24,0))</f>
        <v>0</v>
      </c>
      <c r="H47" s="53">
        <f t="array" ref="H47">SUM(IF('Compteur FL'!$A$4:$A$24=A47,'Compteur FL'!$Q$4:$Q$24,0))</f>
        <v>0</v>
      </c>
      <c r="I47" s="53">
        <f t="array" ref="I47">SUM(IF('Compteur FL'!$A$4:$A$24=A47,'Compteur FL'!$W$4:$W$24,0))</f>
        <v>0</v>
      </c>
      <c r="J47" s="53">
        <f t="array" ref="J47">SUM(IF('Compteur FL'!$A$4:$A$24=A47,'Compteur FL'!$AC$4:$AC$24,0))</f>
        <v>0</v>
      </c>
      <c r="K47" s="53">
        <f t="array" ref="K47">SUM(IF('Compteur FL'!$A$4:$A$24=A47,'Compteur FL'!$AF$4:$AF$24,0))</f>
        <v>0</v>
      </c>
      <c r="L47" s="53">
        <f t="array" ref="L47">SUM(IF('Compteur FL'!$A$4:$A$24=A47,'Compteur FL'!$AG$4:$AG$24,0))</f>
        <v>0</v>
      </c>
      <c r="M47" s="53">
        <f t="array" ref="M47">SUM(IF('Compteur FL'!$A$4:$A$24=A47,'Compteur FL'!$AJ$4:$AJ$24,0))</f>
        <v>0</v>
      </c>
      <c r="N47" s="53">
        <f t="array" ref="N47">SUM(IF('Compteur FL'!$A$4:$A$24=A47,'Compteur FL'!$AM$4:$AM$24,0))</f>
        <v>0</v>
      </c>
      <c r="O47" s="53">
        <f t="array" ref="O47">SUM(IF('Compteur FL'!$A$4:$A$24=A47,'Compteur FL'!$AU$4:$AU$24,0))</f>
        <v>0</v>
      </c>
    </row>
    <row r="48" spans="1:15">
      <c r="A48" s="55">
        <v>46</v>
      </c>
      <c r="B48" s="56">
        <f t="array" ref="B48">SUMPRODUCT(('Compteur FL'!$A$4:$A$24=A48)*('Compteur FL'!$B$4:$B$24="C")*('Compteur FL'!$D$4:$D$24))</f>
        <v>0</v>
      </c>
      <c r="C48" s="56">
        <f t="array" ref="C48">SUMPRODUCT(('Compteur FL'!$A$4:$A$24=A48)*('Compteur FL'!$B$4:$B$24="B")*('Compteur FL'!$D$4:$D$24))</f>
        <v>0</v>
      </c>
      <c r="D48" s="56">
        <f t="shared" si="0"/>
        <v>0</v>
      </c>
      <c r="E48" s="55">
        <f t="array" ref="E48">SUM(IF('Compteur FL'!$A$4:$A$24=A48,'Compteur FL'!$J$4:$J$24,0))</f>
        <v>0</v>
      </c>
      <c r="F48" s="55">
        <f t="array" ref="F48">SUM(IF('Compteur FL'!$A$4:$A$24=A48,'Compteur FL'!$L$4:$L$24,0))</f>
        <v>0</v>
      </c>
      <c r="G48" s="55">
        <f t="array" ref="G48">SUM(IF('Compteur FL'!$A$4:$A$24=A48,'Compteur FL'!$O$4:$O$24,0))</f>
        <v>0</v>
      </c>
      <c r="H48" s="55">
        <f t="array" ref="H48">SUM(IF('Compteur FL'!$A$4:$A$24=A48,'Compteur FL'!$Q$4:$Q$24,0))</f>
        <v>0</v>
      </c>
      <c r="I48" s="55">
        <f t="array" ref="I48">SUM(IF('Compteur FL'!$A$4:$A$24=A48,'Compteur FL'!$W$4:$W$24,0))</f>
        <v>0</v>
      </c>
      <c r="J48" s="55">
        <f t="array" ref="J48">SUM(IF('Compteur FL'!$A$4:$A$24=A48,'Compteur FL'!$AC$4:$AC$24,0))</f>
        <v>0</v>
      </c>
      <c r="K48" s="55">
        <f t="array" ref="K48">SUM(IF('Compteur FL'!$A$4:$A$24=A48,'Compteur FL'!$AF$4:$AF$24,0))</f>
        <v>0</v>
      </c>
      <c r="L48" s="55">
        <f t="array" ref="L48">SUM(IF('Compteur FL'!$A$4:$A$24=A48,'Compteur FL'!$AG$4:$AG$24,0))</f>
        <v>0</v>
      </c>
      <c r="M48" s="55">
        <f t="array" ref="M48">SUM(IF('Compteur FL'!$A$4:$A$24=A48,'Compteur FL'!$AJ$4:$AJ$24,0))</f>
        <v>0</v>
      </c>
      <c r="N48" s="55">
        <f t="array" ref="N48">SUM(IF('Compteur FL'!$A$4:$A$24=A48,'Compteur FL'!$AM$4:$AM$24,0))</f>
        <v>0</v>
      </c>
      <c r="O48" s="55">
        <f t="array" ref="O48">SUM(IF('Compteur FL'!$A$4:$A$24=A48,'Compteur FL'!$AU$4:$AU$24,0))</f>
        <v>0</v>
      </c>
    </row>
    <row r="49" spans="1:15">
      <c r="A49" s="53">
        <v>47</v>
      </c>
      <c r="B49" s="54">
        <f t="array" ref="B49">SUMPRODUCT(('Compteur FL'!$A$4:$A$24=A49)*('Compteur FL'!$B$4:$B$24="C")*('Compteur FL'!$D$4:$D$24))</f>
        <v>0</v>
      </c>
      <c r="C49" s="54">
        <f t="array" ref="C49">SUMPRODUCT(('Compteur FL'!$A$4:$A$24=A49)*('Compteur FL'!$B$4:$B$24="B")*('Compteur FL'!$D$4:$D$24))</f>
        <v>0</v>
      </c>
      <c r="D49" s="54">
        <f t="shared" si="0"/>
        <v>0</v>
      </c>
      <c r="E49" s="53">
        <f t="array" ref="E49">SUM(IF('Compteur FL'!$A$4:$A$24=A49,'Compteur FL'!$J$4:$J$24,0))</f>
        <v>0</v>
      </c>
      <c r="F49" s="53">
        <f t="array" ref="F49">SUM(IF('Compteur FL'!$A$4:$A$24=A49,'Compteur FL'!$L$4:$L$24,0))</f>
        <v>0</v>
      </c>
      <c r="G49" s="53">
        <f t="array" ref="G49">SUM(IF('Compteur FL'!$A$4:$A$24=A49,'Compteur FL'!$O$4:$O$24,0))</f>
        <v>0</v>
      </c>
      <c r="H49" s="53">
        <f t="array" ref="H49">SUM(IF('Compteur FL'!$A$4:$A$24=A49,'Compteur FL'!$Q$4:$Q$24,0))</f>
        <v>0</v>
      </c>
      <c r="I49" s="53">
        <f t="array" ref="I49">SUM(IF('Compteur FL'!$A$4:$A$24=A49,'Compteur FL'!$W$4:$W$24,0))</f>
        <v>0</v>
      </c>
      <c r="J49" s="53">
        <f t="array" ref="J49">SUM(IF('Compteur FL'!$A$4:$A$24=A49,'Compteur FL'!$AC$4:$AC$24,0))</f>
        <v>0</v>
      </c>
      <c r="K49" s="53">
        <f t="array" ref="K49">SUM(IF('Compteur FL'!$A$4:$A$24=A49,'Compteur FL'!$AF$4:$AF$24,0))</f>
        <v>0</v>
      </c>
      <c r="L49" s="53">
        <f t="array" ref="L49">SUM(IF('Compteur FL'!$A$4:$A$24=A49,'Compteur FL'!$AG$4:$AG$24,0))</f>
        <v>0</v>
      </c>
      <c r="M49" s="53">
        <f t="array" ref="M49">SUM(IF('Compteur FL'!$A$4:$A$24=A49,'Compteur FL'!$AJ$4:$AJ$24,0))</f>
        <v>0</v>
      </c>
      <c r="N49" s="53">
        <f t="array" ref="N49">SUM(IF('Compteur FL'!$A$4:$A$24=A49,'Compteur FL'!$AM$4:$AM$24,0))</f>
        <v>0</v>
      </c>
      <c r="O49" s="53">
        <f t="array" ref="O49">SUM(IF('Compteur FL'!$A$4:$A$24=A49,'Compteur FL'!$AU$4:$AU$24,0))</f>
        <v>0</v>
      </c>
    </row>
    <row r="50" spans="1:15">
      <c r="A50" s="55">
        <v>48</v>
      </c>
      <c r="B50" s="56">
        <f t="array" ref="B50">SUMPRODUCT(('Compteur FL'!$A$4:$A$24=A50)*('Compteur FL'!$B$4:$B$24="C")*('Compteur FL'!$D$4:$D$24))</f>
        <v>0</v>
      </c>
      <c r="C50" s="56">
        <f t="array" ref="C50">SUMPRODUCT(('Compteur FL'!$A$4:$A$24=A50)*('Compteur FL'!$B$4:$B$24="B")*('Compteur FL'!$D$4:$D$24))</f>
        <v>0</v>
      </c>
      <c r="D50" s="56">
        <f t="shared" si="0"/>
        <v>0</v>
      </c>
      <c r="E50" s="55">
        <f t="array" ref="E50">SUM(IF('Compteur FL'!$A$4:$A$24=A50,'Compteur FL'!$J$4:$J$24,0))</f>
        <v>0</v>
      </c>
      <c r="F50" s="55">
        <f t="array" ref="F50">SUM(IF('Compteur FL'!$A$4:$A$24=A50,'Compteur FL'!$L$4:$L$24,0))</f>
        <v>0</v>
      </c>
      <c r="G50" s="55">
        <f t="array" ref="G50">SUM(IF('Compteur FL'!$A$4:$A$24=A50,'Compteur FL'!$O$4:$O$24,0))</f>
        <v>0</v>
      </c>
      <c r="H50" s="55">
        <f t="array" ref="H50">SUM(IF('Compteur FL'!$A$4:$A$24=A50,'Compteur FL'!$Q$4:$Q$24,0))</f>
        <v>0</v>
      </c>
      <c r="I50" s="55">
        <f t="array" ref="I50">SUM(IF('Compteur FL'!$A$4:$A$24=A50,'Compteur FL'!$W$4:$W$24,0))</f>
        <v>0</v>
      </c>
      <c r="J50" s="55">
        <f t="array" ref="J50">SUM(IF('Compteur FL'!$A$4:$A$24=A50,'Compteur FL'!$AC$4:$AC$24,0))</f>
        <v>0</v>
      </c>
      <c r="K50" s="55">
        <f t="array" ref="K50">SUM(IF('Compteur FL'!$A$4:$A$24=A50,'Compteur FL'!$AF$4:$AF$24,0))</f>
        <v>0</v>
      </c>
      <c r="L50" s="55">
        <f t="array" ref="L50">SUM(IF('Compteur FL'!$A$4:$A$24=A50,'Compteur FL'!$AG$4:$AG$24,0))</f>
        <v>0</v>
      </c>
      <c r="M50" s="55">
        <f t="array" ref="M50">SUM(IF('Compteur FL'!$A$4:$A$24=A50,'Compteur FL'!$AJ$4:$AJ$24,0))</f>
        <v>0</v>
      </c>
      <c r="N50" s="55">
        <f t="array" ref="N50">SUM(IF('Compteur FL'!$A$4:$A$24=A50,'Compteur FL'!$AM$4:$AM$24,0))</f>
        <v>0</v>
      </c>
      <c r="O50" s="55">
        <f t="array" ref="O50">SUM(IF('Compteur FL'!$A$4:$A$24=A50,'Compteur FL'!$AU$4:$AU$24,0))</f>
        <v>0</v>
      </c>
    </row>
    <row r="51" spans="1:15">
      <c r="A51" s="53">
        <v>49</v>
      </c>
      <c r="B51" s="54">
        <f t="array" ref="B51">SUMPRODUCT(('Compteur FL'!$A$4:$A$24=A51)*('Compteur FL'!$B$4:$B$24="C")*('Compteur FL'!$D$4:$D$24))</f>
        <v>0</v>
      </c>
      <c r="C51" s="54">
        <f t="array" ref="C51">SUMPRODUCT(('Compteur FL'!$A$4:$A$24=A51)*('Compteur FL'!$B$4:$B$24="B")*('Compteur FL'!$D$4:$D$24))</f>
        <v>0</v>
      </c>
      <c r="D51" s="54">
        <f t="shared" si="0"/>
        <v>0</v>
      </c>
      <c r="E51" s="53">
        <f t="array" ref="E51">SUM(IF('Compteur FL'!$A$4:$A$24=A51,'Compteur FL'!$J$4:$J$24,0))</f>
        <v>0</v>
      </c>
      <c r="F51" s="53">
        <f t="array" ref="F51">SUM(IF('Compteur FL'!$A$4:$A$24=A51,'Compteur FL'!$L$4:$L$24,0))</f>
        <v>0</v>
      </c>
      <c r="G51" s="53">
        <f t="array" ref="G51">SUM(IF('Compteur FL'!$A$4:$A$24=A51,'Compteur FL'!$O$4:$O$24,0))</f>
        <v>0</v>
      </c>
      <c r="H51" s="53">
        <f t="array" ref="H51">SUM(IF('Compteur FL'!$A$4:$A$24=A51,'Compteur FL'!$Q$4:$Q$24,0))</f>
        <v>0</v>
      </c>
      <c r="I51" s="53">
        <f t="array" ref="I51">SUM(IF('Compteur FL'!$A$4:$A$24=A51,'Compteur FL'!$W$4:$W$24,0))</f>
        <v>0</v>
      </c>
      <c r="J51" s="53">
        <f t="array" ref="J51">SUM(IF('Compteur FL'!$A$4:$A$24=A51,'Compteur FL'!$AC$4:$AC$24,0))</f>
        <v>0</v>
      </c>
      <c r="K51" s="53">
        <f t="array" ref="K51">SUM(IF('Compteur FL'!$A$4:$A$24=A51,'Compteur FL'!$AF$4:$AF$24,0))</f>
        <v>0</v>
      </c>
      <c r="L51" s="53">
        <f t="array" ref="L51">SUM(IF('Compteur FL'!$A$4:$A$24=A51,'Compteur FL'!$AG$4:$AG$24,0))</f>
        <v>0</v>
      </c>
      <c r="M51" s="53">
        <f t="array" ref="M51">SUM(IF('Compteur FL'!$A$4:$A$24=A51,'Compteur FL'!$AJ$4:$AJ$24,0))</f>
        <v>0</v>
      </c>
      <c r="N51" s="53">
        <f t="array" ref="N51">SUM(IF('Compteur FL'!$A$4:$A$24=A51,'Compteur FL'!$AM$4:$AM$24,0))</f>
        <v>0</v>
      </c>
      <c r="O51" s="53">
        <f t="array" ref="O51">SUM(IF('Compteur FL'!$A$4:$A$24=A51,'Compteur FL'!$AU$4:$AU$24,0))</f>
        <v>0</v>
      </c>
    </row>
    <row r="52" spans="1:15">
      <c r="A52" s="55">
        <v>50</v>
      </c>
      <c r="B52" s="56">
        <f t="array" ref="B52">SUMPRODUCT(('Compteur FL'!$A$4:$A$24=A52)*('Compteur FL'!$B$4:$B$24="C")*('Compteur FL'!$D$4:$D$24))</f>
        <v>0</v>
      </c>
      <c r="C52" s="56">
        <f t="array" ref="C52">SUMPRODUCT(('Compteur FL'!$A$4:$A$24=A52)*('Compteur FL'!$B$4:$B$24="B")*('Compteur FL'!$D$4:$D$24))</f>
        <v>0</v>
      </c>
      <c r="D52" s="56">
        <f t="shared" si="0"/>
        <v>0</v>
      </c>
      <c r="E52" s="55">
        <f t="array" ref="E52">SUM(IF('Compteur FL'!$A$4:$A$24=A52,'Compteur FL'!$J$4:$J$24,0))</f>
        <v>0</v>
      </c>
      <c r="F52" s="55">
        <f t="array" ref="F52">SUM(IF('Compteur FL'!$A$4:$A$24=A52,'Compteur FL'!$L$4:$L$24,0))</f>
        <v>0</v>
      </c>
      <c r="G52" s="55">
        <f t="array" ref="G52">SUM(IF('Compteur FL'!$A$4:$A$24=A52,'Compteur FL'!$O$4:$O$24,0))</f>
        <v>0</v>
      </c>
      <c r="H52" s="55">
        <f t="array" ref="H52">SUM(IF('Compteur FL'!$A$4:$A$24=A52,'Compteur FL'!$Q$4:$Q$24,0))</f>
        <v>0</v>
      </c>
      <c r="I52" s="55">
        <f t="array" ref="I52">SUM(IF('Compteur FL'!$A$4:$A$24=A52,'Compteur FL'!$W$4:$W$24,0))</f>
        <v>0</v>
      </c>
      <c r="J52" s="55">
        <f t="array" ref="J52">SUM(IF('Compteur FL'!$A$4:$A$24=A52,'Compteur FL'!$AC$4:$AC$24,0))</f>
        <v>0</v>
      </c>
      <c r="K52" s="55">
        <f t="array" ref="K52">SUM(IF('Compteur FL'!$A$4:$A$24=A52,'Compteur FL'!$AF$4:$AF$24,0))</f>
        <v>0</v>
      </c>
      <c r="L52" s="55">
        <f t="array" ref="L52">SUM(IF('Compteur FL'!$A$4:$A$24=A52,'Compteur FL'!$AG$4:$AG$24,0))</f>
        <v>0</v>
      </c>
      <c r="M52" s="55">
        <f t="array" ref="M52">SUM(IF('Compteur FL'!$A$4:$A$24=A52,'Compteur FL'!$AJ$4:$AJ$24,0))</f>
        <v>0</v>
      </c>
      <c r="N52" s="55">
        <f t="array" ref="N52">SUM(IF('Compteur FL'!$A$4:$A$24=A52,'Compteur FL'!$AM$4:$AM$24,0))</f>
        <v>0</v>
      </c>
      <c r="O52" s="55">
        <f t="array" ref="O52">SUM(IF('Compteur FL'!$A$4:$A$24=A52,'Compteur FL'!$AU$4:$AU$24,0))</f>
        <v>0</v>
      </c>
    </row>
    <row r="53" spans="1:15">
      <c r="A53" s="53">
        <v>51</v>
      </c>
      <c r="B53" s="54">
        <f t="array" ref="B53">SUMPRODUCT(('Compteur FL'!$A$4:$A$24=A53)*('Compteur FL'!$B$4:$B$24="C")*('Compteur FL'!$D$4:$D$24))</f>
        <v>0</v>
      </c>
      <c r="C53" s="54">
        <f t="array" ref="C53">SUMPRODUCT(('Compteur FL'!$A$4:$A$24=A53)*('Compteur FL'!$B$4:$B$24="B")*('Compteur FL'!$D$4:$D$24))</f>
        <v>0</v>
      </c>
      <c r="D53" s="54">
        <f t="shared" si="0"/>
        <v>0</v>
      </c>
      <c r="E53" s="53">
        <f t="array" ref="E53">SUM(IF('Compteur FL'!$A$4:$A$24=A53,'Compteur FL'!$J$4:$J$24,0))</f>
        <v>0</v>
      </c>
      <c r="F53" s="53">
        <f t="array" ref="F53">SUM(IF('Compteur FL'!$A$4:$A$24=A53,'Compteur FL'!$L$4:$L$24,0))</f>
        <v>0</v>
      </c>
      <c r="G53" s="53">
        <f t="array" ref="G53">SUM(IF('Compteur FL'!$A$4:$A$24=A53,'Compteur FL'!$O$4:$O$24,0))</f>
        <v>0</v>
      </c>
      <c r="H53" s="53">
        <f t="array" ref="H53">SUM(IF('Compteur FL'!$A$4:$A$24=A53,'Compteur FL'!$Q$4:$Q$24,0))</f>
        <v>0</v>
      </c>
      <c r="I53" s="53">
        <f t="array" ref="I53">SUM(IF('Compteur FL'!$A$4:$A$24=A53,'Compteur FL'!$W$4:$W$24,0))</f>
        <v>0</v>
      </c>
      <c r="J53" s="53">
        <f t="array" ref="J53">SUM(IF('Compteur FL'!$A$4:$A$24=A53,'Compteur FL'!$AC$4:$AC$24,0))</f>
        <v>0</v>
      </c>
      <c r="K53" s="53">
        <f t="array" ref="K53">SUM(IF('Compteur FL'!$A$4:$A$24=A53,'Compteur FL'!$AF$4:$AF$24,0))</f>
        <v>0</v>
      </c>
      <c r="L53" s="53">
        <f t="array" ref="L53">SUM(IF('Compteur FL'!$A$4:$A$24=A53,'Compteur FL'!$AG$4:$AG$24,0))</f>
        <v>0</v>
      </c>
      <c r="M53" s="53">
        <f t="array" ref="M53">SUM(IF('Compteur FL'!$A$4:$A$24=A53,'Compteur FL'!$AJ$4:$AJ$24,0))</f>
        <v>0</v>
      </c>
      <c r="N53" s="53">
        <f t="array" ref="N53">SUM(IF('Compteur FL'!$A$4:$A$24=A53,'Compteur FL'!$AM$4:$AM$24,0))</f>
        <v>0</v>
      </c>
      <c r="O53" s="53">
        <f t="array" ref="O53">SUM(IF('Compteur FL'!$A$4:$A$24=A53,'Compteur FL'!$AU$4:$AU$24,0))</f>
        <v>0</v>
      </c>
    </row>
    <row r="54" spans="1:15">
      <c r="A54" s="55">
        <v>52</v>
      </c>
      <c r="B54" s="56">
        <f t="array" ref="B54">SUMPRODUCT(('Compteur FL'!$A$4:$A$24=A54)*('Compteur FL'!$B$4:$B$24="C")*('Compteur FL'!$D$4:$D$24))</f>
        <v>0</v>
      </c>
      <c r="C54" s="56">
        <f t="array" ref="C54">SUMPRODUCT(('Compteur FL'!$A$4:$A$24=A54)*('Compteur FL'!$B$4:$B$24="B")*('Compteur FL'!$D$4:$D$24))</f>
        <v>0</v>
      </c>
      <c r="D54" s="56">
        <f t="shared" si="0"/>
        <v>0</v>
      </c>
      <c r="E54" s="55">
        <f t="array" ref="E54">SUM(IF('Compteur FL'!$A$4:$A$24=A54,'Compteur FL'!$J$4:$J$24,0))</f>
        <v>0</v>
      </c>
      <c r="F54" s="55">
        <f t="array" ref="F54">SUM(IF('Compteur FL'!$A$4:$A$24=A54,'Compteur FL'!$L$4:$L$24,0))</f>
        <v>0</v>
      </c>
      <c r="G54" s="55">
        <f t="array" ref="G54">SUM(IF('Compteur FL'!$A$4:$A$24=A54,'Compteur FL'!$O$4:$O$24,0))</f>
        <v>0</v>
      </c>
      <c r="H54" s="55">
        <f t="array" ref="H54">SUM(IF('Compteur FL'!$A$4:$A$24=A54,'Compteur FL'!$Q$4:$Q$24,0))</f>
        <v>0</v>
      </c>
      <c r="I54" s="55">
        <f t="array" ref="I54">SUM(IF('Compteur FL'!$A$4:$A$24=A54,'Compteur FL'!$W$4:$W$24,0))</f>
        <v>0</v>
      </c>
      <c r="J54" s="55">
        <f t="array" ref="J54">SUM(IF('Compteur FL'!$A$4:$A$24=A54,'Compteur FL'!$AC$4:$AC$24,0))</f>
        <v>0</v>
      </c>
      <c r="K54" s="55">
        <f t="array" ref="K54">SUM(IF('Compteur FL'!$A$4:$A$24=A54,'Compteur FL'!$AF$4:$AF$24,0))</f>
        <v>0</v>
      </c>
      <c r="L54" s="55">
        <f t="array" ref="L54">SUM(IF('Compteur FL'!$A$4:$A$24=A54,'Compteur FL'!$AG$4:$AG$24,0))</f>
        <v>0</v>
      </c>
      <c r="M54" s="55">
        <f t="array" ref="M54">SUM(IF('Compteur FL'!$A$4:$A$24=A54,'Compteur FL'!$AJ$4:$AJ$24,0))</f>
        <v>0</v>
      </c>
      <c r="N54" s="55">
        <f t="array" ref="N54">SUM(IF('Compteur FL'!$A$4:$A$24=A54,'Compteur FL'!$AM$4:$AM$24,0))</f>
        <v>0</v>
      </c>
      <c r="O54" s="55">
        <f t="array" ref="O54">SUM(IF('Compteur FL'!$A$4:$A$24=A54,'Compteur FL'!$AU$4:$AU$24,0))</f>
        <v>0</v>
      </c>
    </row>
  </sheetData>
  <mergeCells count="1">
    <mergeCell ref="E1:O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47</vt:i4>
      </vt:variant>
    </vt:vector>
  </HeadingPairs>
  <TitlesOfParts>
    <vt:vector size="50" baseType="lpstr">
      <vt:lpstr>Compteur FL</vt:lpstr>
      <vt:lpstr>Base de données</vt:lpstr>
      <vt:lpstr>Bilan semaine</vt:lpstr>
      <vt:lpstr>Burpeedeepfrogs</vt:lpstr>
      <vt:lpstr>Burpeefrogs</vt:lpstr>
      <vt:lpstr>Burpees</vt:lpstr>
      <vt:lpstr>Burpeesquatjumps</vt:lpstr>
      <vt:lpstr>Climbers</vt:lpstr>
      <vt:lpstr>Crunches</vt:lpstr>
      <vt:lpstr>Essai1</vt:lpstr>
      <vt:lpstr>Essai2</vt:lpstr>
      <vt:lpstr>Froggers</vt:lpstr>
      <vt:lpstr>HHleglever</vt:lpstr>
      <vt:lpstr>HHlunges</vt:lpstr>
      <vt:lpstr>HHlungewalk</vt:lpstr>
      <vt:lpstr>HHsquats</vt:lpstr>
      <vt:lpstr>HHstandups</vt:lpstr>
      <vt:lpstr>Highjumps</vt:lpstr>
      <vt:lpstr>Highknees</vt:lpstr>
      <vt:lpstr>Jackknives</vt:lpstr>
      <vt:lpstr>Jumpingjacks</vt:lpstr>
      <vt:lpstr>Jumpingpullups</vt:lpstr>
      <vt:lpstr>Jumps</vt:lpstr>
      <vt:lpstr>KippingHSPushups</vt:lpstr>
      <vt:lpstr>Kneepushups</vt:lpstr>
      <vt:lpstr>Lunges</vt:lpstr>
      <vt:lpstr>Lungewalk</vt:lpstr>
      <vt:lpstr>Mountainclimbers</vt:lpstr>
      <vt:lpstr>Muscleups</vt:lpstr>
      <vt:lpstr>OHPushups</vt:lpstr>
      <vt:lpstr>Pikes</vt:lpstr>
      <vt:lpstr>Pistols</vt:lpstr>
      <vt:lpstr>Pullups</vt:lpstr>
      <vt:lpstr>Pushups</vt:lpstr>
      <vt:lpstr>Run</vt:lpstr>
      <vt:lpstr>Situps</vt:lpstr>
      <vt:lpstr>Splitlunges</vt:lpstr>
      <vt:lpstr>Sprawlfrogs</vt:lpstr>
      <vt:lpstr>Sprawls</vt:lpstr>
      <vt:lpstr>Sprint</vt:lpstr>
      <vt:lpstr>Squats</vt:lpstr>
      <vt:lpstr>Standupjumps</vt:lpstr>
      <vt:lpstr>Standups</vt:lpstr>
      <vt:lpstr>Straightleglever</vt:lpstr>
      <vt:lpstr>StrictHSPushups</vt:lpstr>
      <vt:lpstr>Toestobar</vt:lpstr>
      <vt:lpstr>Tour</vt:lpstr>
      <vt:lpstr>TR</vt:lpstr>
      <vt:lpstr>WO</vt:lpstr>
      <vt:lpstr>workout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2014-12-20T18:56:48Z</dcterms:created>
  <dcterms:modified xsi:type="dcterms:W3CDTF">2014-12-23T13:18:35Z</dcterms:modified>
</cp:coreProperties>
</file>