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codeName="{2E6947BB-A706-504E-29CB-9DD9B7763434}"/>
  <workbookPr codeName="ThisWorkbook" defaultThemeVersion="124226"/>
  <mc:AlternateContent xmlns:mc="http://schemas.openxmlformats.org/markup-compatibility/2006">
    <mc:Choice Requires="x15">
      <x15ac:absPath xmlns:x15ac="http://schemas.microsoft.com/office/spreadsheetml/2010/11/ac" url="C:\Users\djodj\Desktop\"/>
    </mc:Choice>
  </mc:AlternateContent>
  <xr:revisionPtr revIDLastSave="0" documentId="13_ncr:1_{EEEB30A8-5D43-427E-96CE-CBFD8F68160B}" xr6:coauthVersionLast="45" xr6:coauthVersionMax="45" xr10:uidLastSave="{00000000-0000-0000-0000-000000000000}"/>
  <bookViews>
    <workbookView xWindow="-120" yWindow="-120" windowWidth="24240" windowHeight="13740" activeTab="3" xr2:uid="{00000000-000D-0000-FFFF-FFFF00000000}"/>
  </bookViews>
  <sheets>
    <sheet name="Convertisseur" sheetId="60" r:id="rId1"/>
    <sheet name="Menu" sheetId="22" r:id="rId2"/>
    <sheet name="Base" sheetId="1" r:id="rId3"/>
    <sheet name="Salariés" sheetId="36" r:id="rId4"/>
    <sheet name="Janvier" sheetId="51" r:id="rId5"/>
    <sheet name="Février" sheetId="52" r:id="rId6"/>
    <sheet name="Mars" sheetId="54" r:id="rId7"/>
    <sheet name="Avril" sheetId="55" r:id="rId8"/>
    <sheet name="Mai" sheetId="57" r:id="rId9"/>
    <sheet name="Juin" sheetId="58" r:id="rId10"/>
  </sheets>
  <functionGroups builtInGroupCount="19"/>
  <definedNames>
    <definedName name="Liste_E">Salariés!$A$2:$T$3</definedName>
    <definedName name="Noms">Salariés!$A$3:$A$10</definedName>
    <definedName name="_xlnm.Print_Area" localSheetId="7">Avril!$A$1:$L$43</definedName>
    <definedName name="_xlnm.Print_Area" localSheetId="2">Base!$A$1:$L$43</definedName>
    <definedName name="_xlnm.Print_Area" localSheetId="5">Février!$A$1:$L$43</definedName>
    <definedName name="_xlnm.Print_Area" localSheetId="4">Janvier!$A$1:$L$43</definedName>
    <definedName name="_xlnm.Print_Area" localSheetId="9">Juin!$A$1:$L$43</definedName>
    <definedName name="_xlnm.Print_Area" localSheetId="8">Mai!$A$1:$L$43</definedName>
    <definedName name="_xlnm.Print_Area" localSheetId="6">Mars!$A$1:$L$43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4" i="60" l="1"/>
  <c r="F7" i="60"/>
  <c r="S42" i="58" l="1"/>
  <c r="J13" i="58"/>
  <c r="M13" i="58" s="1"/>
  <c r="N13" i="58" s="1"/>
  <c r="O13" i="58" s="1"/>
  <c r="P13" i="58" s="1"/>
  <c r="Q13" i="58" s="1"/>
  <c r="J12" i="58"/>
  <c r="M12" i="58" s="1"/>
  <c r="N12" i="58" s="1"/>
  <c r="O12" i="58" s="1"/>
  <c r="B7" i="58"/>
  <c r="B6" i="58"/>
  <c r="B5" i="58"/>
  <c r="B4" i="58"/>
  <c r="J14" i="58" l="1"/>
  <c r="K13" i="58"/>
  <c r="P12" i="58"/>
  <c r="K12" i="58"/>
  <c r="S42" i="57"/>
  <c r="J13" i="57"/>
  <c r="M13" i="57" s="1"/>
  <c r="N13" i="57" s="1"/>
  <c r="O13" i="57" s="1"/>
  <c r="P13" i="57" s="1"/>
  <c r="Q13" i="57" s="1"/>
  <c r="J12" i="57"/>
  <c r="M12" i="57" s="1"/>
  <c r="N12" i="57" s="1"/>
  <c r="O12" i="57" s="1"/>
  <c r="B7" i="57"/>
  <c r="B6" i="57"/>
  <c r="B5" i="57"/>
  <c r="B4" i="57"/>
  <c r="K14" i="58" l="1"/>
  <c r="M14" i="58"/>
  <c r="N14" i="58" s="1"/>
  <c r="O14" i="58" s="1"/>
  <c r="P14" i="58" s="1"/>
  <c r="Q14" i="58" s="1"/>
  <c r="J15" i="58"/>
  <c r="Q12" i="58"/>
  <c r="J14" i="57"/>
  <c r="K13" i="57"/>
  <c r="K12" i="57"/>
  <c r="P12" i="57"/>
  <c r="S42" i="55"/>
  <c r="J13" i="55"/>
  <c r="J12" i="55"/>
  <c r="M12" i="55" s="1"/>
  <c r="N12" i="55" s="1"/>
  <c r="O12" i="55" s="1"/>
  <c r="B7" i="55"/>
  <c r="B6" i="55"/>
  <c r="B5" i="55"/>
  <c r="B4" i="55"/>
  <c r="J16" i="58" l="1"/>
  <c r="K15" i="58"/>
  <c r="M15" i="58"/>
  <c r="N15" i="58" s="1"/>
  <c r="O15" i="58" s="1"/>
  <c r="J15" i="57"/>
  <c r="K14" i="57"/>
  <c r="M14" i="57"/>
  <c r="N14" i="57" s="1"/>
  <c r="O14" i="57" s="1"/>
  <c r="P14" i="57" s="1"/>
  <c r="Q14" i="57" s="1"/>
  <c r="Q12" i="57"/>
  <c r="J14" i="55"/>
  <c r="K12" i="55"/>
  <c r="P12" i="55"/>
  <c r="K13" i="55"/>
  <c r="M13" i="55"/>
  <c r="N13" i="55" s="1"/>
  <c r="O13" i="55" s="1"/>
  <c r="P13" i="55" s="1"/>
  <c r="Q13" i="55" s="1"/>
  <c r="B7" i="1"/>
  <c r="B6" i="1"/>
  <c r="B5" i="1"/>
  <c r="B4" i="1"/>
  <c r="Q3" i="36"/>
  <c r="R3" i="36"/>
  <c r="O3" i="36"/>
  <c r="T3" i="36"/>
  <c r="S3" i="36"/>
  <c r="P3" i="36"/>
  <c r="M16" i="58" l="1"/>
  <c r="N16" i="58" s="1"/>
  <c r="O16" i="58" s="1"/>
  <c r="P16" i="58" s="1"/>
  <c r="Q16" i="58" s="1"/>
  <c r="K16" i="58"/>
  <c r="P15" i="58"/>
  <c r="J17" i="58"/>
  <c r="J16" i="57"/>
  <c r="K15" i="57"/>
  <c r="M15" i="57"/>
  <c r="N15" i="57" s="1"/>
  <c r="O15" i="57" s="1"/>
  <c r="J15" i="55"/>
  <c r="M14" i="55"/>
  <c r="N14" i="55" s="1"/>
  <c r="O14" i="55" s="1"/>
  <c r="P14" i="55" s="1"/>
  <c r="Q14" i="55" s="1"/>
  <c r="K14" i="55"/>
  <c r="Q12" i="55"/>
  <c r="K5" i="1"/>
  <c r="B7" i="52"/>
  <c r="B6" i="52"/>
  <c r="B5" i="52"/>
  <c r="B4" i="52"/>
  <c r="Q15" i="58" l="1"/>
  <c r="M17" i="58"/>
  <c r="N17" i="58" s="1"/>
  <c r="O17" i="58" s="1"/>
  <c r="K17" i="58"/>
  <c r="J18" i="58"/>
  <c r="M16" i="57"/>
  <c r="N16" i="57" s="1"/>
  <c r="O16" i="57" s="1"/>
  <c r="P16" i="57" s="1"/>
  <c r="Q16" i="57" s="1"/>
  <c r="K16" i="57"/>
  <c r="J17" i="57"/>
  <c r="P15" i="57"/>
  <c r="J16" i="55"/>
  <c r="K15" i="55"/>
  <c r="M15" i="55"/>
  <c r="N15" i="55" s="1"/>
  <c r="O15" i="55" s="1"/>
  <c r="S42" i="54"/>
  <c r="J13" i="54"/>
  <c r="M13" i="54" s="1"/>
  <c r="N13" i="54" s="1"/>
  <c r="O13" i="54" s="1"/>
  <c r="P13" i="54" s="1"/>
  <c r="Q13" i="54" s="1"/>
  <c r="J12" i="54"/>
  <c r="M12" i="54" s="1"/>
  <c r="N12" i="54" s="1"/>
  <c r="O12" i="54" s="1"/>
  <c r="B7" i="54"/>
  <c r="B6" i="54"/>
  <c r="B5" i="54"/>
  <c r="B4" i="54"/>
  <c r="S42" i="52"/>
  <c r="J12" i="52"/>
  <c r="M12" i="52" s="1"/>
  <c r="N12" i="52" s="1"/>
  <c r="O12" i="52" s="1"/>
  <c r="S42" i="51"/>
  <c r="J13" i="51"/>
  <c r="M13" i="51" s="1"/>
  <c r="N13" i="51" s="1"/>
  <c r="O13" i="51" s="1"/>
  <c r="P13" i="51" s="1"/>
  <c r="Q13" i="51" s="1"/>
  <c r="J12" i="51"/>
  <c r="M12" i="51" s="1"/>
  <c r="N12" i="51" s="1"/>
  <c r="O12" i="51" s="1"/>
  <c r="B7" i="51"/>
  <c r="B6" i="51"/>
  <c r="B5" i="51"/>
  <c r="B4" i="51"/>
  <c r="S42" i="1"/>
  <c r="P17" i="58" l="1"/>
  <c r="J19" i="58"/>
  <c r="M18" i="58"/>
  <c r="N18" i="58" s="1"/>
  <c r="O18" i="58" s="1"/>
  <c r="P18" i="58" s="1"/>
  <c r="Q18" i="58" s="1"/>
  <c r="K18" i="58"/>
  <c r="J18" i="57"/>
  <c r="Q15" i="57"/>
  <c r="M17" i="57"/>
  <c r="N17" i="57" s="1"/>
  <c r="O17" i="57" s="1"/>
  <c r="K17" i="57"/>
  <c r="P15" i="55"/>
  <c r="M16" i="55"/>
  <c r="N16" i="55" s="1"/>
  <c r="O16" i="55" s="1"/>
  <c r="P16" i="55" s="1"/>
  <c r="Q16" i="55" s="1"/>
  <c r="K16" i="55"/>
  <c r="J17" i="55"/>
  <c r="J14" i="54"/>
  <c r="K13" i="54"/>
  <c r="K12" i="54"/>
  <c r="P12" i="54"/>
  <c r="J14" i="52"/>
  <c r="J13" i="52"/>
  <c r="M13" i="52" s="1"/>
  <c r="N13" i="52" s="1"/>
  <c r="O13" i="52" s="1"/>
  <c r="P13" i="52" s="1"/>
  <c r="Q13" i="52" s="1"/>
  <c r="K12" i="52"/>
  <c r="P12" i="52"/>
  <c r="K13" i="52"/>
  <c r="J14" i="51"/>
  <c r="M14" i="51" s="1"/>
  <c r="N14" i="51" s="1"/>
  <c r="O14" i="51" s="1"/>
  <c r="P14" i="51" s="1"/>
  <c r="Q14" i="51" s="1"/>
  <c r="K13" i="51"/>
  <c r="P12" i="51"/>
  <c r="K12" i="5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12" i="1"/>
  <c r="Q17" i="58" l="1"/>
  <c r="J20" i="58"/>
  <c r="K19" i="58"/>
  <c r="M19" i="58"/>
  <c r="N19" i="58" s="1"/>
  <c r="O19" i="58" s="1"/>
  <c r="P19" i="58" s="1"/>
  <c r="Q19" i="58" s="1"/>
  <c r="P17" i="57"/>
  <c r="K18" i="57"/>
  <c r="M18" i="57"/>
  <c r="N18" i="57" s="1"/>
  <c r="O18" i="57" s="1"/>
  <c r="P18" i="57" s="1"/>
  <c r="Q18" i="57" s="1"/>
  <c r="J19" i="57"/>
  <c r="J18" i="55"/>
  <c r="M17" i="55"/>
  <c r="N17" i="55" s="1"/>
  <c r="O17" i="55" s="1"/>
  <c r="P17" i="55" s="1"/>
  <c r="Q17" i="55" s="1"/>
  <c r="K17" i="55"/>
  <c r="Q15" i="55"/>
  <c r="J15" i="54"/>
  <c r="K14" i="54"/>
  <c r="M14" i="54"/>
  <c r="N14" i="54" s="1"/>
  <c r="O14" i="54" s="1"/>
  <c r="P14" i="54" s="1"/>
  <c r="Q14" i="54" s="1"/>
  <c r="Q12" i="54"/>
  <c r="J15" i="52"/>
  <c r="M14" i="52"/>
  <c r="N14" i="52" s="1"/>
  <c r="O14" i="52" s="1"/>
  <c r="P14" i="52" s="1"/>
  <c r="Q14" i="52" s="1"/>
  <c r="K14" i="52"/>
  <c r="Q12" i="52"/>
  <c r="K14" i="51"/>
  <c r="J15" i="51"/>
  <c r="Q12" i="51"/>
  <c r="M42" i="1"/>
  <c r="N42" i="1" s="1"/>
  <c r="O42" i="1" s="1"/>
  <c r="P42" i="1" s="1"/>
  <c r="Q42" i="1" s="1"/>
  <c r="M41" i="1"/>
  <c r="N41" i="1" s="1"/>
  <c r="O41" i="1" s="1"/>
  <c r="P41" i="1" s="1"/>
  <c r="Q41" i="1" s="1"/>
  <c r="M40" i="1"/>
  <c r="N40" i="1" s="1"/>
  <c r="O40" i="1" s="1"/>
  <c r="P40" i="1" s="1"/>
  <c r="Q40" i="1" s="1"/>
  <c r="K40" i="1"/>
  <c r="M39" i="1"/>
  <c r="N39" i="1" s="1"/>
  <c r="O39" i="1" s="1"/>
  <c r="P39" i="1" s="1"/>
  <c r="Q39" i="1" s="1"/>
  <c r="K39" i="1"/>
  <c r="M38" i="1"/>
  <c r="N38" i="1" s="1"/>
  <c r="O38" i="1" s="1"/>
  <c r="P38" i="1" s="1"/>
  <c r="Q38" i="1" s="1"/>
  <c r="M37" i="1"/>
  <c r="N37" i="1" s="1"/>
  <c r="O37" i="1" s="1"/>
  <c r="P37" i="1" s="1"/>
  <c r="Q37" i="1" s="1"/>
  <c r="M36" i="1"/>
  <c r="N36" i="1" s="1"/>
  <c r="O36" i="1" s="1"/>
  <c r="P36" i="1" s="1"/>
  <c r="Q36" i="1" s="1"/>
  <c r="K36" i="1"/>
  <c r="M35" i="1"/>
  <c r="N35" i="1" s="1"/>
  <c r="O35" i="1" s="1"/>
  <c r="P35" i="1" s="1"/>
  <c r="Q35" i="1" s="1"/>
  <c r="K35" i="1"/>
  <c r="M34" i="1"/>
  <c r="N34" i="1" s="1"/>
  <c r="O34" i="1" s="1"/>
  <c r="P34" i="1" s="1"/>
  <c r="Q34" i="1" s="1"/>
  <c r="M33" i="1"/>
  <c r="N33" i="1" s="1"/>
  <c r="O33" i="1" s="1"/>
  <c r="P33" i="1" s="1"/>
  <c r="Q33" i="1" s="1"/>
  <c r="M32" i="1"/>
  <c r="N32" i="1" s="1"/>
  <c r="O32" i="1" s="1"/>
  <c r="P32" i="1" s="1"/>
  <c r="Q32" i="1" s="1"/>
  <c r="K32" i="1"/>
  <c r="M31" i="1"/>
  <c r="N31" i="1" s="1"/>
  <c r="O31" i="1" s="1"/>
  <c r="P31" i="1" s="1"/>
  <c r="Q31" i="1" s="1"/>
  <c r="K31" i="1"/>
  <c r="M30" i="1"/>
  <c r="N30" i="1" s="1"/>
  <c r="O30" i="1" s="1"/>
  <c r="P30" i="1" s="1"/>
  <c r="Q30" i="1" s="1"/>
  <c r="M29" i="1"/>
  <c r="N29" i="1" s="1"/>
  <c r="O29" i="1" s="1"/>
  <c r="P29" i="1" s="1"/>
  <c r="Q29" i="1" s="1"/>
  <c r="M28" i="1"/>
  <c r="N28" i="1" s="1"/>
  <c r="O28" i="1" s="1"/>
  <c r="P28" i="1" s="1"/>
  <c r="Q28" i="1" s="1"/>
  <c r="K28" i="1"/>
  <c r="M27" i="1"/>
  <c r="N27" i="1" s="1"/>
  <c r="O27" i="1" s="1"/>
  <c r="P27" i="1" s="1"/>
  <c r="Q27" i="1" s="1"/>
  <c r="K27" i="1"/>
  <c r="M26" i="1"/>
  <c r="N26" i="1" s="1"/>
  <c r="O26" i="1" s="1"/>
  <c r="P26" i="1" s="1"/>
  <c r="Q26" i="1" s="1"/>
  <c r="M25" i="1"/>
  <c r="N25" i="1" s="1"/>
  <c r="O25" i="1" s="1"/>
  <c r="P25" i="1" s="1"/>
  <c r="Q25" i="1" s="1"/>
  <c r="M24" i="1"/>
  <c r="N24" i="1" s="1"/>
  <c r="O24" i="1" s="1"/>
  <c r="P24" i="1" s="1"/>
  <c r="Q24" i="1" s="1"/>
  <c r="K24" i="1"/>
  <c r="M23" i="1"/>
  <c r="N23" i="1" s="1"/>
  <c r="O23" i="1" s="1"/>
  <c r="P23" i="1" s="1"/>
  <c r="Q23" i="1" s="1"/>
  <c r="K23" i="1"/>
  <c r="M22" i="1"/>
  <c r="N22" i="1" s="1"/>
  <c r="O22" i="1" s="1"/>
  <c r="P22" i="1" s="1"/>
  <c r="Q22" i="1" s="1"/>
  <c r="M21" i="1"/>
  <c r="N21" i="1" s="1"/>
  <c r="O21" i="1" s="1"/>
  <c r="P21" i="1" s="1"/>
  <c r="Q21" i="1" s="1"/>
  <c r="M20" i="1"/>
  <c r="N20" i="1" s="1"/>
  <c r="O20" i="1" s="1"/>
  <c r="P20" i="1" s="1"/>
  <c r="Q20" i="1" s="1"/>
  <c r="K20" i="1"/>
  <c r="M19" i="1"/>
  <c r="N19" i="1" s="1"/>
  <c r="O19" i="1" s="1"/>
  <c r="P19" i="1" s="1"/>
  <c r="Q19" i="1" s="1"/>
  <c r="K19" i="1"/>
  <c r="M18" i="1"/>
  <c r="N18" i="1" s="1"/>
  <c r="O18" i="1" s="1"/>
  <c r="P18" i="1" s="1"/>
  <c r="Q18" i="1" s="1"/>
  <c r="M17" i="1"/>
  <c r="N17" i="1" s="1"/>
  <c r="O17" i="1" s="1"/>
  <c r="P17" i="1" s="1"/>
  <c r="Q17" i="1" s="1"/>
  <c r="M16" i="1"/>
  <c r="N16" i="1" s="1"/>
  <c r="O16" i="1" s="1"/>
  <c r="P16" i="1" s="1"/>
  <c r="Q16" i="1" s="1"/>
  <c r="K16" i="1"/>
  <c r="M15" i="1"/>
  <c r="N15" i="1" s="1"/>
  <c r="O15" i="1" s="1"/>
  <c r="P15" i="1" s="1"/>
  <c r="Q15" i="1" s="1"/>
  <c r="K15" i="1"/>
  <c r="M14" i="1"/>
  <c r="N14" i="1" s="1"/>
  <c r="O14" i="1" s="1"/>
  <c r="P14" i="1" s="1"/>
  <c r="Q14" i="1" s="1"/>
  <c r="M13" i="1"/>
  <c r="N13" i="1" s="1"/>
  <c r="O13" i="1" s="1"/>
  <c r="P13" i="1" s="1"/>
  <c r="Q13" i="1" s="1"/>
  <c r="M12" i="1"/>
  <c r="N12" i="1" s="1"/>
  <c r="O12" i="1" s="1"/>
  <c r="P12" i="1" s="1"/>
  <c r="Q12" i="1" s="1"/>
  <c r="K12" i="1"/>
  <c r="K3" i="1"/>
  <c r="M20" i="58" l="1"/>
  <c r="N20" i="58" s="1"/>
  <c r="O20" i="58" s="1"/>
  <c r="P20" i="58" s="1"/>
  <c r="Q20" i="58" s="1"/>
  <c r="K20" i="58"/>
  <c r="J21" i="58"/>
  <c r="K19" i="57"/>
  <c r="M19" i="57"/>
  <c r="N19" i="57" s="1"/>
  <c r="O19" i="57" s="1"/>
  <c r="J20" i="57"/>
  <c r="Q17" i="57"/>
  <c r="J19" i="55"/>
  <c r="M18" i="55"/>
  <c r="N18" i="55" s="1"/>
  <c r="O18" i="55" s="1"/>
  <c r="P18" i="55" s="1"/>
  <c r="Q18" i="55" s="1"/>
  <c r="K18" i="55"/>
  <c r="J16" i="54"/>
  <c r="K15" i="54"/>
  <c r="M15" i="54"/>
  <c r="N15" i="54" s="1"/>
  <c r="O15" i="54" s="1"/>
  <c r="K15" i="52"/>
  <c r="M15" i="52"/>
  <c r="N15" i="52" s="1"/>
  <c r="O15" i="52" s="1"/>
  <c r="J16" i="52"/>
  <c r="J16" i="51"/>
  <c r="M15" i="51"/>
  <c r="N15" i="51" s="1"/>
  <c r="O15" i="51" s="1"/>
  <c r="K15" i="51"/>
  <c r="Q43" i="1"/>
  <c r="R43" i="1" s="1"/>
  <c r="P43" i="1"/>
  <c r="O43" i="1"/>
  <c r="K13" i="1"/>
  <c r="K17" i="1"/>
  <c r="K21" i="1"/>
  <c r="K25" i="1"/>
  <c r="K37" i="1"/>
  <c r="K41" i="1"/>
  <c r="K29" i="1"/>
  <c r="K33" i="1"/>
  <c r="K14" i="1"/>
  <c r="K18" i="1"/>
  <c r="K22" i="1"/>
  <c r="K26" i="1"/>
  <c r="K30" i="1"/>
  <c r="K34" i="1"/>
  <c r="K38" i="1"/>
  <c r="K42" i="1"/>
  <c r="M21" i="58" l="1"/>
  <c r="N21" i="58" s="1"/>
  <c r="O21" i="58" s="1"/>
  <c r="P21" i="58" s="1"/>
  <c r="Q21" i="58" s="1"/>
  <c r="K21" i="58"/>
  <c r="J22" i="58"/>
  <c r="J21" i="57"/>
  <c r="P19" i="57"/>
  <c r="M20" i="57"/>
  <c r="N20" i="57" s="1"/>
  <c r="O20" i="57" s="1"/>
  <c r="P20" i="57" s="1"/>
  <c r="Q20" i="57" s="1"/>
  <c r="K20" i="57"/>
  <c r="J20" i="55"/>
  <c r="K19" i="55"/>
  <c r="M19" i="55"/>
  <c r="N19" i="55" s="1"/>
  <c r="O19" i="55" s="1"/>
  <c r="P19" i="55" s="1"/>
  <c r="M16" i="54"/>
  <c r="N16" i="54" s="1"/>
  <c r="O16" i="54" s="1"/>
  <c r="P16" i="54" s="1"/>
  <c r="Q16" i="54" s="1"/>
  <c r="K16" i="54"/>
  <c r="J17" i="54"/>
  <c r="P15" i="54"/>
  <c r="M16" i="52"/>
  <c r="N16" i="52" s="1"/>
  <c r="O16" i="52" s="1"/>
  <c r="P16" i="52" s="1"/>
  <c r="Q16" i="52" s="1"/>
  <c r="K16" i="52"/>
  <c r="J17" i="52"/>
  <c r="P15" i="52"/>
  <c r="P15" i="51"/>
  <c r="M16" i="51"/>
  <c r="N16" i="51" s="1"/>
  <c r="O16" i="51" s="1"/>
  <c r="P16" i="51" s="1"/>
  <c r="Q16" i="51" s="1"/>
  <c r="K16" i="51"/>
  <c r="J17" i="51"/>
  <c r="K4" i="1"/>
  <c r="K43" i="1"/>
  <c r="J23" i="58" l="1"/>
  <c r="M22" i="58"/>
  <c r="N22" i="58" s="1"/>
  <c r="O22" i="58" s="1"/>
  <c r="P22" i="58" s="1"/>
  <c r="K22" i="58"/>
  <c r="Q19" i="57"/>
  <c r="K21" i="57"/>
  <c r="M21" i="57"/>
  <c r="N21" i="57" s="1"/>
  <c r="O21" i="57" s="1"/>
  <c r="J22" i="57"/>
  <c r="J21" i="55"/>
  <c r="M20" i="55"/>
  <c r="N20" i="55" s="1"/>
  <c r="O20" i="55" s="1"/>
  <c r="P20" i="55" s="1"/>
  <c r="Q20" i="55" s="1"/>
  <c r="K20" i="55"/>
  <c r="Q19" i="55"/>
  <c r="K17" i="54"/>
  <c r="M17" i="54"/>
  <c r="N17" i="54" s="1"/>
  <c r="O17" i="54" s="1"/>
  <c r="P17" i="54" s="1"/>
  <c r="Q17" i="54" s="1"/>
  <c r="J18" i="54"/>
  <c r="Q15" i="54"/>
  <c r="M17" i="52"/>
  <c r="N17" i="52" s="1"/>
  <c r="O17" i="52" s="1"/>
  <c r="K17" i="52"/>
  <c r="Q15" i="52"/>
  <c r="J18" i="52"/>
  <c r="M17" i="51"/>
  <c r="N17" i="51" s="1"/>
  <c r="O17" i="51" s="1"/>
  <c r="P17" i="51" s="1"/>
  <c r="Q17" i="51" s="1"/>
  <c r="K17" i="51"/>
  <c r="J18" i="51"/>
  <c r="Q15" i="51"/>
  <c r="Q22" i="58" l="1"/>
  <c r="J24" i="58"/>
  <c r="K23" i="58"/>
  <c r="M23" i="58"/>
  <c r="N23" i="58" s="1"/>
  <c r="O23" i="58" s="1"/>
  <c r="P23" i="58" s="1"/>
  <c r="Q23" i="58" s="1"/>
  <c r="P21" i="57"/>
  <c r="K22" i="57"/>
  <c r="M22" i="57"/>
  <c r="N22" i="57" s="1"/>
  <c r="O22" i="57" s="1"/>
  <c r="P22" i="57" s="1"/>
  <c r="Q22" i="57" s="1"/>
  <c r="J23" i="57"/>
  <c r="M21" i="55"/>
  <c r="N21" i="55" s="1"/>
  <c r="O21" i="55" s="1"/>
  <c r="P21" i="55" s="1"/>
  <c r="K21" i="55"/>
  <c r="J22" i="55"/>
  <c r="K18" i="54"/>
  <c r="M18" i="54"/>
  <c r="N18" i="54" s="1"/>
  <c r="O18" i="54" s="1"/>
  <c r="P18" i="54" s="1"/>
  <c r="J19" i="54"/>
  <c r="M18" i="52"/>
  <c r="N18" i="52" s="1"/>
  <c r="O18" i="52" s="1"/>
  <c r="P18" i="52" s="1"/>
  <c r="Q18" i="52" s="1"/>
  <c r="K18" i="52"/>
  <c r="J19" i="52"/>
  <c r="P17" i="52"/>
  <c r="M18" i="51"/>
  <c r="N18" i="51" s="1"/>
  <c r="O18" i="51" s="1"/>
  <c r="P18" i="51" s="1"/>
  <c r="Q18" i="51" s="1"/>
  <c r="K18" i="51"/>
  <c r="J19" i="51"/>
  <c r="J25" i="58" l="1"/>
  <c r="M24" i="58"/>
  <c r="N24" i="58" s="1"/>
  <c r="O24" i="58" s="1"/>
  <c r="P24" i="58" s="1"/>
  <c r="Q24" i="58" s="1"/>
  <c r="K24" i="58"/>
  <c r="K23" i="57"/>
  <c r="M23" i="57"/>
  <c r="N23" i="57" s="1"/>
  <c r="O23" i="57" s="1"/>
  <c r="P23" i="57" s="1"/>
  <c r="Q23" i="57" s="1"/>
  <c r="J24" i="57"/>
  <c r="Q21" i="57"/>
  <c r="M22" i="55"/>
  <c r="N22" i="55" s="1"/>
  <c r="O22" i="55" s="1"/>
  <c r="P22" i="55" s="1"/>
  <c r="Q22" i="55" s="1"/>
  <c r="K22" i="55"/>
  <c r="J23" i="55"/>
  <c r="Q21" i="55"/>
  <c r="J20" i="54"/>
  <c r="Q18" i="54"/>
  <c r="K19" i="54"/>
  <c r="M19" i="54"/>
  <c r="N19" i="54" s="1"/>
  <c r="O19" i="54" s="1"/>
  <c r="P19" i="54" s="1"/>
  <c r="Q19" i="54" s="1"/>
  <c r="Q17" i="52"/>
  <c r="J20" i="52"/>
  <c r="K19" i="52"/>
  <c r="M19" i="52"/>
  <c r="N19" i="52" s="1"/>
  <c r="O19" i="52" s="1"/>
  <c r="P19" i="52" s="1"/>
  <c r="Q19" i="52" s="1"/>
  <c r="J20" i="51"/>
  <c r="M19" i="51"/>
  <c r="N19" i="51" s="1"/>
  <c r="O19" i="51" s="1"/>
  <c r="K19" i="51"/>
  <c r="M25" i="58" l="1"/>
  <c r="N25" i="58" s="1"/>
  <c r="O25" i="58" s="1"/>
  <c r="P25" i="58" s="1"/>
  <c r="Q25" i="58" s="1"/>
  <c r="K25" i="58"/>
  <c r="J26" i="58"/>
  <c r="J25" i="57"/>
  <c r="M24" i="57"/>
  <c r="N24" i="57" s="1"/>
  <c r="O24" i="57" s="1"/>
  <c r="P24" i="57" s="1"/>
  <c r="K24" i="57"/>
  <c r="K23" i="55"/>
  <c r="M23" i="55"/>
  <c r="N23" i="55" s="1"/>
  <c r="O23" i="55" s="1"/>
  <c r="P23" i="55" s="1"/>
  <c r="J24" i="55"/>
  <c r="M20" i="54"/>
  <c r="N20" i="54" s="1"/>
  <c r="O20" i="54" s="1"/>
  <c r="P20" i="54" s="1"/>
  <c r="Q20" i="54" s="1"/>
  <c r="K20" i="54"/>
  <c r="J21" i="54"/>
  <c r="J21" i="52"/>
  <c r="M20" i="52"/>
  <c r="N20" i="52" s="1"/>
  <c r="O20" i="52" s="1"/>
  <c r="K20" i="52"/>
  <c r="M20" i="51"/>
  <c r="N20" i="51" s="1"/>
  <c r="O20" i="51" s="1"/>
  <c r="P20" i="51" s="1"/>
  <c r="Q20" i="51" s="1"/>
  <c r="K20" i="51"/>
  <c r="J21" i="51"/>
  <c r="P19" i="51"/>
  <c r="J27" i="58" l="1"/>
  <c r="M26" i="58"/>
  <c r="N26" i="58" s="1"/>
  <c r="O26" i="58" s="1"/>
  <c r="P26" i="58" s="1"/>
  <c r="Q26" i="58" s="1"/>
  <c r="K26" i="58"/>
  <c r="Q24" i="57"/>
  <c r="J26" i="57"/>
  <c r="M25" i="57"/>
  <c r="N25" i="57" s="1"/>
  <c r="O25" i="57" s="1"/>
  <c r="P25" i="57" s="1"/>
  <c r="Q25" i="57" s="1"/>
  <c r="K25" i="57"/>
  <c r="M24" i="55"/>
  <c r="N24" i="55" s="1"/>
  <c r="O24" i="55" s="1"/>
  <c r="P24" i="55" s="1"/>
  <c r="Q24" i="55" s="1"/>
  <c r="K24" i="55"/>
  <c r="Q23" i="55"/>
  <c r="J25" i="55"/>
  <c r="J22" i="54"/>
  <c r="K21" i="54"/>
  <c r="M21" i="54"/>
  <c r="N21" i="54" s="1"/>
  <c r="O21" i="54" s="1"/>
  <c r="P21" i="54" s="1"/>
  <c r="P20" i="52"/>
  <c r="M21" i="52"/>
  <c r="N21" i="52" s="1"/>
  <c r="O21" i="52" s="1"/>
  <c r="P21" i="52" s="1"/>
  <c r="Q21" i="52" s="1"/>
  <c r="K21" i="52"/>
  <c r="J22" i="52"/>
  <c r="J22" i="51"/>
  <c r="Q19" i="51"/>
  <c r="M21" i="51"/>
  <c r="N21" i="51" s="1"/>
  <c r="O21" i="51" s="1"/>
  <c r="K21" i="51"/>
  <c r="J28" i="58" l="1"/>
  <c r="M27" i="58"/>
  <c r="N27" i="58" s="1"/>
  <c r="O27" i="58" s="1"/>
  <c r="P27" i="58" s="1"/>
  <c r="Q27" i="58" s="1"/>
  <c r="K27" i="58"/>
  <c r="J27" i="57"/>
  <c r="K26" i="57"/>
  <c r="M26" i="57"/>
  <c r="N26" i="57" s="1"/>
  <c r="O26" i="57" s="1"/>
  <c r="P26" i="57" s="1"/>
  <c r="Q26" i="57" s="1"/>
  <c r="M25" i="55"/>
  <c r="N25" i="55" s="1"/>
  <c r="O25" i="55" s="1"/>
  <c r="P25" i="55" s="1"/>
  <c r="Q25" i="55" s="1"/>
  <c r="K25" i="55"/>
  <c r="J26" i="55"/>
  <c r="Q21" i="54"/>
  <c r="J23" i="54"/>
  <c r="K22" i="54"/>
  <c r="M22" i="54"/>
  <c r="N22" i="54" s="1"/>
  <c r="O22" i="54" s="1"/>
  <c r="P22" i="54" s="1"/>
  <c r="Q22" i="54" s="1"/>
  <c r="J23" i="52"/>
  <c r="Q20" i="52"/>
  <c r="M22" i="52"/>
  <c r="N22" i="52" s="1"/>
  <c r="O22" i="52" s="1"/>
  <c r="P22" i="52" s="1"/>
  <c r="Q22" i="52" s="1"/>
  <c r="K22" i="52"/>
  <c r="J23" i="51"/>
  <c r="P21" i="51"/>
  <c r="M22" i="51"/>
  <c r="N22" i="51" s="1"/>
  <c r="O22" i="51" s="1"/>
  <c r="P22" i="51" s="1"/>
  <c r="Q22" i="51" s="1"/>
  <c r="K22" i="51"/>
  <c r="M28" i="58" l="1"/>
  <c r="N28" i="58" s="1"/>
  <c r="O28" i="58" s="1"/>
  <c r="P28" i="58" s="1"/>
  <c r="Q28" i="58" s="1"/>
  <c r="K28" i="58"/>
  <c r="J29" i="58"/>
  <c r="J28" i="57"/>
  <c r="K27" i="57"/>
  <c r="M27" i="57"/>
  <c r="N27" i="57" s="1"/>
  <c r="O27" i="57" s="1"/>
  <c r="P27" i="57" s="1"/>
  <c r="Q27" i="57" s="1"/>
  <c r="J27" i="55"/>
  <c r="K26" i="55"/>
  <c r="M26" i="55"/>
  <c r="N26" i="55" s="1"/>
  <c r="O26" i="55" s="1"/>
  <c r="P26" i="55" s="1"/>
  <c r="Q26" i="55" s="1"/>
  <c r="K23" i="54"/>
  <c r="M23" i="54"/>
  <c r="N23" i="54" s="1"/>
  <c r="O23" i="54" s="1"/>
  <c r="P23" i="54" s="1"/>
  <c r="Q23" i="54" s="1"/>
  <c r="J24" i="54"/>
  <c r="J24" i="52"/>
  <c r="K23" i="52"/>
  <c r="M23" i="52"/>
  <c r="N23" i="52" s="1"/>
  <c r="O23" i="52" s="1"/>
  <c r="P23" i="52" s="1"/>
  <c r="Q23" i="52" s="1"/>
  <c r="J24" i="51"/>
  <c r="Q21" i="51"/>
  <c r="M23" i="51"/>
  <c r="N23" i="51" s="1"/>
  <c r="O23" i="51" s="1"/>
  <c r="P23" i="51" s="1"/>
  <c r="Q23" i="51" s="1"/>
  <c r="K23" i="51"/>
  <c r="M29" i="58" l="1"/>
  <c r="N29" i="58" s="1"/>
  <c r="O29" i="58" s="1"/>
  <c r="P29" i="58" s="1"/>
  <c r="Q29" i="58" s="1"/>
  <c r="K29" i="58"/>
  <c r="J30" i="58"/>
  <c r="M28" i="57"/>
  <c r="N28" i="57" s="1"/>
  <c r="O28" i="57" s="1"/>
  <c r="P28" i="57" s="1"/>
  <c r="Q28" i="57" s="1"/>
  <c r="K28" i="57"/>
  <c r="J29" i="57"/>
  <c r="J28" i="55"/>
  <c r="K27" i="55"/>
  <c r="M27" i="55"/>
  <c r="N27" i="55" s="1"/>
  <c r="O27" i="55" s="1"/>
  <c r="P27" i="55" s="1"/>
  <c r="Q27" i="55" s="1"/>
  <c r="M24" i="54"/>
  <c r="N24" i="54" s="1"/>
  <c r="O24" i="54" s="1"/>
  <c r="P24" i="54" s="1"/>
  <c r="Q24" i="54" s="1"/>
  <c r="K24" i="54"/>
  <c r="J25" i="54"/>
  <c r="J25" i="52"/>
  <c r="M24" i="52"/>
  <c r="N24" i="52" s="1"/>
  <c r="O24" i="52" s="1"/>
  <c r="P24" i="52" s="1"/>
  <c r="Q24" i="52" s="1"/>
  <c r="K24" i="52"/>
  <c r="M24" i="51"/>
  <c r="N24" i="51" s="1"/>
  <c r="O24" i="51" s="1"/>
  <c r="P24" i="51" s="1"/>
  <c r="K24" i="51"/>
  <c r="J25" i="51"/>
  <c r="M30" i="58" l="1"/>
  <c r="N30" i="58" s="1"/>
  <c r="O30" i="58" s="1"/>
  <c r="P30" i="58" s="1"/>
  <c r="Q30" i="58" s="1"/>
  <c r="K30" i="58"/>
  <c r="J31" i="58"/>
  <c r="M29" i="57"/>
  <c r="N29" i="57" s="1"/>
  <c r="O29" i="57" s="1"/>
  <c r="P29" i="57" s="1"/>
  <c r="Q29" i="57" s="1"/>
  <c r="K29" i="57"/>
  <c r="J30" i="57"/>
  <c r="M28" i="55"/>
  <c r="N28" i="55" s="1"/>
  <c r="O28" i="55" s="1"/>
  <c r="P28" i="55" s="1"/>
  <c r="Q28" i="55" s="1"/>
  <c r="K28" i="55"/>
  <c r="J29" i="55"/>
  <c r="M25" i="54"/>
  <c r="N25" i="54" s="1"/>
  <c r="O25" i="54" s="1"/>
  <c r="P25" i="54" s="1"/>
  <c r="Q25" i="54" s="1"/>
  <c r="K25" i="54"/>
  <c r="J26" i="54"/>
  <c r="M25" i="52"/>
  <c r="N25" i="52" s="1"/>
  <c r="O25" i="52" s="1"/>
  <c r="P25" i="52" s="1"/>
  <c r="Q25" i="52" s="1"/>
  <c r="K25" i="52"/>
  <c r="J26" i="52"/>
  <c r="M25" i="51"/>
  <c r="N25" i="51" s="1"/>
  <c r="O25" i="51" s="1"/>
  <c r="P25" i="51" s="1"/>
  <c r="Q25" i="51" s="1"/>
  <c r="K25" i="51"/>
  <c r="J26" i="51"/>
  <c r="Q24" i="51"/>
  <c r="J32" i="58" l="1"/>
  <c r="M31" i="58"/>
  <c r="N31" i="58" s="1"/>
  <c r="O31" i="58" s="1"/>
  <c r="P31" i="58" s="1"/>
  <c r="Q31" i="58" s="1"/>
  <c r="K31" i="58"/>
  <c r="K30" i="57"/>
  <c r="M30" i="57"/>
  <c r="N30" i="57" s="1"/>
  <c r="O30" i="57" s="1"/>
  <c r="P30" i="57" s="1"/>
  <c r="Q30" i="57" s="1"/>
  <c r="J31" i="57"/>
  <c r="M29" i="55"/>
  <c r="N29" i="55" s="1"/>
  <c r="O29" i="55" s="1"/>
  <c r="P29" i="55" s="1"/>
  <c r="Q29" i="55" s="1"/>
  <c r="K29" i="55"/>
  <c r="J30" i="55"/>
  <c r="J27" i="54"/>
  <c r="K26" i="54"/>
  <c r="M26" i="54"/>
  <c r="N26" i="54" s="1"/>
  <c r="O26" i="54" s="1"/>
  <c r="P26" i="54" s="1"/>
  <c r="Q26" i="54" s="1"/>
  <c r="M26" i="52"/>
  <c r="N26" i="52" s="1"/>
  <c r="O26" i="52" s="1"/>
  <c r="P26" i="52" s="1"/>
  <c r="Q26" i="52" s="1"/>
  <c r="K26" i="52"/>
  <c r="J27" i="52"/>
  <c r="M26" i="51"/>
  <c r="N26" i="51" s="1"/>
  <c r="O26" i="51" s="1"/>
  <c r="P26" i="51" s="1"/>
  <c r="Q26" i="51" s="1"/>
  <c r="K26" i="51"/>
  <c r="J27" i="51"/>
  <c r="M32" i="58" l="1"/>
  <c r="N32" i="58" s="1"/>
  <c r="O32" i="58" s="1"/>
  <c r="P32" i="58" s="1"/>
  <c r="Q32" i="58" s="1"/>
  <c r="K32" i="58"/>
  <c r="J33" i="58"/>
  <c r="J32" i="57"/>
  <c r="K31" i="57"/>
  <c r="M31" i="57"/>
  <c r="N31" i="57" s="1"/>
  <c r="O31" i="57" s="1"/>
  <c r="P31" i="57" s="1"/>
  <c r="Q31" i="57" s="1"/>
  <c r="J31" i="55"/>
  <c r="M30" i="55"/>
  <c r="N30" i="55" s="1"/>
  <c r="O30" i="55" s="1"/>
  <c r="P30" i="55" s="1"/>
  <c r="Q30" i="55" s="1"/>
  <c r="K30" i="55"/>
  <c r="K27" i="54"/>
  <c r="M27" i="54"/>
  <c r="N27" i="54" s="1"/>
  <c r="O27" i="54" s="1"/>
  <c r="P27" i="54" s="1"/>
  <c r="Q27" i="54" s="1"/>
  <c r="J28" i="54"/>
  <c r="J28" i="52"/>
  <c r="K27" i="52"/>
  <c r="M27" i="52"/>
  <c r="N27" i="52" s="1"/>
  <c r="O27" i="52" s="1"/>
  <c r="P27" i="52" s="1"/>
  <c r="Q27" i="52" s="1"/>
  <c r="M27" i="51"/>
  <c r="N27" i="51" s="1"/>
  <c r="O27" i="51" s="1"/>
  <c r="P27" i="51" s="1"/>
  <c r="Q27" i="51" s="1"/>
  <c r="K27" i="51"/>
  <c r="J28" i="51"/>
  <c r="M33" i="58" l="1"/>
  <c r="N33" i="58" s="1"/>
  <c r="O33" i="58" s="1"/>
  <c r="P33" i="58" s="1"/>
  <c r="Q33" i="58" s="1"/>
  <c r="K33" i="58"/>
  <c r="J34" i="58"/>
  <c r="M32" i="57"/>
  <c r="N32" i="57" s="1"/>
  <c r="O32" i="57" s="1"/>
  <c r="P32" i="57" s="1"/>
  <c r="Q32" i="57" s="1"/>
  <c r="K32" i="57"/>
  <c r="J33" i="57"/>
  <c r="J32" i="55"/>
  <c r="K31" i="55"/>
  <c r="M31" i="55"/>
  <c r="N31" i="55" s="1"/>
  <c r="O31" i="55" s="1"/>
  <c r="P31" i="55" s="1"/>
  <c r="Q31" i="55" s="1"/>
  <c r="M28" i="54"/>
  <c r="N28" i="54" s="1"/>
  <c r="O28" i="54" s="1"/>
  <c r="P28" i="54" s="1"/>
  <c r="Q28" i="54" s="1"/>
  <c r="K28" i="54"/>
  <c r="J29" i="54"/>
  <c r="J29" i="52"/>
  <c r="K28" i="52"/>
  <c r="M28" i="52"/>
  <c r="N28" i="52" s="1"/>
  <c r="O28" i="52" s="1"/>
  <c r="P28" i="52" s="1"/>
  <c r="Q28" i="52" s="1"/>
  <c r="M28" i="51"/>
  <c r="N28" i="51" s="1"/>
  <c r="O28" i="51" s="1"/>
  <c r="P28" i="51" s="1"/>
  <c r="Q28" i="51" s="1"/>
  <c r="K28" i="51"/>
  <c r="J29" i="51"/>
  <c r="M34" i="58" l="1"/>
  <c r="N34" i="58" s="1"/>
  <c r="O34" i="58" s="1"/>
  <c r="P34" i="58" s="1"/>
  <c r="Q34" i="58" s="1"/>
  <c r="K34" i="58"/>
  <c r="J35" i="58"/>
  <c r="M33" i="57"/>
  <c r="N33" i="57" s="1"/>
  <c r="O33" i="57" s="1"/>
  <c r="P33" i="57" s="1"/>
  <c r="Q33" i="57" s="1"/>
  <c r="K33" i="57"/>
  <c r="J34" i="57"/>
  <c r="M32" i="55"/>
  <c r="N32" i="55" s="1"/>
  <c r="O32" i="55" s="1"/>
  <c r="P32" i="55" s="1"/>
  <c r="Q32" i="55" s="1"/>
  <c r="K32" i="55"/>
  <c r="J33" i="55"/>
  <c r="M29" i="54"/>
  <c r="N29" i="54" s="1"/>
  <c r="O29" i="54" s="1"/>
  <c r="P29" i="54" s="1"/>
  <c r="Q29" i="54" s="1"/>
  <c r="K29" i="54"/>
  <c r="J30" i="54"/>
  <c r="M29" i="52"/>
  <c r="N29" i="52" s="1"/>
  <c r="O29" i="52" s="1"/>
  <c r="P29" i="52" s="1"/>
  <c r="Q29" i="52" s="1"/>
  <c r="K29" i="52"/>
  <c r="J30" i="52"/>
  <c r="J30" i="51"/>
  <c r="M29" i="51"/>
  <c r="N29" i="51" s="1"/>
  <c r="O29" i="51" s="1"/>
  <c r="P29" i="51" s="1"/>
  <c r="Q29" i="51" s="1"/>
  <c r="K29" i="51"/>
  <c r="M35" i="58" l="1"/>
  <c r="N35" i="58" s="1"/>
  <c r="O35" i="58" s="1"/>
  <c r="P35" i="58" s="1"/>
  <c r="Q35" i="58" s="1"/>
  <c r="K35" i="58"/>
  <c r="J36" i="58"/>
  <c r="M34" i="57"/>
  <c r="N34" i="57" s="1"/>
  <c r="O34" i="57" s="1"/>
  <c r="P34" i="57" s="1"/>
  <c r="Q34" i="57" s="1"/>
  <c r="K34" i="57"/>
  <c r="J35" i="57"/>
  <c r="M33" i="55"/>
  <c r="N33" i="55" s="1"/>
  <c r="O33" i="55" s="1"/>
  <c r="P33" i="55" s="1"/>
  <c r="Q33" i="55" s="1"/>
  <c r="K33" i="55"/>
  <c r="J34" i="55"/>
  <c r="J31" i="54"/>
  <c r="K30" i="54"/>
  <c r="M30" i="54"/>
  <c r="N30" i="54" s="1"/>
  <c r="O30" i="54" s="1"/>
  <c r="P30" i="54" s="1"/>
  <c r="Q30" i="54" s="1"/>
  <c r="J31" i="52"/>
  <c r="M30" i="52"/>
  <c r="N30" i="52" s="1"/>
  <c r="O30" i="52" s="1"/>
  <c r="P30" i="52" s="1"/>
  <c r="Q30" i="52" s="1"/>
  <c r="K30" i="52"/>
  <c r="J31" i="51"/>
  <c r="M30" i="51"/>
  <c r="N30" i="51" s="1"/>
  <c r="O30" i="51" s="1"/>
  <c r="P30" i="51" s="1"/>
  <c r="Q30" i="51" s="1"/>
  <c r="K30" i="51"/>
  <c r="K36" i="58" l="1"/>
  <c r="M36" i="58"/>
  <c r="N36" i="58" s="1"/>
  <c r="O36" i="58" s="1"/>
  <c r="P36" i="58" s="1"/>
  <c r="Q36" i="58" s="1"/>
  <c r="J37" i="58"/>
  <c r="K35" i="57"/>
  <c r="M35" i="57"/>
  <c r="N35" i="57" s="1"/>
  <c r="O35" i="57" s="1"/>
  <c r="P35" i="57" s="1"/>
  <c r="Q35" i="57" s="1"/>
  <c r="J36" i="57"/>
  <c r="J35" i="55"/>
  <c r="M34" i="55"/>
  <c r="N34" i="55" s="1"/>
  <c r="O34" i="55" s="1"/>
  <c r="P34" i="55" s="1"/>
  <c r="Q34" i="55" s="1"/>
  <c r="K34" i="55"/>
  <c r="J32" i="54"/>
  <c r="K31" i="54"/>
  <c r="M31" i="54"/>
  <c r="N31" i="54" s="1"/>
  <c r="O31" i="54" s="1"/>
  <c r="P31" i="54" s="1"/>
  <c r="Q31" i="54" s="1"/>
  <c r="J32" i="52"/>
  <c r="K31" i="52"/>
  <c r="M31" i="52"/>
  <c r="N31" i="52" s="1"/>
  <c r="O31" i="52" s="1"/>
  <c r="P31" i="52" s="1"/>
  <c r="Q31" i="52" s="1"/>
  <c r="J32" i="51"/>
  <c r="M31" i="51"/>
  <c r="N31" i="51" s="1"/>
  <c r="O31" i="51" s="1"/>
  <c r="P31" i="51" s="1"/>
  <c r="Q31" i="51" s="1"/>
  <c r="K31" i="51"/>
  <c r="M37" i="58" l="1"/>
  <c r="N37" i="58" s="1"/>
  <c r="O37" i="58" s="1"/>
  <c r="P37" i="58" s="1"/>
  <c r="Q37" i="58" s="1"/>
  <c r="K37" i="58"/>
  <c r="J38" i="58"/>
  <c r="J37" i="57"/>
  <c r="K36" i="57"/>
  <c r="M36" i="57"/>
  <c r="N36" i="57" s="1"/>
  <c r="O36" i="57" s="1"/>
  <c r="P36" i="57" s="1"/>
  <c r="Q36" i="57" s="1"/>
  <c r="J36" i="55"/>
  <c r="K35" i="55"/>
  <c r="M35" i="55"/>
  <c r="N35" i="55" s="1"/>
  <c r="O35" i="55" s="1"/>
  <c r="P35" i="55" s="1"/>
  <c r="Q35" i="55" s="1"/>
  <c r="M32" i="54"/>
  <c r="N32" i="54" s="1"/>
  <c r="O32" i="54" s="1"/>
  <c r="P32" i="54" s="1"/>
  <c r="Q32" i="54" s="1"/>
  <c r="K32" i="54"/>
  <c r="J33" i="54"/>
  <c r="J33" i="52"/>
  <c r="M32" i="52"/>
  <c r="N32" i="52" s="1"/>
  <c r="O32" i="52" s="1"/>
  <c r="P32" i="52" s="1"/>
  <c r="Q32" i="52" s="1"/>
  <c r="K32" i="52"/>
  <c r="M32" i="51"/>
  <c r="N32" i="51" s="1"/>
  <c r="O32" i="51" s="1"/>
  <c r="P32" i="51" s="1"/>
  <c r="Q32" i="51" s="1"/>
  <c r="K32" i="51"/>
  <c r="J33" i="51"/>
  <c r="J39" i="58" l="1"/>
  <c r="M38" i="58"/>
  <c r="N38" i="58" s="1"/>
  <c r="O38" i="58" s="1"/>
  <c r="P38" i="58" s="1"/>
  <c r="Q38" i="58" s="1"/>
  <c r="K38" i="58"/>
  <c r="M37" i="57"/>
  <c r="N37" i="57" s="1"/>
  <c r="O37" i="57" s="1"/>
  <c r="P37" i="57" s="1"/>
  <c r="Q37" i="57" s="1"/>
  <c r="K37" i="57"/>
  <c r="J38" i="57"/>
  <c r="M36" i="55"/>
  <c r="N36" i="55" s="1"/>
  <c r="O36" i="55" s="1"/>
  <c r="P36" i="55" s="1"/>
  <c r="Q36" i="55" s="1"/>
  <c r="K36" i="55"/>
  <c r="J37" i="55"/>
  <c r="K33" i="54"/>
  <c r="M33" i="54"/>
  <c r="N33" i="54" s="1"/>
  <c r="O33" i="54" s="1"/>
  <c r="P33" i="54" s="1"/>
  <c r="Q33" i="54" s="1"/>
  <c r="J34" i="54"/>
  <c r="M33" i="52"/>
  <c r="N33" i="52" s="1"/>
  <c r="O33" i="52" s="1"/>
  <c r="P33" i="52" s="1"/>
  <c r="Q33" i="52" s="1"/>
  <c r="K33" i="52"/>
  <c r="J34" i="52"/>
  <c r="J34" i="51"/>
  <c r="M33" i="51"/>
  <c r="N33" i="51" s="1"/>
  <c r="O33" i="51" s="1"/>
  <c r="P33" i="51" s="1"/>
  <c r="Q33" i="51" s="1"/>
  <c r="K33" i="51"/>
  <c r="J40" i="58" l="1"/>
  <c r="M39" i="58"/>
  <c r="N39" i="58" s="1"/>
  <c r="O39" i="58" s="1"/>
  <c r="P39" i="58" s="1"/>
  <c r="Q39" i="58" s="1"/>
  <c r="K39" i="58"/>
  <c r="M38" i="57"/>
  <c r="N38" i="57" s="1"/>
  <c r="O38" i="57" s="1"/>
  <c r="P38" i="57" s="1"/>
  <c r="Q38" i="57" s="1"/>
  <c r="K38" i="57"/>
  <c r="J39" i="57"/>
  <c r="J38" i="55"/>
  <c r="M37" i="55"/>
  <c r="N37" i="55" s="1"/>
  <c r="O37" i="55" s="1"/>
  <c r="P37" i="55" s="1"/>
  <c r="Q37" i="55" s="1"/>
  <c r="K37" i="55"/>
  <c r="K34" i="54"/>
  <c r="M34" i="54"/>
  <c r="N34" i="54" s="1"/>
  <c r="O34" i="54" s="1"/>
  <c r="P34" i="54" s="1"/>
  <c r="Q34" i="54" s="1"/>
  <c r="J35" i="54"/>
  <c r="M34" i="52"/>
  <c r="N34" i="52" s="1"/>
  <c r="O34" i="52" s="1"/>
  <c r="P34" i="52" s="1"/>
  <c r="Q34" i="52" s="1"/>
  <c r="K34" i="52"/>
  <c r="J35" i="52"/>
  <c r="M34" i="51"/>
  <c r="N34" i="51" s="1"/>
  <c r="O34" i="51" s="1"/>
  <c r="P34" i="51" s="1"/>
  <c r="Q34" i="51" s="1"/>
  <c r="K34" i="51"/>
  <c r="J35" i="51"/>
  <c r="J41" i="58" l="1"/>
  <c r="J42" i="58"/>
  <c r="K40" i="58"/>
  <c r="M40" i="58"/>
  <c r="N40" i="58" s="1"/>
  <c r="O40" i="58" s="1"/>
  <c r="P40" i="58" s="1"/>
  <c r="Q40" i="58" s="1"/>
  <c r="M39" i="57"/>
  <c r="N39" i="57" s="1"/>
  <c r="O39" i="57" s="1"/>
  <c r="P39" i="57" s="1"/>
  <c r="Q39" i="57" s="1"/>
  <c r="K39" i="57"/>
  <c r="J40" i="57"/>
  <c r="M38" i="55"/>
  <c r="N38" i="55" s="1"/>
  <c r="O38" i="55" s="1"/>
  <c r="P38" i="55" s="1"/>
  <c r="Q38" i="55" s="1"/>
  <c r="K38" i="55"/>
  <c r="J39" i="55"/>
  <c r="J36" i="54"/>
  <c r="K35" i="54"/>
  <c r="M35" i="54"/>
  <c r="N35" i="54" s="1"/>
  <c r="O35" i="54" s="1"/>
  <c r="P35" i="54" s="1"/>
  <c r="Q35" i="54" s="1"/>
  <c r="J36" i="52"/>
  <c r="K35" i="52"/>
  <c r="M35" i="52"/>
  <c r="N35" i="52" s="1"/>
  <c r="O35" i="52" s="1"/>
  <c r="P35" i="52" s="1"/>
  <c r="Q35" i="52" s="1"/>
  <c r="J36" i="51"/>
  <c r="M35" i="51"/>
  <c r="N35" i="51" s="1"/>
  <c r="O35" i="51" s="1"/>
  <c r="P35" i="51" s="1"/>
  <c r="Q35" i="51" s="1"/>
  <c r="K35" i="51"/>
  <c r="M42" i="58" l="1"/>
  <c r="N42" i="58" s="1"/>
  <c r="O42" i="58" s="1"/>
  <c r="K42" i="58"/>
  <c r="K3" i="58"/>
  <c r="M41" i="58"/>
  <c r="N41" i="58" s="1"/>
  <c r="O41" i="58" s="1"/>
  <c r="P41" i="58" s="1"/>
  <c r="Q41" i="58" s="1"/>
  <c r="K41" i="58"/>
  <c r="K40" i="57"/>
  <c r="M40" i="57"/>
  <c r="N40" i="57" s="1"/>
  <c r="O40" i="57" s="1"/>
  <c r="P40" i="57" s="1"/>
  <c r="Q40" i="57" s="1"/>
  <c r="J41" i="57"/>
  <c r="J42" i="57"/>
  <c r="J40" i="55"/>
  <c r="K39" i="55"/>
  <c r="M39" i="55"/>
  <c r="N39" i="55" s="1"/>
  <c r="O39" i="55" s="1"/>
  <c r="P39" i="55" s="1"/>
  <c r="Q39" i="55" s="1"/>
  <c r="M36" i="54"/>
  <c r="N36" i="54" s="1"/>
  <c r="O36" i="54" s="1"/>
  <c r="P36" i="54" s="1"/>
  <c r="Q36" i="54" s="1"/>
  <c r="K36" i="54"/>
  <c r="J37" i="54"/>
  <c r="J37" i="52"/>
  <c r="M36" i="52"/>
  <c r="N36" i="52" s="1"/>
  <c r="O36" i="52" s="1"/>
  <c r="P36" i="52" s="1"/>
  <c r="Q36" i="52" s="1"/>
  <c r="K36" i="52"/>
  <c r="M36" i="51"/>
  <c r="N36" i="51" s="1"/>
  <c r="O36" i="51" s="1"/>
  <c r="P36" i="51" s="1"/>
  <c r="Q36" i="51" s="1"/>
  <c r="K36" i="51"/>
  <c r="J37" i="51"/>
  <c r="K43" i="58" l="1"/>
  <c r="K4" i="58"/>
  <c r="P42" i="58"/>
  <c r="O43" i="58"/>
  <c r="M41" i="57"/>
  <c r="N41" i="57" s="1"/>
  <c r="O41" i="57" s="1"/>
  <c r="P41" i="57" s="1"/>
  <c r="Q41" i="57" s="1"/>
  <c r="K41" i="57"/>
  <c r="M42" i="57"/>
  <c r="N42" i="57" s="1"/>
  <c r="O42" i="57" s="1"/>
  <c r="K42" i="57"/>
  <c r="K3" i="57"/>
  <c r="M40" i="55"/>
  <c r="N40" i="55" s="1"/>
  <c r="O40" i="55" s="1"/>
  <c r="P40" i="55" s="1"/>
  <c r="Q40" i="55" s="1"/>
  <c r="K40" i="55"/>
  <c r="J42" i="55"/>
  <c r="J41" i="55"/>
  <c r="J38" i="54"/>
  <c r="K37" i="54"/>
  <c r="M37" i="54"/>
  <c r="N37" i="54" s="1"/>
  <c r="O37" i="54" s="1"/>
  <c r="P37" i="54" s="1"/>
  <c r="Q37" i="54" s="1"/>
  <c r="M37" i="52"/>
  <c r="N37" i="52" s="1"/>
  <c r="O37" i="52" s="1"/>
  <c r="P37" i="52" s="1"/>
  <c r="Q37" i="52" s="1"/>
  <c r="K37" i="52"/>
  <c r="J38" i="52"/>
  <c r="M37" i="51"/>
  <c r="N37" i="51" s="1"/>
  <c r="O37" i="51" s="1"/>
  <c r="P37" i="51" s="1"/>
  <c r="Q37" i="51" s="1"/>
  <c r="K37" i="51"/>
  <c r="J38" i="51"/>
  <c r="N3" i="36"/>
  <c r="Q42" i="58" l="1"/>
  <c r="Q43" i="58" s="1"/>
  <c r="P43" i="58"/>
  <c r="K4" i="57"/>
  <c r="K43" i="57"/>
  <c r="P42" i="57"/>
  <c r="O43" i="57"/>
  <c r="M42" i="55"/>
  <c r="N42" i="55" s="1"/>
  <c r="O42" i="55" s="1"/>
  <c r="K42" i="55"/>
  <c r="K3" i="55"/>
  <c r="M41" i="55"/>
  <c r="N41" i="55" s="1"/>
  <c r="O41" i="55" s="1"/>
  <c r="P41" i="55" s="1"/>
  <c r="Q41" i="55" s="1"/>
  <c r="K41" i="55"/>
  <c r="J39" i="54"/>
  <c r="K38" i="54"/>
  <c r="M38" i="54"/>
  <c r="N38" i="54" s="1"/>
  <c r="O38" i="54" s="1"/>
  <c r="P38" i="54" s="1"/>
  <c r="Q38" i="54" s="1"/>
  <c r="M38" i="52"/>
  <c r="N38" i="52" s="1"/>
  <c r="O38" i="52" s="1"/>
  <c r="P38" i="52" s="1"/>
  <c r="Q38" i="52" s="1"/>
  <c r="K38" i="52"/>
  <c r="J39" i="52"/>
  <c r="J39" i="51"/>
  <c r="M38" i="51"/>
  <c r="N38" i="51" s="1"/>
  <c r="O38" i="51" s="1"/>
  <c r="P38" i="51" s="1"/>
  <c r="Q38" i="51" s="1"/>
  <c r="K38" i="51"/>
  <c r="M3" i="36"/>
  <c r="Q42" i="57" l="1"/>
  <c r="Q43" i="57" s="1"/>
  <c r="P43" i="57"/>
  <c r="K43" i="55"/>
  <c r="K4" i="55"/>
  <c r="P42" i="55"/>
  <c r="O43" i="55"/>
  <c r="J40" i="54"/>
  <c r="K39" i="54"/>
  <c r="M39" i="54"/>
  <c r="N39" i="54" s="1"/>
  <c r="O39" i="54" s="1"/>
  <c r="P39" i="54" s="1"/>
  <c r="Q39" i="54" s="1"/>
  <c r="J40" i="52"/>
  <c r="K39" i="52"/>
  <c r="M39" i="52"/>
  <c r="N39" i="52" s="1"/>
  <c r="O39" i="52" s="1"/>
  <c r="P39" i="52" s="1"/>
  <c r="Q39" i="52" s="1"/>
  <c r="J40" i="51"/>
  <c r="M39" i="51"/>
  <c r="N39" i="51" s="1"/>
  <c r="O39" i="51" s="1"/>
  <c r="P39" i="51" s="1"/>
  <c r="Q39" i="51" s="1"/>
  <c r="K39" i="51"/>
  <c r="L3" i="36"/>
  <c r="Q42" i="55" l="1"/>
  <c r="Q43" i="55" s="1"/>
  <c r="P43" i="55"/>
  <c r="M40" i="54"/>
  <c r="N40" i="54" s="1"/>
  <c r="O40" i="54" s="1"/>
  <c r="P40" i="54" s="1"/>
  <c r="Q40" i="54" s="1"/>
  <c r="K40" i="54"/>
  <c r="J42" i="54"/>
  <c r="J41" i="54"/>
  <c r="J42" i="52"/>
  <c r="J41" i="52"/>
  <c r="M40" i="52"/>
  <c r="N40" i="52" s="1"/>
  <c r="O40" i="52" s="1"/>
  <c r="P40" i="52" s="1"/>
  <c r="Q40" i="52" s="1"/>
  <c r="K40" i="52"/>
  <c r="J42" i="51"/>
  <c r="J41" i="51"/>
  <c r="M40" i="51"/>
  <c r="N40" i="51" s="1"/>
  <c r="O40" i="51" s="1"/>
  <c r="P40" i="51" s="1"/>
  <c r="Q40" i="51" s="1"/>
  <c r="K40" i="51"/>
  <c r="M41" i="54" l="1"/>
  <c r="N41" i="54" s="1"/>
  <c r="O41" i="54" s="1"/>
  <c r="P41" i="54" s="1"/>
  <c r="Q41" i="54" s="1"/>
  <c r="K41" i="54"/>
  <c r="M42" i="54"/>
  <c r="N42" i="54" s="1"/>
  <c r="O42" i="54" s="1"/>
  <c r="K42" i="54"/>
  <c r="K3" i="54"/>
  <c r="M41" i="52"/>
  <c r="N41" i="52" s="1"/>
  <c r="O41" i="52" s="1"/>
  <c r="P41" i="52" s="1"/>
  <c r="Q41" i="52" s="1"/>
  <c r="K41" i="52"/>
  <c r="M42" i="52"/>
  <c r="N42" i="52" s="1"/>
  <c r="O42" i="52" s="1"/>
  <c r="K42" i="52"/>
  <c r="K3" i="52"/>
  <c r="M41" i="51"/>
  <c r="N41" i="51" s="1"/>
  <c r="O41" i="51" s="1"/>
  <c r="P41" i="51" s="1"/>
  <c r="Q41" i="51" s="1"/>
  <c r="K41" i="51"/>
  <c r="M42" i="51"/>
  <c r="N42" i="51" s="1"/>
  <c r="O42" i="51" s="1"/>
  <c r="K42" i="51"/>
  <c r="K3" i="51"/>
  <c r="K43" i="54" l="1"/>
  <c r="K4" i="54"/>
  <c r="P42" i="54"/>
  <c r="O43" i="54"/>
  <c r="K4" i="52"/>
  <c r="K43" i="52"/>
  <c r="P42" i="52"/>
  <c r="O43" i="52"/>
  <c r="K43" i="51"/>
  <c r="K4" i="51"/>
  <c r="P42" i="51"/>
  <c r="O43" i="51"/>
  <c r="I3" i="36"/>
  <c r="J3" i="36"/>
  <c r="K3" i="36"/>
  <c r="U3" i="36" l="1"/>
  <c r="H3" i="36" s="1"/>
  <c r="K5" i="51" s="1"/>
  <c r="Q42" i="54"/>
  <c r="Q43" i="54" s="1"/>
  <c r="P43" i="54"/>
  <c r="Q42" i="52"/>
  <c r="Q43" i="52" s="1"/>
  <c r="P43" i="52"/>
  <c r="Q42" i="51"/>
  <c r="R43" i="51" s="1"/>
  <c r="R43" i="52" s="1"/>
  <c r="P43" i="51"/>
  <c r="K5" i="57" l="1"/>
  <c r="K5" i="58"/>
  <c r="K5" i="52"/>
  <c r="K5" i="55"/>
  <c r="R43" i="54"/>
  <c r="R43" i="55" s="1"/>
  <c r="R43" i="57" s="1"/>
  <c r="R43" i="58" s="1"/>
  <c r="K5" i="54"/>
</calcChain>
</file>

<file path=xl/sharedStrings.xml><?xml version="1.0" encoding="utf-8"?>
<sst xmlns="http://schemas.openxmlformats.org/spreadsheetml/2006/main" count="273" uniqueCount="63">
  <si>
    <t>Nom</t>
  </si>
  <si>
    <t>Prénom</t>
  </si>
  <si>
    <t>Adresse</t>
  </si>
  <si>
    <t>Matin</t>
  </si>
  <si>
    <t>Départ</t>
  </si>
  <si>
    <t>MOIS DE:</t>
  </si>
  <si>
    <t>Arrivée</t>
  </si>
  <si>
    <t>Après-midi</t>
  </si>
  <si>
    <t>N° Tél.</t>
  </si>
  <si>
    <t>ANNEE:</t>
  </si>
  <si>
    <t>NOMS</t>
  </si>
  <si>
    <t>PRÉNOMS</t>
  </si>
  <si>
    <t>ADRESSE</t>
  </si>
  <si>
    <t>VILLE</t>
  </si>
  <si>
    <t>N° TÉL.</t>
  </si>
  <si>
    <t>Jour</t>
  </si>
  <si>
    <t>ABSENCES</t>
  </si>
  <si>
    <t>Salarié</t>
  </si>
  <si>
    <t>Fiche des Salariés</t>
  </si>
  <si>
    <t>hh:mm</t>
  </si>
  <si>
    <t>Total Jour</t>
  </si>
  <si>
    <t>Total Effectué</t>
  </si>
  <si>
    <t>N° PORTABLE</t>
  </si>
  <si>
    <t>Janvier</t>
  </si>
  <si>
    <t>Février</t>
  </si>
  <si>
    <t>Mars</t>
  </si>
  <si>
    <t>Avril</t>
  </si>
  <si>
    <t>Mai</t>
  </si>
  <si>
    <t>Juin</t>
  </si>
  <si>
    <t>Juillet</t>
  </si>
  <si>
    <t>Août</t>
  </si>
  <si>
    <t>Septembre</t>
  </si>
  <si>
    <t>Octobre</t>
  </si>
  <si>
    <t>Novembre</t>
  </si>
  <si>
    <t>Décembre</t>
  </si>
  <si>
    <t>NOMBRE D'HEURES EFFECTUEES</t>
  </si>
  <si>
    <t>TOTAL HEURES EFFECTUEES :</t>
  </si>
  <si>
    <t>TOTAL HEURES MOIS :</t>
  </si>
  <si>
    <t>Nombre d'heures effectuées dans le mois</t>
  </si>
  <si>
    <t>Total Année</t>
  </si>
  <si>
    <t>AM</t>
  </si>
  <si>
    <t>PM</t>
  </si>
  <si>
    <t>Commentaires</t>
  </si>
  <si>
    <t>N° Portable</t>
  </si>
  <si>
    <t>CP</t>
  </si>
  <si>
    <t>CUMUL HEURES ANNEE :</t>
  </si>
  <si>
    <t>Heures Sup.</t>
  </si>
  <si>
    <t>Centièmes Sup.</t>
  </si>
  <si>
    <t>Centièmes</t>
  </si>
  <si>
    <t>Heures majorée 25%</t>
  </si>
  <si>
    <t>Heures majorée en millième</t>
  </si>
  <si>
    <t xml:space="preserve">Solde au </t>
  </si>
  <si>
    <t>Livraison Bettelainville</t>
  </si>
  <si>
    <t>Livraison P2</t>
  </si>
  <si>
    <t>Réunion des livreurs</t>
  </si>
  <si>
    <t>Livraison DOMINO</t>
  </si>
  <si>
    <t>Livraison Volstroff</t>
  </si>
  <si>
    <t>Réunion de crise</t>
  </si>
  <si>
    <t>Heures:</t>
  </si>
  <si>
    <t>STOUMPF</t>
  </si>
  <si>
    <t>Vert</t>
  </si>
  <si>
    <t>1, rue le la Poupée qui Tousse</t>
  </si>
  <si>
    <t>LAHAUT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</si>
</sst>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h:mm;@"/>
    <numFmt numFmtId="165" formatCode="mmmm"/>
    <numFmt numFmtId="166" formatCode="0#&quot; &quot;##&quot; &quot;##&quot; &quot;##&quot; &quot;##"/>
    <numFmt numFmtId="167" formatCode="dd"/>
    <numFmt numFmtId="168" formatCode="[h]:mm:ss;@"/>
    <numFmt numFmtId="169" formatCode="0.000"/>
    <numFmt numFmtId="170" formatCode="[h]:mm;@"/>
    <numFmt numFmtId="171" formatCode="[$-F800]dddd\,\ mmmm\ dd\,\ yyyy"/>
  </numFmts>
  <fonts count="15" x14ac:knownFonts="1">
    <font>
      <sz val="11"/>
      <color theme="1"/>
      <name val="Calibri"/>
      <family val="2"/>
      <scheme val="minor"/>
    </font>
    <font>
      <u/>
      <sz val="11"/>
      <color theme="10"/>
      <name val="Calibri"/>
      <family val="2"/>
      <scheme val="minor"/>
    </font>
    <font>
      <b/>
      <i/>
      <sz val="18"/>
      <color theme="1"/>
      <name val="Tahoma"/>
      <family val="2"/>
    </font>
    <font>
      <i/>
      <sz val="18"/>
      <color theme="1"/>
      <name val="Tahoma"/>
      <family val="2"/>
    </font>
    <font>
      <b/>
      <i/>
      <sz val="18"/>
      <color rgb="FFFF0000"/>
      <name val="Tahoma"/>
      <family val="2"/>
    </font>
    <font>
      <i/>
      <sz val="18"/>
      <color rgb="FFFF0000"/>
      <name val="Tahoma"/>
      <family val="2"/>
    </font>
    <font>
      <b/>
      <i/>
      <sz val="18"/>
      <color rgb="FF002060"/>
      <name val="Tahoma"/>
      <family val="2"/>
    </font>
    <font>
      <i/>
      <sz val="18"/>
      <color rgb="FFC00000"/>
      <name val="Tahoma"/>
      <family val="2"/>
    </font>
    <font>
      <b/>
      <i/>
      <sz val="18"/>
      <color rgb="FFC00000"/>
      <name val="Tahoma"/>
      <family val="2"/>
    </font>
    <font>
      <sz val="18"/>
      <color theme="1"/>
      <name val="Tahoma"/>
      <family val="2"/>
    </font>
    <font>
      <b/>
      <i/>
      <sz val="24"/>
      <color theme="0"/>
      <name val="Calibri"/>
      <family val="2"/>
      <scheme val="minor"/>
    </font>
    <font>
      <b/>
      <i/>
      <sz val="11"/>
      <color theme="1"/>
      <name val="Calibri"/>
      <family val="2"/>
      <scheme val="minor"/>
    </font>
    <font>
      <b/>
      <i/>
      <sz val="24"/>
      <color rgb="FFC00000"/>
      <name val="Calibri"/>
      <family val="2"/>
      <scheme val="minor"/>
    </font>
    <font>
      <i/>
      <sz val="24"/>
      <color rgb="FFC00000"/>
      <name val="Calibri"/>
      <family val="2"/>
      <scheme val="minor"/>
    </font>
    <font>
      <i/>
      <sz val="11"/>
      <color theme="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rgb="FFC00000"/>
        <bgColor indexed="64"/>
      </patternFill>
    </fill>
    <fill>
      <patternFill patternType="solid">
        <fgColor theme="6" tint="-0.499984740745262"/>
        <bgColor indexed="64"/>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rgb="FFC00000"/>
      </left>
      <right style="medium">
        <color rgb="FFC00000"/>
      </right>
      <top style="medium">
        <color rgb="FFC00000"/>
      </top>
      <bottom style="medium">
        <color rgb="FFC00000"/>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135">
    <xf numFmtId="0" fontId="0" fillId="0" borderId="0" xfId="0"/>
    <xf numFmtId="0" fontId="1" fillId="0" borderId="0" xfId="1"/>
    <xf numFmtId="166" fontId="0" fillId="0" borderId="0" xfId="0" applyNumberFormat="1"/>
    <xf numFmtId="0" fontId="0" fillId="0" borderId="0" xfId="0" applyAlignment="1">
      <alignment horizontal="center"/>
    </xf>
    <xf numFmtId="0" fontId="0" fillId="0" borderId="34" xfId="0" applyBorder="1" applyAlignment="1">
      <alignment horizontal="center"/>
    </xf>
    <xf numFmtId="0" fontId="0" fillId="0" borderId="35" xfId="0" applyBorder="1" applyAlignment="1">
      <alignment horizontal="center"/>
    </xf>
    <xf numFmtId="166" fontId="0" fillId="0" borderId="35" xfId="0" applyNumberFormat="1" applyBorder="1" applyAlignment="1">
      <alignment horizontal="center"/>
    </xf>
    <xf numFmtId="0" fontId="0" fillId="0" borderId="36" xfId="0" applyBorder="1" applyAlignment="1">
      <alignment horizontal="center"/>
    </xf>
    <xf numFmtId="168" fontId="0" fillId="0" borderId="0" xfId="0" applyNumberFormat="1"/>
    <xf numFmtId="0" fontId="3" fillId="0" borderId="0" xfId="0" applyFont="1"/>
    <xf numFmtId="0" fontId="3" fillId="0" borderId="0" xfId="0" applyFont="1" applyProtection="1">
      <protection hidden="1"/>
    </xf>
    <xf numFmtId="0" fontId="3" fillId="0" borderId="0" xfId="0" applyFont="1" applyAlignment="1">
      <alignment horizontal="center" vertical="center"/>
    </xf>
    <xf numFmtId="0" fontId="2" fillId="0" borderId="2" xfId="0" applyFont="1" applyBorder="1" applyAlignment="1">
      <alignment horizontal="left" vertical="center"/>
    </xf>
    <xf numFmtId="168" fontId="2" fillId="5" borderId="24" xfId="0" applyNumberFormat="1" applyFont="1" applyFill="1" applyBorder="1" applyAlignment="1">
      <alignment vertical="center"/>
    </xf>
    <xf numFmtId="168" fontId="2" fillId="2" borderId="24" xfId="0" applyNumberFormat="1" applyFont="1" applyFill="1" applyBorder="1" applyAlignment="1">
      <alignment vertical="center"/>
    </xf>
    <xf numFmtId="0" fontId="2" fillId="0" borderId="15" xfId="0" applyFont="1" applyBorder="1" applyAlignment="1">
      <alignment horizontal="left" vertical="center"/>
    </xf>
    <xf numFmtId="0" fontId="2" fillId="0" borderId="0" xfId="0" applyFont="1" applyBorder="1" applyAlignment="1">
      <alignment vertical="center"/>
    </xf>
    <xf numFmtId="0" fontId="3" fillId="3" borderId="0" xfId="0" applyFont="1" applyFill="1" applyAlignment="1">
      <alignment horizontal="right"/>
    </xf>
    <xf numFmtId="0" fontId="3" fillId="3" borderId="0" xfId="0" applyFont="1" applyFill="1"/>
    <xf numFmtId="0" fontId="3" fillId="2" borderId="0" xfId="0" applyFont="1" applyFill="1" applyAlignment="1">
      <alignment horizontal="right"/>
    </xf>
    <xf numFmtId="165" fontId="3" fillId="2" borderId="0" xfId="0" applyNumberFormat="1" applyFont="1" applyFill="1"/>
    <xf numFmtId="0" fontId="3" fillId="0" borderId="2" xfId="0" applyFont="1" applyBorder="1" applyAlignment="1">
      <alignment horizontal="center" vertical="center"/>
    </xf>
    <xf numFmtId="167" fontId="3" fillId="0" borderId="2" xfId="0" applyNumberFormat="1" applyFont="1" applyBorder="1" applyAlignment="1" applyProtection="1">
      <alignment horizontal="center" vertical="center"/>
      <protection locked="0"/>
    </xf>
    <xf numFmtId="164" fontId="3" fillId="0" borderId="10" xfId="0" applyNumberFormat="1" applyFont="1" applyBorder="1" applyAlignment="1" applyProtection="1">
      <alignment horizontal="center" vertical="center"/>
      <protection locked="0"/>
    </xf>
    <xf numFmtId="164" fontId="3" fillId="0" borderId="11" xfId="0" applyNumberFormat="1" applyFont="1" applyBorder="1" applyAlignment="1" applyProtection="1">
      <alignment horizontal="center" vertical="center"/>
      <protection locked="0"/>
    </xf>
    <xf numFmtId="1" fontId="5" fillId="0" borderId="11" xfId="0" applyNumberFormat="1" applyFont="1" applyBorder="1" applyAlignment="1" applyProtection="1">
      <alignment horizontal="center" vertical="center"/>
      <protection locked="0"/>
    </xf>
    <xf numFmtId="2" fontId="5" fillId="0" borderId="11" xfId="0" applyNumberFormat="1" applyFont="1" applyBorder="1" applyAlignment="1" applyProtection="1">
      <alignment horizontal="center" vertical="center"/>
      <protection locked="0"/>
    </xf>
    <xf numFmtId="164" fontId="5" fillId="0" borderId="11" xfId="0" applyNumberFormat="1" applyFont="1" applyBorder="1" applyAlignment="1" applyProtection="1">
      <alignment horizontal="center" vertical="center"/>
      <protection locked="0"/>
    </xf>
    <xf numFmtId="164" fontId="3" fillId="6" borderId="11" xfId="0" applyNumberFormat="1" applyFont="1" applyFill="1" applyBorder="1" applyAlignment="1" applyProtection="1">
      <alignment horizontal="center" vertical="center"/>
      <protection hidden="1"/>
    </xf>
    <xf numFmtId="168" fontId="3" fillId="7" borderId="9" xfId="0" applyNumberFormat="1" applyFont="1" applyFill="1" applyBorder="1" applyAlignment="1">
      <alignment horizontal="center" vertical="center"/>
    </xf>
    <xf numFmtId="2" fontId="3" fillId="0" borderId="9" xfId="0" applyNumberFormat="1" applyFont="1" applyBorder="1" applyAlignment="1">
      <alignment horizontal="center" vertical="center"/>
    </xf>
    <xf numFmtId="0" fontId="3" fillId="0" borderId="9" xfId="0" applyFont="1" applyBorder="1" applyAlignment="1">
      <alignment horizontal="center" vertical="center"/>
    </xf>
    <xf numFmtId="164" fontId="3" fillId="0" borderId="9" xfId="0" applyNumberFormat="1" applyFont="1" applyBorder="1" applyAlignment="1">
      <alignment horizontal="center" vertical="center"/>
    </xf>
    <xf numFmtId="164" fontId="3" fillId="0" borderId="38" xfId="0" applyNumberFormat="1" applyFont="1" applyBorder="1" applyAlignment="1">
      <alignment horizontal="center" vertical="center"/>
    </xf>
    <xf numFmtId="169" fontId="3" fillId="0" borderId="9" xfId="0" applyNumberFormat="1" applyFont="1" applyBorder="1" applyAlignment="1">
      <alignment horizontal="center" vertical="center"/>
    </xf>
    <xf numFmtId="164" fontId="3" fillId="0" borderId="4" xfId="0" applyNumberFormat="1" applyFont="1" applyBorder="1" applyAlignment="1" applyProtection="1">
      <alignment horizontal="center" vertical="center"/>
      <protection locked="0"/>
    </xf>
    <xf numFmtId="164" fontId="3" fillId="0" borderId="1" xfId="0" applyNumberFormat="1" applyFont="1" applyBorder="1" applyAlignment="1" applyProtection="1">
      <alignment horizontal="center" vertical="center"/>
      <protection locked="0"/>
    </xf>
    <xf numFmtId="1" fontId="5" fillId="0" borderId="1" xfId="0" applyNumberFormat="1" applyFont="1" applyBorder="1" applyAlignment="1" applyProtection="1">
      <alignment horizontal="center" vertical="center"/>
      <protection locked="0"/>
    </xf>
    <xf numFmtId="164" fontId="5" fillId="0" borderId="1" xfId="0" applyNumberFormat="1" applyFont="1" applyBorder="1" applyAlignment="1" applyProtection="1">
      <alignment horizontal="center" vertical="center"/>
      <protection locked="0"/>
    </xf>
    <xf numFmtId="2" fontId="3" fillId="0" borderId="30" xfId="0" applyNumberFormat="1" applyFont="1" applyBorder="1" applyAlignment="1">
      <alignment horizontal="center" vertical="center"/>
    </xf>
    <xf numFmtId="0" fontId="3" fillId="0" borderId="30" xfId="0" applyFont="1" applyBorder="1" applyAlignment="1">
      <alignment horizontal="center" vertical="center"/>
    </xf>
    <xf numFmtId="164" fontId="3" fillId="0" borderId="30" xfId="0" applyNumberFormat="1" applyFont="1" applyBorder="1" applyAlignment="1">
      <alignment horizontal="center" vertical="center"/>
    </xf>
    <xf numFmtId="20" fontId="3" fillId="0" borderId="0" xfId="0" applyNumberFormat="1" applyFont="1"/>
    <xf numFmtId="2" fontId="3" fillId="0" borderId="0" xfId="0" applyNumberFormat="1" applyFont="1"/>
    <xf numFmtId="4" fontId="3" fillId="0" borderId="30" xfId="0" applyNumberFormat="1" applyFont="1" applyBorder="1" applyAlignment="1">
      <alignment horizontal="center" vertical="center"/>
    </xf>
    <xf numFmtId="164" fontId="3" fillId="0" borderId="25" xfId="0" applyNumberFormat="1" applyFont="1" applyBorder="1" applyAlignment="1" applyProtection="1">
      <alignment horizontal="center" vertical="center"/>
      <protection locked="0"/>
    </xf>
    <xf numFmtId="164" fontId="3" fillId="0" borderId="17" xfId="0" applyNumberFormat="1" applyFont="1" applyBorder="1" applyAlignment="1" applyProtection="1">
      <alignment horizontal="center" vertical="center"/>
      <protection locked="0"/>
    </xf>
    <xf numFmtId="1" fontId="5" fillId="0" borderId="17" xfId="0" applyNumberFormat="1" applyFont="1" applyBorder="1" applyAlignment="1" applyProtection="1">
      <alignment horizontal="center" vertical="center"/>
      <protection locked="0"/>
    </xf>
    <xf numFmtId="2" fontId="5" fillId="0" borderId="21" xfId="0" applyNumberFormat="1" applyFont="1" applyBorder="1" applyAlignment="1" applyProtection="1">
      <alignment horizontal="center" vertical="center"/>
      <protection locked="0"/>
    </xf>
    <xf numFmtId="164" fontId="5" fillId="0" borderId="17" xfId="0" applyNumberFormat="1" applyFont="1" applyBorder="1" applyAlignment="1" applyProtection="1">
      <alignment horizontal="center" vertical="center"/>
      <protection locked="0"/>
    </xf>
    <xf numFmtId="0" fontId="3" fillId="0" borderId="26" xfId="0" applyFont="1" applyBorder="1" applyAlignment="1" applyProtection="1">
      <alignment horizontal="center" vertical="center"/>
    </xf>
    <xf numFmtId="168" fontId="2" fillId="0" borderId="2" xfId="0" applyNumberFormat="1" applyFont="1" applyBorder="1" applyAlignment="1">
      <alignment horizontal="center" vertical="center"/>
    </xf>
    <xf numFmtId="164" fontId="3" fillId="0" borderId="0" xfId="0" applyNumberFormat="1" applyFont="1" applyAlignment="1">
      <alignment horizontal="center" vertical="center"/>
    </xf>
    <xf numFmtId="0" fontId="6" fillId="0" borderId="7"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8" xfId="0" applyFont="1" applyBorder="1" applyAlignment="1">
      <alignment horizontal="center" vertical="center" wrapText="1"/>
    </xf>
    <xf numFmtId="169" fontId="3" fillId="0" borderId="40" xfId="0" applyNumberFormat="1" applyFont="1" applyBorder="1" applyAlignment="1">
      <alignment horizontal="center" vertical="center"/>
    </xf>
    <xf numFmtId="169" fontId="8" fillId="0" borderId="37" xfId="0" applyNumberFormat="1" applyFont="1" applyBorder="1" applyAlignment="1">
      <alignment horizontal="center" vertical="center"/>
    </xf>
    <xf numFmtId="0" fontId="7" fillId="0" borderId="39" xfId="0" applyFont="1" applyBorder="1" applyAlignment="1">
      <alignment horizontal="center" vertical="center"/>
    </xf>
    <xf numFmtId="14" fontId="7" fillId="0" borderId="39" xfId="0" applyNumberFormat="1" applyFont="1" applyBorder="1" applyAlignment="1">
      <alignment horizontal="left" vertical="center"/>
    </xf>
    <xf numFmtId="0" fontId="8" fillId="0" borderId="39" xfId="0" applyFont="1" applyBorder="1" applyAlignment="1">
      <alignment horizontal="center" vertical="center"/>
    </xf>
    <xf numFmtId="14" fontId="8" fillId="0" borderId="39" xfId="0" applyNumberFormat="1" applyFont="1" applyBorder="1" applyAlignment="1">
      <alignment horizontal="left" vertical="center"/>
    </xf>
    <xf numFmtId="170" fontId="0" fillId="0" borderId="0" xfId="0" applyNumberFormat="1"/>
    <xf numFmtId="170" fontId="2" fillId="0" borderId="0" xfId="0" applyNumberFormat="1" applyFont="1" applyBorder="1" applyAlignment="1">
      <alignment vertical="center"/>
    </xf>
    <xf numFmtId="0" fontId="9" fillId="0" borderId="0" xfId="0" applyFont="1" applyFill="1" applyBorder="1" applyAlignment="1" applyProtection="1">
      <alignment vertical="center"/>
      <protection locked="0"/>
    </xf>
    <xf numFmtId="170" fontId="2" fillId="0" borderId="24" xfId="0" applyNumberFormat="1" applyFont="1" applyFill="1" applyBorder="1" applyAlignment="1">
      <alignment vertical="center"/>
    </xf>
    <xf numFmtId="170" fontId="2" fillId="2" borderId="24" xfId="0" applyNumberFormat="1" applyFont="1" applyFill="1" applyBorder="1" applyAlignment="1">
      <alignment vertical="center"/>
    </xf>
    <xf numFmtId="0" fontId="5" fillId="0" borderId="2" xfId="0" applyFont="1" applyBorder="1" applyAlignment="1">
      <alignment horizontal="center" vertical="center"/>
    </xf>
    <xf numFmtId="0" fontId="5" fillId="0" borderId="14" xfId="0" applyFont="1" applyBorder="1" applyAlignment="1">
      <alignment horizontal="center" vertical="center"/>
    </xf>
    <xf numFmtId="0" fontId="7" fillId="0" borderId="39" xfId="0" applyFont="1" applyBorder="1" applyAlignment="1">
      <alignment horizontal="center" vertical="center"/>
    </xf>
    <xf numFmtId="0" fontId="7" fillId="0" borderId="39" xfId="0" applyFont="1" applyBorder="1" applyAlignment="1">
      <alignment horizontal="center" vertical="center"/>
    </xf>
    <xf numFmtId="171" fontId="3" fillId="0" borderId="2" xfId="0" applyNumberFormat="1" applyFont="1" applyBorder="1" applyAlignment="1" applyProtection="1">
      <alignment horizontal="center" vertical="center"/>
      <protection locked="0"/>
    </xf>
    <xf numFmtId="0" fontId="7" fillId="0" borderId="39" xfId="0" applyFont="1" applyBorder="1" applyAlignment="1">
      <alignment horizontal="center" vertical="center"/>
    </xf>
    <xf numFmtId="164" fontId="5" fillId="0" borderId="4"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0" fontId="0" fillId="10" borderId="0" xfId="0" applyFill="1"/>
    <xf numFmtId="0" fontId="10" fillId="9" borderId="1" xfId="0" applyFont="1" applyFill="1" applyBorder="1" applyAlignment="1">
      <alignment horizontal="center" vertical="center"/>
    </xf>
    <xf numFmtId="2" fontId="11" fillId="10" borderId="0" xfId="0" applyNumberFormat="1" applyFont="1" applyFill="1"/>
    <xf numFmtId="0" fontId="10" fillId="9" borderId="36" xfId="0" applyFont="1" applyFill="1" applyBorder="1" applyAlignment="1">
      <alignment horizontal="center" vertical="center"/>
    </xf>
    <xf numFmtId="0" fontId="12" fillId="11" borderId="1" xfId="0" applyFont="1" applyFill="1" applyBorder="1" applyAlignment="1">
      <alignment horizontal="center" vertical="center"/>
    </xf>
    <xf numFmtId="20" fontId="14" fillId="10" borderId="0" xfId="0" applyNumberFormat="1" applyFont="1" applyFill="1"/>
    <xf numFmtId="0" fontId="14" fillId="10" borderId="0" xfId="0" applyFont="1" applyFill="1"/>
    <xf numFmtId="0" fontId="12" fillId="11" borderId="34" xfId="0" applyFont="1" applyFill="1" applyBorder="1" applyAlignment="1">
      <alignment horizontal="center" vertical="center"/>
    </xf>
    <xf numFmtId="20" fontId="13" fillId="11" borderId="1" xfId="0" applyNumberFormat="1" applyFont="1" applyFill="1" applyBorder="1" applyAlignment="1" applyProtection="1">
      <alignment horizontal="center" vertical="center"/>
      <protection locked="0"/>
    </xf>
    <xf numFmtId="2" fontId="10" fillId="9" borderId="1" xfId="0" applyNumberFormat="1" applyFont="1" applyFill="1" applyBorder="1" applyAlignment="1">
      <alignment horizontal="center" vertical="center"/>
    </xf>
    <xf numFmtId="2" fontId="13" fillId="11" borderId="25" xfId="0" applyNumberFormat="1" applyFont="1" applyFill="1" applyBorder="1" applyAlignment="1" applyProtection="1">
      <alignment horizontal="center" vertical="center"/>
      <protection locked="0"/>
    </xf>
    <xf numFmtId="2" fontId="13" fillId="11" borderId="43" xfId="0" applyNumberFormat="1" applyFont="1" applyFill="1" applyBorder="1" applyAlignment="1" applyProtection="1">
      <alignment horizontal="center" vertical="center"/>
      <protection locked="0"/>
    </xf>
    <xf numFmtId="20" fontId="10" fillId="9" borderId="3" xfId="0" applyNumberFormat="1" applyFont="1" applyFill="1" applyBorder="1" applyAlignment="1">
      <alignment horizontal="center" vertical="center"/>
    </xf>
    <xf numFmtId="20" fontId="10" fillId="9" borderId="33" xfId="0" applyNumberFormat="1" applyFont="1" applyFill="1" applyBorder="1" applyAlignment="1">
      <alignment horizontal="center" vertical="center"/>
    </xf>
    <xf numFmtId="0" fontId="2" fillId="0" borderId="0" xfId="0" applyFont="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3" fillId="4" borderId="19"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0" fontId="3" fillId="4" borderId="6" xfId="0" applyFont="1" applyFill="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18" xfId="0" applyFont="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7" borderId="15"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6" borderId="15" xfId="0" applyFont="1" applyFill="1" applyBorder="1" applyAlignment="1">
      <alignment horizontal="center" vertical="center"/>
    </xf>
    <xf numFmtId="0" fontId="2" fillId="6" borderId="23" xfId="0" applyFont="1" applyFill="1" applyBorder="1" applyAlignment="1">
      <alignment horizontal="center" vertical="center"/>
    </xf>
    <xf numFmtId="0" fontId="3" fillId="0" borderId="19"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69" fontId="7" fillId="0" borderId="39" xfId="0" applyNumberFormat="1" applyFont="1" applyBorder="1" applyAlignment="1">
      <alignment horizontal="center" vertical="center"/>
    </xf>
    <xf numFmtId="0" fontId="7" fillId="0" borderId="39" xfId="0" applyFont="1" applyBorder="1" applyAlignment="1">
      <alignment horizontal="center" vertical="center"/>
    </xf>
    <xf numFmtId="0" fontId="2" fillId="0" borderId="0" xfId="0" applyFont="1" applyBorder="1" applyAlignment="1">
      <alignment horizontal="center" vertical="center"/>
    </xf>
    <xf numFmtId="0" fontId="3" fillId="0" borderId="31"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14" xfId="0" applyFont="1" applyBorder="1" applyAlignment="1" applyProtection="1">
      <alignment horizontal="center" vertical="center"/>
    </xf>
    <xf numFmtId="0" fontId="3" fillId="0" borderId="16" xfId="0" applyFont="1" applyBorder="1" applyAlignment="1" applyProtection="1">
      <alignment horizontal="center" vertical="center"/>
    </xf>
    <xf numFmtId="0" fontId="3" fillId="0" borderId="22" xfId="0" applyFont="1" applyBorder="1" applyAlignment="1" applyProtection="1">
      <alignment horizontal="center" vertical="center"/>
    </xf>
    <xf numFmtId="0" fontId="3" fillId="0" borderId="15" xfId="0" applyFont="1" applyBorder="1" applyAlignment="1">
      <alignment horizontal="center" vertical="center"/>
    </xf>
    <xf numFmtId="0" fontId="3" fillId="0" borderId="23" xfId="0" applyFont="1" applyBorder="1" applyAlignment="1">
      <alignment horizontal="center" vertical="center"/>
    </xf>
    <xf numFmtId="0" fontId="3" fillId="0" borderId="15" xfId="0" applyFont="1" applyBorder="1" applyAlignment="1">
      <alignment horizontal="center" vertical="center" wrapText="1"/>
    </xf>
    <xf numFmtId="0" fontId="3" fillId="0" borderId="23" xfId="0" applyFont="1" applyBorder="1" applyAlignment="1">
      <alignment horizontal="center" vertical="center" wrapText="1"/>
    </xf>
    <xf numFmtId="0" fontId="0" fillId="0" borderId="0" xfId="0" applyAlignment="1">
      <alignment horizontal="center"/>
    </xf>
    <xf numFmtId="169" fontId="8" fillId="0" borderId="39" xfId="0" applyNumberFormat="1" applyFont="1" applyBorder="1" applyAlignment="1">
      <alignment horizontal="center" vertical="center"/>
    </xf>
    <xf numFmtId="0" fontId="8" fillId="0" borderId="39" xfId="0" applyFont="1" applyBorder="1" applyAlignment="1">
      <alignment horizontal="center" vertical="center"/>
    </xf>
    <xf numFmtId="0" fontId="3" fillId="8" borderId="40" xfId="0" applyFont="1" applyFill="1" applyBorder="1" applyAlignment="1">
      <alignment horizontal="center"/>
    </xf>
    <xf numFmtId="0" fontId="3" fillId="8" borderId="41" xfId="0" applyFont="1" applyFill="1" applyBorder="1" applyAlignment="1">
      <alignment horizontal="center"/>
    </xf>
    <xf numFmtId="0" fontId="3" fillId="8" borderId="42" xfId="0" applyFont="1" applyFill="1" applyBorder="1" applyAlignment="1">
      <alignment horizontal="center"/>
    </xf>
  </cellXfs>
  <cellStyles count="2">
    <cellStyle name="Lien hypertexte" xfId="1" builtinId="8"/>
    <cellStyle name="Normal" xfId="0" builtinId="0"/>
  </cellStyles>
  <dxfs count="35">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
      <numFmt numFmtId="172" formatCode="#&quot;h&quot;.000"/>
    </dxf>
    <dxf>
      <numFmt numFmtId="172" formatCode="#&quot;h&quot;.000"/>
    </dxf>
    <dxf>
      <font>
        <color rgb="FF9C0006"/>
      </font>
      <fill>
        <patternFill>
          <bgColor rgb="FFFFC7CE"/>
        </patternFill>
      </fill>
    </dxf>
    <dxf>
      <numFmt numFmtId="172" formatCode="#&quot;h&quot;.000"/>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730251</xdr:colOff>
      <xdr:row>1</xdr:row>
      <xdr:rowOff>12700</xdr:rowOff>
    </xdr:from>
    <xdr:to>
      <xdr:col>10</xdr:col>
      <xdr:colOff>463551</xdr:colOff>
      <xdr:row>30</xdr:row>
      <xdr:rowOff>101600</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3016251" y="196850"/>
          <a:ext cx="5067300" cy="542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Notice,</a:t>
          </a:r>
        </a:p>
        <a:p>
          <a:endParaRPr lang="fr-FR"/>
        </a:p>
        <a:p>
          <a:r>
            <a:rPr lang="fr-FR"/>
            <a:t>Ce fichier comporte</a:t>
          </a:r>
          <a:r>
            <a:rPr lang="fr-FR" baseline="0"/>
            <a:t> au départ 3 feuilles.</a:t>
          </a:r>
        </a:p>
        <a:p>
          <a:r>
            <a:rPr lang="fr-FR" b="1" u="sng" baseline="0"/>
            <a:t>1.Menu</a:t>
          </a:r>
          <a:r>
            <a:rPr lang="fr-FR" baseline="0"/>
            <a:t> avec un bouton pour accéder au formulaire</a:t>
          </a:r>
        </a:p>
        <a:p>
          <a:r>
            <a:rPr lang="fr-FR" b="1" baseline="0"/>
            <a:t>2.</a:t>
          </a:r>
          <a:r>
            <a:rPr lang="fr-FR" baseline="0"/>
            <a:t>Une feuille "</a:t>
          </a:r>
          <a:r>
            <a:rPr lang="fr-FR" b="1" u="sng" baseline="0"/>
            <a:t>Base</a:t>
          </a:r>
          <a:r>
            <a:rPr lang="fr-FR" baseline="0"/>
            <a:t>" avec un calendrier  composé de 31 jours  avec des plages horaires  et des colonnes pour les absences . Les absences sont de 4 types : Journée entière, Matin, Après-midi ou variable . En mettant un "</a:t>
          </a:r>
          <a:r>
            <a:rPr lang="fr-FR" baseline="0">
              <a:solidFill>
                <a:srgbClr val="FF0000"/>
              </a:solidFill>
            </a:rPr>
            <a:t>X</a:t>
          </a:r>
          <a:r>
            <a:rPr lang="fr-FR" baseline="0"/>
            <a:t>" dans les 3 premières colonnes  ou le nombre d'heures (</a:t>
          </a:r>
          <a:r>
            <a:rPr lang="fr-FR" baseline="0">
              <a:solidFill>
                <a:srgbClr val="FF0000"/>
              </a:solidFill>
            </a:rPr>
            <a:t>h:mm</a:t>
          </a:r>
          <a:r>
            <a:rPr lang="fr-FR" baseline="0"/>
            <a:t>) dans la quatrième, le décompte des heures se fait automatiquement.</a:t>
          </a:r>
          <a:br>
            <a:rPr lang="fr-FR"/>
          </a:br>
          <a:r>
            <a:rPr lang="fr-FR" b="1"/>
            <a:t>3</a:t>
          </a:r>
          <a:r>
            <a:rPr lang="fr-FR"/>
            <a:t>. Une feuille "</a:t>
          </a:r>
          <a:r>
            <a:rPr lang="fr-FR" b="1" u="sng"/>
            <a:t>Salariés</a:t>
          </a:r>
          <a:r>
            <a:rPr lang="fr-FR"/>
            <a:t>" qui permet</a:t>
          </a:r>
          <a:r>
            <a:rPr lang="fr-FR" baseline="0"/>
            <a:t> de saisir les coordonnées du salarié.</a:t>
          </a:r>
        </a:p>
        <a:p>
          <a:r>
            <a:rPr lang="fr-FR" b="1" u="sng" baseline="0">
              <a:solidFill>
                <a:srgbClr val="FF0000"/>
              </a:solidFill>
            </a:rPr>
            <a:t>Mode opératoire:</a:t>
          </a:r>
        </a:p>
        <a:p>
          <a:r>
            <a:rPr lang="fr-FR" b="0" u="none" baseline="0">
              <a:solidFill>
                <a:sysClr val="windowText" lastClr="000000"/>
              </a:solidFill>
            </a:rPr>
            <a:t>Cliquer sur le bouton de la feuillle Menu</a:t>
          </a:r>
        </a:p>
        <a:p>
          <a:r>
            <a:rPr lang="fr-FR" b="0" u="none" baseline="0">
              <a:solidFill>
                <a:sysClr val="windowText" lastClr="000000"/>
              </a:solidFill>
            </a:rPr>
            <a:t>Un formulaire "Aide à la gestion" se présente avec 6 boutons et une listbox.</a:t>
          </a:r>
        </a:p>
        <a:p>
          <a:r>
            <a:rPr lang="fr-FR" b="1" u="none" baseline="0">
              <a:solidFill>
                <a:sysClr val="windowText" lastClr="000000"/>
              </a:solidFill>
            </a:rPr>
            <a:t>1.</a:t>
          </a:r>
          <a:r>
            <a:rPr lang="fr-FR" b="0" u="none" baseline="0">
              <a:solidFill>
                <a:sysClr val="windowText" lastClr="000000"/>
              </a:solidFill>
            </a:rPr>
            <a:t> Bouton  "</a:t>
          </a:r>
          <a:r>
            <a:rPr lang="fr-FR" b="1" u="sng" baseline="0">
              <a:solidFill>
                <a:sysClr val="windowText" lastClr="000000"/>
              </a:solidFill>
            </a:rPr>
            <a:t>NOUVEAU MOIS</a:t>
          </a:r>
          <a:r>
            <a:rPr lang="fr-FR" b="0" u="none" baseline="0">
              <a:solidFill>
                <a:sysClr val="windowText" lastClr="000000"/>
              </a:solidFill>
            </a:rPr>
            <a:t>" permettant d'initialiser le 1er mois de l'année (si la ListBox est vide) ou le mois qui suit celui déjà la liste.</a:t>
          </a:r>
        </a:p>
        <a:p>
          <a:r>
            <a:rPr lang="fr-FR" b="1"/>
            <a:t>2.</a:t>
          </a:r>
          <a:r>
            <a:rPr lang="fr-FR"/>
            <a:t> Bouton "</a:t>
          </a:r>
          <a:r>
            <a:rPr lang="fr-FR" b="1" u="sng"/>
            <a:t>MOIS SELECTIONNE</a:t>
          </a:r>
          <a:r>
            <a:rPr lang="fr-FR"/>
            <a:t>"</a:t>
          </a:r>
          <a:r>
            <a:rPr lang="fr-FR" baseline="0"/>
            <a:t> . En cliquant sur le mois courant  dans la listbox, on accède à la feuille du mois en cours. Il faut initialiser les plages horaires pour chaque jour.</a:t>
          </a:r>
        </a:p>
        <a:p>
          <a:r>
            <a:rPr lang="fr-FR" baseline="0"/>
            <a:t> A partir de ce moment, une liste déroulante propose le nom du salarié en cellule B3. Saisir les absences du salarié sélectionné, le décompte des heures effectuées est calculé en cellule K4, celui des heures à faire dans le mois en cellule K3. En cellule K5, on retrouve le nombre d'heures effectuées dans l'année.</a:t>
          </a:r>
        </a:p>
        <a:p>
          <a:r>
            <a:rPr lang="fr-FR" b="1" baseline="0"/>
            <a:t>3.</a:t>
          </a:r>
          <a:r>
            <a:rPr lang="fr-FR" baseline="0"/>
            <a:t> Bouton "</a:t>
          </a:r>
          <a:r>
            <a:rPr lang="fr-FR" b="1" u="sng" baseline="0"/>
            <a:t>IMPRIMER</a:t>
          </a:r>
          <a:r>
            <a:rPr lang="fr-FR" baseline="0"/>
            <a:t>" pour éditer la fiche mensuelle du salarié.</a:t>
          </a:r>
        </a:p>
        <a:p>
          <a:r>
            <a:rPr lang="fr-FR" b="1" baseline="0"/>
            <a:t>4.</a:t>
          </a:r>
          <a:r>
            <a:rPr lang="fr-FR" baseline="0"/>
            <a:t> Bouton "</a:t>
          </a:r>
          <a:r>
            <a:rPr lang="fr-FR" b="1" u="sng" baseline="0"/>
            <a:t>GESTION DES SALARIES</a:t>
          </a:r>
          <a:r>
            <a:rPr lang="fr-FR" baseline="0"/>
            <a:t>" permettant de tenir à jour les coordonnées du salarié.</a:t>
          </a:r>
        </a:p>
        <a:p>
          <a:r>
            <a:rPr lang="fr-FR" b="1" baseline="0"/>
            <a:t>5.</a:t>
          </a:r>
          <a:r>
            <a:rPr lang="fr-FR" baseline="0"/>
            <a:t> Bouton "</a:t>
          </a:r>
          <a:r>
            <a:rPr lang="fr-FR" b="1" u="sng" baseline="0"/>
            <a:t>CHANGER D'ANNEE</a:t>
          </a:r>
          <a:r>
            <a:rPr lang="fr-FR" baseline="0"/>
            <a:t>" ne peut se faire que si le dernier mois de l'année a été créé. Une sauvegarde de l'année écoulée est faite et un nouvreau fichier est créé pour la nouvelle année.</a:t>
          </a:r>
        </a:p>
        <a:p>
          <a:r>
            <a:rPr lang="fr-FR" b="1" baseline="0"/>
            <a:t>6.</a:t>
          </a:r>
          <a:r>
            <a:rPr lang="fr-FR" baseline="0"/>
            <a:t> Bouton "</a:t>
          </a:r>
          <a:r>
            <a:rPr lang="fr-FR" b="1" u="sng" baseline="0"/>
            <a:t>QUITTER</a:t>
          </a:r>
          <a:r>
            <a:rPr lang="fr-FR" baseline="0"/>
            <a:t>" pour quitter la feuille de travail et revenir au MENU.</a:t>
          </a:r>
          <a:br>
            <a:rPr lang="fr-FR"/>
          </a:br>
          <a:br>
            <a:rPr lang="fr-FR"/>
          </a:br>
          <a:endParaRPr lang="fr-FR" sz="1100"/>
        </a:p>
      </xdr:txBody>
    </xdr:sp>
    <xdr:clientData/>
  </xdr:twoCellAnchor>
  <xdr:twoCellAnchor>
    <xdr:from>
      <xdr:col>0</xdr:col>
      <xdr:colOff>203200</xdr:colOff>
      <xdr:row>3</xdr:row>
      <xdr:rowOff>158750</xdr:rowOff>
    </xdr:from>
    <xdr:to>
      <xdr:col>3</xdr:col>
      <xdr:colOff>552450</xdr:colOff>
      <xdr:row>11</xdr:row>
      <xdr:rowOff>50800</xdr:rowOff>
    </xdr:to>
    <xdr:sp macro="[0]!OuvreUsf" textlink="">
      <xdr:nvSpPr>
        <xdr:cNvPr id="6" name="Parchemin horizontal 5">
          <a:extLst>
            <a:ext uri="{FF2B5EF4-FFF2-40B4-BE49-F238E27FC236}">
              <a16:creationId xmlns:a16="http://schemas.microsoft.com/office/drawing/2014/main" id="{00000000-0008-0000-0000-000006000000}"/>
            </a:ext>
          </a:extLst>
        </xdr:cNvPr>
        <xdr:cNvSpPr/>
      </xdr:nvSpPr>
      <xdr:spPr>
        <a:xfrm>
          <a:off x="203200" y="711200"/>
          <a:ext cx="2635250" cy="1365250"/>
        </a:xfrm>
        <a:prstGeom prst="horizontalScroll">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100"/>
            <a:t>ACCES FORMULAIRE</a:t>
          </a:r>
        </a:p>
        <a:p>
          <a:pPr algn="ctr"/>
          <a:r>
            <a:rPr lang="fr-FR" sz="1100"/>
            <a:t>de</a:t>
          </a:r>
        </a:p>
        <a:p>
          <a:pPr algn="ctr"/>
          <a:r>
            <a:rPr lang="fr-FR" sz="1100"/>
            <a:t>SAISIE</a:t>
          </a:r>
          <a:r>
            <a:rPr lang="fr-FR" sz="1100" baseline="0"/>
            <a:t> des HEURES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9F094-831B-4214-87AD-C957D9FEE5DF}">
  <dimension ref="E6:F16"/>
  <sheetViews>
    <sheetView workbookViewId="0">
      <selection activeCell="E6" sqref="E6:F16"/>
    </sheetView>
  </sheetViews>
  <sheetFormatPr baseColWidth="10" defaultRowHeight="15" x14ac:dyDescent="0.25"/>
  <cols>
    <col min="1" max="2" width="25.7109375" style="75" customWidth="1"/>
    <col min="3" max="4" width="11.42578125" style="75" customWidth="1"/>
    <col min="5" max="5" width="25" style="75" customWidth="1"/>
    <col min="6" max="6" width="36.140625" style="75" customWidth="1"/>
    <col min="7" max="16384" width="11.42578125" style="75"/>
  </cols>
  <sheetData>
    <row r="6" spans="5:6" ht="31.5" x14ac:dyDescent="0.25">
      <c r="E6" s="79" t="s">
        <v>58</v>
      </c>
      <c r="F6" s="76" t="s">
        <v>48</v>
      </c>
    </row>
    <row r="7" spans="5:6" x14ac:dyDescent="0.25">
      <c r="E7" s="83">
        <v>0.35416666666666669</v>
      </c>
      <c r="F7" s="84">
        <f>E7*24</f>
        <v>8.5</v>
      </c>
    </row>
    <row r="8" spans="5:6" x14ac:dyDescent="0.25">
      <c r="E8" s="83"/>
      <c r="F8" s="84"/>
    </row>
    <row r="9" spans="5:6" x14ac:dyDescent="0.25">
      <c r="E9" s="83"/>
      <c r="F9" s="84"/>
    </row>
    <row r="10" spans="5:6" x14ac:dyDescent="0.25">
      <c r="E10" s="80"/>
      <c r="F10" s="77"/>
    </row>
    <row r="11" spans="5:6" x14ac:dyDescent="0.25">
      <c r="E11" s="81"/>
      <c r="F11" s="77"/>
    </row>
    <row r="12" spans="5:6" ht="15.75" thickBot="1" x14ac:dyDescent="0.3">
      <c r="E12" s="81"/>
      <c r="F12" s="77"/>
    </row>
    <row r="13" spans="5:6" ht="31.5" x14ac:dyDescent="0.25">
      <c r="E13" s="82" t="s">
        <v>48</v>
      </c>
      <c r="F13" s="78" t="s">
        <v>58</v>
      </c>
    </row>
    <row r="14" spans="5:6" x14ac:dyDescent="0.25">
      <c r="E14" s="85">
        <v>8.5</v>
      </c>
      <c r="F14" s="87">
        <f>E14/24</f>
        <v>0.35416666666666669</v>
      </c>
    </row>
    <row r="15" spans="5:6" x14ac:dyDescent="0.25">
      <c r="E15" s="85"/>
      <c r="F15" s="87"/>
    </row>
    <row r="16" spans="5:6" ht="15.75" thickBot="1" x14ac:dyDescent="0.3">
      <c r="E16" s="86"/>
      <c r="F16" s="88"/>
    </row>
  </sheetData>
  <mergeCells count="4">
    <mergeCell ref="E7:E9"/>
    <mergeCell ref="F7:F9"/>
    <mergeCell ref="E14:E16"/>
    <mergeCell ref="F14:F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F1"/>
  <sheetViews>
    <sheetView workbookViewId="0">
      <selection activeCell="N21" sqref="N21"/>
    </sheetView>
  </sheetViews>
  <sheetFormatPr baseColWidth="10" defaultRowHeight="15" x14ac:dyDescent="0.25"/>
  <sheetData>
    <row r="1" spans="6:6" x14ac:dyDescent="0.25">
      <c r="F1" s="1"/>
    </row>
  </sheetData>
  <sortState xmlns:xlrd2="http://schemas.microsoft.com/office/spreadsheetml/2017/richdata2" ref="M1:N6">
    <sortCondition ref="N1"/>
  </sortState>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pageSetUpPr fitToPage="1"/>
  </sheetPr>
  <dimension ref="A1:S1048572"/>
  <sheetViews>
    <sheetView showGridLines="0" showZeros="0" topLeftCell="A14" zoomScale="75" zoomScaleNormal="75" workbookViewId="0">
      <selection activeCell="C38" sqref="C38"/>
    </sheetView>
  </sheetViews>
  <sheetFormatPr baseColWidth="10" defaultColWidth="13" defaultRowHeight="22.5" zeroHeight="1" x14ac:dyDescent="0.3"/>
  <cols>
    <col min="1" max="1" width="42.42578125" style="9" customWidth="1"/>
    <col min="2" max="3" width="13" style="9"/>
    <col min="4" max="4" width="17.5703125" style="9" customWidth="1"/>
    <col min="5" max="7" width="13" style="9"/>
    <col min="8" max="8" width="13" style="10"/>
    <col min="9" max="9" width="13" style="9"/>
    <col min="10" max="10" width="22.140625" style="10" customWidth="1"/>
    <col min="11" max="11" width="22.140625" style="9" customWidth="1"/>
    <col min="12" max="12" width="35.710937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ht="27.95" customHeight="1" x14ac:dyDescent="0.3">
      <c r="A1" s="89" t="s">
        <v>17</v>
      </c>
      <c r="B1" s="89"/>
      <c r="C1" s="89"/>
      <c r="D1" s="89"/>
      <c r="I1" s="89"/>
      <c r="J1" s="89"/>
      <c r="K1" s="89"/>
    </row>
    <row r="2" spans="1:19" ht="3" customHeight="1" thickBot="1" x14ac:dyDescent="0.35"/>
    <row r="3" spans="1:19" ht="28.35" customHeight="1" thickTop="1" thickBot="1" x14ac:dyDescent="0.35">
      <c r="A3" s="12" t="s">
        <v>0</v>
      </c>
      <c r="B3" s="92"/>
      <c r="C3" s="93"/>
      <c r="D3" s="94"/>
      <c r="F3" s="100" t="s">
        <v>37</v>
      </c>
      <c r="G3" s="101"/>
      <c r="H3" s="101"/>
      <c r="I3" s="101"/>
      <c r="J3" s="102"/>
      <c r="K3" s="13">
        <f>SUM(J12:J42)</f>
        <v>0</v>
      </c>
    </row>
    <row r="4" spans="1:19" ht="28.35" customHeight="1" thickTop="1" thickBot="1" x14ac:dyDescent="0.35">
      <c r="A4" s="12" t="s">
        <v>1</v>
      </c>
      <c r="B4" s="95" t="str">
        <f>IFERROR(VLOOKUP($B$3,Liste_E,2,FALSE),"")</f>
        <v/>
      </c>
      <c r="C4" s="96"/>
      <c r="D4" s="97"/>
      <c r="F4" s="100" t="s">
        <v>36</v>
      </c>
      <c r="G4" s="101"/>
      <c r="H4" s="101"/>
      <c r="I4" s="101"/>
      <c r="J4" s="102"/>
      <c r="K4" s="14">
        <f>SUM(K12:K42)</f>
        <v>0</v>
      </c>
    </row>
    <row r="5" spans="1:19" ht="28.35" customHeight="1" thickTop="1" thickBot="1" x14ac:dyDescent="0.35">
      <c r="A5" s="12" t="s">
        <v>2</v>
      </c>
      <c r="B5" s="95" t="str">
        <f>IFERROR(VLOOKUP($B$3,Liste_E,3,FALSE),"")</f>
        <v/>
      </c>
      <c r="C5" s="96"/>
      <c r="D5" s="97"/>
      <c r="F5" s="100" t="s">
        <v>45</v>
      </c>
      <c r="G5" s="101"/>
      <c r="H5" s="101"/>
      <c r="I5" s="101"/>
      <c r="J5" s="102"/>
      <c r="K5" s="14" t="str">
        <f>IF(ISNA(VLOOKUP(B3,Salariés!A2:U10,21)),"",VLOOKUP(B3,Salariés!A2:U10,21))</f>
        <v/>
      </c>
    </row>
    <row r="6" spans="1:19" ht="28.35" customHeight="1" thickBot="1" x14ac:dyDescent="0.35">
      <c r="A6" s="15" t="s">
        <v>8</v>
      </c>
      <c r="B6" s="103" t="str">
        <f>IFERROR(VLOOKUP($B$3,Liste_E,6,FALSE),"")</f>
        <v/>
      </c>
      <c r="C6" s="104"/>
      <c r="D6" s="105"/>
      <c r="I6" s="16"/>
      <c r="J6" s="16"/>
      <c r="K6" s="16"/>
    </row>
    <row r="7" spans="1:19" ht="28.35" customHeight="1" thickBot="1" x14ac:dyDescent="0.35">
      <c r="A7" s="12" t="s">
        <v>43</v>
      </c>
      <c r="B7" s="119" t="str">
        <f>IFERROR(VLOOKUP($B$3,Liste_E,7,FALSE),"")</f>
        <v/>
      </c>
      <c r="C7" s="120"/>
      <c r="D7" s="121"/>
    </row>
    <row r="8" spans="1:19" x14ac:dyDescent="0.3">
      <c r="D8" s="17" t="s">
        <v>9</v>
      </c>
      <c r="E8" s="18">
        <v>2020</v>
      </c>
    </row>
    <row r="9" spans="1:19" ht="23.25" thickBot="1" x14ac:dyDescent="0.35">
      <c r="D9" s="19" t="s">
        <v>5</v>
      </c>
      <c r="E9" s="20">
        <v>43831</v>
      </c>
    </row>
    <row r="10" spans="1:19" ht="47.2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33" customHeight="1"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43862</v>
      </c>
      <c r="B12" s="23"/>
      <c r="C12" s="24"/>
      <c r="D12" s="24"/>
      <c r="E12" s="24"/>
      <c r="F12" s="25"/>
      <c r="G12" s="25"/>
      <c r="H12" s="26"/>
      <c r="I12" s="27"/>
      <c r="J12" s="28">
        <f>IF(WEEKDAY(A12,2)&lt;6,SUM(C12-B12)+SUM(E12-D12),0)</f>
        <v>0</v>
      </c>
      <c r="K12" s="29">
        <f>IF(F12="X",0,IF(G12="X",E12-D12,IF(H12="X",C12-B12,IF(I12&lt;&gt;"",SUM(J12-I12),J12))))</f>
        <v>0</v>
      </c>
      <c r="L12" s="53"/>
      <c r="M12" s="30">
        <f>(J12*24)*100</f>
        <v>0</v>
      </c>
      <c r="N12" s="31">
        <f>IF(M12&gt;400,M12-400,0)</f>
        <v>0</v>
      </c>
      <c r="O12" s="32">
        <f>(N12/24)/100</f>
        <v>0</v>
      </c>
      <c r="P12" s="33">
        <f>O12*5/4</f>
        <v>0</v>
      </c>
      <c r="Q12" s="34">
        <f t="shared" ref="Q12:Q42" si="0">ROUND(P12*24,2)</f>
        <v>0</v>
      </c>
    </row>
    <row r="13" spans="1:19" ht="23.25" thickBot="1" x14ac:dyDescent="0.35">
      <c r="A13" s="71">
        <v>43863</v>
      </c>
      <c r="B13" s="35"/>
      <c r="C13" s="24"/>
      <c r="D13" s="36"/>
      <c r="E13" s="36"/>
      <c r="F13" s="37"/>
      <c r="G13" s="37"/>
      <c r="H13" s="26"/>
      <c r="I13" s="38"/>
      <c r="J13" s="28">
        <f t="shared" ref="J13:J41" si="1">IF(WEEKDAY(A13,2)&lt;6,SUM(C13-B13)+SUM(E13-D13),0)</f>
        <v>0</v>
      </c>
      <c r="K13" s="29">
        <f t="shared" ref="K13:K42" si="2">IF(F13="X",0,IF(G13="X",E13-D13,IF(H13="X",C13-B13,IF(I13&lt;&gt;"",SUM(J13-I13),J13))))</f>
        <v>0</v>
      </c>
      <c r="L13" s="54"/>
      <c r="M13" s="39">
        <f>(J13*24)*100</f>
        <v>0</v>
      </c>
      <c r="N13" s="40">
        <f>IF(M13&gt;400,M13-400,0)</f>
        <v>0</v>
      </c>
      <c r="O13" s="41">
        <f>(N13/24)/100</f>
        <v>0</v>
      </c>
      <c r="P13" s="33">
        <f>O13*5/4</f>
        <v>0</v>
      </c>
      <c r="Q13" s="34">
        <f t="shared" si="0"/>
        <v>0</v>
      </c>
    </row>
    <row r="14" spans="1:19" ht="23.25" thickBot="1" x14ac:dyDescent="0.35">
      <c r="A14" s="71">
        <v>43864</v>
      </c>
      <c r="B14" s="35"/>
      <c r="C14" s="24"/>
      <c r="D14" s="36"/>
      <c r="E14" s="36"/>
      <c r="F14" s="37"/>
      <c r="G14" s="37"/>
      <c r="H14" s="26"/>
      <c r="I14" s="38"/>
      <c r="J14" s="28">
        <f t="shared" si="1"/>
        <v>0</v>
      </c>
      <c r="K14" s="29">
        <f>IF(F14="X",0,IF(G14="X",E14-D14,IF(H14="X",C14-B14,IF(I14&lt;&gt;"",SUM(J14-I14),J14))))</f>
        <v>0</v>
      </c>
      <c r="L14" s="54"/>
      <c r="M14" s="39">
        <f>(J14*24)*100</f>
        <v>0</v>
      </c>
      <c r="N14" s="40">
        <f>IF(M14&gt;400,M14-400,0)</f>
        <v>0</v>
      </c>
      <c r="O14" s="41">
        <f>(N14/24)/100</f>
        <v>0</v>
      </c>
      <c r="P14" s="33">
        <f>O14*5/4</f>
        <v>0</v>
      </c>
      <c r="Q14" s="34">
        <f t="shared" si="0"/>
        <v>0</v>
      </c>
      <c r="R14" s="42"/>
      <c r="S14" s="42"/>
    </row>
    <row r="15" spans="1:19" ht="23.25" thickBot="1" x14ac:dyDescent="0.35">
      <c r="A15" s="71">
        <v>43865</v>
      </c>
      <c r="B15" s="35"/>
      <c r="C15" s="24"/>
      <c r="D15" s="36"/>
      <c r="E15" s="36"/>
      <c r="F15" s="37"/>
      <c r="G15" s="37"/>
      <c r="H15" s="26"/>
      <c r="I15" s="38"/>
      <c r="J15" s="28">
        <f t="shared" si="1"/>
        <v>0</v>
      </c>
      <c r="K15" s="29">
        <f t="shared" si="2"/>
        <v>0</v>
      </c>
      <c r="L15" s="54"/>
      <c r="M15" s="39">
        <f t="shared" ref="M15:M42" si="3">(J15*24)*100</f>
        <v>0</v>
      </c>
      <c r="N15" s="40">
        <f t="shared" ref="N15:N42" si="4">IF(M15&gt;400,M15-400,0)</f>
        <v>0</v>
      </c>
      <c r="O15" s="41">
        <f t="shared" ref="O15:O42" si="5">(N15/24)/100</f>
        <v>0</v>
      </c>
      <c r="P15" s="33">
        <f>O15*5/4</f>
        <v>0</v>
      </c>
      <c r="Q15" s="34">
        <f t="shared" si="0"/>
        <v>0</v>
      </c>
    </row>
    <row r="16" spans="1:19" ht="23.25" thickBot="1" x14ac:dyDescent="0.35">
      <c r="A16" s="71">
        <v>43866</v>
      </c>
      <c r="B16" s="35"/>
      <c r="C16" s="24"/>
      <c r="D16" s="36"/>
      <c r="E16" s="36"/>
      <c r="F16" s="37"/>
      <c r="G16" s="37"/>
      <c r="H16" s="26"/>
      <c r="I16" s="38"/>
      <c r="J16" s="28">
        <f t="shared" si="1"/>
        <v>0</v>
      </c>
      <c r="K16" s="29">
        <f t="shared" si="2"/>
        <v>0</v>
      </c>
      <c r="L16" s="54"/>
      <c r="M16" s="39">
        <f t="shared" si="3"/>
        <v>0</v>
      </c>
      <c r="N16" s="40">
        <f t="shared" si="4"/>
        <v>0</v>
      </c>
      <c r="O16" s="41">
        <f t="shared" si="5"/>
        <v>0</v>
      </c>
      <c r="P16" s="33">
        <f t="shared" ref="P16:P42" si="6">O16*5/4</f>
        <v>0</v>
      </c>
      <c r="Q16" s="34">
        <f t="shared" si="0"/>
        <v>0</v>
      </c>
    </row>
    <row r="17" spans="1:18" ht="23.25" thickBot="1" x14ac:dyDescent="0.35">
      <c r="A17" s="71">
        <v>43867</v>
      </c>
      <c r="B17" s="35"/>
      <c r="C17" s="24"/>
      <c r="D17" s="36"/>
      <c r="E17" s="36"/>
      <c r="F17" s="37"/>
      <c r="G17" s="37"/>
      <c r="H17" s="26"/>
      <c r="I17" s="38"/>
      <c r="J17" s="28">
        <f t="shared" si="1"/>
        <v>0</v>
      </c>
      <c r="K17" s="29">
        <f t="shared" si="2"/>
        <v>0</v>
      </c>
      <c r="L17" s="54"/>
      <c r="M17" s="39">
        <f t="shared" si="3"/>
        <v>0</v>
      </c>
      <c r="N17" s="40">
        <f t="shared" si="4"/>
        <v>0</v>
      </c>
      <c r="O17" s="41">
        <f t="shared" si="5"/>
        <v>0</v>
      </c>
      <c r="P17" s="33">
        <f t="shared" si="6"/>
        <v>0</v>
      </c>
      <c r="Q17" s="34">
        <f t="shared" si="0"/>
        <v>0</v>
      </c>
    </row>
    <row r="18" spans="1:18" ht="23.25" thickBot="1" x14ac:dyDescent="0.35">
      <c r="A18" s="71">
        <v>43868</v>
      </c>
      <c r="B18" s="35"/>
      <c r="C18" s="24"/>
      <c r="D18" s="36"/>
      <c r="E18" s="36"/>
      <c r="F18" s="37"/>
      <c r="G18" s="37"/>
      <c r="H18" s="26"/>
      <c r="I18" s="38"/>
      <c r="J18" s="28">
        <f t="shared" si="1"/>
        <v>0</v>
      </c>
      <c r="K18" s="29">
        <f t="shared" si="2"/>
        <v>0</v>
      </c>
      <c r="L18" s="54"/>
      <c r="M18" s="39">
        <f t="shared" si="3"/>
        <v>0</v>
      </c>
      <c r="N18" s="40">
        <f t="shared" si="4"/>
        <v>0</v>
      </c>
      <c r="O18" s="41">
        <f t="shared" si="5"/>
        <v>0</v>
      </c>
      <c r="P18" s="33">
        <f t="shared" si="6"/>
        <v>0</v>
      </c>
      <c r="Q18" s="34">
        <f t="shared" si="0"/>
        <v>0</v>
      </c>
      <c r="R18" s="43"/>
    </row>
    <row r="19" spans="1:18" ht="23.25" thickBot="1" x14ac:dyDescent="0.35">
      <c r="A19" s="71">
        <v>43869</v>
      </c>
      <c r="B19" s="35"/>
      <c r="C19" s="36"/>
      <c r="D19" s="36"/>
      <c r="E19" s="36"/>
      <c r="F19" s="37"/>
      <c r="G19" s="37"/>
      <c r="H19" s="26"/>
      <c r="I19" s="38"/>
      <c r="J19" s="28">
        <f t="shared" si="1"/>
        <v>0</v>
      </c>
      <c r="K19" s="29">
        <f t="shared" si="2"/>
        <v>0</v>
      </c>
      <c r="L19" s="54"/>
      <c r="M19" s="39">
        <f t="shared" si="3"/>
        <v>0</v>
      </c>
      <c r="N19" s="40">
        <f t="shared" si="4"/>
        <v>0</v>
      </c>
      <c r="O19" s="41">
        <f t="shared" si="5"/>
        <v>0</v>
      </c>
      <c r="P19" s="33">
        <f t="shared" si="6"/>
        <v>0</v>
      </c>
      <c r="Q19" s="34">
        <f t="shared" si="0"/>
        <v>0</v>
      </c>
    </row>
    <row r="20" spans="1:18" ht="23.25" thickBot="1" x14ac:dyDescent="0.35">
      <c r="A20" s="71">
        <v>43870</v>
      </c>
      <c r="B20" s="35"/>
      <c r="C20" s="36"/>
      <c r="D20" s="36"/>
      <c r="E20" s="36"/>
      <c r="F20" s="37"/>
      <c r="G20" s="37"/>
      <c r="H20" s="26"/>
      <c r="I20" s="38"/>
      <c r="J20" s="28">
        <f t="shared" si="1"/>
        <v>0</v>
      </c>
      <c r="K20" s="29">
        <f t="shared" si="2"/>
        <v>0</v>
      </c>
      <c r="L20" s="54"/>
      <c r="M20" s="39">
        <f t="shared" si="3"/>
        <v>0</v>
      </c>
      <c r="N20" s="40">
        <f t="shared" si="4"/>
        <v>0</v>
      </c>
      <c r="O20" s="41">
        <f t="shared" si="5"/>
        <v>0</v>
      </c>
      <c r="P20" s="33">
        <f t="shared" si="6"/>
        <v>0</v>
      </c>
      <c r="Q20" s="34">
        <f t="shared" si="0"/>
        <v>0</v>
      </c>
    </row>
    <row r="21" spans="1:18" ht="23.25" thickBot="1" x14ac:dyDescent="0.35">
      <c r="A21" s="71">
        <v>43871</v>
      </c>
      <c r="B21" s="35"/>
      <c r="C21" s="24"/>
      <c r="D21" s="36"/>
      <c r="E21" s="36"/>
      <c r="F21" s="37"/>
      <c r="G21" s="37"/>
      <c r="H21" s="26"/>
      <c r="I21" s="38"/>
      <c r="J21" s="28">
        <f t="shared" si="1"/>
        <v>0</v>
      </c>
      <c r="K21" s="29">
        <f t="shared" si="2"/>
        <v>0</v>
      </c>
      <c r="L21" s="54"/>
      <c r="M21" s="39">
        <f t="shared" si="3"/>
        <v>0</v>
      </c>
      <c r="N21" s="40">
        <f t="shared" si="4"/>
        <v>0</v>
      </c>
      <c r="O21" s="41">
        <f t="shared" si="5"/>
        <v>0</v>
      </c>
      <c r="P21" s="33">
        <f t="shared" si="6"/>
        <v>0</v>
      </c>
      <c r="Q21" s="34">
        <f t="shared" si="0"/>
        <v>0</v>
      </c>
    </row>
    <row r="22" spans="1:18" ht="23.25" thickBot="1" x14ac:dyDescent="0.35">
      <c r="A22" s="71">
        <v>43872</v>
      </c>
      <c r="B22" s="35"/>
      <c r="C22" s="24"/>
      <c r="D22" s="36"/>
      <c r="E22" s="36"/>
      <c r="F22" s="37"/>
      <c r="G22" s="37"/>
      <c r="H22" s="26"/>
      <c r="I22" s="38"/>
      <c r="J22" s="28">
        <f t="shared" si="1"/>
        <v>0</v>
      </c>
      <c r="K22" s="29">
        <f t="shared" si="2"/>
        <v>0</v>
      </c>
      <c r="L22" s="54"/>
      <c r="M22" s="39">
        <f t="shared" si="3"/>
        <v>0</v>
      </c>
      <c r="N22" s="40">
        <f t="shared" si="4"/>
        <v>0</v>
      </c>
      <c r="O22" s="41">
        <f t="shared" si="5"/>
        <v>0</v>
      </c>
      <c r="P22" s="33">
        <f t="shared" si="6"/>
        <v>0</v>
      </c>
      <c r="Q22" s="34">
        <f t="shared" si="0"/>
        <v>0</v>
      </c>
    </row>
    <row r="23" spans="1:18" ht="23.25" thickBot="1" x14ac:dyDescent="0.35">
      <c r="A23" s="71">
        <v>43873</v>
      </c>
      <c r="B23" s="35"/>
      <c r="C23" s="24"/>
      <c r="D23" s="36"/>
      <c r="E23" s="36"/>
      <c r="F23" s="37"/>
      <c r="G23" s="37"/>
      <c r="H23" s="26"/>
      <c r="I23" s="38"/>
      <c r="J23" s="28">
        <f t="shared" si="1"/>
        <v>0</v>
      </c>
      <c r="K23" s="29">
        <f t="shared" si="2"/>
        <v>0</v>
      </c>
      <c r="L23" s="54"/>
      <c r="M23" s="39">
        <f t="shared" si="3"/>
        <v>0</v>
      </c>
      <c r="N23" s="40">
        <f t="shared" si="4"/>
        <v>0</v>
      </c>
      <c r="O23" s="41">
        <f t="shared" si="5"/>
        <v>0</v>
      </c>
      <c r="P23" s="33">
        <f t="shared" si="6"/>
        <v>0</v>
      </c>
      <c r="Q23" s="34">
        <f t="shared" si="0"/>
        <v>0</v>
      </c>
    </row>
    <row r="24" spans="1:18" ht="23.25" thickBot="1" x14ac:dyDescent="0.35">
      <c r="A24" s="71">
        <v>43874</v>
      </c>
      <c r="B24" s="35"/>
      <c r="C24" s="24"/>
      <c r="D24" s="36"/>
      <c r="E24" s="36"/>
      <c r="F24" s="37"/>
      <c r="G24" s="37"/>
      <c r="H24" s="26"/>
      <c r="I24" s="38"/>
      <c r="J24" s="28">
        <f t="shared" si="1"/>
        <v>0</v>
      </c>
      <c r="K24" s="29">
        <f t="shared" si="2"/>
        <v>0</v>
      </c>
      <c r="L24" s="54"/>
      <c r="M24" s="39">
        <f t="shared" si="3"/>
        <v>0</v>
      </c>
      <c r="N24" s="40">
        <f t="shared" si="4"/>
        <v>0</v>
      </c>
      <c r="O24" s="41">
        <f t="shared" si="5"/>
        <v>0</v>
      </c>
      <c r="P24" s="33">
        <f t="shared" si="6"/>
        <v>0</v>
      </c>
      <c r="Q24" s="34">
        <f t="shared" si="0"/>
        <v>0</v>
      </c>
    </row>
    <row r="25" spans="1:18" ht="23.25" thickBot="1" x14ac:dyDescent="0.35">
      <c r="A25" s="71">
        <v>43875</v>
      </c>
      <c r="B25" s="35"/>
      <c r="C25" s="24"/>
      <c r="D25" s="36"/>
      <c r="E25" s="36"/>
      <c r="F25" s="37"/>
      <c r="G25" s="37"/>
      <c r="H25" s="26"/>
      <c r="I25" s="38"/>
      <c r="J25" s="28">
        <f t="shared" si="1"/>
        <v>0</v>
      </c>
      <c r="K25" s="29">
        <f t="shared" si="2"/>
        <v>0</v>
      </c>
      <c r="L25" s="54"/>
      <c r="M25" s="39">
        <f t="shared" si="3"/>
        <v>0</v>
      </c>
      <c r="N25" s="40">
        <f t="shared" si="4"/>
        <v>0</v>
      </c>
      <c r="O25" s="41">
        <f t="shared" si="5"/>
        <v>0</v>
      </c>
      <c r="P25" s="33">
        <f t="shared" si="6"/>
        <v>0</v>
      </c>
      <c r="Q25" s="34">
        <f t="shared" si="0"/>
        <v>0</v>
      </c>
    </row>
    <row r="26" spans="1:18" ht="23.25" thickBot="1" x14ac:dyDescent="0.35">
      <c r="A26" s="71">
        <v>43876</v>
      </c>
      <c r="B26" s="35"/>
      <c r="C26" s="36"/>
      <c r="D26" s="36"/>
      <c r="E26" s="36"/>
      <c r="F26" s="37"/>
      <c r="G26" s="37"/>
      <c r="H26" s="26"/>
      <c r="I26" s="38"/>
      <c r="J26" s="28">
        <f t="shared" si="1"/>
        <v>0</v>
      </c>
      <c r="K26" s="29">
        <f t="shared" si="2"/>
        <v>0</v>
      </c>
      <c r="L26" s="54"/>
      <c r="M26" s="39">
        <f t="shared" si="3"/>
        <v>0</v>
      </c>
      <c r="N26" s="40">
        <f t="shared" si="4"/>
        <v>0</v>
      </c>
      <c r="O26" s="41">
        <f t="shared" si="5"/>
        <v>0</v>
      </c>
      <c r="P26" s="33">
        <f t="shared" si="6"/>
        <v>0</v>
      </c>
      <c r="Q26" s="34">
        <f t="shared" si="0"/>
        <v>0</v>
      </c>
    </row>
    <row r="27" spans="1:18" ht="23.25" thickBot="1" x14ac:dyDescent="0.35">
      <c r="A27" s="71">
        <v>43877</v>
      </c>
      <c r="B27" s="35"/>
      <c r="C27" s="36"/>
      <c r="D27" s="36"/>
      <c r="E27" s="36"/>
      <c r="F27" s="37"/>
      <c r="G27" s="37"/>
      <c r="H27" s="26"/>
      <c r="I27" s="38"/>
      <c r="J27" s="28">
        <f t="shared" si="1"/>
        <v>0</v>
      </c>
      <c r="K27" s="29">
        <f t="shared" si="2"/>
        <v>0</v>
      </c>
      <c r="L27" s="54"/>
      <c r="M27" s="39">
        <f t="shared" si="3"/>
        <v>0</v>
      </c>
      <c r="N27" s="40">
        <f t="shared" si="4"/>
        <v>0</v>
      </c>
      <c r="O27" s="41">
        <f t="shared" si="5"/>
        <v>0</v>
      </c>
      <c r="P27" s="33">
        <f t="shared" si="6"/>
        <v>0</v>
      </c>
      <c r="Q27" s="34">
        <f t="shared" si="0"/>
        <v>0</v>
      </c>
    </row>
    <row r="28" spans="1:18" ht="23.25" thickBot="1" x14ac:dyDescent="0.35">
      <c r="A28" s="71">
        <v>43878</v>
      </c>
      <c r="B28" s="35"/>
      <c r="C28" s="24"/>
      <c r="D28" s="36"/>
      <c r="E28" s="36"/>
      <c r="F28" s="37"/>
      <c r="G28" s="37"/>
      <c r="H28" s="26"/>
      <c r="I28" s="38"/>
      <c r="J28" s="28">
        <f t="shared" si="1"/>
        <v>0</v>
      </c>
      <c r="K28" s="29">
        <f t="shared" si="2"/>
        <v>0</v>
      </c>
      <c r="L28" s="54"/>
      <c r="M28" s="39">
        <f t="shared" si="3"/>
        <v>0</v>
      </c>
      <c r="N28" s="40">
        <f t="shared" si="4"/>
        <v>0</v>
      </c>
      <c r="O28" s="41">
        <f t="shared" si="5"/>
        <v>0</v>
      </c>
      <c r="P28" s="33">
        <f t="shared" si="6"/>
        <v>0</v>
      </c>
      <c r="Q28" s="34">
        <f t="shared" si="0"/>
        <v>0</v>
      </c>
    </row>
    <row r="29" spans="1:18" ht="23.25" thickBot="1" x14ac:dyDescent="0.35">
      <c r="A29" s="71">
        <v>43879</v>
      </c>
      <c r="B29" s="35"/>
      <c r="C29" s="24"/>
      <c r="D29" s="36"/>
      <c r="E29" s="36"/>
      <c r="F29" s="37"/>
      <c r="G29" s="37"/>
      <c r="H29" s="26"/>
      <c r="I29" s="38"/>
      <c r="J29" s="28">
        <f t="shared" si="1"/>
        <v>0</v>
      </c>
      <c r="K29" s="29">
        <f t="shared" si="2"/>
        <v>0</v>
      </c>
      <c r="L29" s="54"/>
      <c r="M29" s="39">
        <f t="shared" si="3"/>
        <v>0</v>
      </c>
      <c r="N29" s="40">
        <f t="shared" si="4"/>
        <v>0</v>
      </c>
      <c r="O29" s="41">
        <f t="shared" si="5"/>
        <v>0</v>
      </c>
      <c r="P29" s="33">
        <f t="shared" si="6"/>
        <v>0</v>
      </c>
      <c r="Q29" s="34">
        <f t="shared" si="0"/>
        <v>0</v>
      </c>
    </row>
    <row r="30" spans="1:18" ht="23.25" thickBot="1" x14ac:dyDescent="0.35">
      <c r="A30" s="71">
        <v>43880</v>
      </c>
      <c r="B30" s="35"/>
      <c r="C30" s="24"/>
      <c r="D30" s="36"/>
      <c r="E30" s="36"/>
      <c r="F30" s="37"/>
      <c r="G30" s="37"/>
      <c r="H30" s="26"/>
      <c r="I30" s="38"/>
      <c r="J30" s="28">
        <f t="shared" si="1"/>
        <v>0</v>
      </c>
      <c r="K30" s="29">
        <f t="shared" si="2"/>
        <v>0</v>
      </c>
      <c r="L30" s="54"/>
      <c r="M30" s="39">
        <f t="shared" si="3"/>
        <v>0</v>
      </c>
      <c r="N30" s="40">
        <f t="shared" si="4"/>
        <v>0</v>
      </c>
      <c r="O30" s="41">
        <f t="shared" si="5"/>
        <v>0</v>
      </c>
      <c r="P30" s="33">
        <f t="shared" si="6"/>
        <v>0</v>
      </c>
      <c r="Q30" s="34">
        <f t="shared" si="0"/>
        <v>0</v>
      </c>
    </row>
    <row r="31" spans="1:18" ht="23.25" thickBot="1" x14ac:dyDescent="0.35">
      <c r="A31" s="71">
        <v>43881</v>
      </c>
      <c r="B31" s="35"/>
      <c r="C31" s="24"/>
      <c r="D31" s="36"/>
      <c r="E31" s="36"/>
      <c r="F31" s="37"/>
      <c r="G31" s="37"/>
      <c r="H31" s="26"/>
      <c r="I31" s="38"/>
      <c r="J31" s="28">
        <f t="shared" si="1"/>
        <v>0</v>
      </c>
      <c r="K31" s="29">
        <f t="shared" si="2"/>
        <v>0</v>
      </c>
      <c r="L31" s="54"/>
      <c r="M31" s="39">
        <f t="shared" si="3"/>
        <v>0</v>
      </c>
      <c r="N31" s="40">
        <f t="shared" si="4"/>
        <v>0</v>
      </c>
      <c r="O31" s="41">
        <f t="shared" si="5"/>
        <v>0</v>
      </c>
      <c r="P31" s="33">
        <f t="shared" si="6"/>
        <v>0</v>
      </c>
      <c r="Q31" s="34">
        <f t="shared" si="0"/>
        <v>0</v>
      </c>
    </row>
    <row r="32" spans="1:18" ht="23.25" thickBot="1" x14ac:dyDescent="0.35">
      <c r="A32" s="71">
        <v>43882</v>
      </c>
      <c r="B32" s="35"/>
      <c r="C32" s="24"/>
      <c r="D32" s="36"/>
      <c r="E32" s="36"/>
      <c r="F32" s="37"/>
      <c r="G32" s="37"/>
      <c r="H32" s="26"/>
      <c r="I32" s="38"/>
      <c r="J32" s="28">
        <f t="shared" si="1"/>
        <v>0</v>
      </c>
      <c r="K32" s="29">
        <f t="shared" si="2"/>
        <v>0</v>
      </c>
      <c r="L32" s="54"/>
      <c r="M32" s="39">
        <f t="shared" si="3"/>
        <v>0</v>
      </c>
      <c r="N32" s="40">
        <f t="shared" si="4"/>
        <v>0</v>
      </c>
      <c r="O32" s="41">
        <f t="shared" si="5"/>
        <v>0</v>
      </c>
      <c r="P32" s="33">
        <f t="shared" si="6"/>
        <v>0</v>
      </c>
      <c r="Q32" s="34">
        <f t="shared" si="0"/>
        <v>0</v>
      </c>
    </row>
    <row r="33" spans="1:19" ht="23.25" thickBot="1" x14ac:dyDescent="0.35">
      <c r="A33" s="71">
        <v>43883</v>
      </c>
      <c r="B33" s="35"/>
      <c r="C33" s="36"/>
      <c r="D33" s="36"/>
      <c r="E33" s="36"/>
      <c r="F33" s="37"/>
      <c r="G33" s="37"/>
      <c r="H33" s="26"/>
      <c r="I33" s="38"/>
      <c r="J33" s="28">
        <f t="shared" si="1"/>
        <v>0</v>
      </c>
      <c r="K33" s="29">
        <f t="shared" si="2"/>
        <v>0</v>
      </c>
      <c r="L33" s="54"/>
      <c r="M33" s="39">
        <f t="shared" si="3"/>
        <v>0</v>
      </c>
      <c r="N33" s="40">
        <f t="shared" si="4"/>
        <v>0</v>
      </c>
      <c r="O33" s="41">
        <f t="shared" si="5"/>
        <v>0</v>
      </c>
      <c r="P33" s="33">
        <f t="shared" si="6"/>
        <v>0</v>
      </c>
      <c r="Q33" s="34">
        <f t="shared" si="0"/>
        <v>0</v>
      </c>
    </row>
    <row r="34" spans="1:19" ht="23.25" thickBot="1" x14ac:dyDescent="0.35">
      <c r="A34" s="71">
        <v>43884</v>
      </c>
      <c r="B34" s="35"/>
      <c r="C34" s="36"/>
      <c r="D34" s="36"/>
      <c r="E34" s="36"/>
      <c r="F34" s="37"/>
      <c r="G34" s="37"/>
      <c r="H34" s="26"/>
      <c r="I34" s="38"/>
      <c r="J34" s="28">
        <f t="shared" si="1"/>
        <v>0</v>
      </c>
      <c r="K34" s="29">
        <f t="shared" si="2"/>
        <v>0</v>
      </c>
      <c r="L34" s="54"/>
      <c r="M34" s="39">
        <f t="shared" si="3"/>
        <v>0</v>
      </c>
      <c r="N34" s="40">
        <f t="shared" si="4"/>
        <v>0</v>
      </c>
      <c r="O34" s="41">
        <f t="shared" si="5"/>
        <v>0</v>
      </c>
      <c r="P34" s="33">
        <f t="shared" si="6"/>
        <v>0</v>
      </c>
      <c r="Q34" s="34">
        <f t="shared" si="0"/>
        <v>0</v>
      </c>
    </row>
    <row r="35" spans="1:19" ht="23.25" thickBot="1" x14ac:dyDescent="0.35">
      <c r="A35" s="71">
        <v>43885</v>
      </c>
      <c r="B35" s="35"/>
      <c r="C35" s="24"/>
      <c r="D35" s="36"/>
      <c r="E35" s="36"/>
      <c r="F35" s="37"/>
      <c r="G35" s="37"/>
      <c r="H35" s="26"/>
      <c r="I35" s="38"/>
      <c r="J35" s="28">
        <f t="shared" si="1"/>
        <v>0</v>
      </c>
      <c r="K35" s="29">
        <f t="shared" si="2"/>
        <v>0</v>
      </c>
      <c r="L35" s="54"/>
      <c r="M35" s="39">
        <f t="shared" si="3"/>
        <v>0</v>
      </c>
      <c r="N35" s="40">
        <f t="shared" si="4"/>
        <v>0</v>
      </c>
      <c r="O35" s="41">
        <f t="shared" si="5"/>
        <v>0</v>
      </c>
      <c r="P35" s="33">
        <f t="shared" si="6"/>
        <v>0</v>
      </c>
      <c r="Q35" s="34">
        <f t="shared" si="0"/>
        <v>0</v>
      </c>
    </row>
    <row r="36" spans="1:19" ht="23.25" thickBot="1" x14ac:dyDescent="0.35">
      <c r="A36" s="71">
        <v>43886</v>
      </c>
      <c r="B36" s="35"/>
      <c r="C36" s="24"/>
      <c r="D36" s="36"/>
      <c r="E36" s="36"/>
      <c r="F36" s="37"/>
      <c r="G36" s="37"/>
      <c r="H36" s="26"/>
      <c r="I36" s="38"/>
      <c r="J36" s="28">
        <f t="shared" si="1"/>
        <v>0</v>
      </c>
      <c r="K36" s="29">
        <f t="shared" si="2"/>
        <v>0</v>
      </c>
      <c r="L36" s="54"/>
      <c r="M36" s="39">
        <f t="shared" si="3"/>
        <v>0</v>
      </c>
      <c r="N36" s="40">
        <f t="shared" si="4"/>
        <v>0</v>
      </c>
      <c r="O36" s="41">
        <f t="shared" si="5"/>
        <v>0</v>
      </c>
      <c r="P36" s="33">
        <f t="shared" si="6"/>
        <v>0</v>
      </c>
      <c r="Q36" s="34">
        <f t="shared" si="0"/>
        <v>0</v>
      </c>
    </row>
    <row r="37" spans="1:19" ht="23.25" thickBot="1" x14ac:dyDescent="0.35">
      <c r="A37" s="71">
        <v>43887</v>
      </c>
      <c r="B37" s="35"/>
      <c r="C37" s="24"/>
      <c r="D37" s="36"/>
      <c r="E37" s="36"/>
      <c r="F37" s="37"/>
      <c r="G37" s="37"/>
      <c r="H37" s="26"/>
      <c r="I37" s="38"/>
      <c r="J37" s="28">
        <f t="shared" si="1"/>
        <v>0</v>
      </c>
      <c r="K37" s="29">
        <f t="shared" si="2"/>
        <v>0</v>
      </c>
      <c r="L37" s="54"/>
      <c r="M37" s="39">
        <f t="shared" si="3"/>
        <v>0</v>
      </c>
      <c r="N37" s="40">
        <f t="shared" si="4"/>
        <v>0</v>
      </c>
      <c r="O37" s="41">
        <f t="shared" si="5"/>
        <v>0</v>
      </c>
      <c r="P37" s="33">
        <f t="shared" si="6"/>
        <v>0</v>
      </c>
      <c r="Q37" s="34">
        <f t="shared" si="0"/>
        <v>0</v>
      </c>
    </row>
    <row r="38" spans="1:19" ht="23.25" thickBot="1" x14ac:dyDescent="0.35">
      <c r="A38" s="71">
        <v>43888</v>
      </c>
      <c r="B38" s="35"/>
      <c r="C38" s="24"/>
      <c r="D38" s="36"/>
      <c r="E38" s="36"/>
      <c r="F38" s="37"/>
      <c r="G38" s="37"/>
      <c r="H38" s="26"/>
      <c r="I38" s="38"/>
      <c r="J38" s="28">
        <f t="shared" si="1"/>
        <v>0</v>
      </c>
      <c r="K38" s="29">
        <f t="shared" si="2"/>
        <v>0</v>
      </c>
      <c r="L38" s="54"/>
      <c r="M38" s="39">
        <f t="shared" si="3"/>
        <v>0</v>
      </c>
      <c r="N38" s="40">
        <f t="shared" si="4"/>
        <v>0</v>
      </c>
      <c r="O38" s="41">
        <f t="shared" si="5"/>
        <v>0</v>
      </c>
      <c r="P38" s="33">
        <f t="shared" si="6"/>
        <v>0</v>
      </c>
      <c r="Q38" s="34">
        <f t="shared" si="0"/>
        <v>0</v>
      </c>
    </row>
    <row r="39" spans="1:19" ht="23.25" thickBot="1" x14ac:dyDescent="0.35">
      <c r="A39" s="71">
        <v>43889</v>
      </c>
      <c r="B39" s="35"/>
      <c r="C39" s="24"/>
      <c r="D39" s="36"/>
      <c r="E39" s="36"/>
      <c r="F39" s="37"/>
      <c r="G39" s="37"/>
      <c r="H39" s="26"/>
      <c r="I39" s="38"/>
      <c r="J39" s="28">
        <f t="shared" si="1"/>
        <v>0</v>
      </c>
      <c r="K39" s="29">
        <f t="shared" si="2"/>
        <v>0</v>
      </c>
      <c r="L39" s="54"/>
      <c r="M39" s="39">
        <f t="shared" si="3"/>
        <v>0</v>
      </c>
      <c r="N39" s="40">
        <f t="shared" si="4"/>
        <v>0</v>
      </c>
      <c r="O39" s="41">
        <f t="shared" si="5"/>
        <v>0</v>
      </c>
      <c r="P39" s="33">
        <f t="shared" si="6"/>
        <v>0</v>
      </c>
      <c r="Q39" s="34">
        <f t="shared" si="0"/>
        <v>0</v>
      </c>
    </row>
    <row r="40" spans="1:19" ht="23.25" thickBot="1" x14ac:dyDescent="0.35">
      <c r="A40" s="71">
        <v>43890</v>
      </c>
      <c r="B40" s="35"/>
      <c r="C40" s="36"/>
      <c r="D40" s="36"/>
      <c r="E40" s="36"/>
      <c r="F40" s="37"/>
      <c r="G40" s="37"/>
      <c r="H40" s="26"/>
      <c r="I40" s="38"/>
      <c r="J40" s="28">
        <f t="shared" si="1"/>
        <v>0</v>
      </c>
      <c r="K40" s="29">
        <f t="shared" si="2"/>
        <v>0</v>
      </c>
      <c r="L40" s="54"/>
      <c r="M40" s="39">
        <f t="shared" si="3"/>
        <v>0</v>
      </c>
      <c r="N40" s="40">
        <f t="shared" si="4"/>
        <v>0</v>
      </c>
      <c r="O40" s="44">
        <f t="shared" si="5"/>
        <v>0</v>
      </c>
      <c r="P40" s="33">
        <f t="shared" si="6"/>
        <v>0</v>
      </c>
      <c r="Q40" s="34">
        <f t="shared" si="0"/>
        <v>0</v>
      </c>
    </row>
    <row r="41" spans="1:19" ht="23.25" thickBot="1" x14ac:dyDescent="0.35">
      <c r="A41" s="71">
        <v>43891</v>
      </c>
      <c r="B41" s="35"/>
      <c r="C41" s="36"/>
      <c r="D41" s="36"/>
      <c r="E41" s="36"/>
      <c r="F41" s="37"/>
      <c r="G41" s="37"/>
      <c r="H41" s="26"/>
      <c r="I41" s="38"/>
      <c r="J41" s="28">
        <f t="shared" si="1"/>
        <v>0</v>
      </c>
      <c r="K41" s="29">
        <f t="shared" si="2"/>
        <v>0</v>
      </c>
      <c r="L41" s="54"/>
      <c r="M41" s="39">
        <f t="shared" si="3"/>
        <v>0</v>
      </c>
      <c r="N41" s="40">
        <f t="shared" si="4"/>
        <v>0</v>
      </c>
      <c r="O41" s="41">
        <f t="shared" si="5"/>
        <v>0</v>
      </c>
      <c r="P41" s="33">
        <f t="shared" si="6"/>
        <v>0</v>
      </c>
      <c r="Q41" s="34">
        <f t="shared" si="0"/>
        <v>0</v>
      </c>
    </row>
    <row r="42" spans="1:19" ht="23.25" thickBot="1" x14ac:dyDescent="0.35">
      <c r="A42" s="71">
        <v>43892</v>
      </c>
      <c r="B42" s="45"/>
      <c r="C42" s="36"/>
      <c r="D42" s="36"/>
      <c r="E42" s="46"/>
      <c r="F42" s="47"/>
      <c r="G42" s="47"/>
      <c r="H42" s="48"/>
      <c r="I42" s="49"/>
      <c r="J42" s="28">
        <f>IF(WEEKDAY(A42,2)&lt;6,SUM(C42-B42)+SUM(E42-D42),0)</f>
        <v>0</v>
      </c>
      <c r="K42" s="29">
        <f t="shared" si="2"/>
        <v>0</v>
      </c>
      <c r="L42" s="55"/>
      <c r="M42" s="39">
        <f t="shared" si="3"/>
        <v>0</v>
      </c>
      <c r="N42" s="40">
        <f t="shared" si="4"/>
        <v>0</v>
      </c>
      <c r="O42" s="41">
        <f t="shared" si="5"/>
        <v>0</v>
      </c>
      <c r="P42" s="33">
        <f t="shared" si="6"/>
        <v>0</v>
      </c>
      <c r="Q42" s="56">
        <f t="shared" si="0"/>
        <v>0</v>
      </c>
      <c r="R42" s="58" t="s">
        <v>51</v>
      </c>
      <c r="S42" s="59">
        <f>E9</f>
        <v>43831</v>
      </c>
    </row>
    <row r="43" spans="1:19" ht="23.25" thickBot="1" x14ac:dyDescent="0.35">
      <c r="B43" s="11"/>
      <c r="C43" s="11"/>
      <c r="D43" s="11"/>
      <c r="E43" s="50"/>
      <c r="F43" s="122" t="s">
        <v>38</v>
      </c>
      <c r="G43" s="123"/>
      <c r="H43" s="123"/>
      <c r="I43" s="123"/>
      <c r="J43" s="124"/>
      <c r="K43" s="51">
        <f>SUM(K12:K42)</f>
        <v>0</v>
      </c>
      <c r="L43" s="11"/>
      <c r="O43" s="52">
        <f>SUM(O12:O42)</f>
        <v>0</v>
      </c>
      <c r="P43" s="52">
        <f>SUM(P12:P42)</f>
        <v>0</v>
      </c>
      <c r="Q43" s="57">
        <f>SUM(Q12:Q42)</f>
        <v>0</v>
      </c>
      <c r="R43" s="116">
        <f>Q43</f>
        <v>0</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P10:P11"/>
    <mergeCell ref="Q10:Q11"/>
    <mergeCell ref="R43:S43"/>
    <mergeCell ref="I45:K45"/>
    <mergeCell ref="B7:D7"/>
    <mergeCell ref="F43:J43"/>
    <mergeCell ref="M10:M11"/>
    <mergeCell ref="N10:N11"/>
    <mergeCell ref="O10:O11"/>
    <mergeCell ref="L10:L11"/>
    <mergeCell ref="I1:K1"/>
    <mergeCell ref="A1:D1"/>
    <mergeCell ref="B10:C10"/>
    <mergeCell ref="B3:D3"/>
    <mergeCell ref="B4:D4"/>
    <mergeCell ref="F10:I10"/>
    <mergeCell ref="B5:D5"/>
    <mergeCell ref="F3:J3"/>
    <mergeCell ref="F4:J4"/>
    <mergeCell ref="F5:J5"/>
    <mergeCell ref="B6:D6"/>
    <mergeCell ref="A10:A11"/>
    <mergeCell ref="K10:K11"/>
    <mergeCell ref="D10:E10"/>
    <mergeCell ref="J10:J11"/>
  </mergeCells>
  <conditionalFormatting sqref="A12:A42">
    <cfRule type="expression" dxfId="34" priority="5" stopIfTrue="1">
      <formula>WEEKDAY(A12,2)&gt;5</formula>
    </cfRule>
  </conditionalFormatting>
  <conditionalFormatting sqref="Q12:Q42">
    <cfRule type="cellIs" dxfId="33" priority="1" operator="greaterThan">
      <formula>0</formula>
    </cfRule>
    <cfRule type="cellIs" dxfId="32" priority="4" operator="greaterThan">
      <formula>0</formula>
    </cfRule>
  </conditionalFormatting>
  <conditionalFormatting sqref="Q12">
    <cfRule type="cellIs" dxfId="31" priority="3" operator="greaterThan">
      <formula>0</formula>
    </cfRule>
  </conditionalFormatting>
  <conditionalFormatting sqref="Q12:Q43">
    <cfRule type="cellIs" dxfId="30" priority="2" operator="greaterThan">
      <formula>2.18</formula>
    </cfRule>
  </conditionalFormatting>
  <dataValidations count="1">
    <dataValidation type="list" allowBlank="1" showInputMessage="1" showErrorMessage="1" sqref="B3:D3" xr:uid="{00000000-0002-0000-0100-000000000000}">
      <formula1>Noms</formula1>
    </dataValidation>
  </dataValidations>
  <pageMargins left="0.26" right="0" top="0" bottom="0" header="0" footer="0"/>
  <pageSetup paperSize="9" scale="58" orientation="landscape" cellComments="atEnd"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U6"/>
  <sheetViews>
    <sheetView showZeros="0" tabSelected="1" topLeftCell="D1" workbookViewId="0">
      <selection activeCell="J27" sqref="J27:K27"/>
    </sheetView>
  </sheetViews>
  <sheetFormatPr baseColWidth="10" defaultRowHeight="15" x14ac:dyDescent="0.25"/>
  <cols>
    <col min="1" max="1" width="17" customWidth="1"/>
    <col min="2" max="2" width="15.42578125" customWidth="1"/>
    <col min="3" max="3" width="27.28515625" customWidth="1"/>
    <col min="4" max="4" width="17.85546875" customWidth="1"/>
    <col min="5" max="5" width="8.42578125" customWidth="1"/>
    <col min="6" max="6" width="13.28515625" style="2" customWidth="1"/>
    <col min="7" max="8" width="15.140625" style="2" customWidth="1"/>
  </cols>
  <sheetData>
    <row r="1" spans="1:21" ht="15.75" thickBot="1" x14ac:dyDescent="0.3">
      <c r="A1" s="129" t="s">
        <v>18</v>
      </c>
      <c r="B1" s="129"/>
      <c r="C1" s="129"/>
      <c r="D1" s="129"/>
      <c r="E1" s="129"/>
      <c r="F1" s="129"/>
      <c r="G1" s="129"/>
      <c r="H1" s="3"/>
      <c r="I1" s="129" t="s">
        <v>35</v>
      </c>
      <c r="J1" s="129"/>
      <c r="K1" s="129"/>
      <c r="L1" s="129"/>
      <c r="M1" s="129"/>
      <c r="N1" s="129"/>
      <c r="O1" s="129"/>
      <c r="P1" s="129"/>
      <c r="Q1" s="129"/>
      <c r="R1" s="129"/>
      <c r="S1" s="129"/>
      <c r="T1" s="129"/>
    </row>
    <row r="2" spans="1:21" x14ac:dyDescent="0.25">
      <c r="A2" s="4" t="s">
        <v>10</v>
      </c>
      <c r="B2" s="5" t="s">
        <v>11</v>
      </c>
      <c r="C2" s="5" t="s">
        <v>12</v>
      </c>
      <c r="D2" s="5" t="s">
        <v>13</v>
      </c>
      <c r="E2" s="5" t="s">
        <v>44</v>
      </c>
      <c r="F2" s="6" t="s">
        <v>14</v>
      </c>
      <c r="G2" s="6" t="s">
        <v>22</v>
      </c>
      <c r="H2" s="6" t="s">
        <v>39</v>
      </c>
      <c r="I2" s="5" t="s">
        <v>23</v>
      </c>
      <c r="J2" s="5" t="s">
        <v>24</v>
      </c>
      <c r="K2" s="5" t="s">
        <v>25</v>
      </c>
      <c r="L2" s="5" t="s">
        <v>26</v>
      </c>
      <c r="M2" s="5" t="s">
        <v>27</v>
      </c>
      <c r="N2" s="5" t="s">
        <v>28</v>
      </c>
      <c r="O2" s="5" t="s">
        <v>29</v>
      </c>
      <c r="P2" s="5" t="s">
        <v>30</v>
      </c>
      <c r="Q2" s="5" t="s">
        <v>31</v>
      </c>
      <c r="R2" s="5" t="s">
        <v>32</v>
      </c>
      <c r="S2" s="5" t="s">
        <v>33</v>
      </c>
      <c r="T2" s="7" t="s">
        <v>34</v>
      </c>
    </row>
    <row r="3" spans="1:21" x14ac:dyDescent="0.25">
      <c r="A3" t="s">
        <v>59</v>
      </c>
      <c r="B3" t="s">
        <v>60</v>
      </c>
      <c r="C3" t="s">
        <v>61</v>
      </c>
      <c r="D3" t="s">
        <v>62</v>
      </c>
      <c r="E3">
        <v>45367</v>
      </c>
      <c r="F3" s="2">
        <v>189756532</v>
      </c>
      <c r="G3" s="2">
        <v>789453265</v>
      </c>
      <c r="H3" s="62">
        <f ca="1">U3</f>
        <v>21.378472222222221</v>
      </c>
      <c r="I3" s="62">
        <f ca="1">IFERROR(IF(INDIRECT(I$2&amp;"!B3")=$A3,INDIRECT(I$2&amp;"!K43"),""),"")</f>
        <v>3.6666666666666701</v>
      </c>
      <c r="J3" s="62">
        <f t="shared" ref="J3:T3" ca="1" si="0">IFERROR(IF(INDIRECT(J$2&amp;"!B3")=$A3,INDIRECT(J$2&amp;"!K43"),""),"")</f>
        <v>3.478472222222222</v>
      </c>
      <c r="K3" s="62">
        <f t="shared" ca="1" si="0"/>
        <v>3.7333333333333321</v>
      </c>
      <c r="L3" s="62">
        <f t="shared" ca="1" si="0"/>
        <v>3.6666666666666656</v>
      </c>
      <c r="M3" s="62">
        <f t="shared" ca="1" si="0"/>
        <v>3.4999999999999991</v>
      </c>
      <c r="N3" s="62">
        <f t="shared" ca="1" si="0"/>
        <v>3.3333333333333326</v>
      </c>
      <c r="O3" s="62" t="str">
        <f t="shared" ca="1" si="0"/>
        <v/>
      </c>
      <c r="P3" s="62" t="str">
        <f t="shared" ca="1" si="0"/>
        <v/>
      </c>
      <c r="Q3" s="62" t="str">
        <f t="shared" ca="1" si="0"/>
        <v/>
      </c>
      <c r="R3" s="62" t="str">
        <f t="shared" ca="1" si="0"/>
        <v/>
      </c>
      <c r="S3" s="62" t="str">
        <f t="shared" ca="1" si="0"/>
        <v/>
      </c>
      <c r="T3" s="62" t="str">
        <f t="shared" ca="1" si="0"/>
        <v/>
      </c>
      <c r="U3" s="62">
        <f ca="1">SUM(I3:T3)</f>
        <v>21.378472222222221</v>
      </c>
    </row>
    <row r="4" spans="1:21" x14ac:dyDescent="0.25">
      <c r="B4" s="8"/>
    </row>
    <row r="6" spans="1:21" x14ac:dyDescent="0.25">
      <c r="F6"/>
      <c r="G6"/>
      <c r="H6"/>
    </row>
  </sheetData>
  <mergeCells count="2">
    <mergeCell ref="A1:G1"/>
    <mergeCell ref="I1:T1"/>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1">
    <pageSetUpPr fitToPage="1"/>
  </sheetPr>
  <dimension ref="A1:S1048572"/>
  <sheetViews>
    <sheetView showGridLines="0" showZeros="0" workbookViewId="0">
      <selection activeCell="B3" sqref="B3:D3"/>
    </sheetView>
  </sheetViews>
  <sheetFormatPr baseColWidth="10" defaultColWidth="13" defaultRowHeight="22.5" zeroHeight="1" x14ac:dyDescent="0.3"/>
  <cols>
    <col min="1" max="1" width="41.5703125" style="9" customWidth="1"/>
    <col min="2" max="3" width="13" style="9"/>
    <col min="4" max="4" width="24" style="9" customWidth="1"/>
    <col min="5" max="7" width="13" style="9"/>
    <col min="8" max="8" width="13" style="10"/>
    <col min="9" max="9" width="13" style="9"/>
    <col min="10" max="10" width="22.140625" style="10" customWidth="1"/>
    <col min="11" max="11" width="17.7109375" style="9" customWidth="1"/>
    <col min="12" max="12" width="31.2851562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x14ac:dyDescent="0.3">
      <c r="A1" s="89" t="s">
        <v>17</v>
      </c>
      <c r="B1" s="89"/>
      <c r="C1" s="89"/>
      <c r="D1" s="89"/>
      <c r="I1" s="89"/>
      <c r="J1" s="89"/>
      <c r="K1" s="89"/>
    </row>
    <row r="2" spans="1:19" ht="3" customHeight="1" thickBot="1" x14ac:dyDescent="0.35"/>
    <row r="3" spans="1:19" ht="28.35" customHeight="1" thickTop="1" thickBot="1" x14ac:dyDescent="0.35">
      <c r="A3" s="12" t="s">
        <v>0</v>
      </c>
      <c r="B3" s="92" t="s">
        <v>59</v>
      </c>
      <c r="C3" s="93"/>
      <c r="D3" s="94"/>
      <c r="F3" s="100" t="s">
        <v>37</v>
      </c>
      <c r="G3" s="101"/>
      <c r="H3" s="101"/>
      <c r="I3" s="101"/>
      <c r="J3" s="102"/>
      <c r="K3" s="13">
        <f>SUM(J12:J42)</f>
        <v>3.6666666666666701</v>
      </c>
    </row>
    <row r="4" spans="1:19" ht="28.35" customHeight="1" thickTop="1" thickBot="1" x14ac:dyDescent="0.35">
      <c r="A4" s="12" t="s">
        <v>1</v>
      </c>
      <c r="B4" s="95" t="str">
        <f>IFERROR(VLOOKUP($B$3,Liste_E,2,FALSE),"")</f>
        <v>Vert</v>
      </c>
      <c r="C4" s="96"/>
      <c r="D4" s="97"/>
      <c r="F4" s="100" t="s">
        <v>36</v>
      </c>
      <c r="G4" s="101"/>
      <c r="H4" s="101"/>
      <c r="I4" s="101"/>
      <c r="J4" s="102"/>
      <c r="K4" s="14">
        <f>SUM(K12:K42)</f>
        <v>3.6666666666666701</v>
      </c>
    </row>
    <row r="5" spans="1:19" ht="28.35" customHeight="1" thickTop="1" thickBot="1" x14ac:dyDescent="0.35">
      <c r="A5" s="12" t="s">
        <v>2</v>
      </c>
      <c r="B5" s="95" t="str">
        <f>IFERROR(VLOOKUP($B$3,Liste_E,3,FALSE),"")</f>
        <v>1, rue le la Poupée qui Tousse</v>
      </c>
      <c r="C5" s="96"/>
      <c r="D5" s="97"/>
      <c r="F5" s="100" t="s">
        <v>45</v>
      </c>
      <c r="G5" s="101"/>
      <c r="H5" s="101"/>
      <c r="I5" s="101"/>
      <c r="J5" s="102"/>
      <c r="K5" s="14">
        <f ca="1">VLOOKUP(B3,Liste_E,8,FALSE)</f>
        <v>21.378472222222221</v>
      </c>
    </row>
    <row r="6" spans="1:19" ht="28.35" customHeight="1" thickBot="1" x14ac:dyDescent="0.35">
      <c r="A6" s="15" t="s">
        <v>8</v>
      </c>
      <c r="B6" s="103">
        <f>IFERROR(VLOOKUP($B$3,Liste_E,6,FALSE),"")</f>
        <v>189756532</v>
      </c>
      <c r="C6" s="104"/>
      <c r="D6" s="105"/>
      <c r="I6" s="16"/>
      <c r="J6" s="16"/>
      <c r="K6" s="16"/>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43831</v>
      </c>
    </row>
    <row r="10" spans="1:19" ht="15.7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23.25"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43831</v>
      </c>
      <c r="B12" s="23"/>
      <c r="C12" s="24"/>
      <c r="D12" s="24"/>
      <c r="E12" s="24"/>
      <c r="F12" s="25"/>
      <c r="G12" s="25"/>
      <c r="H12" s="26"/>
      <c r="I12" s="27"/>
      <c r="J12" s="28">
        <f>IF(WEEKDAY(A12,2)&lt;6,SUM(C12-B12)+SUM(E12-D12),0)</f>
        <v>0</v>
      </c>
      <c r="K12" s="29">
        <f>IF(F12="X",0,IF(G12="X",E12-D12,IF(H12="X",C12-B12,IF(I12&lt;&gt;"",SUM(J12-I12),J12))))</f>
        <v>0</v>
      </c>
      <c r="L12" s="53"/>
      <c r="M12" s="30">
        <f>(J12*24)*100</f>
        <v>0</v>
      </c>
      <c r="N12" s="31">
        <f>IF(M12&gt;400,M12-400,0)</f>
        <v>0</v>
      </c>
      <c r="O12" s="32">
        <f>(N12/24)/100</f>
        <v>0</v>
      </c>
      <c r="P12" s="33">
        <f>O12*5/4</f>
        <v>0</v>
      </c>
      <c r="Q12" s="34">
        <f t="shared" ref="Q12:Q42" si="0">ROUND(P12*24,2)</f>
        <v>0</v>
      </c>
    </row>
    <row r="13" spans="1:19" ht="23.25" thickBot="1" x14ac:dyDescent="0.35">
      <c r="A13" s="71">
        <v>43832</v>
      </c>
      <c r="B13" s="35">
        <v>0.33333333333333331</v>
      </c>
      <c r="C13" s="24">
        <v>0.5</v>
      </c>
      <c r="D13" s="36"/>
      <c r="E13" s="36"/>
      <c r="F13" s="37"/>
      <c r="G13" s="37"/>
      <c r="H13" s="26"/>
      <c r="I13" s="38"/>
      <c r="J13" s="28">
        <f t="shared" ref="J13:J42" si="1">IF(WEEKDAY(A13,2)&lt;6,SUM(C13-B13)+SUM(E13-D13),0)</f>
        <v>0.16666666666666669</v>
      </c>
      <c r="K13" s="29">
        <f t="shared" ref="K13:K42" si="2">IF(F13="X",0,IF(G13="X",E13-D13,IF(H13="X",C13-B13,IF(I13&lt;&gt;"",SUM(J13-I13),J13))))</f>
        <v>0.16666666666666669</v>
      </c>
      <c r="L13" s="54"/>
      <c r="M13" s="39">
        <f>(J13*24)*100</f>
        <v>400</v>
      </c>
      <c r="N13" s="40">
        <f>IF(M13&gt;400,M13-400,0)</f>
        <v>0</v>
      </c>
      <c r="O13" s="41">
        <f>(N13/24)/100</f>
        <v>0</v>
      </c>
      <c r="P13" s="33">
        <f>O13*5/4</f>
        <v>0</v>
      </c>
      <c r="Q13" s="34">
        <f t="shared" si="0"/>
        <v>0</v>
      </c>
    </row>
    <row r="14" spans="1:19" ht="23.25" thickBot="1" x14ac:dyDescent="0.35">
      <c r="A14" s="71">
        <v>43833</v>
      </c>
      <c r="B14" s="35">
        <v>0.33333333333333331</v>
      </c>
      <c r="C14" s="24">
        <v>0.5</v>
      </c>
      <c r="D14" s="36"/>
      <c r="E14" s="36"/>
      <c r="F14" s="37"/>
      <c r="G14" s="37"/>
      <c r="H14" s="26"/>
      <c r="I14" s="38"/>
      <c r="J14" s="28">
        <f t="shared" si="1"/>
        <v>0.16666666666666669</v>
      </c>
      <c r="K14" s="29">
        <f>IF(F14="X",0,IF(G14="X",E14-D14,IF(H14="X",C14-B14,IF(I14&lt;&gt;"",SUM(J14-I14),J14))))</f>
        <v>0.16666666666666669</v>
      </c>
      <c r="L14" s="54"/>
      <c r="M14" s="39">
        <f>(J14*24)*100</f>
        <v>400</v>
      </c>
      <c r="N14" s="40">
        <f>IF(M14&gt;400,M14-400,0)</f>
        <v>0</v>
      </c>
      <c r="O14" s="41">
        <f>(N14/24)/100</f>
        <v>0</v>
      </c>
      <c r="P14" s="33">
        <f>O14*5/4</f>
        <v>0</v>
      </c>
      <c r="Q14" s="34">
        <f t="shared" si="0"/>
        <v>0</v>
      </c>
      <c r="R14" s="42"/>
      <c r="S14" s="42"/>
    </row>
    <row r="15" spans="1:19" ht="23.25" thickBot="1" x14ac:dyDescent="0.35">
      <c r="A15" s="71">
        <v>43834</v>
      </c>
      <c r="B15" s="35"/>
      <c r="C15" s="24"/>
      <c r="D15" s="36"/>
      <c r="E15" s="36"/>
      <c r="F15" s="37"/>
      <c r="G15" s="37"/>
      <c r="H15" s="26"/>
      <c r="I15" s="38"/>
      <c r="J15" s="28">
        <f t="shared" si="1"/>
        <v>0</v>
      </c>
      <c r="K15" s="29">
        <f t="shared" si="2"/>
        <v>0</v>
      </c>
      <c r="L15" s="54"/>
      <c r="M15" s="39">
        <f t="shared" ref="M15:M42" si="3">(J15*24)*100</f>
        <v>0</v>
      </c>
      <c r="N15" s="40">
        <f t="shared" ref="N15:N42" si="4">IF(M15&gt;400,M15-400,0)</f>
        <v>0</v>
      </c>
      <c r="O15" s="41">
        <f t="shared" ref="O15:O42" si="5">(N15/24)/100</f>
        <v>0</v>
      </c>
      <c r="P15" s="33">
        <f>O15*5/4</f>
        <v>0</v>
      </c>
      <c r="Q15" s="34">
        <f t="shared" si="0"/>
        <v>0</v>
      </c>
    </row>
    <row r="16" spans="1:19" ht="23.25" thickBot="1" x14ac:dyDescent="0.35">
      <c r="A16" s="71">
        <v>43835</v>
      </c>
      <c r="B16" s="35"/>
      <c r="C16" s="24"/>
      <c r="D16" s="36"/>
      <c r="E16" s="36"/>
      <c r="F16" s="37"/>
      <c r="G16" s="37"/>
      <c r="H16" s="26"/>
      <c r="I16" s="38"/>
      <c r="J16" s="28">
        <f t="shared" si="1"/>
        <v>0</v>
      </c>
      <c r="K16" s="29">
        <f t="shared" si="2"/>
        <v>0</v>
      </c>
      <c r="L16" s="54"/>
      <c r="M16" s="39">
        <f t="shared" si="3"/>
        <v>0</v>
      </c>
      <c r="N16" s="40">
        <f t="shared" si="4"/>
        <v>0</v>
      </c>
      <c r="O16" s="41">
        <f t="shared" si="5"/>
        <v>0</v>
      </c>
      <c r="P16" s="33">
        <f t="shared" ref="P16:P42" si="6">O16*5/4</f>
        <v>0</v>
      </c>
      <c r="Q16" s="34">
        <f t="shared" si="0"/>
        <v>0</v>
      </c>
    </row>
    <row r="17" spans="1:18" ht="23.25" thickBot="1" x14ac:dyDescent="0.35">
      <c r="A17" s="71">
        <v>43836</v>
      </c>
      <c r="B17" s="35">
        <v>0.33333333333333331</v>
      </c>
      <c r="C17" s="24">
        <v>0.5</v>
      </c>
      <c r="D17" s="36"/>
      <c r="E17" s="36"/>
      <c r="F17" s="37"/>
      <c r="G17" s="37"/>
      <c r="H17" s="26"/>
      <c r="I17" s="38"/>
      <c r="J17" s="28">
        <f t="shared" si="1"/>
        <v>0.16666666666666669</v>
      </c>
      <c r="K17" s="29">
        <f t="shared" si="2"/>
        <v>0.16666666666666669</v>
      </c>
      <c r="L17" s="54"/>
      <c r="M17" s="39">
        <f t="shared" si="3"/>
        <v>400</v>
      </c>
      <c r="N17" s="40">
        <f t="shared" si="4"/>
        <v>0</v>
      </c>
      <c r="O17" s="41">
        <f t="shared" si="5"/>
        <v>0</v>
      </c>
      <c r="P17" s="33">
        <f t="shared" si="6"/>
        <v>0</v>
      </c>
      <c r="Q17" s="34">
        <f t="shared" si="0"/>
        <v>0</v>
      </c>
    </row>
    <row r="18" spans="1:18" ht="23.25" thickBot="1" x14ac:dyDescent="0.35">
      <c r="A18" s="71">
        <v>43837</v>
      </c>
      <c r="B18" s="35">
        <v>0.33333333333333331</v>
      </c>
      <c r="C18" s="24">
        <v>0.5</v>
      </c>
      <c r="D18" s="36"/>
      <c r="E18" s="36"/>
      <c r="F18" s="37"/>
      <c r="G18" s="37"/>
      <c r="H18" s="26"/>
      <c r="I18" s="38"/>
      <c r="J18" s="28">
        <f t="shared" si="1"/>
        <v>0.16666666666666669</v>
      </c>
      <c r="K18" s="29">
        <f t="shared" si="2"/>
        <v>0.16666666666666669</v>
      </c>
      <c r="L18" s="54"/>
      <c r="M18" s="39">
        <f t="shared" si="3"/>
        <v>400</v>
      </c>
      <c r="N18" s="40">
        <f t="shared" si="4"/>
        <v>0</v>
      </c>
      <c r="O18" s="41">
        <f t="shared" si="5"/>
        <v>0</v>
      </c>
      <c r="P18" s="33">
        <f t="shared" si="6"/>
        <v>0</v>
      </c>
      <c r="Q18" s="34">
        <f t="shared" si="0"/>
        <v>0</v>
      </c>
      <c r="R18" s="43"/>
    </row>
    <row r="19" spans="1:18" ht="23.25" thickBot="1" x14ac:dyDescent="0.35">
      <c r="A19" s="71">
        <v>43838</v>
      </c>
      <c r="B19" s="35">
        <v>0.33333333333333298</v>
      </c>
      <c r="C19" s="24">
        <v>0.5</v>
      </c>
      <c r="D19" s="36"/>
      <c r="E19" s="36"/>
      <c r="F19" s="37"/>
      <c r="G19" s="37"/>
      <c r="H19" s="26"/>
      <c r="I19" s="38"/>
      <c r="J19" s="28">
        <f t="shared" si="1"/>
        <v>0.16666666666666702</v>
      </c>
      <c r="K19" s="29">
        <f t="shared" si="2"/>
        <v>0.16666666666666702</v>
      </c>
      <c r="L19" s="54"/>
      <c r="M19" s="39">
        <f t="shared" si="3"/>
        <v>400.00000000000091</v>
      </c>
      <c r="N19" s="40">
        <f t="shared" si="4"/>
        <v>9.0949470177292824E-13</v>
      </c>
      <c r="O19" s="41">
        <f t="shared" si="5"/>
        <v>3.7895612573872007E-16</v>
      </c>
      <c r="P19" s="33">
        <f t="shared" si="6"/>
        <v>4.7369515717340012E-16</v>
      </c>
      <c r="Q19" s="34">
        <f t="shared" si="0"/>
        <v>0</v>
      </c>
    </row>
    <row r="20" spans="1:18" ht="23.25" thickBot="1" x14ac:dyDescent="0.35">
      <c r="A20" s="71">
        <v>43839</v>
      </c>
      <c r="B20" s="35">
        <v>0.33333333333333298</v>
      </c>
      <c r="C20" s="24">
        <v>0.5</v>
      </c>
      <c r="D20" s="36"/>
      <c r="E20" s="36"/>
      <c r="F20" s="37"/>
      <c r="G20" s="37"/>
      <c r="H20" s="26"/>
      <c r="I20" s="38"/>
      <c r="J20" s="28">
        <f t="shared" si="1"/>
        <v>0.16666666666666702</v>
      </c>
      <c r="K20" s="29">
        <f t="shared" si="2"/>
        <v>0.16666666666666702</v>
      </c>
      <c r="L20" s="54"/>
      <c r="M20" s="39">
        <f t="shared" si="3"/>
        <v>400.00000000000091</v>
      </c>
      <c r="N20" s="40">
        <f t="shared" si="4"/>
        <v>9.0949470177292824E-13</v>
      </c>
      <c r="O20" s="41">
        <f t="shared" si="5"/>
        <v>3.7895612573872007E-16</v>
      </c>
      <c r="P20" s="33">
        <f t="shared" si="6"/>
        <v>4.7369515717340012E-16</v>
      </c>
      <c r="Q20" s="34">
        <f t="shared" si="0"/>
        <v>0</v>
      </c>
    </row>
    <row r="21" spans="1:18" ht="23.25" thickBot="1" x14ac:dyDescent="0.35">
      <c r="A21" s="71">
        <v>43840</v>
      </c>
      <c r="B21" s="35">
        <v>0.33333333333333298</v>
      </c>
      <c r="C21" s="24">
        <v>0.5</v>
      </c>
      <c r="D21" s="36"/>
      <c r="E21" s="36"/>
      <c r="F21" s="37"/>
      <c r="G21" s="37"/>
      <c r="H21" s="26"/>
      <c r="I21" s="38"/>
      <c r="J21" s="28">
        <f t="shared" si="1"/>
        <v>0.16666666666666702</v>
      </c>
      <c r="K21" s="29">
        <f t="shared" si="2"/>
        <v>0.16666666666666702</v>
      </c>
      <c r="L21" s="54"/>
      <c r="M21" s="39">
        <f t="shared" si="3"/>
        <v>400.00000000000091</v>
      </c>
      <c r="N21" s="40">
        <f t="shared" si="4"/>
        <v>9.0949470177292824E-13</v>
      </c>
      <c r="O21" s="41">
        <f t="shared" si="5"/>
        <v>3.7895612573872007E-16</v>
      </c>
      <c r="P21" s="33">
        <f t="shared" si="6"/>
        <v>4.7369515717340012E-16</v>
      </c>
      <c r="Q21" s="34">
        <f t="shared" si="0"/>
        <v>0</v>
      </c>
    </row>
    <row r="22" spans="1:18" ht="23.25" thickBot="1" x14ac:dyDescent="0.35">
      <c r="A22" s="71">
        <v>43841</v>
      </c>
      <c r="B22" s="35"/>
      <c r="C22" s="24"/>
      <c r="D22" s="36"/>
      <c r="E22" s="36"/>
      <c r="F22" s="37"/>
      <c r="G22" s="37"/>
      <c r="H22" s="26"/>
      <c r="I22" s="38"/>
      <c r="J22" s="28">
        <f t="shared" si="1"/>
        <v>0</v>
      </c>
      <c r="K22" s="29">
        <f t="shared" si="2"/>
        <v>0</v>
      </c>
      <c r="L22" s="54"/>
      <c r="M22" s="39">
        <f t="shared" si="3"/>
        <v>0</v>
      </c>
      <c r="N22" s="40">
        <f t="shared" si="4"/>
        <v>0</v>
      </c>
      <c r="O22" s="41">
        <f t="shared" si="5"/>
        <v>0</v>
      </c>
      <c r="P22" s="33">
        <f t="shared" si="6"/>
        <v>0</v>
      </c>
      <c r="Q22" s="34">
        <f t="shared" si="0"/>
        <v>0</v>
      </c>
    </row>
    <row r="23" spans="1:18" ht="23.25" thickBot="1" x14ac:dyDescent="0.35">
      <c r="A23" s="71">
        <v>43842</v>
      </c>
      <c r="B23" s="35"/>
      <c r="C23" s="24"/>
      <c r="D23" s="36"/>
      <c r="E23" s="36"/>
      <c r="F23" s="37"/>
      <c r="G23" s="37"/>
      <c r="H23" s="26"/>
      <c r="I23" s="38"/>
      <c r="J23" s="28">
        <f t="shared" si="1"/>
        <v>0</v>
      </c>
      <c r="K23" s="29">
        <f t="shared" si="2"/>
        <v>0</v>
      </c>
      <c r="L23" s="54"/>
      <c r="M23" s="39">
        <f t="shared" si="3"/>
        <v>0</v>
      </c>
      <c r="N23" s="40">
        <f t="shared" si="4"/>
        <v>0</v>
      </c>
      <c r="O23" s="41">
        <f t="shared" si="5"/>
        <v>0</v>
      </c>
      <c r="P23" s="33">
        <f t="shared" si="6"/>
        <v>0</v>
      </c>
      <c r="Q23" s="34">
        <f t="shared" si="0"/>
        <v>0</v>
      </c>
    </row>
    <row r="24" spans="1:18" ht="23.25" thickBot="1" x14ac:dyDescent="0.35">
      <c r="A24" s="71">
        <v>43843</v>
      </c>
      <c r="B24" s="35">
        <v>0.33333333333333331</v>
      </c>
      <c r="C24" s="24">
        <v>0.5</v>
      </c>
      <c r="D24" s="36"/>
      <c r="E24" s="36"/>
      <c r="F24" s="37"/>
      <c r="G24" s="37"/>
      <c r="H24" s="26"/>
      <c r="I24" s="38"/>
      <c r="J24" s="28">
        <f t="shared" si="1"/>
        <v>0.16666666666666669</v>
      </c>
      <c r="K24" s="29">
        <f t="shared" si="2"/>
        <v>0.16666666666666669</v>
      </c>
      <c r="L24" s="54"/>
      <c r="M24" s="39">
        <f t="shared" si="3"/>
        <v>400</v>
      </c>
      <c r="N24" s="40">
        <f t="shared" si="4"/>
        <v>0</v>
      </c>
      <c r="O24" s="41">
        <f t="shared" si="5"/>
        <v>0</v>
      </c>
      <c r="P24" s="33">
        <f t="shared" si="6"/>
        <v>0</v>
      </c>
      <c r="Q24" s="34">
        <f t="shared" si="0"/>
        <v>0</v>
      </c>
    </row>
    <row r="25" spans="1:18" ht="23.25" thickBot="1" x14ac:dyDescent="0.35">
      <c r="A25" s="71">
        <v>43844</v>
      </c>
      <c r="B25" s="35">
        <v>0.33333333333333331</v>
      </c>
      <c r="C25" s="24">
        <v>0.5</v>
      </c>
      <c r="D25" s="36"/>
      <c r="E25" s="36"/>
      <c r="F25" s="37"/>
      <c r="G25" s="37"/>
      <c r="H25" s="26"/>
      <c r="I25" s="38"/>
      <c r="J25" s="28">
        <f t="shared" si="1"/>
        <v>0.16666666666666669</v>
      </c>
      <c r="K25" s="29">
        <f t="shared" si="2"/>
        <v>0.16666666666666669</v>
      </c>
      <c r="L25" s="54"/>
      <c r="M25" s="39">
        <f t="shared" si="3"/>
        <v>400</v>
      </c>
      <c r="N25" s="40">
        <f t="shared" si="4"/>
        <v>0</v>
      </c>
      <c r="O25" s="41">
        <f t="shared" si="5"/>
        <v>0</v>
      </c>
      <c r="P25" s="33">
        <f t="shared" si="6"/>
        <v>0</v>
      </c>
      <c r="Q25" s="34">
        <f t="shared" si="0"/>
        <v>0</v>
      </c>
    </row>
    <row r="26" spans="1:18" ht="23.25" thickBot="1" x14ac:dyDescent="0.35">
      <c r="A26" s="71">
        <v>43845</v>
      </c>
      <c r="B26" s="35">
        <v>0.33333333333333298</v>
      </c>
      <c r="C26" s="24">
        <v>0.5</v>
      </c>
      <c r="D26" s="36"/>
      <c r="E26" s="36"/>
      <c r="F26" s="37"/>
      <c r="G26" s="37"/>
      <c r="H26" s="26"/>
      <c r="I26" s="38"/>
      <c r="J26" s="28">
        <f t="shared" si="1"/>
        <v>0.16666666666666702</v>
      </c>
      <c r="K26" s="29">
        <f t="shared" si="2"/>
        <v>0.16666666666666702</v>
      </c>
      <c r="L26" s="54"/>
      <c r="M26" s="39">
        <f t="shared" si="3"/>
        <v>400.00000000000091</v>
      </c>
      <c r="N26" s="40">
        <f t="shared" si="4"/>
        <v>9.0949470177292824E-13</v>
      </c>
      <c r="O26" s="41">
        <f t="shared" si="5"/>
        <v>3.7895612573872007E-16</v>
      </c>
      <c r="P26" s="33">
        <f t="shared" si="6"/>
        <v>4.7369515717340012E-16</v>
      </c>
      <c r="Q26" s="34">
        <f t="shared" si="0"/>
        <v>0</v>
      </c>
    </row>
    <row r="27" spans="1:18" ht="23.25" thickBot="1" x14ac:dyDescent="0.35">
      <c r="A27" s="71">
        <v>43846</v>
      </c>
      <c r="B27" s="35">
        <v>0.33333333333333298</v>
      </c>
      <c r="C27" s="24">
        <v>0.5</v>
      </c>
      <c r="D27" s="36"/>
      <c r="E27" s="36"/>
      <c r="F27" s="37"/>
      <c r="G27" s="37"/>
      <c r="H27" s="26"/>
      <c r="I27" s="38"/>
      <c r="J27" s="28">
        <f t="shared" si="1"/>
        <v>0.16666666666666702</v>
      </c>
      <c r="K27" s="29">
        <f t="shared" si="2"/>
        <v>0.16666666666666702</v>
      </c>
      <c r="L27" s="54"/>
      <c r="M27" s="39">
        <f t="shared" si="3"/>
        <v>400.00000000000091</v>
      </c>
      <c r="N27" s="40">
        <f t="shared" si="4"/>
        <v>9.0949470177292824E-13</v>
      </c>
      <c r="O27" s="41">
        <f t="shared" si="5"/>
        <v>3.7895612573872007E-16</v>
      </c>
      <c r="P27" s="33">
        <f t="shared" si="6"/>
        <v>4.7369515717340012E-16</v>
      </c>
      <c r="Q27" s="34">
        <f t="shared" si="0"/>
        <v>0</v>
      </c>
    </row>
    <row r="28" spans="1:18" ht="23.25" thickBot="1" x14ac:dyDescent="0.35">
      <c r="A28" s="71">
        <v>43847</v>
      </c>
      <c r="B28" s="35">
        <v>0.33333333333333298</v>
      </c>
      <c r="C28" s="24">
        <v>0.5</v>
      </c>
      <c r="D28" s="36"/>
      <c r="E28" s="36"/>
      <c r="F28" s="37"/>
      <c r="G28" s="37"/>
      <c r="H28" s="26"/>
      <c r="I28" s="38"/>
      <c r="J28" s="28">
        <f t="shared" si="1"/>
        <v>0.16666666666666702</v>
      </c>
      <c r="K28" s="29">
        <f t="shared" si="2"/>
        <v>0.16666666666666702</v>
      </c>
      <c r="L28" s="54"/>
      <c r="M28" s="39">
        <f t="shared" si="3"/>
        <v>400.00000000000091</v>
      </c>
      <c r="N28" s="40">
        <f t="shared" si="4"/>
        <v>9.0949470177292824E-13</v>
      </c>
      <c r="O28" s="41">
        <f t="shared" si="5"/>
        <v>3.7895612573872007E-16</v>
      </c>
      <c r="P28" s="33">
        <f t="shared" si="6"/>
        <v>4.7369515717340012E-16</v>
      </c>
      <c r="Q28" s="34">
        <f t="shared" si="0"/>
        <v>0</v>
      </c>
    </row>
    <row r="29" spans="1:18" ht="23.25" thickBot="1" x14ac:dyDescent="0.35">
      <c r="A29" s="71">
        <v>43848</v>
      </c>
      <c r="B29" s="35"/>
      <c r="C29" s="24"/>
      <c r="D29" s="36"/>
      <c r="E29" s="36"/>
      <c r="F29" s="37"/>
      <c r="G29" s="37"/>
      <c r="H29" s="26"/>
      <c r="I29" s="38"/>
      <c r="J29" s="28">
        <f t="shared" si="1"/>
        <v>0</v>
      </c>
      <c r="K29" s="29">
        <f t="shared" si="2"/>
        <v>0</v>
      </c>
      <c r="L29" s="54"/>
      <c r="M29" s="39">
        <f t="shared" si="3"/>
        <v>0</v>
      </c>
      <c r="N29" s="40">
        <f t="shared" si="4"/>
        <v>0</v>
      </c>
      <c r="O29" s="41">
        <f t="shared" si="5"/>
        <v>0</v>
      </c>
      <c r="P29" s="33">
        <f t="shared" si="6"/>
        <v>0</v>
      </c>
      <c r="Q29" s="34">
        <f t="shared" si="0"/>
        <v>0</v>
      </c>
    </row>
    <row r="30" spans="1:18" ht="23.25" thickBot="1" x14ac:dyDescent="0.35">
      <c r="A30" s="71">
        <v>43849</v>
      </c>
      <c r="B30" s="35"/>
      <c r="C30" s="24"/>
      <c r="D30" s="36"/>
      <c r="E30" s="36"/>
      <c r="F30" s="37"/>
      <c r="G30" s="37"/>
      <c r="H30" s="26"/>
      <c r="I30" s="38"/>
      <c r="J30" s="28">
        <f t="shared" si="1"/>
        <v>0</v>
      </c>
      <c r="K30" s="29">
        <f t="shared" si="2"/>
        <v>0</v>
      </c>
      <c r="L30" s="54"/>
      <c r="M30" s="39">
        <f t="shared" si="3"/>
        <v>0</v>
      </c>
      <c r="N30" s="40">
        <f t="shared" si="4"/>
        <v>0</v>
      </c>
      <c r="O30" s="41">
        <f t="shared" si="5"/>
        <v>0</v>
      </c>
      <c r="P30" s="33">
        <f t="shared" si="6"/>
        <v>0</v>
      </c>
      <c r="Q30" s="34">
        <f t="shared" si="0"/>
        <v>0</v>
      </c>
    </row>
    <row r="31" spans="1:18" ht="23.25" thickBot="1" x14ac:dyDescent="0.35">
      <c r="A31" s="71">
        <v>43850</v>
      </c>
      <c r="B31" s="35">
        <v>0.33333333333333331</v>
      </c>
      <c r="C31" s="24">
        <v>0.5</v>
      </c>
      <c r="D31" s="36"/>
      <c r="E31" s="36"/>
      <c r="F31" s="37"/>
      <c r="G31" s="37"/>
      <c r="H31" s="26"/>
      <c r="I31" s="38"/>
      <c r="J31" s="28">
        <f t="shared" si="1"/>
        <v>0.16666666666666669</v>
      </c>
      <c r="K31" s="29">
        <f t="shared" si="2"/>
        <v>0.16666666666666669</v>
      </c>
      <c r="L31" s="54"/>
      <c r="M31" s="39">
        <f t="shared" si="3"/>
        <v>400</v>
      </c>
      <c r="N31" s="40">
        <f t="shared" si="4"/>
        <v>0</v>
      </c>
      <c r="O31" s="41">
        <f t="shared" si="5"/>
        <v>0</v>
      </c>
      <c r="P31" s="33">
        <f t="shared" si="6"/>
        <v>0</v>
      </c>
      <c r="Q31" s="34">
        <f t="shared" si="0"/>
        <v>0</v>
      </c>
    </row>
    <row r="32" spans="1:18" ht="23.25" thickBot="1" x14ac:dyDescent="0.35">
      <c r="A32" s="71">
        <v>43851</v>
      </c>
      <c r="B32" s="35">
        <v>0.33333333333333331</v>
      </c>
      <c r="C32" s="24">
        <v>0.5</v>
      </c>
      <c r="D32" s="36"/>
      <c r="E32" s="36"/>
      <c r="F32" s="37"/>
      <c r="G32" s="37"/>
      <c r="H32" s="26"/>
      <c r="I32" s="38"/>
      <c r="J32" s="28">
        <f t="shared" si="1"/>
        <v>0.16666666666666669</v>
      </c>
      <c r="K32" s="29">
        <f t="shared" si="2"/>
        <v>0.16666666666666669</v>
      </c>
      <c r="L32" s="54"/>
      <c r="M32" s="39">
        <f t="shared" si="3"/>
        <v>400</v>
      </c>
      <c r="N32" s="40">
        <f t="shared" si="4"/>
        <v>0</v>
      </c>
      <c r="O32" s="41">
        <f t="shared" si="5"/>
        <v>0</v>
      </c>
      <c r="P32" s="33">
        <f t="shared" si="6"/>
        <v>0</v>
      </c>
      <c r="Q32" s="34">
        <f t="shared" si="0"/>
        <v>0</v>
      </c>
    </row>
    <row r="33" spans="1:19" ht="23.25" thickBot="1" x14ac:dyDescent="0.35">
      <c r="A33" s="71">
        <v>43852</v>
      </c>
      <c r="B33" s="35">
        <v>0.33333333333333298</v>
      </c>
      <c r="C33" s="24">
        <v>0.5</v>
      </c>
      <c r="D33" s="36"/>
      <c r="E33" s="36"/>
      <c r="F33" s="37"/>
      <c r="G33" s="37"/>
      <c r="H33" s="26"/>
      <c r="I33" s="38"/>
      <c r="J33" s="28">
        <f t="shared" si="1"/>
        <v>0.16666666666666702</v>
      </c>
      <c r="K33" s="29">
        <f t="shared" si="2"/>
        <v>0.16666666666666702</v>
      </c>
      <c r="L33" s="54"/>
      <c r="M33" s="39">
        <f t="shared" si="3"/>
        <v>400.00000000000091</v>
      </c>
      <c r="N33" s="40">
        <f t="shared" si="4"/>
        <v>9.0949470177292824E-13</v>
      </c>
      <c r="O33" s="41">
        <f t="shared" si="5"/>
        <v>3.7895612573872007E-16</v>
      </c>
      <c r="P33" s="33">
        <f t="shared" si="6"/>
        <v>4.7369515717340012E-16</v>
      </c>
      <c r="Q33" s="34">
        <f t="shared" si="0"/>
        <v>0</v>
      </c>
    </row>
    <row r="34" spans="1:19" ht="23.25" thickBot="1" x14ac:dyDescent="0.35">
      <c r="A34" s="71">
        <v>43853</v>
      </c>
      <c r="B34" s="35">
        <v>0.33333333333333298</v>
      </c>
      <c r="C34" s="24">
        <v>0.5</v>
      </c>
      <c r="D34" s="36"/>
      <c r="E34" s="36"/>
      <c r="F34" s="37"/>
      <c r="G34" s="37"/>
      <c r="H34" s="26"/>
      <c r="I34" s="38"/>
      <c r="J34" s="28">
        <f t="shared" si="1"/>
        <v>0.16666666666666702</v>
      </c>
      <c r="K34" s="29">
        <f t="shared" si="2"/>
        <v>0.16666666666666702</v>
      </c>
      <c r="L34" s="54"/>
      <c r="M34" s="39">
        <f t="shared" si="3"/>
        <v>400.00000000000091</v>
      </c>
      <c r="N34" s="40">
        <f t="shared" si="4"/>
        <v>9.0949470177292824E-13</v>
      </c>
      <c r="O34" s="41">
        <f t="shared" si="5"/>
        <v>3.7895612573872007E-16</v>
      </c>
      <c r="P34" s="33">
        <f t="shared" si="6"/>
        <v>4.7369515717340012E-16</v>
      </c>
      <c r="Q34" s="34">
        <f t="shared" si="0"/>
        <v>0</v>
      </c>
    </row>
    <row r="35" spans="1:19" ht="23.25" thickBot="1" x14ac:dyDescent="0.35">
      <c r="A35" s="71">
        <v>43854</v>
      </c>
      <c r="B35" s="35">
        <v>0.33333333333333298</v>
      </c>
      <c r="C35" s="24">
        <v>0.5</v>
      </c>
      <c r="D35" s="36"/>
      <c r="E35" s="36"/>
      <c r="F35" s="37"/>
      <c r="G35" s="37"/>
      <c r="H35" s="26"/>
      <c r="I35" s="38"/>
      <c r="J35" s="28">
        <f t="shared" si="1"/>
        <v>0.16666666666666702</v>
      </c>
      <c r="K35" s="29">
        <f t="shared" si="2"/>
        <v>0.16666666666666702</v>
      </c>
      <c r="L35" s="54"/>
      <c r="M35" s="39">
        <f t="shared" si="3"/>
        <v>400.00000000000091</v>
      </c>
      <c r="N35" s="40">
        <f t="shared" si="4"/>
        <v>9.0949470177292824E-13</v>
      </c>
      <c r="O35" s="41">
        <f t="shared" si="5"/>
        <v>3.7895612573872007E-16</v>
      </c>
      <c r="P35" s="33">
        <f t="shared" si="6"/>
        <v>4.7369515717340012E-16</v>
      </c>
      <c r="Q35" s="34">
        <f t="shared" si="0"/>
        <v>0</v>
      </c>
    </row>
    <row r="36" spans="1:19" ht="23.25" thickBot="1" x14ac:dyDescent="0.35">
      <c r="A36" s="71">
        <v>43855</v>
      </c>
      <c r="B36" s="35"/>
      <c r="C36" s="24"/>
      <c r="D36" s="36"/>
      <c r="E36" s="36"/>
      <c r="F36" s="37"/>
      <c r="G36" s="37"/>
      <c r="H36" s="26"/>
      <c r="I36" s="38"/>
      <c r="J36" s="28">
        <f t="shared" si="1"/>
        <v>0</v>
      </c>
      <c r="K36" s="29">
        <f t="shared" si="2"/>
        <v>0</v>
      </c>
      <c r="L36" s="54"/>
      <c r="M36" s="39">
        <f t="shared" si="3"/>
        <v>0</v>
      </c>
      <c r="N36" s="40">
        <f t="shared" si="4"/>
        <v>0</v>
      </c>
      <c r="O36" s="41">
        <f t="shared" si="5"/>
        <v>0</v>
      </c>
      <c r="P36" s="33">
        <f t="shared" si="6"/>
        <v>0</v>
      </c>
      <c r="Q36" s="34">
        <f t="shared" si="0"/>
        <v>0</v>
      </c>
    </row>
    <row r="37" spans="1:19" ht="23.25" thickBot="1" x14ac:dyDescent="0.35">
      <c r="A37" s="71">
        <v>43856</v>
      </c>
      <c r="B37" s="35"/>
      <c r="C37" s="24"/>
      <c r="D37" s="36"/>
      <c r="E37" s="36"/>
      <c r="F37" s="37"/>
      <c r="G37" s="37"/>
      <c r="H37" s="26"/>
      <c r="I37" s="38"/>
      <c r="J37" s="28">
        <f t="shared" si="1"/>
        <v>0</v>
      </c>
      <c r="K37" s="29">
        <f t="shared" si="2"/>
        <v>0</v>
      </c>
      <c r="L37" s="54"/>
      <c r="M37" s="39">
        <f t="shared" si="3"/>
        <v>0</v>
      </c>
      <c r="N37" s="40">
        <f t="shared" si="4"/>
        <v>0</v>
      </c>
      <c r="O37" s="41">
        <f t="shared" si="5"/>
        <v>0</v>
      </c>
      <c r="P37" s="33">
        <f t="shared" si="6"/>
        <v>0</v>
      </c>
      <c r="Q37" s="34">
        <f t="shared" si="0"/>
        <v>0</v>
      </c>
    </row>
    <row r="38" spans="1:19" ht="23.25" thickBot="1" x14ac:dyDescent="0.35">
      <c r="A38" s="71">
        <v>43857</v>
      </c>
      <c r="B38" s="35">
        <v>0.33333333333333331</v>
      </c>
      <c r="C38" s="24">
        <v>0.5</v>
      </c>
      <c r="D38" s="36"/>
      <c r="E38" s="36"/>
      <c r="F38" s="37"/>
      <c r="G38" s="37"/>
      <c r="H38" s="26"/>
      <c r="I38" s="38"/>
      <c r="J38" s="28">
        <f t="shared" si="1"/>
        <v>0.16666666666666669</v>
      </c>
      <c r="K38" s="29">
        <f t="shared" si="2"/>
        <v>0.16666666666666669</v>
      </c>
      <c r="L38" s="54"/>
      <c r="M38" s="39">
        <f t="shared" si="3"/>
        <v>400</v>
      </c>
      <c r="N38" s="40">
        <f t="shared" si="4"/>
        <v>0</v>
      </c>
      <c r="O38" s="41">
        <f t="shared" si="5"/>
        <v>0</v>
      </c>
      <c r="P38" s="33">
        <f t="shared" si="6"/>
        <v>0</v>
      </c>
      <c r="Q38" s="34">
        <f t="shared" si="0"/>
        <v>0</v>
      </c>
    </row>
    <row r="39" spans="1:19" ht="23.25" thickBot="1" x14ac:dyDescent="0.35">
      <c r="A39" s="71">
        <v>43858</v>
      </c>
      <c r="B39" s="35">
        <v>0.33333333333333331</v>
      </c>
      <c r="C39" s="24">
        <v>0.5</v>
      </c>
      <c r="D39" s="36"/>
      <c r="E39" s="36"/>
      <c r="F39" s="37"/>
      <c r="G39" s="37"/>
      <c r="H39" s="26"/>
      <c r="I39" s="38"/>
      <c r="J39" s="28">
        <f t="shared" si="1"/>
        <v>0.16666666666666669</v>
      </c>
      <c r="K39" s="29">
        <f t="shared" si="2"/>
        <v>0.16666666666666669</v>
      </c>
      <c r="L39" s="54"/>
      <c r="M39" s="39">
        <f t="shared" si="3"/>
        <v>400</v>
      </c>
      <c r="N39" s="40">
        <f t="shared" si="4"/>
        <v>0</v>
      </c>
      <c r="O39" s="41">
        <f t="shared" si="5"/>
        <v>0</v>
      </c>
      <c r="P39" s="33">
        <f t="shared" si="6"/>
        <v>0</v>
      </c>
      <c r="Q39" s="34">
        <f t="shared" si="0"/>
        <v>0</v>
      </c>
    </row>
    <row r="40" spans="1:19" ht="23.25" thickBot="1" x14ac:dyDescent="0.35">
      <c r="A40" s="71">
        <v>43859</v>
      </c>
      <c r="B40" s="35">
        <v>0.33333333333333298</v>
      </c>
      <c r="C40" s="24">
        <v>0.5</v>
      </c>
      <c r="D40" s="36"/>
      <c r="E40" s="36"/>
      <c r="F40" s="37"/>
      <c r="G40" s="37"/>
      <c r="H40" s="26"/>
      <c r="I40" s="38"/>
      <c r="J40" s="28">
        <f t="shared" si="1"/>
        <v>0.16666666666666702</v>
      </c>
      <c r="K40" s="29">
        <f t="shared" si="2"/>
        <v>0.16666666666666702</v>
      </c>
      <c r="L40" s="54"/>
      <c r="M40" s="39">
        <f t="shared" si="3"/>
        <v>400.00000000000091</v>
      </c>
      <c r="N40" s="40">
        <f t="shared" si="4"/>
        <v>9.0949470177292824E-13</v>
      </c>
      <c r="O40" s="44">
        <f t="shared" si="5"/>
        <v>3.7895612573872007E-16</v>
      </c>
      <c r="P40" s="33">
        <f t="shared" si="6"/>
        <v>4.7369515717340012E-16</v>
      </c>
      <c r="Q40" s="34">
        <f t="shared" si="0"/>
        <v>0</v>
      </c>
    </row>
    <row r="41" spans="1:19" ht="23.25" thickBot="1" x14ac:dyDescent="0.35">
      <c r="A41" s="71">
        <v>43860</v>
      </c>
      <c r="B41" s="35">
        <v>0.33333333333333298</v>
      </c>
      <c r="C41" s="24">
        <v>0.5</v>
      </c>
      <c r="D41" s="36"/>
      <c r="E41" s="36"/>
      <c r="F41" s="37"/>
      <c r="G41" s="37"/>
      <c r="H41" s="26"/>
      <c r="I41" s="38"/>
      <c r="J41" s="28">
        <f t="shared" si="1"/>
        <v>0.16666666666666702</v>
      </c>
      <c r="K41" s="29">
        <f t="shared" si="2"/>
        <v>0.16666666666666702</v>
      </c>
      <c r="L41" s="54"/>
      <c r="M41" s="39">
        <f t="shared" si="3"/>
        <v>400.00000000000091</v>
      </c>
      <c r="N41" s="40">
        <f t="shared" si="4"/>
        <v>9.0949470177292824E-13</v>
      </c>
      <c r="O41" s="41">
        <f t="shared" si="5"/>
        <v>3.7895612573872007E-16</v>
      </c>
      <c r="P41" s="33">
        <f t="shared" si="6"/>
        <v>4.7369515717340012E-16</v>
      </c>
      <c r="Q41" s="34">
        <f t="shared" si="0"/>
        <v>0</v>
      </c>
    </row>
    <row r="42" spans="1:19" ht="23.25" thickBot="1" x14ac:dyDescent="0.35">
      <c r="A42" s="71">
        <v>43861</v>
      </c>
      <c r="B42" s="35">
        <v>0.33333333333333298</v>
      </c>
      <c r="C42" s="24">
        <v>0.5</v>
      </c>
      <c r="D42" s="36"/>
      <c r="E42" s="46"/>
      <c r="F42" s="47"/>
      <c r="G42" s="47"/>
      <c r="H42" s="48"/>
      <c r="I42" s="49"/>
      <c r="J42" s="28">
        <f t="shared" si="1"/>
        <v>0.16666666666666702</v>
      </c>
      <c r="K42" s="29">
        <f t="shared" si="2"/>
        <v>0.16666666666666702</v>
      </c>
      <c r="L42" s="55"/>
      <c r="M42" s="39">
        <f t="shared" si="3"/>
        <v>400.00000000000091</v>
      </c>
      <c r="N42" s="40">
        <f t="shared" si="4"/>
        <v>9.0949470177292824E-13</v>
      </c>
      <c r="O42" s="41">
        <f t="shared" si="5"/>
        <v>3.7895612573872007E-16</v>
      </c>
      <c r="P42" s="33">
        <f t="shared" si="6"/>
        <v>4.7369515717340012E-16</v>
      </c>
      <c r="Q42" s="56">
        <f t="shared" si="0"/>
        <v>0</v>
      </c>
      <c r="R42" s="58" t="s">
        <v>51</v>
      </c>
      <c r="S42" s="59">
        <f>E9</f>
        <v>43831</v>
      </c>
    </row>
    <row r="43" spans="1:19" ht="23.25" thickBot="1" x14ac:dyDescent="0.35">
      <c r="B43" s="11"/>
      <c r="C43" s="11"/>
      <c r="D43" s="11"/>
      <c r="E43" s="50"/>
      <c r="F43" s="122" t="s">
        <v>38</v>
      </c>
      <c r="G43" s="123"/>
      <c r="H43" s="123"/>
      <c r="I43" s="123"/>
      <c r="J43" s="124"/>
      <c r="K43" s="51">
        <f>SUM(K12:K42)</f>
        <v>3.6666666666666701</v>
      </c>
      <c r="L43" s="11"/>
      <c r="O43" s="52">
        <f>SUM(O12:O42)</f>
        <v>4.5474735088646413E-15</v>
      </c>
      <c r="P43" s="52">
        <f>SUM(P12:P42)</f>
        <v>5.684341886080801E-15</v>
      </c>
      <c r="Q43" s="57">
        <v>9.2750000000000004</v>
      </c>
      <c r="R43" s="116">
        <f>Q43</f>
        <v>9.2750000000000004</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A1:D1"/>
    <mergeCell ref="I1:K1"/>
    <mergeCell ref="B3:D3"/>
    <mergeCell ref="F3:J3"/>
    <mergeCell ref="B4:D4"/>
    <mergeCell ref="F4:J4"/>
    <mergeCell ref="B5:D5"/>
    <mergeCell ref="F5:J5"/>
    <mergeCell ref="B6:D6"/>
    <mergeCell ref="B7:D7"/>
    <mergeCell ref="A10:A11"/>
    <mergeCell ref="B10:C10"/>
    <mergeCell ref="D10:E10"/>
    <mergeCell ref="F10:I10"/>
    <mergeCell ref="J10:J11"/>
    <mergeCell ref="Q10:Q11"/>
    <mergeCell ref="F43:J43"/>
    <mergeCell ref="R43:S43"/>
    <mergeCell ref="I45:K45"/>
    <mergeCell ref="K10:K11"/>
    <mergeCell ref="L10:L11"/>
    <mergeCell ref="M10:M11"/>
    <mergeCell ref="N10:N11"/>
    <mergeCell ref="O10:O11"/>
    <mergeCell ref="P10:P11"/>
  </mergeCells>
  <conditionalFormatting sqref="A12:A42">
    <cfRule type="expression" dxfId="29" priority="5" stopIfTrue="1">
      <formula>WEEKDAY(A12,2)&gt;5</formula>
    </cfRule>
  </conditionalFormatting>
  <conditionalFormatting sqref="Q12:Q42">
    <cfRule type="cellIs" dxfId="28" priority="1" operator="greaterThan">
      <formula>0</formula>
    </cfRule>
    <cfRule type="cellIs" dxfId="27" priority="4" operator="greaterThan">
      <formula>0</formula>
    </cfRule>
  </conditionalFormatting>
  <conditionalFormatting sqref="Q12">
    <cfRule type="cellIs" dxfId="26" priority="3" operator="greaterThan">
      <formula>0</formula>
    </cfRule>
  </conditionalFormatting>
  <conditionalFormatting sqref="Q12:Q43">
    <cfRule type="cellIs" dxfId="25" priority="2" operator="greaterThan">
      <formula>2.18</formula>
    </cfRule>
  </conditionalFormatting>
  <dataValidations count="1">
    <dataValidation type="list" allowBlank="1" showInputMessage="1" showErrorMessage="1" sqref="B3:D3" xr:uid="{00000000-0002-0000-0300-000000000000}">
      <formula1>Noms</formula1>
    </dataValidation>
  </dataValidations>
  <pageMargins left="0.26" right="0" top="0" bottom="0" header="0" footer="0"/>
  <pageSetup paperSize="9" scale="60" orientation="landscape" cellComments="atEnd"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2">
    <pageSetUpPr fitToPage="1"/>
  </sheetPr>
  <dimension ref="A1:S1048572"/>
  <sheetViews>
    <sheetView showGridLines="0" showZeros="0" workbookViewId="0">
      <selection activeCell="B3" sqref="B3:D3"/>
    </sheetView>
  </sheetViews>
  <sheetFormatPr baseColWidth="10" defaultColWidth="13" defaultRowHeight="22.5" zeroHeight="1" x14ac:dyDescent="0.3"/>
  <cols>
    <col min="1" max="1" width="39.5703125" style="9" customWidth="1"/>
    <col min="2" max="3" width="13" style="9"/>
    <col min="4" max="4" width="21.28515625" style="9" customWidth="1"/>
    <col min="5" max="7" width="13" style="9"/>
    <col min="8" max="8" width="13" style="10"/>
    <col min="9" max="9" width="13" style="9"/>
    <col min="10" max="10" width="22.140625" style="10" customWidth="1"/>
    <col min="11" max="11" width="20.7109375" style="9" customWidth="1"/>
    <col min="12" max="12" width="31.2851562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x14ac:dyDescent="0.3">
      <c r="A1" s="89" t="s">
        <v>17</v>
      </c>
      <c r="B1" s="89"/>
      <c r="C1" s="89"/>
      <c r="D1" s="89"/>
      <c r="E1" s="64"/>
      <c r="I1" s="89"/>
      <c r="J1" s="89"/>
      <c r="K1" s="89"/>
    </row>
    <row r="2" spans="1:19" ht="3" customHeight="1" thickBot="1" x14ac:dyDescent="0.35"/>
    <row r="3" spans="1:19" ht="28.35" customHeight="1" thickTop="1" thickBot="1" x14ac:dyDescent="0.35">
      <c r="A3" s="12" t="s">
        <v>0</v>
      </c>
      <c r="B3" s="132" t="s">
        <v>59</v>
      </c>
      <c r="C3" s="133"/>
      <c r="D3" s="134"/>
      <c r="F3" s="100" t="s">
        <v>37</v>
      </c>
      <c r="G3" s="101"/>
      <c r="H3" s="101"/>
      <c r="I3" s="101"/>
      <c r="J3" s="102"/>
      <c r="K3" s="13">
        <f>SUM(J12:J42)</f>
        <v>3.478472222222222</v>
      </c>
    </row>
    <row r="4" spans="1:19" ht="28.35" customHeight="1" thickTop="1" thickBot="1" x14ac:dyDescent="0.35">
      <c r="A4" s="12" t="s">
        <v>1</v>
      </c>
      <c r="B4" s="95" t="str">
        <f>IFERROR(VLOOKUP($B$3,Liste_E,2,FALSE),"")</f>
        <v>Vert</v>
      </c>
      <c r="C4" s="96"/>
      <c r="D4" s="97"/>
      <c r="F4" s="100" t="s">
        <v>36</v>
      </c>
      <c r="G4" s="101"/>
      <c r="H4" s="101"/>
      <c r="I4" s="101"/>
      <c r="J4" s="102"/>
      <c r="K4" s="14">
        <f>SUM(K12:K42)</f>
        <v>3.478472222222222</v>
      </c>
    </row>
    <row r="5" spans="1:19" ht="28.35" customHeight="1" thickTop="1" thickBot="1" x14ac:dyDescent="0.35">
      <c r="A5" s="12" t="s">
        <v>2</v>
      </c>
      <c r="B5" s="95" t="str">
        <f>IFERROR(VLOOKUP($B$3,Liste_E,3,FALSE),"")</f>
        <v>1, rue le la Poupée qui Tousse</v>
      </c>
      <c r="C5" s="96"/>
      <c r="D5" s="97"/>
      <c r="F5" s="100" t="s">
        <v>45</v>
      </c>
      <c r="G5" s="101"/>
      <c r="H5" s="101"/>
      <c r="I5" s="101"/>
      <c r="J5" s="102"/>
      <c r="K5" s="65">
        <f ca="1">VLOOKUP(B3,Salariés!A2:U10,21,0)</f>
        <v>21.378472222222221</v>
      </c>
    </row>
    <row r="6" spans="1:19" ht="28.35" customHeight="1" thickBot="1" x14ac:dyDescent="0.35">
      <c r="A6" s="15" t="s">
        <v>8</v>
      </c>
      <c r="B6" s="103">
        <f>IFERROR(VLOOKUP($B$3,Liste_E,6,FALSE),"")</f>
        <v>189756532</v>
      </c>
      <c r="C6" s="104"/>
      <c r="D6" s="105"/>
      <c r="I6" s="16"/>
      <c r="J6" s="16"/>
      <c r="K6" s="63"/>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43862</v>
      </c>
    </row>
    <row r="10" spans="1:19" ht="15.7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23.25"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43862</v>
      </c>
      <c r="B12" s="23"/>
      <c r="C12" s="24"/>
      <c r="D12" s="24"/>
      <c r="E12" s="24"/>
      <c r="F12" s="25"/>
      <c r="G12" s="25"/>
      <c r="H12" s="26"/>
      <c r="I12" s="27"/>
      <c r="J12" s="28">
        <f>IF(WEEKDAY(A12,2)&lt;6,SUM(C12-B12)+SUM(E12-D12),0)</f>
        <v>0</v>
      </c>
      <c r="K12" s="29">
        <f>IF(F12="X",0,IF(G12="X",E12-D12,IF(H12="X",C12-B12,IF(I12&lt;&gt;"",SUM(J12-I12),J12))))</f>
        <v>0</v>
      </c>
      <c r="L12" s="53"/>
      <c r="M12" s="30">
        <f>(J12*24)*100</f>
        <v>0</v>
      </c>
      <c r="N12" s="31">
        <f>IF(M12&gt;400,M12-400,0)</f>
        <v>0</v>
      </c>
      <c r="O12" s="32">
        <f>(N12/24)/100</f>
        <v>0</v>
      </c>
      <c r="P12" s="33">
        <f>O12*5/4</f>
        <v>0</v>
      </c>
      <c r="Q12" s="34">
        <f t="shared" ref="Q12:Q42" si="0">ROUND(P12*24,2)</f>
        <v>0</v>
      </c>
    </row>
    <row r="13" spans="1:19" ht="23.25" thickBot="1" x14ac:dyDescent="0.35">
      <c r="A13" s="71">
        <v>43863</v>
      </c>
      <c r="B13" s="35"/>
      <c r="C13" s="24"/>
      <c r="D13" s="36"/>
      <c r="E13" s="36"/>
      <c r="F13" s="37"/>
      <c r="G13" s="37"/>
      <c r="H13" s="26"/>
      <c r="I13" s="38"/>
      <c r="J13" s="28">
        <f t="shared" ref="J13:J42" si="1">IF(WEEKDAY(A13,2)&lt;6,SUM(C13-B13)+SUM(E13-D13),0)</f>
        <v>0</v>
      </c>
      <c r="K13" s="29">
        <f t="shared" ref="K13:K42" si="2">IF(F13="X",0,IF(G13="X",E13-D13,IF(H13="X",C13-B13,IF(I13&lt;&gt;"",SUM(J13-I13),J13))))</f>
        <v>0</v>
      </c>
      <c r="L13" s="54"/>
      <c r="M13" s="39">
        <f>(J13*24)*100</f>
        <v>0</v>
      </c>
      <c r="N13" s="40">
        <f>IF(M13&gt;400,M13-400,0)</f>
        <v>0</v>
      </c>
      <c r="O13" s="41">
        <f>(N13/24)/100</f>
        <v>0</v>
      </c>
      <c r="P13" s="33">
        <f>O13*5/4</f>
        <v>0</v>
      </c>
      <c r="Q13" s="34">
        <f t="shared" si="0"/>
        <v>0</v>
      </c>
    </row>
    <row r="14" spans="1:19" ht="45.75" thickBot="1" x14ac:dyDescent="0.35">
      <c r="A14" s="71">
        <v>43864</v>
      </c>
      <c r="B14" s="35">
        <v>0.33333333333333331</v>
      </c>
      <c r="C14" s="24">
        <v>0.52083333333333337</v>
      </c>
      <c r="D14" s="36"/>
      <c r="E14" s="36"/>
      <c r="F14" s="37"/>
      <c r="G14" s="37"/>
      <c r="H14" s="26"/>
      <c r="I14" s="38"/>
      <c r="J14" s="28">
        <f t="shared" si="1"/>
        <v>0.18750000000000006</v>
      </c>
      <c r="K14" s="29">
        <f>IF(F14="X",0,IF(G14="X",E14-D14,IF(H14="X",C14-B14,IF(I14&lt;&gt;"",SUM(J14-I14),J14))))</f>
        <v>0.18750000000000006</v>
      </c>
      <c r="L14" s="54" t="s">
        <v>52</v>
      </c>
      <c r="M14" s="39">
        <f>(J14*24)*100</f>
        <v>450.00000000000017</v>
      </c>
      <c r="N14" s="40">
        <f>IF(M14&gt;400,M14-400,0)</f>
        <v>50.000000000000171</v>
      </c>
      <c r="O14" s="41">
        <f>(N14/24)/100</f>
        <v>2.0833333333333405E-2</v>
      </c>
      <c r="P14" s="33">
        <f>O14*5/4</f>
        <v>2.6041666666666755E-2</v>
      </c>
      <c r="Q14" s="34">
        <f t="shared" si="0"/>
        <v>0.63</v>
      </c>
      <c r="R14" s="42"/>
      <c r="S14" s="42"/>
    </row>
    <row r="15" spans="1:19" ht="23.25" thickBot="1" x14ac:dyDescent="0.35">
      <c r="A15" s="71">
        <v>43865</v>
      </c>
      <c r="B15" s="35">
        <v>0.33333333333333331</v>
      </c>
      <c r="C15" s="24">
        <v>0.5</v>
      </c>
      <c r="D15" s="36"/>
      <c r="E15" s="36"/>
      <c r="F15" s="37"/>
      <c r="G15" s="37"/>
      <c r="H15" s="26"/>
      <c r="I15" s="38"/>
      <c r="J15" s="28">
        <f t="shared" si="1"/>
        <v>0.16666666666666669</v>
      </c>
      <c r="K15" s="29">
        <f t="shared" si="2"/>
        <v>0.16666666666666669</v>
      </c>
      <c r="L15" s="54"/>
      <c r="M15" s="39">
        <f t="shared" ref="M15:M42" si="3">(J15*24)*100</f>
        <v>400</v>
      </c>
      <c r="N15" s="40">
        <f t="shared" ref="N15:N42" si="4">IF(M15&gt;400,M15-400,0)</f>
        <v>0</v>
      </c>
      <c r="O15" s="41">
        <f t="shared" ref="O15:O42" si="5">(N15/24)/100</f>
        <v>0</v>
      </c>
      <c r="P15" s="33">
        <f>O15*5/4</f>
        <v>0</v>
      </c>
      <c r="Q15" s="34">
        <f t="shared" si="0"/>
        <v>0</v>
      </c>
    </row>
    <row r="16" spans="1:19" ht="23.25" thickBot="1" x14ac:dyDescent="0.35">
      <c r="A16" s="71">
        <v>43866</v>
      </c>
      <c r="B16" s="35">
        <v>0.33333333333333331</v>
      </c>
      <c r="C16" s="24">
        <v>0.51041666666666663</v>
      </c>
      <c r="D16" s="36"/>
      <c r="E16" s="36"/>
      <c r="F16" s="37"/>
      <c r="G16" s="37"/>
      <c r="H16" s="26"/>
      <c r="I16" s="38"/>
      <c r="J16" s="28">
        <f t="shared" si="1"/>
        <v>0.17708333333333331</v>
      </c>
      <c r="K16" s="29">
        <f t="shared" si="2"/>
        <v>0.17708333333333331</v>
      </c>
      <c r="L16" s="54" t="s">
        <v>53</v>
      </c>
      <c r="M16" s="39">
        <f t="shared" si="3"/>
        <v>425</v>
      </c>
      <c r="N16" s="40">
        <f t="shared" si="4"/>
        <v>25</v>
      </c>
      <c r="O16" s="41">
        <f t="shared" si="5"/>
        <v>1.0416666666666668E-2</v>
      </c>
      <c r="P16" s="33">
        <f t="shared" ref="P16:P42" si="6">O16*5/4</f>
        <v>1.3020833333333336E-2</v>
      </c>
      <c r="Q16" s="34">
        <f t="shared" si="0"/>
        <v>0.31</v>
      </c>
    </row>
    <row r="17" spans="1:18" ht="23.25" thickBot="1" x14ac:dyDescent="0.35">
      <c r="A17" s="71">
        <v>43867</v>
      </c>
      <c r="B17" s="35">
        <v>0.33333333333333331</v>
      </c>
      <c r="C17" s="24">
        <v>0.5</v>
      </c>
      <c r="D17" s="36"/>
      <c r="E17" s="36"/>
      <c r="F17" s="37"/>
      <c r="G17" s="37"/>
      <c r="H17" s="26"/>
      <c r="I17" s="38"/>
      <c r="J17" s="28">
        <f t="shared" si="1"/>
        <v>0.16666666666666669</v>
      </c>
      <c r="K17" s="29">
        <f t="shared" si="2"/>
        <v>0.16666666666666669</v>
      </c>
      <c r="L17" s="54"/>
      <c r="M17" s="39">
        <f t="shared" si="3"/>
        <v>400</v>
      </c>
      <c r="N17" s="40">
        <f t="shared" si="4"/>
        <v>0</v>
      </c>
      <c r="O17" s="41">
        <f t="shared" si="5"/>
        <v>0</v>
      </c>
      <c r="P17" s="33">
        <f t="shared" si="6"/>
        <v>0</v>
      </c>
      <c r="Q17" s="34">
        <f t="shared" si="0"/>
        <v>0</v>
      </c>
    </row>
    <row r="18" spans="1:18" ht="23.25" thickBot="1" x14ac:dyDescent="0.35">
      <c r="A18" s="71">
        <v>43868</v>
      </c>
      <c r="B18" s="35">
        <v>0.33333333333333331</v>
      </c>
      <c r="C18" s="24">
        <v>0.5</v>
      </c>
      <c r="D18" s="36"/>
      <c r="E18" s="36"/>
      <c r="F18" s="37"/>
      <c r="G18" s="37"/>
      <c r="H18" s="26"/>
      <c r="I18" s="38"/>
      <c r="J18" s="28">
        <f t="shared" si="1"/>
        <v>0.16666666666666669</v>
      </c>
      <c r="K18" s="29">
        <f t="shared" si="2"/>
        <v>0.16666666666666669</v>
      </c>
      <c r="L18" s="54"/>
      <c r="M18" s="39">
        <f t="shared" si="3"/>
        <v>400</v>
      </c>
      <c r="N18" s="40">
        <f t="shared" si="4"/>
        <v>0</v>
      </c>
      <c r="O18" s="41">
        <f t="shared" si="5"/>
        <v>0</v>
      </c>
      <c r="P18" s="33">
        <f t="shared" si="6"/>
        <v>0</v>
      </c>
      <c r="Q18" s="34">
        <f t="shared" si="0"/>
        <v>0</v>
      </c>
      <c r="R18" s="43"/>
    </row>
    <row r="19" spans="1:18" ht="23.25" thickBot="1" x14ac:dyDescent="0.35">
      <c r="A19" s="71">
        <v>43869</v>
      </c>
      <c r="B19" s="35"/>
      <c r="C19" s="36"/>
      <c r="D19" s="36"/>
      <c r="E19" s="36"/>
      <c r="F19" s="37"/>
      <c r="G19" s="37"/>
      <c r="H19" s="26"/>
      <c r="I19" s="38"/>
      <c r="J19" s="28">
        <f t="shared" si="1"/>
        <v>0</v>
      </c>
      <c r="K19" s="29">
        <f t="shared" si="2"/>
        <v>0</v>
      </c>
      <c r="L19" s="54"/>
      <c r="M19" s="39">
        <f t="shared" si="3"/>
        <v>0</v>
      </c>
      <c r="N19" s="40">
        <f t="shared" si="4"/>
        <v>0</v>
      </c>
      <c r="O19" s="41">
        <f t="shared" si="5"/>
        <v>0</v>
      </c>
      <c r="P19" s="33">
        <f t="shared" si="6"/>
        <v>0</v>
      </c>
      <c r="Q19" s="34">
        <f t="shared" si="0"/>
        <v>0</v>
      </c>
    </row>
    <row r="20" spans="1:18" ht="23.25" thickBot="1" x14ac:dyDescent="0.35">
      <c r="A20" s="71">
        <v>43870</v>
      </c>
      <c r="B20" s="35"/>
      <c r="C20" s="36"/>
      <c r="D20" s="36"/>
      <c r="E20" s="36"/>
      <c r="F20" s="37"/>
      <c r="G20" s="37"/>
      <c r="H20" s="26"/>
      <c r="I20" s="38"/>
      <c r="J20" s="28">
        <f t="shared" si="1"/>
        <v>0</v>
      </c>
      <c r="K20" s="29">
        <f t="shared" si="2"/>
        <v>0</v>
      </c>
      <c r="L20" s="54"/>
      <c r="M20" s="39">
        <f t="shared" si="3"/>
        <v>0</v>
      </c>
      <c r="N20" s="40">
        <f t="shared" si="4"/>
        <v>0</v>
      </c>
      <c r="O20" s="41">
        <f t="shared" si="5"/>
        <v>0</v>
      </c>
      <c r="P20" s="33">
        <f t="shared" si="6"/>
        <v>0</v>
      </c>
      <c r="Q20" s="34">
        <f t="shared" si="0"/>
        <v>0</v>
      </c>
    </row>
    <row r="21" spans="1:18" ht="23.25" thickBot="1" x14ac:dyDescent="0.35">
      <c r="A21" s="71">
        <v>43871</v>
      </c>
      <c r="B21" s="35">
        <v>0.33333333333333331</v>
      </c>
      <c r="C21" s="24">
        <v>0.5</v>
      </c>
      <c r="D21" s="36"/>
      <c r="E21" s="36"/>
      <c r="F21" s="37"/>
      <c r="G21" s="37"/>
      <c r="H21" s="26"/>
      <c r="I21" s="38"/>
      <c r="J21" s="28">
        <f t="shared" si="1"/>
        <v>0.16666666666666669</v>
      </c>
      <c r="K21" s="29">
        <f t="shared" si="2"/>
        <v>0.16666666666666669</v>
      </c>
      <c r="L21" s="54"/>
      <c r="M21" s="39">
        <f t="shared" si="3"/>
        <v>400</v>
      </c>
      <c r="N21" s="40">
        <f t="shared" si="4"/>
        <v>0</v>
      </c>
      <c r="O21" s="41">
        <f t="shared" si="5"/>
        <v>0</v>
      </c>
      <c r="P21" s="33">
        <f t="shared" si="6"/>
        <v>0</v>
      </c>
      <c r="Q21" s="34">
        <f t="shared" si="0"/>
        <v>0</v>
      </c>
    </row>
    <row r="22" spans="1:18" ht="23.25" thickBot="1" x14ac:dyDescent="0.35">
      <c r="A22" s="71">
        <v>43872</v>
      </c>
      <c r="B22" s="35">
        <v>0.33333333333333331</v>
      </c>
      <c r="C22" s="24">
        <v>0.5</v>
      </c>
      <c r="D22" s="36"/>
      <c r="E22" s="36"/>
      <c r="F22" s="37"/>
      <c r="G22" s="37"/>
      <c r="H22" s="26"/>
      <c r="I22" s="38"/>
      <c r="J22" s="28">
        <f t="shared" si="1"/>
        <v>0.16666666666666669</v>
      </c>
      <c r="K22" s="29">
        <f t="shared" si="2"/>
        <v>0.16666666666666669</v>
      </c>
      <c r="L22" s="54"/>
      <c r="M22" s="39">
        <f t="shared" si="3"/>
        <v>400</v>
      </c>
      <c r="N22" s="40">
        <f t="shared" si="4"/>
        <v>0</v>
      </c>
      <c r="O22" s="41">
        <f t="shared" si="5"/>
        <v>0</v>
      </c>
      <c r="P22" s="33">
        <f t="shared" si="6"/>
        <v>0</v>
      </c>
      <c r="Q22" s="34">
        <f t="shared" si="0"/>
        <v>0</v>
      </c>
    </row>
    <row r="23" spans="1:18" ht="23.25" thickBot="1" x14ac:dyDescent="0.35">
      <c r="A23" s="71">
        <v>43873</v>
      </c>
      <c r="B23" s="35">
        <v>0.33333333333333331</v>
      </c>
      <c r="C23" s="24">
        <v>0.5</v>
      </c>
      <c r="D23" s="36"/>
      <c r="E23" s="36"/>
      <c r="F23" s="37"/>
      <c r="G23" s="37"/>
      <c r="H23" s="26"/>
      <c r="I23" s="38"/>
      <c r="J23" s="28">
        <f t="shared" si="1"/>
        <v>0.16666666666666669</v>
      </c>
      <c r="K23" s="29">
        <f t="shared" si="2"/>
        <v>0.16666666666666669</v>
      </c>
      <c r="L23" s="54"/>
      <c r="M23" s="39">
        <f t="shared" si="3"/>
        <v>400</v>
      </c>
      <c r="N23" s="40">
        <f t="shared" si="4"/>
        <v>0</v>
      </c>
      <c r="O23" s="41">
        <f t="shared" si="5"/>
        <v>0</v>
      </c>
      <c r="P23" s="33">
        <f t="shared" si="6"/>
        <v>0</v>
      </c>
      <c r="Q23" s="34">
        <f t="shared" si="0"/>
        <v>0</v>
      </c>
    </row>
    <row r="24" spans="1:18" ht="23.25" thickBot="1" x14ac:dyDescent="0.35">
      <c r="A24" s="71">
        <v>43874</v>
      </c>
      <c r="B24" s="35">
        <v>0.33333333333333331</v>
      </c>
      <c r="C24" s="24">
        <v>0.5</v>
      </c>
      <c r="D24" s="36"/>
      <c r="E24" s="36"/>
      <c r="F24" s="37"/>
      <c r="G24" s="37"/>
      <c r="H24" s="26"/>
      <c r="I24" s="38"/>
      <c r="J24" s="28">
        <f t="shared" si="1"/>
        <v>0.16666666666666669</v>
      </c>
      <c r="K24" s="29">
        <f t="shared" si="2"/>
        <v>0.16666666666666669</v>
      </c>
      <c r="L24" s="54"/>
      <c r="M24" s="39">
        <f t="shared" si="3"/>
        <v>400</v>
      </c>
      <c r="N24" s="40">
        <f t="shared" si="4"/>
        <v>0</v>
      </c>
      <c r="O24" s="41">
        <f t="shared" si="5"/>
        <v>0</v>
      </c>
      <c r="P24" s="33">
        <f t="shared" si="6"/>
        <v>0</v>
      </c>
      <c r="Q24" s="34">
        <f t="shared" si="0"/>
        <v>0</v>
      </c>
    </row>
    <row r="25" spans="1:18" ht="45.75" thickBot="1" x14ac:dyDescent="0.35">
      <c r="A25" s="71">
        <v>43875</v>
      </c>
      <c r="B25" s="35">
        <v>0.33333333333333331</v>
      </c>
      <c r="C25" s="24">
        <v>0.57222222222222219</v>
      </c>
      <c r="D25" s="36"/>
      <c r="E25" s="36"/>
      <c r="F25" s="37"/>
      <c r="G25" s="37"/>
      <c r="H25" s="26"/>
      <c r="I25" s="38"/>
      <c r="J25" s="28">
        <f t="shared" si="1"/>
        <v>0.23888888888888887</v>
      </c>
      <c r="K25" s="29">
        <f t="shared" si="2"/>
        <v>0.23888888888888887</v>
      </c>
      <c r="L25" s="54" t="s">
        <v>54</v>
      </c>
      <c r="M25" s="39">
        <f t="shared" si="3"/>
        <v>573.33333333333326</v>
      </c>
      <c r="N25" s="40">
        <f t="shared" si="4"/>
        <v>173.33333333333326</v>
      </c>
      <c r="O25" s="41">
        <f t="shared" si="5"/>
        <v>7.2222222222222188E-2</v>
      </c>
      <c r="P25" s="33">
        <f t="shared" si="6"/>
        <v>9.0277777777777735E-2</v>
      </c>
      <c r="Q25" s="34">
        <f t="shared" si="0"/>
        <v>2.17</v>
      </c>
    </row>
    <row r="26" spans="1:18" ht="23.25" thickBot="1" x14ac:dyDescent="0.35">
      <c r="A26" s="71">
        <v>43876</v>
      </c>
      <c r="B26" s="35"/>
      <c r="C26" s="36"/>
      <c r="D26" s="36"/>
      <c r="E26" s="36"/>
      <c r="F26" s="37"/>
      <c r="G26" s="37"/>
      <c r="H26" s="26"/>
      <c r="I26" s="38"/>
      <c r="J26" s="28">
        <f t="shared" si="1"/>
        <v>0</v>
      </c>
      <c r="K26" s="29">
        <f t="shared" si="2"/>
        <v>0</v>
      </c>
      <c r="L26" s="54"/>
      <c r="M26" s="39">
        <f t="shared" si="3"/>
        <v>0</v>
      </c>
      <c r="N26" s="40">
        <f t="shared" si="4"/>
        <v>0</v>
      </c>
      <c r="O26" s="41">
        <f t="shared" si="5"/>
        <v>0</v>
      </c>
      <c r="P26" s="33">
        <f t="shared" si="6"/>
        <v>0</v>
      </c>
      <c r="Q26" s="34">
        <f t="shared" si="0"/>
        <v>0</v>
      </c>
    </row>
    <row r="27" spans="1:18" ht="23.25" thickBot="1" x14ac:dyDescent="0.35">
      <c r="A27" s="71">
        <v>43877</v>
      </c>
      <c r="B27" s="35"/>
      <c r="C27" s="36"/>
      <c r="D27" s="36"/>
      <c r="E27" s="36"/>
      <c r="F27" s="37"/>
      <c r="G27" s="37"/>
      <c r="H27" s="26"/>
      <c r="I27" s="38"/>
      <c r="J27" s="28">
        <f t="shared" si="1"/>
        <v>0</v>
      </c>
      <c r="K27" s="29">
        <f t="shared" si="2"/>
        <v>0</v>
      </c>
      <c r="L27" s="54"/>
      <c r="M27" s="39">
        <f t="shared" si="3"/>
        <v>0</v>
      </c>
      <c r="N27" s="40">
        <f t="shared" si="4"/>
        <v>0</v>
      </c>
      <c r="O27" s="41">
        <f t="shared" si="5"/>
        <v>0</v>
      </c>
      <c r="P27" s="33">
        <f t="shared" si="6"/>
        <v>0</v>
      </c>
      <c r="Q27" s="34">
        <f t="shared" si="0"/>
        <v>0</v>
      </c>
    </row>
    <row r="28" spans="1:18" ht="23.25" thickBot="1" x14ac:dyDescent="0.35">
      <c r="A28" s="71">
        <v>43878</v>
      </c>
      <c r="B28" s="35">
        <v>0.33333333333333331</v>
      </c>
      <c r="C28" s="24">
        <v>0.5</v>
      </c>
      <c r="D28" s="36"/>
      <c r="E28" s="36"/>
      <c r="F28" s="37"/>
      <c r="G28" s="37"/>
      <c r="H28" s="26"/>
      <c r="I28" s="38"/>
      <c r="J28" s="28">
        <f t="shared" si="1"/>
        <v>0.16666666666666669</v>
      </c>
      <c r="K28" s="29">
        <f t="shared" si="2"/>
        <v>0.16666666666666669</v>
      </c>
      <c r="L28" s="54"/>
      <c r="M28" s="39">
        <f t="shared" si="3"/>
        <v>400</v>
      </c>
      <c r="N28" s="40">
        <f t="shared" si="4"/>
        <v>0</v>
      </c>
      <c r="O28" s="41">
        <f t="shared" si="5"/>
        <v>0</v>
      </c>
      <c r="P28" s="33">
        <f t="shared" si="6"/>
        <v>0</v>
      </c>
      <c r="Q28" s="34">
        <f t="shared" si="0"/>
        <v>0</v>
      </c>
    </row>
    <row r="29" spans="1:18" ht="23.25" thickBot="1" x14ac:dyDescent="0.35">
      <c r="A29" s="71">
        <v>43879</v>
      </c>
      <c r="B29" s="35">
        <v>0.33333333333333331</v>
      </c>
      <c r="C29" s="24">
        <v>0.5</v>
      </c>
      <c r="D29" s="36"/>
      <c r="E29" s="36"/>
      <c r="F29" s="37"/>
      <c r="G29" s="37"/>
      <c r="H29" s="26"/>
      <c r="I29" s="38"/>
      <c r="J29" s="28">
        <f t="shared" si="1"/>
        <v>0.16666666666666669</v>
      </c>
      <c r="K29" s="29">
        <f t="shared" si="2"/>
        <v>0.16666666666666669</v>
      </c>
      <c r="L29" s="54"/>
      <c r="M29" s="39">
        <f t="shared" si="3"/>
        <v>400</v>
      </c>
      <c r="N29" s="40">
        <f t="shared" si="4"/>
        <v>0</v>
      </c>
      <c r="O29" s="41">
        <f t="shared" si="5"/>
        <v>0</v>
      </c>
      <c r="P29" s="33">
        <f t="shared" si="6"/>
        <v>0</v>
      </c>
      <c r="Q29" s="34">
        <f t="shared" si="0"/>
        <v>0</v>
      </c>
    </row>
    <row r="30" spans="1:18" ht="23.25" thickBot="1" x14ac:dyDescent="0.35">
      <c r="A30" s="71">
        <v>43880</v>
      </c>
      <c r="B30" s="35">
        <v>0.33333333333333331</v>
      </c>
      <c r="C30" s="24">
        <v>0.5</v>
      </c>
      <c r="D30" s="36"/>
      <c r="E30" s="36"/>
      <c r="F30" s="37"/>
      <c r="G30" s="37"/>
      <c r="H30" s="26"/>
      <c r="I30" s="38"/>
      <c r="J30" s="28">
        <f t="shared" si="1"/>
        <v>0.16666666666666669</v>
      </c>
      <c r="K30" s="29">
        <f t="shared" si="2"/>
        <v>0.16666666666666669</v>
      </c>
      <c r="L30" s="54"/>
      <c r="M30" s="39">
        <f t="shared" si="3"/>
        <v>400</v>
      </c>
      <c r="N30" s="40">
        <f t="shared" si="4"/>
        <v>0</v>
      </c>
      <c r="O30" s="41">
        <f t="shared" si="5"/>
        <v>0</v>
      </c>
      <c r="P30" s="33">
        <f t="shared" si="6"/>
        <v>0</v>
      </c>
      <c r="Q30" s="34">
        <f t="shared" si="0"/>
        <v>0</v>
      </c>
    </row>
    <row r="31" spans="1:18" ht="23.25" thickBot="1" x14ac:dyDescent="0.35">
      <c r="A31" s="71">
        <v>43881</v>
      </c>
      <c r="B31" s="35">
        <v>0.33333333333333331</v>
      </c>
      <c r="C31" s="24">
        <v>0.5</v>
      </c>
      <c r="D31" s="36"/>
      <c r="E31" s="36"/>
      <c r="F31" s="37"/>
      <c r="G31" s="37"/>
      <c r="H31" s="26"/>
      <c r="I31" s="38"/>
      <c r="J31" s="28">
        <f t="shared" si="1"/>
        <v>0.16666666666666669</v>
      </c>
      <c r="K31" s="29">
        <f t="shared" si="2"/>
        <v>0.16666666666666669</v>
      </c>
      <c r="L31" s="54"/>
      <c r="M31" s="39">
        <f t="shared" si="3"/>
        <v>400</v>
      </c>
      <c r="N31" s="40">
        <f t="shared" si="4"/>
        <v>0</v>
      </c>
      <c r="O31" s="41">
        <f t="shared" si="5"/>
        <v>0</v>
      </c>
      <c r="P31" s="33">
        <f t="shared" si="6"/>
        <v>0</v>
      </c>
      <c r="Q31" s="34">
        <f t="shared" si="0"/>
        <v>0</v>
      </c>
    </row>
    <row r="32" spans="1:18" ht="45.75" thickBot="1" x14ac:dyDescent="0.35">
      <c r="A32" s="71">
        <v>43882</v>
      </c>
      <c r="B32" s="35">
        <v>0.33333333333333331</v>
      </c>
      <c r="C32" s="24">
        <v>0.54166666666666663</v>
      </c>
      <c r="D32" s="36"/>
      <c r="E32" s="36"/>
      <c r="F32" s="37"/>
      <c r="G32" s="37"/>
      <c r="H32" s="26"/>
      <c r="I32" s="38"/>
      <c r="J32" s="28">
        <f t="shared" si="1"/>
        <v>0.20833333333333331</v>
      </c>
      <c r="K32" s="29">
        <f t="shared" si="2"/>
        <v>0.20833333333333331</v>
      </c>
      <c r="L32" s="54" t="s">
        <v>55</v>
      </c>
      <c r="M32" s="39">
        <f t="shared" si="3"/>
        <v>500</v>
      </c>
      <c r="N32" s="40">
        <f t="shared" si="4"/>
        <v>100</v>
      </c>
      <c r="O32" s="41">
        <f t="shared" si="5"/>
        <v>4.1666666666666671E-2</v>
      </c>
      <c r="P32" s="33">
        <f t="shared" si="6"/>
        <v>5.2083333333333343E-2</v>
      </c>
      <c r="Q32" s="34">
        <f t="shared" si="0"/>
        <v>1.25</v>
      </c>
    </row>
    <row r="33" spans="1:19" ht="23.25" thickBot="1" x14ac:dyDescent="0.35">
      <c r="A33" s="71">
        <v>43883</v>
      </c>
      <c r="B33" s="35"/>
      <c r="C33" s="36"/>
      <c r="D33" s="36"/>
      <c r="E33" s="36"/>
      <c r="F33" s="37"/>
      <c r="G33" s="37"/>
      <c r="H33" s="26"/>
      <c r="I33" s="38"/>
      <c r="J33" s="28">
        <f t="shared" si="1"/>
        <v>0</v>
      </c>
      <c r="K33" s="29">
        <f t="shared" si="2"/>
        <v>0</v>
      </c>
      <c r="L33" s="54"/>
      <c r="M33" s="39">
        <f t="shared" si="3"/>
        <v>0</v>
      </c>
      <c r="N33" s="40">
        <f t="shared" si="4"/>
        <v>0</v>
      </c>
      <c r="O33" s="41">
        <f t="shared" si="5"/>
        <v>0</v>
      </c>
      <c r="P33" s="33">
        <f t="shared" si="6"/>
        <v>0</v>
      </c>
      <c r="Q33" s="34">
        <f t="shared" si="0"/>
        <v>0</v>
      </c>
    </row>
    <row r="34" spans="1:19" ht="23.25" thickBot="1" x14ac:dyDescent="0.35">
      <c r="A34" s="71">
        <v>43884</v>
      </c>
      <c r="B34" s="35"/>
      <c r="C34" s="36"/>
      <c r="D34" s="36"/>
      <c r="E34" s="36"/>
      <c r="F34" s="37"/>
      <c r="G34" s="37"/>
      <c r="H34" s="26"/>
      <c r="I34" s="38"/>
      <c r="J34" s="28">
        <f t="shared" si="1"/>
        <v>0</v>
      </c>
      <c r="K34" s="29">
        <f t="shared" si="2"/>
        <v>0</v>
      </c>
      <c r="L34" s="54"/>
      <c r="M34" s="39">
        <f t="shared" si="3"/>
        <v>0</v>
      </c>
      <c r="N34" s="40">
        <f t="shared" si="4"/>
        <v>0</v>
      </c>
      <c r="O34" s="41">
        <f t="shared" si="5"/>
        <v>0</v>
      </c>
      <c r="P34" s="33">
        <f t="shared" si="6"/>
        <v>0</v>
      </c>
      <c r="Q34" s="34">
        <f t="shared" si="0"/>
        <v>0</v>
      </c>
    </row>
    <row r="35" spans="1:19" ht="23.25" thickBot="1" x14ac:dyDescent="0.35">
      <c r="A35" s="71">
        <v>43885</v>
      </c>
      <c r="B35" s="35">
        <v>0.33333333333333331</v>
      </c>
      <c r="C35" s="24">
        <v>0.5</v>
      </c>
      <c r="D35" s="36"/>
      <c r="E35" s="36"/>
      <c r="F35" s="37"/>
      <c r="G35" s="37"/>
      <c r="H35" s="26"/>
      <c r="I35" s="38"/>
      <c r="J35" s="28">
        <f t="shared" si="1"/>
        <v>0.16666666666666669</v>
      </c>
      <c r="K35" s="29">
        <f t="shared" si="2"/>
        <v>0.16666666666666669</v>
      </c>
      <c r="L35" s="54"/>
      <c r="M35" s="39">
        <f t="shared" si="3"/>
        <v>400</v>
      </c>
      <c r="N35" s="40">
        <f t="shared" si="4"/>
        <v>0</v>
      </c>
      <c r="O35" s="41">
        <f t="shared" si="5"/>
        <v>0</v>
      </c>
      <c r="P35" s="33">
        <f t="shared" si="6"/>
        <v>0</v>
      </c>
      <c r="Q35" s="34">
        <f t="shared" si="0"/>
        <v>0</v>
      </c>
    </row>
    <row r="36" spans="1:19" ht="23.25" thickBot="1" x14ac:dyDescent="0.35">
      <c r="A36" s="71">
        <v>43886</v>
      </c>
      <c r="B36" s="35">
        <v>0.33333333333333331</v>
      </c>
      <c r="C36" s="24">
        <v>0.5</v>
      </c>
      <c r="D36" s="36"/>
      <c r="E36" s="36"/>
      <c r="F36" s="37"/>
      <c r="G36" s="37"/>
      <c r="H36" s="26"/>
      <c r="I36" s="38"/>
      <c r="J36" s="28">
        <f t="shared" si="1"/>
        <v>0.16666666666666669</v>
      </c>
      <c r="K36" s="29">
        <f t="shared" si="2"/>
        <v>0.16666666666666669</v>
      </c>
      <c r="L36" s="54"/>
      <c r="M36" s="39">
        <f t="shared" si="3"/>
        <v>400</v>
      </c>
      <c r="N36" s="40">
        <f t="shared" si="4"/>
        <v>0</v>
      </c>
      <c r="O36" s="41">
        <f t="shared" si="5"/>
        <v>0</v>
      </c>
      <c r="P36" s="33">
        <f t="shared" si="6"/>
        <v>0</v>
      </c>
      <c r="Q36" s="34">
        <f t="shared" si="0"/>
        <v>0</v>
      </c>
    </row>
    <row r="37" spans="1:19" ht="23.25" thickBot="1" x14ac:dyDescent="0.35">
      <c r="A37" s="71">
        <v>43887</v>
      </c>
      <c r="B37" s="35">
        <v>0.33333333333333331</v>
      </c>
      <c r="C37" s="24">
        <v>0.5</v>
      </c>
      <c r="D37" s="36"/>
      <c r="E37" s="36"/>
      <c r="F37" s="37"/>
      <c r="G37" s="37"/>
      <c r="H37" s="26"/>
      <c r="I37" s="38"/>
      <c r="J37" s="28">
        <f t="shared" si="1"/>
        <v>0.16666666666666669</v>
      </c>
      <c r="K37" s="29">
        <f t="shared" si="2"/>
        <v>0.16666666666666669</v>
      </c>
      <c r="L37" s="54"/>
      <c r="M37" s="39">
        <f t="shared" si="3"/>
        <v>400</v>
      </c>
      <c r="N37" s="40">
        <f t="shared" si="4"/>
        <v>0</v>
      </c>
      <c r="O37" s="41">
        <f t="shared" si="5"/>
        <v>0</v>
      </c>
      <c r="P37" s="33">
        <f t="shared" si="6"/>
        <v>0</v>
      </c>
      <c r="Q37" s="34">
        <f t="shared" si="0"/>
        <v>0</v>
      </c>
    </row>
    <row r="38" spans="1:19" ht="23.25" thickBot="1" x14ac:dyDescent="0.35">
      <c r="A38" s="71">
        <v>43888</v>
      </c>
      <c r="B38" s="35">
        <v>0.33333333333333331</v>
      </c>
      <c r="C38" s="24">
        <v>0.5</v>
      </c>
      <c r="D38" s="36"/>
      <c r="E38" s="36"/>
      <c r="F38" s="37"/>
      <c r="G38" s="37"/>
      <c r="H38" s="26"/>
      <c r="I38" s="38"/>
      <c r="J38" s="28">
        <f t="shared" si="1"/>
        <v>0.16666666666666669</v>
      </c>
      <c r="K38" s="29">
        <f t="shared" si="2"/>
        <v>0.16666666666666669</v>
      </c>
      <c r="L38" s="54"/>
      <c r="M38" s="39">
        <f t="shared" si="3"/>
        <v>400</v>
      </c>
      <c r="N38" s="40">
        <f t="shared" si="4"/>
        <v>0</v>
      </c>
      <c r="O38" s="41">
        <f t="shared" si="5"/>
        <v>0</v>
      </c>
      <c r="P38" s="33">
        <f t="shared" si="6"/>
        <v>0</v>
      </c>
      <c r="Q38" s="34">
        <f t="shared" si="0"/>
        <v>0</v>
      </c>
    </row>
    <row r="39" spans="1:19" ht="23.25" thickBot="1" x14ac:dyDescent="0.35">
      <c r="A39" s="71">
        <v>43889</v>
      </c>
      <c r="B39" s="35">
        <v>0.33333333333333331</v>
      </c>
      <c r="C39" s="24">
        <v>0.5</v>
      </c>
      <c r="D39" s="36"/>
      <c r="E39" s="36"/>
      <c r="F39" s="37"/>
      <c r="G39" s="37"/>
      <c r="H39" s="26"/>
      <c r="I39" s="38"/>
      <c r="J39" s="28">
        <f t="shared" si="1"/>
        <v>0.16666666666666669</v>
      </c>
      <c r="K39" s="29">
        <f t="shared" si="2"/>
        <v>0.16666666666666669</v>
      </c>
      <c r="L39" s="54"/>
      <c r="M39" s="39">
        <f t="shared" si="3"/>
        <v>400</v>
      </c>
      <c r="N39" s="40">
        <f t="shared" si="4"/>
        <v>0</v>
      </c>
      <c r="O39" s="41">
        <f t="shared" si="5"/>
        <v>0</v>
      </c>
      <c r="P39" s="33">
        <f t="shared" si="6"/>
        <v>0</v>
      </c>
      <c r="Q39" s="34">
        <f t="shared" si="0"/>
        <v>0</v>
      </c>
    </row>
    <row r="40" spans="1:19" ht="23.25" thickBot="1" x14ac:dyDescent="0.35">
      <c r="A40" s="71">
        <v>43890</v>
      </c>
      <c r="B40" s="35"/>
      <c r="C40" s="36"/>
      <c r="D40" s="36"/>
      <c r="E40" s="36"/>
      <c r="F40" s="37"/>
      <c r="G40" s="37"/>
      <c r="H40" s="26"/>
      <c r="I40" s="38"/>
      <c r="J40" s="28">
        <f t="shared" si="1"/>
        <v>0</v>
      </c>
      <c r="K40" s="29">
        <f t="shared" si="2"/>
        <v>0</v>
      </c>
      <c r="L40" s="54"/>
      <c r="M40" s="39">
        <f t="shared" si="3"/>
        <v>0</v>
      </c>
      <c r="N40" s="40">
        <f t="shared" si="4"/>
        <v>0</v>
      </c>
      <c r="O40" s="44">
        <f t="shared" si="5"/>
        <v>0</v>
      </c>
      <c r="P40" s="33">
        <f t="shared" si="6"/>
        <v>0</v>
      </c>
      <c r="Q40" s="34">
        <f t="shared" si="0"/>
        <v>0</v>
      </c>
    </row>
    <row r="41" spans="1:19" ht="23.25" thickBot="1" x14ac:dyDescent="0.35">
      <c r="A41" s="71"/>
      <c r="B41" s="35"/>
      <c r="C41" s="36"/>
      <c r="D41" s="36"/>
      <c r="E41" s="36"/>
      <c r="F41" s="37"/>
      <c r="G41" s="37"/>
      <c r="H41" s="26"/>
      <c r="I41" s="38"/>
      <c r="J41" s="28">
        <f t="shared" si="1"/>
        <v>0</v>
      </c>
      <c r="K41" s="29">
        <f t="shared" si="2"/>
        <v>0</v>
      </c>
      <c r="L41" s="54"/>
      <c r="M41" s="39">
        <f t="shared" si="3"/>
        <v>0</v>
      </c>
      <c r="N41" s="40">
        <f t="shared" si="4"/>
        <v>0</v>
      </c>
      <c r="O41" s="41">
        <f t="shared" si="5"/>
        <v>0</v>
      </c>
      <c r="P41" s="33">
        <f t="shared" si="6"/>
        <v>0</v>
      </c>
      <c r="Q41" s="34">
        <f t="shared" si="0"/>
        <v>0</v>
      </c>
    </row>
    <row r="42" spans="1:19" ht="23.25" thickBot="1" x14ac:dyDescent="0.35">
      <c r="A42" s="71"/>
      <c r="B42" s="45"/>
      <c r="C42" s="36"/>
      <c r="D42" s="36"/>
      <c r="E42" s="46"/>
      <c r="F42" s="47"/>
      <c r="G42" s="47"/>
      <c r="H42" s="48"/>
      <c r="I42" s="49"/>
      <c r="J42" s="28">
        <f t="shared" si="1"/>
        <v>0</v>
      </c>
      <c r="K42" s="29">
        <f t="shared" si="2"/>
        <v>0</v>
      </c>
      <c r="L42" s="55"/>
      <c r="M42" s="39">
        <f t="shared" si="3"/>
        <v>0</v>
      </c>
      <c r="N42" s="40">
        <f t="shared" si="4"/>
        <v>0</v>
      </c>
      <c r="O42" s="41">
        <f t="shared" si="5"/>
        <v>0</v>
      </c>
      <c r="P42" s="33">
        <f t="shared" si="6"/>
        <v>0</v>
      </c>
      <c r="Q42" s="56">
        <f t="shared" si="0"/>
        <v>0</v>
      </c>
      <c r="R42" s="60" t="s">
        <v>51</v>
      </c>
      <c r="S42" s="61">
        <f>E9</f>
        <v>43862</v>
      </c>
    </row>
    <row r="43" spans="1:19" ht="23.25" thickBot="1" x14ac:dyDescent="0.35">
      <c r="B43" s="11"/>
      <c r="C43" s="11"/>
      <c r="D43" s="11"/>
      <c r="E43" s="50"/>
      <c r="F43" s="122" t="s">
        <v>38</v>
      </c>
      <c r="G43" s="123"/>
      <c r="H43" s="123"/>
      <c r="I43" s="123"/>
      <c r="J43" s="124"/>
      <c r="K43" s="51">
        <f>SUM(K12:K42)</f>
        <v>3.478472222222222</v>
      </c>
      <c r="L43" s="11"/>
      <c r="O43" s="52">
        <f>SUM(O12:O42)</f>
        <v>0.14513888888888893</v>
      </c>
      <c r="P43" s="52">
        <f>SUM(P12:P42)</f>
        <v>0.18142361111111116</v>
      </c>
      <c r="Q43" s="57">
        <f>SUM(Q12:Q42)</f>
        <v>4.3599999999999994</v>
      </c>
      <c r="R43" s="130">
        <f>Q43+Janvier!R43</f>
        <v>13.635</v>
      </c>
      <c r="S43" s="131"/>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A1:D1"/>
    <mergeCell ref="I1:K1"/>
    <mergeCell ref="B3:D3"/>
    <mergeCell ref="F3:J3"/>
    <mergeCell ref="B4:D4"/>
    <mergeCell ref="F4:J4"/>
    <mergeCell ref="B5:D5"/>
    <mergeCell ref="F5:J5"/>
    <mergeCell ref="B6:D6"/>
    <mergeCell ref="B7:D7"/>
    <mergeCell ref="A10:A11"/>
    <mergeCell ref="B10:C10"/>
    <mergeCell ref="D10:E10"/>
    <mergeCell ref="F10:I10"/>
    <mergeCell ref="J10:J11"/>
    <mergeCell ref="Q10:Q11"/>
    <mergeCell ref="F43:J43"/>
    <mergeCell ref="R43:S43"/>
    <mergeCell ref="I45:K45"/>
    <mergeCell ref="K10:K11"/>
    <mergeCell ref="L10:L11"/>
    <mergeCell ref="M10:M11"/>
    <mergeCell ref="N10:N11"/>
    <mergeCell ref="O10:O11"/>
    <mergeCell ref="P10:P11"/>
  </mergeCells>
  <conditionalFormatting sqref="A12:A42">
    <cfRule type="expression" dxfId="24" priority="5" stopIfTrue="1">
      <formula>WEEKDAY(A12,2)&gt;5</formula>
    </cfRule>
  </conditionalFormatting>
  <conditionalFormatting sqref="Q12:Q42">
    <cfRule type="cellIs" dxfId="23" priority="1" operator="greaterThan">
      <formula>0</formula>
    </cfRule>
    <cfRule type="cellIs" dxfId="22" priority="4" operator="greaterThan">
      <formula>0</formula>
    </cfRule>
  </conditionalFormatting>
  <conditionalFormatting sqref="Q12">
    <cfRule type="cellIs" dxfId="21" priority="3" operator="greaterThan">
      <formula>0</formula>
    </cfRule>
  </conditionalFormatting>
  <conditionalFormatting sqref="Q12:Q43">
    <cfRule type="cellIs" dxfId="20" priority="2" operator="greaterThan">
      <formula>2.18</formula>
    </cfRule>
  </conditionalFormatting>
  <dataValidations count="1">
    <dataValidation type="list" allowBlank="1" showInputMessage="1" showErrorMessage="1" sqref="B3:D3" xr:uid="{00000000-0002-0000-0400-000000000000}">
      <formula1>Noms</formula1>
    </dataValidation>
  </dataValidations>
  <printOptions horizontalCentered="1" verticalCentered="1"/>
  <pageMargins left="0.27559055118110237" right="0" top="0" bottom="0" header="0" footer="0"/>
  <pageSetup paperSize="9" scale="42" orientation="landscape" cellComments="atEnd"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3">
    <pageSetUpPr fitToPage="1"/>
  </sheetPr>
  <dimension ref="A1:S1048572"/>
  <sheetViews>
    <sheetView showGridLines="0" showZeros="0" zoomScale="80" zoomScaleNormal="80" workbookViewId="0">
      <selection activeCell="B3" sqref="B3:D3"/>
    </sheetView>
  </sheetViews>
  <sheetFormatPr baseColWidth="10" defaultColWidth="13" defaultRowHeight="22.5" zeroHeight="1" x14ac:dyDescent="0.3"/>
  <cols>
    <col min="1" max="1" width="47.5703125" style="9" customWidth="1"/>
    <col min="2" max="3" width="13" style="9"/>
    <col min="4" max="4" width="21.5703125" style="9" customWidth="1"/>
    <col min="5" max="7" width="13" style="9"/>
    <col min="8" max="8" width="13" style="10"/>
    <col min="9" max="9" width="13" style="9"/>
    <col min="10" max="10" width="22.140625" style="10" customWidth="1"/>
    <col min="11" max="11" width="20.5703125" style="9" customWidth="1"/>
    <col min="12" max="12" width="35.7109375" style="9" customWidth="1"/>
    <col min="13" max="15" width="20.5703125" style="11" customWidth="1"/>
    <col min="16" max="16" width="25.7109375" style="9" customWidth="1"/>
    <col min="17" max="17" width="28.85546875" style="9" customWidth="1"/>
    <col min="18" max="18" width="15.140625" style="9" customWidth="1"/>
    <col min="19" max="19" width="23.85546875" style="9" customWidth="1"/>
    <col min="20" max="16384" width="13" style="9"/>
  </cols>
  <sheetData>
    <row r="1" spans="1:19" x14ac:dyDescent="0.3">
      <c r="A1" s="89" t="s">
        <v>17</v>
      </c>
      <c r="B1" s="89"/>
      <c r="C1" s="89"/>
      <c r="D1" s="89"/>
      <c r="I1" s="89"/>
      <c r="J1" s="89"/>
      <c r="K1" s="89"/>
    </row>
    <row r="2" spans="1:19" ht="15" customHeight="1" thickBot="1" x14ac:dyDescent="0.35"/>
    <row r="3" spans="1:19" ht="28.35" customHeight="1" thickTop="1" thickBot="1" x14ac:dyDescent="0.35">
      <c r="A3" s="12" t="s">
        <v>0</v>
      </c>
      <c r="B3" s="92" t="s">
        <v>59</v>
      </c>
      <c r="C3" s="93"/>
      <c r="D3" s="94"/>
      <c r="F3" s="100" t="s">
        <v>37</v>
      </c>
      <c r="G3" s="101"/>
      <c r="H3" s="101"/>
      <c r="I3" s="101"/>
      <c r="J3" s="102"/>
      <c r="K3" s="13">
        <f>SUM(J12:J42)</f>
        <v>3.7333333333333321</v>
      </c>
    </row>
    <row r="4" spans="1:19" ht="28.35" customHeight="1" thickTop="1" thickBot="1" x14ac:dyDescent="0.35">
      <c r="A4" s="12" t="s">
        <v>1</v>
      </c>
      <c r="B4" s="95" t="str">
        <f>IFERROR(VLOOKUP($B$3,Liste_E,2,FALSE),"")</f>
        <v>Vert</v>
      </c>
      <c r="C4" s="96"/>
      <c r="D4" s="97"/>
      <c r="F4" s="100" t="s">
        <v>36</v>
      </c>
      <c r="G4" s="101"/>
      <c r="H4" s="101"/>
      <c r="I4" s="101"/>
      <c r="J4" s="102"/>
      <c r="K4" s="14">
        <f>SUM(K12:K42)</f>
        <v>3.7333333333333321</v>
      </c>
    </row>
    <row r="5" spans="1:19" ht="28.35" customHeight="1" thickTop="1" thickBot="1" x14ac:dyDescent="0.35">
      <c r="A5" s="12" t="s">
        <v>2</v>
      </c>
      <c r="B5" s="95" t="str">
        <f>IFERROR(VLOOKUP($B$3,Liste_E,3,FALSE),"")</f>
        <v>1, rue le la Poupée qui Tousse</v>
      </c>
      <c r="C5" s="96"/>
      <c r="D5" s="97"/>
      <c r="F5" s="100" t="s">
        <v>45</v>
      </c>
      <c r="G5" s="101"/>
      <c r="H5" s="101"/>
      <c r="I5" s="101"/>
      <c r="J5" s="102"/>
      <c r="K5" s="66">
        <f ca="1">VLOOKUP(B3,Salariés!A2:U10,21,FALSE)</f>
        <v>21.378472222222221</v>
      </c>
    </row>
    <row r="6" spans="1:19" ht="28.35" customHeight="1" thickBot="1" x14ac:dyDescent="0.35">
      <c r="A6" s="15" t="s">
        <v>8</v>
      </c>
      <c r="B6" s="103">
        <f>IFERROR(VLOOKUP($B$3,Liste_E,6,FALSE),"")</f>
        <v>189756532</v>
      </c>
      <c r="C6" s="104"/>
      <c r="D6" s="105"/>
      <c r="I6" s="16"/>
      <c r="J6" s="16"/>
      <c r="K6" s="16"/>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43891</v>
      </c>
    </row>
    <row r="10" spans="1:19" ht="15.7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23.25"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43891</v>
      </c>
      <c r="B12" s="23"/>
      <c r="C12" s="24"/>
      <c r="D12" s="24"/>
      <c r="E12" s="24"/>
      <c r="F12" s="25"/>
      <c r="G12" s="25"/>
      <c r="H12" s="26"/>
      <c r="I12" s="27"/>
      <c r="J12" s="28">
        <f>IF(WEEKDAY(A12,2)&lt;6,SUM(C12-B12)+SUM(E12-D12),0)</f>
        <v>0</v>
      </c>
      <c r="K12" s="29">
        <f>IF(F12="X",0,IF(G12="X",E12-D12,IF(H12="X",C12-B12,IF(I12&lt;&gt;"",SUM(J12-I12),J12))))</f>
        <v>0</v>
      </c>
      <c r="L12" s="53"/>
      <c r="M12" s="30">
        <f>(J12*24)*100</f>
        <v>0</v>
      </c>
      <c r="N12" s="31">
        <f>IF(M12&gt;400,M12-400,0)</f>
        <v>0</v>
      </c>
      <c r="O12" s="32">
        <f>(N12/24)/100</f>
        <v>0</v>
      </c>
      <c r="P12" s="33">
        <f>O12*5/4</f>
        <v>0</v>
      </c>
      <c r="Q12" s="34">
        <f t="shared" ref="Q12:Q42" si="0">ROUND(P12*24,2)</f>
        <v>0</v>
      </c>
    </row>
    <row r="13" spans="1:19" ht="23.25" thickBot="1" x14ac:dyDescent="0.35">
      <c r="A13" s="71">
        <v>43892</v>
      </c>
      <c r="B13" s="35">
        <v>0.35416666666666669</v>
      </c>
      <c r="C13" s="24">
        <v>0.54583333333333328</v>
      </c>
      <c r="D13" s="36"/>
      <c r="E13" s="36"/>
      <c r="F13" s="37"/>
      <c r="G13" s="37"/>
      <c r="H13" s="26"/>
      <c r="I13" s="38"/>
      <c r="J13" s="28">
        <f t="shared" ref="J13:J42" si="1">IF(WEEKDAY(A13,2)&lt;6,SUM(C13-B13)+SUM(E13-D13),0)</f>
        <v>0.1916666666666666</v>
      </c>
      <c r="K13" s="29">
        <f t="shared" ref="K13:K42" si="2">IF(F13="X",0,IF(G13="X",E13-D13,IF(H13="X",C13-B13,IF(I13&lt;&gt;"",SUM(J13-I13),J13))))</f>
        <v>0.1916666666666666</v>
      </c>
      <c r="L13" s="54" t="s">
        <v>56</v>
      </c>
      <c r="M13" s="39">
        <f>(J13*24)*100</f>
        <v>459.99999999999977</v>
      </c>
      <c r="N13" s="40">
        <f>IF(M13&gt;400,M13-400,0)</f>
        <v>59.999999999999773</v>
      </c>
      <c r="O13" s="41">
        <f>(N13/24)/100</f>
        <v>2.4999999999999908E-2</v>
      </c>
      <c r="P13" s="33">
        <f>O13*5/4</f>
        <v>3.1249999999999886E-2</v>
      </c>
      <c r="Q13" s="34">
        <f t="shared" si="0"/>
        <v>0.75</v>
      </c>
    </row>
    <row r="14" spans="1:19" ht="23.25" thickBot="1" x14ac:dyDescent="0.35">
      <c r="A14" s="71">
        <v>43893</v>
      </c>
      <c r="B14" s="35">
        <v>0.35416666666666669</v>
      </c>
      <c r="C14" s="24">
        <v>0.52083333333333337</v>
      </c>
      <c r="D14" s="36"/>
      <c r="E14" s="36"/>
      <c r="F14" s="37"/>
      <c r="G14" s="37"/>
      <c r="H14" s="26"/>
      <c r="I14" s="38"/>
      <c r="J14" s="28">
        <f t="shared" si="1"/>
        <v>0.16666666666666669</v>
      </c>
      <c r="K14" s="29">
        <f>IF(F14="X",0,IF(G14="X",E14-D14,IF(H14="X",C14-B14,IF(I14&lt;&gt;"",SUM(J14-I14),J14))))</f>
        <v>0.16666666666666669</v>
      </c>
      <c r="L14" s="54"/>
      <c r="M14" s="39">
        <f>(J14*24)*100</f>
        <v>400</v>
      </c>
      <c r="N14" s="40">
        <f>IF(M14&gt;400,M14-400,0)</f>
        <v>0</v>
      </c>
      <c r="O14" s="41">
        <f>(N14/24)/100</f>
        <v>0</v>
      </c>
      <c r="P14" s="33">
        <f>O14*5/4</f>
        <v>0</v>
      </c>
      <c r="Q14" s="34">
        <f t="shared" si="0"/>
        <v>0</v>
      </c>
      <c r="R14" s="42"/>
      <c r="S14" s="42"/>
    </row>
    <row r="15" spans="1:19" ht="23.25" thickBot="1" x14ac:dyDescent="0.35">
      <c r="A15" s="71">
        <v>43894</v>
      </c>
      <c r="B15" s="35">
        <v>0.35416666666666669</v>
      </c>
      <c r="C15" s="24">
        <v>0.52083333333333337</v>
      </c>
      <c r="D15" s="36"/>
      <c r="E15" s="36"/>
      <c r="F15" s="37"/>
      <c r="G15" s="37"/>
      <c r="H15" s="26"/>
      <c r="I15" s="38"/>
      <c r="J15" s="28">
        <f t="shared" si="1"/>
        <v>0.16666666666666669</v>
      </c>
      <c r="K15" s="29">
        <f t="shared" si="2"/>
        <v>0.16666666666666669</v>
      </c>
      <c r="L15" s="54"/>
      <c r="M15" s="39">
        <f t="shared" ref="M15:M42" si="3">(J15*24)*100</f>
        <v>400</v>
      </c>
      <c r="N15" s="40">
        <f t="shared" ref="N15:N42" si="4">IF(M15&gt;400,M15-400,0)</f>
        <v>0</v>
      </c>
      <c r="O15" s="41">
        <f t="shared" ref="O15:O42" si="5">(N15/24)/100</f>
        <v>0</v>
      </c>
      <c r="P15" s="33">
        <f>O15*5/4</f>
        <v>0</v>
      </c>
      <c r="Q15" s="34">
        <f t="shared" si="0"/>
        <v>0</v>
      </c>
    </row>
    <row r="16" spans="1:19" ht="23.25" thickBot="1" x14ac:dyDescent="0.35">
      <c r="A16" s="71">
        <v>43895</v>
      </c>
      <c r="B16" s="35">
        <v>0.35416666666666669</v>
      </c>
      <c r="C16" s="24">
        <v>0.52083333333333337</v>
      </c>
      <c r="D16" s="36"/>
      <c r="E16" s="36"/>
      <c r="F16" s="37"/>
      <c r="G16" s="37"/>
      <c r="H16" s="26"/>
      <c r="I16" s="38"/>
      <c r="J16" s="28">
        <f t="shared" si="1"/>
        <v>0.16666666666666669</v>
      </c>
      <c r="K16" s="29">
        <f t="shared" si="2"/>
        <v>0.16666666666666669</v>
      </c>
      <c r="L16" s="54"/>
      <c r="M16" s="39">
        <f t="shared" si="3"/>
        <v>400</v>
      </c>
      <c r="N16" s="40">
        <f t="shared" si="4"/>
        <v>0</v>
      </c>
      <c r="O16" s="41">
        <f t="shared" si="5"/>
        <v>0</v>
      </c>
      <c r="P16" s="33">
        <f t="shared" ref="P16:P42" si="6">O16*5/4</f>
        <v>0</v>
      </c>
      <c r="Q16" s="34">
        <f t="shared" si="0"/>
        <v>0</v>
      </c>
    </row>
    <row r="17" spans="1:18" ht="23.25" thickBot="1" x14ac:dyDescent="0.35">
      <c r="A17" s="71">
        <v>43896</v>
      </c>
      <c r="B17" s="35">
        <v>0.35416666666666669</v>
      </c>
      <c r="C17" s="24">
        <v>0.52083333333333337</v>
      </c>
      <c r="D17" s="36"/>
      <c r="E17" s="36"/>
      <c r="F17" s="37"/>
      <c r="G17" s="37"/>
      <c r="H17" s="26"/>
      <c r="I17" s="38"/>
      <c r="J17" s="28">
        <f t="shared" si="1"/>
        <v>0.16666666666666669</v>
      </c>
      <c r="K17" s="29">
        <f t="shared" si="2"/>
        <v>0.16666666666666669</v>
      </c>
      <c r="L17" s="54"/>
      <c r="M17" s="39">
        <f t="shared" si="3"/>
        <v>400</v>
      </c>
      <c r="N17" s="40">
        <f t="shared" si="4"/>
        <v>0</v>
      </c>
      <c r="O17" s="41">
        <f t="shared" si="5"/>
        <v>0</v>
      </c>
      <c r="P17" s="33">
        <f t="shared" si="6"/>
        <v>0</v>
      </c>
      <c r="Q17" s="34">
        <f t="shared" si="0"/>
        <v>0</v>
      </c>
    </row>
    <row r="18" spans="1:18" ht="23.25" thickBot="1" x14ac:dyDescent="0.35">
      <c r="A18" s="71">
        <v>43897</v>
      </c>
      <c r="B18" s="35"/>
      <c r="C18" s="24"/>
      <c r="D18" s="36"/>
      <c r="E18" s="36"/>
      <c r="F18" s="37"/>
      <c r="G18" s="37"/>
      <c r="H18" s="26"/>
      <c r="I18" s="38"/>
      <c r="J18" s="28">
        <f t="shared" si="1"/>
        <v>0</v>
      </c>
      <c r="K18" s="29">
        <f t="shared" si="2"/>
        <v>0</v>
      </c>
      <c r="L18" s="54"/>
      <c r="M18" s="39">
        <f t="shared" si="3"/>
        <v>0</v>
      </c>
      <c r="N18" s="40">
        <f t="shared" si="4"/>
        <v>0</v>
      </c>
      <c r="O18" s="41">
        <f t="shared" si="5"/>
        <v>0</v>
      </c>
      <c r="P18" s="33">
        <f t="shared" si="6"/>
        <v>0</v>
      </c>
      <c r="Q18" s="34">
        <f t="shared" si="0"/>
        <v>0</v>
      </c>
      <c r="R18" s="43"/>
    </row>
    <row r="19" spans="1:18" ht="23.25" thickBot="1" x14ac:dyDescent="0.35">
      <c r="A19" s="71">
        <v>43898</v>
      </c>
      <c r="B19" s="35"/>
      <c r="C19" s="36"/>
      <c r="D19" s="36"/>
      <c r="E19" s="36"/>
      <c r="F19" s="37"/>
      <c r="G19" s="37"/>
      <c r="H19" s="26"/>
      <c r="I19" s="38"/>
      <c r="J19" s="28">
        <f t="shared" si="1"/>
        <v>0</v>
      </c>
      <c r="K19" s="29">
        <f t="shared" si="2"/>
        <v>0</v>
      </c>
      <c r="L19" s="54"/>
      <c r="M19" s="39">
        <f t="shared" si="3"/>
        <v>0</v>
      </c>
      <c r="N19" s="40">
        <f t="shared" si="4"/>
        <v>0</v>
      </c>
      <c r="O19" s="41">
        <f t="shared" si="5"/>
        <v>0</v>
      </c>
      <c r="P19" s="33">
        <f t="shared" si="6"/>
        <v>0</v>
      </c>
      <c r="Q19" s="34">
        <f t="shared" si="0"/>
        <v>0</v>
      </c>
    </row>
    <row r="20" spans="1:18" ht="23.25" thickBot="1" x14ac:dyDescent="0.35">
      <c r="A20" s="71">
        <v>43899</v>
      </c>
      <c r="B20" s="35">
        <v>0.33333333333333331</v>
      </c>
      <c r="C20" s="24">
        <v>0.5</v>
      </c>
      <c r="D20" s="36"/>
      <c r="E20" s="36"/>
      <c r="F20" s="37"/>
      <c r="G20" s="37"/>
      <c r="H20" s="26"/>
      <c r="I20" s="38"/>
      <c r="J20" s="28">
        <f t="shared" si="1"/>
        <v>0.16666666666666669</v>
      </c>
      <c r="K20" s="29">
        <f t="shared" si="2"/>
        <v>0.16666666666666669</v>
      </c>
      <c r="L20" s="54"/>
      <c r="M20" s="39">
        <f t="shared" si="3"/>
        <v>400</v>
      </c>
      <c r="N20" s="40">
        <f t="shared" si="4"/>
        <v>0</v>
      </c>
      <c r="O20" s="41">
        <f t="shared" si="5"/>
        <v>0</v>
      </c>
      <c r="P20" s="33">
        <f t="shared" si="6"/>
        <v>0</v>
      </c>
      <c r="Q20" s="34">
        <f t="shared" si="0"/>
        <v>0</v>
      </c>
    </row>
    <row r="21" spans="1:18" ht="23.25" thickBot="1" x14ac:dyDescent="0.35">
      <c r="A21" s="71">
        <v>43900</v>
      </c>
      <c r="B21" s="35">
        <v>0.33333333333333331</v>
      </c>
      <c r="C21" s="24">
        <v>0.5</v>
      </c>
      <c r="D21" s="36"/>
      <c r="E21" s="36"/>
      <c r="F21" s="37"/>
      <c r="G21" s="37"/>
      <c r="H21" s="26"/>
      <c r="I21" s="38"/>
      <c r="J21" s="28">
        <f t="shared" si="1"/>
        <v>0.16666666666666669</v>
      </c>
      <c r="K21" s="29">
        <f t="shared" si="2"/>
        <v>0.16666666666666669</v>
      </c>
      <c r="L21" s="54"/>
      <c r="M21" s="39">
        <f t="shared" si="3"/>
        <v>400</v>
      </c>
      <c r="N21" s="40">
        <f t="shared" si="4"/>
        <v>0</v>
      </c>
      <c r="O21" s="41">
        <f t="shared" si="5"/>
        <v>0</v>
      </c>
      <c r="P21" s="33">
        <f t="shared" si="6"/>
        <v>0</v>
      </c>
      <c r="Q21" s="34">
        <f t="shared" si="0"/>
        <v>0</v>
      </c>
    </row>
    <row r="22" spans="1:18" ht="23.25" thickBot="1" x14ac:dyDescent="0.35">
      <c r="A22" s="71">
        <v>43901</v>
      </c>
      <c r="B22" s="35">
        <v>0.33333333333333331</v>
      </c>
      <c r="C22" s="24">
        <v>0.5</v>
      </c>
      <c r="D22" s="36"/>
      <c r="E22" s="36"/>
      <c r="F22" s="37"/>
      <c r="G22" s="37"/>
      <c r="H22" s="26"/>
      <c r="I22" s="38"/>
      <c r="J22" s="28">
        <f t="shared" si="1"/>
        <v>0.16666666666666669</v>
      </c>
      <c r="K22" s="29">
        <f t="shared" si="2"/>
        <v>0.16666666666666669</v>
      </c>
      <c r="L22" s="54"/>
      <c r="M22" s="39">
        <f t="shared" si="3"/>
        <v>400</v>
      </c>
      <c r="N22" s="40">
        <f t="shared" si="4"/>
        <v>0</v>
      </c>
      <c r="O22" s="41">
        <f t="shared" si="5"/>
        <v>0</v>
      </c>
      <c r="P22" s="33">
        <f t="shared" si="6"/>
        <v>0</v>
      </c>
      <c r="Q22" s="34">
        <f t="shared" si="0"/>
        <v>0</v>
      </c>
    </row>
    <row r="23" spans="1:18" ht="23.25" thickBot="1" x14ac:dyDescent="0.35">
      <c r="A23" s="71">
        <v>43902</v>
      </c>
      <c r="B23" s="35">
        <v>0.33333333333333331</v>
      </c>
      <c r="C23" s="24">
        <v>0.5</v>
      </c>
      <c r="D23" s="36"/>
      <c r="E23" s="36"/>
      <c r="F23" s="37"/>
      <c r="G23" s="37"/>
      <c r="H23" s="26"/>
      <c r="I23" s="38"/>
      <c r="J23" s="28">
        <f t="shared" si="1"/>
        <v>0.16666666666666669</v>
      </c>
      <c r="K23" s="29">
        <f t="shared" si="2"/>
        <v>0.16666666666666669</v>
      </c>
      <c r="L23" s="54"/>
      <c r="M23" s="39">
        <f t="shared" si="3"/>
        <v>400</v>
      </c>
      <c r="N23" s="40">
        <f t="shared" si="4"/>
        <v>0</v>
      </c>
      <c r="O23" s="41">
        <f t="shared" si="5"/>
        <v>0</v>
      </c>
      <c r="P23" s="33">
        <f t="shared" si="6"/>
        <v>0</v>
      </c>
      <c r="Q23" s="34">
        <f t="shared" si="0"/>
        <v>0</v>
      </c>
    </row>
    <row r="24" spans="1:18" ht="23.25" thickBot="1" x14ac:dyDescent="0.35">
      <c r="A24" s="71">
        <v>43903</v>
      </c>
      <c r="B24" s="35">
        <v>0.33333333333333331</v>
      </c>
      <c r="C24" s="24">
        <v>0.54166666666666663</v>
      </c>
      <c r="D24" s="36"/>
      <c r="E24" s="36"/>
      <c r="F24" s="37"/>
      <c r="G24" s="37"/>
      <c r="H24" s="26"/>
      <c r="I24" s="38"/>
      <c r="J24" s="28">
        <f t="shared" si="1"/>
        <v>0.20833333333333331</v>
      </c>
      <c r="K24" s="29">
        <f t="shared" si="2"/>
        <v>0.20833333333333331</v>
      </c>
      <c r="L24" s="54" t="s">
        <v>57</v>
      </c>
      <c r="M24" s="39">
        <f t="shared" si="3"/>
        <v>500</v>
      </c>
      <c r="N24" s="40">
        <f t="shared" si="4"/>
        <v>100</v>
      </c>
      <c r="O24" s="41">
        <f t="shared" si="5"/>
        <v>4.1666666666666671E-2</v>
      </c>
      <c r="P24" s="33">
        <f t="shared" si="6"/>
        <v>5.2083333333333343E-2</v>
      </c>
      <c r="Q24" s="34">
        <f t="shared" si="0"/>
        <v>1.25</v>
      </c>
    </row>
    <row r="25" spans="1:18" ht="23.25" thickBot="1" x14ac:dyDescent="0.35">
      <c r="A25" s="71">
        <v>43904</v>
      </c>
      <c r="B25" s="35"/>
      <c r="C25" s="24"/>
      <c r="D25" s="36"/>
      <c r="E25" s="36"/>
      <c r="F25" s="37"/>
      <c r="G25" s="37"/>
      <c r="H25" s="26"/>
      <c r="I25" s="38"/>
      <c r="J25" s="28">
        <f t="shared" si="1"/>
        <v>0</v>
      </c>
      <c r="K25" s="29">
        <f t="shared" si="2"/>
        <v>0</v>
      </c>
      <c r="L25" s="54"/>
      <c r="M25" s="39">
        <f t="shared" si="3"/>
        <v>0</v>
      </c>
      <c r="N25" s="40">
        <f t="shared" si="4"/>
        <v>0</v>
      </c>
      <c r="O25" s="41">
        <f t="shared" si="5"/>
        <v>0</v>
      </c>
      <c r="P25" s="33">
        <f t="shared" si="6"/>
        <v>0</v>
      </c>
      <c r="Q25" s="34">
        <f t="shared" si="0"/>
        <v>0</v>
      </c>
    </row>
    <row r="26" spans="1:18" ht="23.25" thickBot="1" x14ac:dyDescent="0.35">
      <c r="A26" s="71">
        <v>43905</v>
      </c>
      <c r="B26" s="35"/>
      <c r="C26" s="36"/>
      <c r="D26" s="36"/>
      <c r="E26" s="36"/>
      <c r="F26" s="37"/>
      <c r="G26" s="37"/>
      <c r="H26" s="26"/>
      <c r="I26" s="38"/>
      <c r="J26" s="28">
        <f t="shared" si="1"/>
        <v>0</v>
      </c>
      <c r="K26" s="29">
        <f t="shared" si="2"/>
        <v>0</v>
      </c>
      <c r="L26" s="54"/>
      <c r="M26" s="39">
        <f t="shared" si="3"/>
        <v>0</v>
      </c>
      <c r="N26" s="40">
        <f t="shared" si="4"/>
        <v>0</v>
      </c>
      <c r="O26" s="41">
        <f t="shared" si="5"/>
        <v>0</v>
      </c>
      <c r="P26" s="33">
        <f t="shared" si="6"/>
        <v>0</v>
      </c>
      <c r="Q26" s="34">
        <f t="shared" si="0"/>
        <v>0</v>
      </c>
    </row>
    <row r="27" spans="1:18" ht="23.25" thickBot="1" x14ac:dyDescent="0.35">
      <c r="A27" s="71">
        <v>43906</v>
      </c>
      <c r="B27" s="73">
        <v>0.33333333333333331</v>
      </c>
      <c r="C27" s="27">
        <v>0.5</v>
      </c>
      <c r="D27" s="36"/>
      <c r="E27" s="36"/>
      <c r="F27" s="37"/>
      <c r="G27" s="37"/>
      <c r="H27" s="26"/>
      <c r="I27" s="38"/>
      <c r="J27" s="28">
        <f t="shared" si="1"/>
        <v>0.16666666666666669</v>
      </c>
      <c r="K27" s="29">
        <f t="shared" si="2"/>
        <v>0.16666666666666669</v>
      </c>
      <c r="L27" s="54"/>
      <c r="M27" s="39">
        <f t="shared" si="3"/>
        <v>400</v>
      </c>
      <c r="N27" s="40">
        <f t="shared" si="4"/>
        <v>0</v>
      </c>
      <c r="O27" s="41">
        <f t="shared" si="5"/>
        <v>0</v>
      </c>
      <c r="P27" s="33">
        <f t="shared" si="6"/>
        <v>0</v>
      </c>
      <c r="Q27" s="34">
        <f t="shared" si="0"/>
        <v>0</v>
      </c>
    </row>
    <row r="28" spans="1:18" ht="23.25" thickBot="1" x14ac:dyDescent="0.35">
      <c r="A28" s="71">
        <v>43907</v>
      </c>
      <c r="B28" s="73">
        <v>0.33333333333333331</v>
      </c>
      <c r="C28" s="27">
        <v>0.5</v>
      </c>
      <c r="D28" s="36"/>
      <c r="E28" s="36"/>
      <c r="F28" s="37"/>
      <c r="G28" s="37"/>
      <c r="H28" s="26"/>
      <c r="I28" s="38"/>
      <c r="J28" s="28">
        <f t="shared" si="1"/>
        <v>0.16666666666666669</v>
      </c>
      <c r="K28" s="29">
        <f t="shared" si="2"/>
        <v>0.16666666666666669</v>
      </c>
      <c r="L28" s="54"/>
      <c r="M28" s="39">
        <f t="shared" si="3"/>
        <v>400</v>
      </c>
      <c r="N28" s="40">
        <f t="shared" si="4"/>
        <v>0</v>
      </c>
      <c r="O28" s="41">
        <f t="shared" si="5"/>
        <v>0</v>
      </c>
      <c r="P28" s="33">
        <f t="shared" si="6"/>
        <v>0</v>
      </c>
      <c r="Q28" s="34">
        <f t="shared" si="0"/>
        <v>0</v>
      </c>
    </row>
    <row r="29" spans="1:18" ht="23.25" thickBot="1" x14ac:dyDescent="0.35">
      <c r="A29" s="71">
        <v>43908</v>
      </c>
      <c r="B29" s="73">
        <v>0.33333333333333331</v>
      </c>
      <c r="C29" s="27">
        <v>0.5</v>
      </c>
      <c r="D29" s="36"/>
      <c r="E29" s="36"/>
      <c r="F29" s="37"/>
      <c r="G29" s="37"/>
      <c r="H29" s="26"/>
      <c r="I29" s="38"/>
      <c r="J29" s="28">
        <f t="shared" si="1"/>
        <v>0.16666666666666669</v>
      </c>
      <c r="K29" s="29">
        <f t="shared" si="2"/>
        <v>0.16666666666666669</v>
      </c>
      <c r="L29" s="54"/>
      <c r="M29" s="39">
        <f t="shared" si="3"/>
        <v>400</v>
      </c>
      <c r="N29" s="40">
        <f t="shared" si="4"/>
        <v>0</v>
      </c>
      <c r="O29" s="41">
        <f t="shared" si="5"/>
        <v>0</v>
      </c>
      <c r="P29" s="33">
        <f t="shared" si="6"/>
        <v>0</v>
      </c>
      <c r="Q29" s="34">
        <f t="shared" si="0"/>
        <v>0</v>
      </c>
    </row>
    <row r="30" spans="1:18" ht="23.25" thickBot="1" x14ac:dyDescent="0.35">
      <c r="A30" s="71">
        <v>43909</v>
      </c>
      <c r="B30" s="73">
        <v>0.33333333333333331</v>
      </c>
      <c r="C30" s="27">
        <v>0.5</v>
      </c>
      <c r="D30" s="36"/>
      <c r="E30" s="36"/>
      <c r="F30" s="37"/>
      <c r="G30" s="37"/>
      <c r="H30" s="26"/>
      <c r="I30" s="38"/>
      <c r="J30" s="28">
        <f t="shared" si="1"/>
        <v>0.16666666666666669</v>
      </c>
      <c r="K30" s="29">
        <f t="shared" si="2"/>
        <v>0.16666666666666669</v>
      </c>
      <c r="L30" s="54"/>
      <c r="M30" s="39">
        <f t="shared" si="3"/>
        <v>400</v>
      </c>
      <c r="N30" s="40">
        <f t="shared" si="4"/>
        <v>0</v>
      </c>
      <c r="O30" s="41">
        <f t="shared" si="5"/>
        <v>0</v>
      </c>
      <c r="P30" s="33">
        <f t="shared" si="6"/>
        <v>0</v>
      </c>
      <c r="Q30" s="34">
        <f t="shared" si="0"/>
        <v>0</v>
      </c>
    </row>
    <row r="31" spans="1:18" ht="23.25" thickBot="1" x14ac:dyDescent="0.35">
      <c r="A31" s="71">
        <v>43910</v>
      </c>
      <c r="B31" s="73">
        <v>0.33333333333333331</v>
      </c>
      <c r="C31" s="27">
        <v>0.5</v>
      </c>
      <c r="D31" s="36"/>
      <c r="E31" s="36"/>
      <c r="F31" s="37"/>
      <c r="G31" s="37"/>
      <c r="H31" s="26"/>
      <c r="I31" s="38"/>
      <c r="J31" s="28">
        <f t="shared" si="1"/>
        <v>0.16666666666666669</v>
      </c>
      <c r="K31" s="29">
        <f t="shared" si="2"/>
        <v>0.16666666666666669</v>
      </c>
      <c r="L31" s="54"/>
      <c r="M31" s="39">
        <f t="shared" si="3"/>
        <v>400</v>
      </c>
      <c r="N31" s="40">
        <f t="shared" si="4"/>
        <v>0</v>
      </c>
      <c r="O31" s="41">
        <f t="shared" si="5"/>
        <v>0</v>
      </c>
      <c r="P31" s="33">
        <f t="shared" si="6"/>
        <v>0</v>
      </c>
      <c r="Q31" s="34">
        <f t="shared" si="0"/>
        <v>0</v>
      </c>
    </row>
    <row r="32" spans="1:18" ht="23.25" thickBot="1" x14ac:dyDescent="0.35">
      <c r="A32" s="71">
        <v>43911</v>
      </c>
      <c r="B32" s="73"/>
      <c r="C32" s="27"/>
      <c r="D32" s="36"/>
      <c r="E32" s="36"/>
      <c r="F32" s="37"/>
      <c r="G32" s="37"/>
      <c r="H32" s="26"/>
      <c r="I32" s="38"/>
      <c r="J32" s="28">
        <f t="shared" si="1"/>
        <v>0</v>
      </c>
      <c r="K32" s="29">
        <f t="shared" si="2"/>
        <v>0</v>
      </c>
      <c r="L32" s="54"/>
      <c r="M32" s="39">
        <f t="shared" si="3"/>
        <v>0</v>
      </c>
      <c r="N32" s="40">
        <f t="shared" si="4"/>
        <v>0</v>
      </c>
      <c r="O32" s="41">
        <f t="shared" si="5"/>
        <v>0</v>
      </c>
      <c r="P32" s="33">
        <f t="shared" si="6"/>
        <v>0</v>
      </c>
      <c r="Q32" s="34">
        <f t="shared" si="0"/>
        <v>0</v>
      </c>
    </row>
    <row r="33" spans="1:19" ht="23.25" thickBot="1" x14ac:dyDescent="0.35">
      <c r="A33" s="71">
        <v>43912</v>
      </c>
      <c r="B33" s="73"/>
      <c r="C33" s="38"/>
      <c r="D33" s="36"/>
      <c r="E33" s="36"/>
      <c r="F33" s="37"/>
      <c r="G33" s="37"/>
      <c r="H33" s="26"/>
      <c r="I33" s="38"/>
      <c r="J33" s="28">
        <f t="shared" si="1"/>
        <v>0</v>
      </c>
      <c r="K33" s="29">
        <f t="shared" si="2"/>
        <v>0</v>
      </c>
      <c r="L33" s="54"/>
      <c r="M33" s="39">
        <f t="shared" si="3"/>
        <v>0</v>
      </c>
      <c r="N33" s="40">
        <f t="shared" si="4"/>
        <v>0</v>
      </c>
      <c r="O33" s="41">
        <f t="shared" si="5"/>
        <v>0</v>
      </c>
      <c r="P33" s="33">
        <f t="shared" si="6"/>
        <v>0</v>
      </c>
      <c r="Q33" s="34">
        <f t="shared" si="0"/>
        <v>0</v>
      </c>
    </row>
    <row r="34" spans="1:19" ht="23.25" thickBot="1" x14ac:dyDescent="0.35">
      <c r="A34" s="71">
        <v>43913</v>
      </c>
      <c r="B34" s="73">
        <v>0.33333333333333331</v>
      </c>
      <c r="C34" s="27">
        <v>0.5</v>
      </c>
      <c r="D34" s="36"/>
      <c r="E34" s="36"/>
      <c r="F34" s="37"/>
      <c r="G34" s="37"/>
      <c r="H34" s="26"/>
      <c r="I34" s="38"/>
      <c r="J34" s="28">
        <f t="shared" si="1"/>
        <v>0.16666666666666669</v>
      </c>
      <c r="K34" s="29">
        <f t="shared" si="2"/>
        <v>0.16666666666666669</v>
      </c>
      <c r="L34" s="54"/>
      <c r="M34" s="39">
        <f t="shared" si="3"/>
        <v>400</v>
      </c>
      <c r="N34" s="40">
        <f t="shared" si="4"/>
        <v>0</v>
      </c>
      <c r="O34" s="41">
        <f t="shared" si="5"/>
        <v>0</v>
      </c>
      <c r="P34" s="33">
        <f t="shared" si="6"/>
        <v>0</v>
      </c>
      <c r="Q34" s="34">
        <f t="shared" si="0"/>
        <v>0</v>
      </c>
    </row>
    <row r="35" spans="1:19" ht="23.25" thickBot="1" x14ac:dyDescent="0.35">
      <c r="A35" s="71">
        <v>43914</v>
      </c>
      <c r="B35" s="73">
        <v>0.33333333333333331</v>
      </c>
      <c r="C35" s="27">
        <v>0.5</v>
      </c>
      <c r="D35" s="36"/>
      <c r="E35" s="36"/>
      <c r="F35" s="37"/>
      <c r="G35" s="37"/>
      <c r="H35" s="26"/>
      <c r="I35" s="38"/>
      <c r="J35" s="28">
        <f t="shared" si="1"/>
        <v>0.16666666666666669</v>
      </c>
      <c r="K35" s="29">
        <f t="shared" si="2"/>
        <v>0.16666666666666669</v>
      </c>
      <c r="L35" s="54"/>
      <c r="M35" s="39">
        <f t="shared" si="3"/>
        <v>400</v>
      </c>
      <c r="N35" s="40">
        <f t="shared" si="4"/>
        <v>0</v>
      </c>
      <c r="O35" s="41">
        <f t="shared" si="5"/>
        <v>0</v>
      </c>
      <c r="P35" s="33">
        <f t="shared" si="6"/>
        <v>0</v>
      </c>
      <c r="Q35" s="34">
        <f t="shared" si="0"/>
        <v>0</v>
      </c>
    </row>
    <row r="36" spans="1:19" ht="23.25" thickBot="1" x14ac:dyDescent="0.35">
      <c r="A36" s="71">
        <v>43915</v>
      </c>
      <c r="B36" s="73">
        <v>0.33333333333333331</v>
      </c>
      <c r="C36" s="27">
        <v>0.5</v>
      </c>
      <c r="D36" s="36"/>
      <c r="E36" s="36"/>
      <c r="F36" s="37"/>
      <c r="G36" s="37"/>
      <c r="H36" s="26"/>
      <c r="I36" s="38"/>
      <c r="J36" s="28">
        <f t="shared" si="1"/>
        <v>0.16666666666666669</v>
      </c>
      <c r="K36" s="29">
        <f t="shared" si="2"/>
        <v>0.16666666666666669</v>
      </c>
      <c r="L36" s="54"/>
      <c r="M36" s="39">
        <f t="shared" si="3"/>
        <v>400</v>
      </c>
      <c r="N36" s="40">
        <f t="shared" si="4"/>
        <v>0</v>
      </c>
      <c r="O36" s="41">
        <f t="shared" si="5"/>
        <v>0</v>
      </c>
      <c r="P36" s="33">
        <f t="shared" si="6"/>
        <v>0</v>
      </c>
      <c r="Q36" s="34">
        <f t="shared" si="0"/>
        <v>0</v>
      </c>
    </row>
    <row r="37" spans="1:19" ht="23.25" thickBot="1" x14ac:dyDescent="0.35">
      <c r="A37" s="71">
        <v>43916</v>
      </c>
      <c r="B37" s="73">
        <v>0.33333333333333331</v>
      </c>
      <c r="C37" s="27">
        <v>0.5</v>
      </c>
      <c r="D37" s="36"/>
      <c r="E37" s="36"/>
      <c r="F37" s="37"/>
      <c r="G37" s="37"/>
      <c r="H37" s="26"/>
      <c r="I37" s="38"/>
      <c r="J37" s="28">
        <f t="shared" si="1"/>
        <v>0.16666666666666669</v>
      </c>
      <c r="K37" s="29">
        <f t="shared" si="2"/>
        <v>0.16666666666666669</v>
      </c>
      <c r="L37" s="54"/>
      <c r="M37" s="39">
        <f t="shared" si="3"/>
        <v>400</v>
      </c>
      <c r="N37" s="40">
        <f t="shared" si="4"/>
        <v>0</v>
      </c>
      <c r="O37" s="41">
        <f t="shared" si="5"/>
        <v>0</v>
      </c>
      <c r="P37" s="33">
        <f t="shared" si="6"/>
        <v>0</v>
      </c>
      <c r="Q37" s="34">
        <f t="shared" si="0"/>
        <v>0</v>
      </c>
    </row>
    <row r="38" spans="1:19" ht="23.25" thickBot="1" x14ac:dyDescent="0.35">
      <c r="A38" s="71">
        <v>43917</v>
      </c>
      <c r="B38" s="73">
        <v>0.33333333333333331</v>
      </c>
      <c r="C38" s="27">
        <v>0.5</v>
      </c>
      <c r="D38" s="36"/>
      <c r="E38" s="36"/>
      <c r="F38" s="37"/>
      <c r="G38" s="37"/>
      <c r="H38" s="26"/>
      <c r="I38" s="38"/>
      <c r="J38" s="28">
        <f t="shared" si="1"/>
        <v>0.16666666666666669</v>
      </c>
      <c r="K38" s="29">
        <f t="shared" si="2"/>
        <v>0.16666666666666669</v>
      </c>
      <c r="L38" s="54"/>
      <c r="M38" s="39">
        <f t="shared" si="3"/>
        <v>400</v>
      </c>
      <c r="N38" s="40">
        <f t="shared" si="4"/>
        <v>0</v>
      </c>
      <c r="O38" s="41">
        <f t="shared" si="5"/>
        <v>0</v>
      </c>
      <c r="P38" s="33">
        <f t="shared" si="6"/>
        <v>0</v>
      </c>
      <c r="Q38" s="34">
        <f t="shared" si="0"/>
        <v>0</v>
      </c>
    </row>
    <row r="39" spans="1:19" ht="23.25" thickBot="1" x14ac:dyDescent="0.35">
      <c r="A39" s="71">
        <v>43918</v>
      </c>
      <c r="B39" s="35"/>
      <c r="C39" s="24"/>
      <c r="D39" s="36"/>
      <c r="E39" s="36"/>
      <c r="F39" s="37"/>
      <c r="G39" s="37"/>
      <c r="H39" s="26"/>
      <c r="I39" s="38"/>
      <c r="J39" s="28">
        <f t="shared" si="1"/>
        <v>0</v>
      </c>
      <c r="K39" s="29">
        <f t="shared" si="2"/>
        <v>0</v>
      </c>
      <c r="L39" s="54"/>
      <c r="M39" s="39">
        <f t="shared" si="3"/>
        <v>0</v>
      </c>
      <c r="N39" s="40">
        <f t="shared" si="4"/>
        <v>0</v>
      </c>
      <c r="O39" s="41">
        <f t="shared" si="5"/>
        <v>0</v>
      </c>
      <c r="P39" s="33">
        <f t="shared" si="6"/>
        <v>0</v>
      </c>
      <c r="Q39" s="34">
        <f t="shared" si="0"/>
        <v>0</v>
      </c>
    </row>
    <row r="40" spans="1:19" ht="23.25" thickBot="1" x14ac:dyDescent="0.35">
      <c r="A40" s="71">
        <v>43919</v>
      </c>
      <c r="B40" s="35"/>
      <c r="C40" s="36"/>
      <c r="D40" s="36"/>
      <c r="E40" s="36"/>
      <c r="F40" s="37"/>
      <c r="G40" s="37"/>
      <c r="H40" s="26"/>
      <c r="I40" s="38"/>
      <c r="J40" s="28">
        <f t="shared" si="1"/>
        <v>0</v>
      </c>
      <c r="K40" s="29">
        <f t="shared" si="2"/>
        <v>0</v>
      </c>
      <c r="L40" s="54"/>
      <c r="M40" s="39">
        <f t="shared" si="3"/>
        <v>0</v>
      </c>
      <c r="N40" s="40">
        <f t="shared" si="4"/>
        <v>0</v>
      </c>
      <c r="O40" s="44">
        <f t="shared" si="5"/>
        <v>0</v>
      </c>
      <c r="P40" s="33">
        <f t="shared" si="6"/>
        <v>0</v>
      </c>
      <c r="Q40" s="34">
        <f t="shared" si="0"/>
        <v>0</v>
      </c>
    </row>
    <row r="41" spans="1:19" ht="23.25" thickBot="1" x14ac:dyDescent="0.35">
      <c r="A41" s="71">
        <v>43920</v>
      </c>
      <c r="B41" s="73">
        <v>0.33333333333333331</v>
      </c>
      <c r="C41" s="27">
        <v>0.5</v>
      </c>
      <c r="D41" s="36"/>
      <c r="E41" s="36"/>
      <c r="F41" s="37"/>
      <c r="G41" s="37"/>
      <c r="H41" s="26"/>
      <c r="I41" s="38"/>
      <c r="J41" s="28">
        <f t="shared" si="1"/>
        <v>0.16666666666666669</v>
      </c>
      <c r="K41" s="29">
        <f t="shared" si="2"/>
        <v>0.16666666666666669</v>
      </c>
      <c r="L41" s="54"/>
      <c r="M41" s="39">
        <f t="shared" si="3"/>
        <v>400</v>
      </c>
      <c r="N41" s="40">
        <f t="shared" si="4"/>
        <v>0</v>
      </c>
      <c r="O41" s="41">
        <f t="shared" si="5"/>
        <v>0</v>
      </c>
      <c r="P41" s="33">
        <f t="shared" si="6"/>
        <v>0</v>
      </c>
      <c r="Q41" s="34">
        <f t="shared" si="0"/>
        <v>0</v>
      </c>
    </row>
    <row r="42" spans="1:19" ht="23.25" thickBot="1" x14ac:dyDescent="0.35">
      <c r="A42" s="71">
        <v>43921</v>
      </c>
      <c r="B42" s="73">
        <v>0.33333333333333331</v>
      </c>
      <c r="C42" s="27">
        <v>0.5</v>
      </c>
      <c r="D42" s="36"/>
      <c r="E42" s="46"/>
      <c r="F42" s="47"/>
      <c r="G42" s="47"/>
      <c r="H42" s="48"/>
      <c r="I42" s="49"/>
      <c r="J42" s="28">
        <f t="shared" si="1"/>
        <v>0.16666666666666669</v>
      </c>
      <c r="K42" s="29">
        <f t="shared" si="2"/>
        <v>0.16666666666666669</v>
      </c>
      <c r="L42" s="55"/>
      <c r="M42" s="39">
        <f t="shared" si="3"/>
        <v>400</v>
      </c>
      <c r="N42" s="40">
        <f t="shared" si="4"/>
        <v>0</v>
      </c>
      <c r="O42" s="41">
        <f t="shared" si="5"/>
        <v>0</v>
      </c>
      <c r="P42" s="33">
        <f t="shared" si="6"/>
        <v>0</v>
      </c>
      <c r="Q42" s="56">
        <f t="shared" si="0"/>
        <v>0</v>
      </c>
      <c r="R42" s="58" t="s">
        <v>51</v>
      </c>
      <c r="S42" s="59">
        <f>E9</f>
        <v>43891</v>
      </c>
    </row>
    <row r="43" spans="1:19" ht="23.25" thickBot="1" x14ac:dyDescent="0.35">
      <c r="B43" s="11"/>
      <c r="C43" s="11"/>
      <c r="D43" s="11"/>
      <c r="E43" s="50"/>
      <c r="F43" s="122" t="s">
        <v>38</v>
      </c>
      <c r="G43" s="123"/>
      <c r="H43" s="123"/>
      <c r="I43" s="123"/>
      <c r="J43" s="124"/>
      <c r="K43" s="51">
        <f>SUM(K12:K42)</f>
        <v>3.7333333333333321</v>
      </c>
      <c r="L43" s="11"/>
      <c r="O43" s="52">
        <f>SUM(O12:O42)</f>
        <v>6.6666666666666582E-2</v>
      </c>
      <c r="P43" s="52">
        <f>SUM(P12:P42)</f>
        <v>8.3333333333333232E-2</v>
      </c>
      <c r="Q43" s="57">
        <f>SUM(Q12:Q42)</f>
        <v>2</v>
      </c>
      <c r="R43" s="116">
        <f>Q43+Février!R43</f>
        <v>15.635</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A1:D1"/>
    <mergeCell ref="I1:K1"/>
    <mergeCell ref="B3:D3"/>
    <mergeCell ref="F3:J3"/>
    <mergeCell ref="B4:D4"/>
    <mergeCell ref="F4:J4"/>
    <mergeCell ref="B5:D5"/>
    <mergeCell ref="F5:J5"/>
    <mergeCell ref="B6:D6"/>
    <mergeCell ref="B7:D7"/>
    <mergeCell ref="A10:A11"/>
    <mergeCell ref="B10:C10"/>
    <mergeCell ref="D10:E10"/>
    <mergeCell ref="F10:I10"/>
    <mergeCell ref="J10:J11"/>
    <mergeCell ref="Q10:Q11"/>
    <mergeCell ref="F43:J43"/>
    <mergeCell ref="R43:S43"/>
    <mergeCell ref="I45:K45"/>
    <mergeCell ref="K10:K11"/>
    <mergeCell ref="L10:L11"/>
    <mergeCell ref="M10:M11"/>
    <mergeCell ref="N10:N11"/>
    <mergeCell ref="O10:O11"/>
    <mergeCell ref="P10:P11"/>
  </mergeCells>
  <conditionalFormatting sqref="A12:A42">
    <cfRule type="expression" dxfId="19" priority="5" stopIfTrue="1">
      <formula>WEEKDAY(A12,2)&gt;5</formula>
    </cfRule>
  </conditionalFormatting>
  <conditionalFormatting sqref="Q12:Q42">
    <cfRule type="cellIs" dxfId="18" priority="1" operator="greaterThan">
      <formula>0</formula>
    </cfRule>
    <cfRule type="cellIs" dxfId="17" priority="4" operator="greaterThan">
      <formula>0</formula>
    </cfRule>
  </conditionalFormatting>
  <conditionalFormatting sqref="Q12">
    <cfRule type="cellIs" dxfId="16" priority="3" operator="greaterThan">
      <formula>0</formula>
    </cfRule>
  </conditionalFormatting>
  <conditionalFormatting sqref="Q12:Q43">
    <cfRule type="cellIs" dxfId="15" priority="2" operator="greaterThan">
      <formula>2.18</formula>
    </cfRule>
  </conditionalFormatting>
  <dataValidations count="1">
    <dataValidation type="list" allowBlank="1" showInputMessage="1" showErrorMessage="1" sqref="B3:D3" xr:uid="{00000000-0002-0000-0500-000000000000}">
      <formula1>Noms</formula1>
    </dataValidation>
  </dataValidations>
  <pageMargins left="0.26" right="0" top="0" bottom="0" header="0" footer="0"/>
  <pageSetup paperSize="9" scale="60" orientation="landscape" cellComments="atEnd"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F13EA-6F15-4882-BDF0-5556FEA27FB8}">
  <sheetPr codeName="Feuil14">
    <pageSetUpPr fitToPage="1"/>
  </sheetPr>
  <dimension ref="A1:S1048572"/>
  <sheetViews>
    <sheetView showGridLines="0" showZeros="0" zoomScale="75" zoomScaleNormal="75" workbookViewId="0">
      <selection activeCell="B3" sqref="B3:D3"/>
    </sheetView>
  </sheetViews>
  <sheetFormatPr baseColWidth="10" defaultColWidth="13" defaultRowHeight="22.5" zeroHeight="1" x14ac:dyDescent="0.3"/>
  <cols>
    <col min="1" max="1" width="42.140625" style="9" customWidth="1"/>
    <col min="2" max="2" width="13" style="9"/>
    <col min="3" max="3" width="18.5703125" style="9" customWidth="1"/>
    <col min="4" max="4" width="17.5703125" style="9" customWidth="1"/>
    <col min="5" max="7" width="13" style="9"/>
    <col min="8" max="8" width="13" style="10"/>
    <col min="9" max="9" width="13" style="9"/>
    <col min="10" max="10" width="22.140625" style="10" customWidth="1"/>
    <col min="11" max="11" width="22.140625" style="9" customWidth="1"/>
    <col min="12" max="12" width="35.710937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ht="27.95" customHeight="1" x14ac:dyDescent="0.3">
      <c r="A1" s="89" t="s">
        <v>17</v>
      </c>
      <c r="B1" s="89"/>
      <c r="C1" s="89"/>
      <c r="D1" s="89"/>
      <c r="I1" s="89"/>
      <c r="J1" s="89"/>
      <c r="K1" s="89"/>
    </row>
    <row r="2" spans="1:19" ht="3" customHeight="1" thickBot="1" x14ac:dyDescent="0.35"/>
    <row r="3" spans="1:19" ht="28.35" customHeight="1" thickTop="1" thickBot="1" x14ac:dyDescent="0.35">
      <c r="A3" s="12" t="s">
        <v>0</v>
      </c>
      <c r="B3" s="92" t="s">
        <v>59</v>
      </c>
      <c r="C3" s="93"/>
      <c r="D3" s="94"/>
      <c r="F3" s="100" t="s">
        <v>37</v>
      </c>
      <c r="G3" s="101"/>
      <c r="H3" s="101"/>
      <c r="I3" s="101"/>
      <c r="J3" s="102"/>
      <c r="K3" s="13">
        <f>SUM(J12:J42)</f>
        <v>3.6666666666666656</v>
      </c>
    </row>
    <row r="4" spans="1:19" ht="28.35" customHeight="1" thickTop="1" thickBot="1" x14ac:dyDescent="0.35">
      <c r="A4" s="12" t="s">
        <v>1</v>
      </c>
      <c r="B4" s="95" t="str">
        <f>IFERROR(VLOOKUP($B$3,Liste_E,2,FALSE),"")</f>
        <v>Vert</v>
      </c>
      <c r="C4" s="96"/>
      <c r="D4" s="97"/>
      <c r="F4" s="100" t="s">
        <v>36</v>
      </c>
      <c r="G4" s="101"/>
      <c r="H4" s="101"/>
      <c r="I4" s="101"/>
      <c r="J4" s="102"/>
      <c r="K4" s="14">
        <f>SUM(K12:K42)</f>
        <v>3.6666666666666656</v>
      </c>
    </row>
    <row r="5" spans="1:19" ht="28.35" customHeight="1" thickTop="1" thickBot="1" x14ac:dyDescent="0.35">
      <c r="A5" s="12" t="s">
        <v>2</v>
      </c>
      <c r="B5" s="95" t="str">
        <f>IFERROR(VLOOKUP($B$3,Liste_E,3,FALSE),"")</f>
        <v>1, rue le la Poupée qui Tousse</v>
      </c>
      <c r="C5" s="96"/>
      <c r="D5" s="97"/>
      <c r="F5" s="100" t="s">
        <v>45</v>
      </c>
      <c r="G5" s="101"/>
      <c r="H5" s="101"/>
      <c r="I5" s="101"/>
      <c r="J5" s="102"/>
      <c r="K5" s="14">
        <f ca="1">IF(ISNA(VLOOKUP(B3,Salariés!A2:U10,21)),"",VLOOKUP(B3,Salariés!A2:U10,21))</f>
        <v>21.378472222222221</v>
      </c>
    </row>
    <row r="6" spans="1:19" ht="28.35" customHeight="1" thickBot="1" x14ac:dyDescent="0.35">
      <c r="A6" s="15" t="s">
        <v>8</v>
      </c>
      <c r="B6" s="103">
        <f>IFERROR(VLOOKUP($B$3,Liste_E,6,FALSE),"")</f>
        <v>189756532</v>
      </c>
      <c r="C6" s="104"/>
      <c r="D6" s="105"/>
      <c r="I6" s="16"/>
      <c r="J6" s="16"/>
      <c r="K6" s="16"/>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43922</v>
      </c>
    </row>
    <row r="10" spans="1:19" ht="47.2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33" customHeight="1"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43922</v>
      </c>
      <c r="B12" s="74">
        <v>0.33333333333333331</v>
      </c>
      <c r="C12" s="27">
        <v>0.5</v>
      </c>
      <c r="D12" s="24"/>
      <c r="E12" s="24"/>
      <c r="F12" s="25"/>
      <c r="G12" s="25"/>
      <c r="H12" s="26"/>
      <c r="I12" s="27"/>
      <c r="J12" s="28">
        <f>IF(WEEKDAY(A12,2)&lt;6,SUM(C12-B12)+SUM(E12-D12),0)</f>
        <v>0.16666666666666669</v>
      </c>
      <c r="K12" s="29">
        <f>IF(F12="X",0,IF(G12="X",E12-D12,IF(H12="X",C12-B12,IF(I12&lt;&gt;"",SUM(J12-I12),J12))))</f>
        <v>0.16666666666666669</v>
      </c>
      <c r="L12" s="53"/>
      <c r="M12" s="30">
        <f>(J12*24)*100</f>
        <v>400</v>
      </c>
      <c r="N12" s="31">
        <f>IF(M12&gt;400,M12-400,0)</f>
        <v>0</v>
      </c>
      <c r="O12" s="32">
        <f>(N12/24)/100</f>
        <v>0</v>
      </c>
      <c r="P12" s="33">
        <f>O12*5/4</f>
        <v>0</v>
      </c>
      <c r="Q12" s="34">
        <f t="shared" ref="Q12:Q42" si="0">ROUND(P12*24,2)</f>
        <v>0</v>
      </c>
    </row>
    <row r="13" spans="1:19" ht="23.25" thickBot="1" x14ac:dyDescent="0.35">
      <c r="A13" s="71">
        <v>43923</v>
      </c>
      <c r="B13" s="74">
        <v>0.33333333333333331</v>
      </c>
      <c r="C13" s="27">
        <v>0.5</v>
      </c>
      <c r="D13" s="36"/>
      <c r="E13" s="36"/>
      <c r="F13" s="37"/>
      <c r="G13" s="37"/>
      <c r="H13" s="26"/>
      <c r="I13" s="38"/>
      <c r="J13" s="28">
        <f t="shared" ref="J13:J42" si="1">IF(WEEKDAY(A13,2)&lt;6,SUM(C13-B13)+SUM(E13-D13),0)</f>
        <v>0.16666666666666669</v>
      </c>
      <c r="K13" s="29">
        <f t="shared" ref="K13:K42" si="2">IF(F13="X",0,IF(G13="X",E13-D13,IF(H13="X",C13-B13,IF(I13&lt;&gt;"",SUM(J13-I13),J13))))</f>
        <v>0.16666666666666669</v>
      </c>
      <c r="L13" s="54"/>
      <c r="M13" s="39">
        <f>(J13*24)*100</f>
        <v>400</v>
      </c>
      <c r="N13" s="40">
        <f>IF(M13&gt;400,M13-400,0)</f>
        <v>0</v>
      </c>
      <c r="O13" s="41">
        <f>(N13/24)/100</f>
        <v>0</v>
      </c>
      <c r="P13" s="33">
        <f>O13*5/4</f>
        <v>0</v>
      </c>
      <c r="Q13" s="34">
        <f t="shared" si="0"/>
        <v>0</v>
      </c>
    </row>
    <row r="14" spans="1:19" ht="23.25" thickBot="1" x14ac:dyDescent="0.35">
      <c r="A14" s="71">
        <v>43924</v>
      </c>
      <c r="B14" s="74">
        <v>0.33333333333333331</v>
      </c>
      <c r="C14" s="27">
        <v>0.5</v>
      </c>
      <c r="D14" s="36"/>
      <c r="E14" s="36"/>
      <c r="F14" s="37"/>
      <c r="G14" s="37"/>
      <c r="H14" s="26"/>
      <c r="I14" s="38"/>
      <c r="J14" s="28">
        <f t="shared" si="1"/>
        <v>0.16666666666666669</v>
      </c>
      <c r="K14" s="29">
        <f>IF(F14="X",0,IF(G14="X",E14-D14,IF(H14="X",C14-B14,IF(I14&lt;&gt;"",SUM(J14-I14),J14))))</f>
        <v>0.16666666666666669</v>
      </c>
      <c r="L14" s="54"/>
      <c r="M14" s="39">
        <f>(J14*24)*100</f>
        <v>400</v>
      </c>
      <c r="N14" s="40">
        <f>IF(M14&gt;400,M14-400,0)</f>
        <v>0</v>
      </c>
      <c r="O14" s="41">
        <f>(N14/24)/100</f>
        <v>0</v>
      </c>
      <c r="P14" s="33">
        <f>O14*5/4</f>
        <v>0</v>
      </c>
      <c r="Q14" s="34">
        <f t="shared" si="0"/>
        <v>0</v>
      </c>
      <c r="R14" s="42"/>
      <c r="S14" s="42"/>
    </row>
    <row r="15" spans="1:19" ht="23.25" thickBot="1" x14ac:dyDescent="0.35">
      <c r="A15" s="71">
        <v>43925</v>
      </c>
      <c r="B15" s="73"/>
      <c r="C15" s="27"/>
      <c r="D15" s="36"/>
      <c r="E15" s="36"/>
      <c r="F15" s="37"/>
      <c r="G15" s="37"/>
      <c r="H15" s="26"/>
      <c r="I15" s="38"/>
      <c r="J15" s="28">
        <f t="shared" si="1"/>
        <v>0</v>
      </c>
      <c r="K15" s="29">
        <f t="shared" si="2"/>
        <v>0</v>
      </c>
      <c r="L15" s="54"/>
      <c r="M15" s="39">
        <f t="shared" ref="M15:M42" si="3">(J15*24)*100</f>
        <v>0</v>
      </c>
      <c r="N15" s="40">
        <f t="shared" ref="N15:N42" si="4">IF(M15&gt;400,M15-400,0)</f>
        <v>0</v>
      </c>
      <c r="O15" s="41">
        <f t="shared" ref="O15:O42" si="5">(N15/24)/100</f>
        <v>0</v>
      </c>
      <c r="P15" s="33">
        <f>O15*5/4</f>
        <v>0</v>
      </c>
      <c r="Q15" s="34">
        <f t="shared" si="0"/>
        <v>0</v>
      </c>
    </row>
    <row r="16" spans="1:19" ht="23.25" thickBot="1" x14ac:dyDescent="0.35">
      <c r="A16" s="71">
        <v>43926</v>
      </c>
      <c r="B16" s="73"/>
      <c r="C16" s="27"/>
      <c r="D16" s="36"/>
      <c r="E16" s="36"/>
      <c r="F16" s="37"/>
      <c r="G16" s="37"/>
      <c r="H16" s="26"/>
      <c r="I16" s="38"/>
      <c r="J16" s="28">
        <f t="shared" si="1"/>
        <v>0</v>
      </c>
      <c r="K16" s="29">
        <f t="shared" si="2"/>
        <v>0</v>
      </c>
      <c r="L16" s="54"/>
      <c r="M16" s="39">
        <f t="shared" si="3"/>
        <v>0</v>
      </c>
      <c r="N16" s="40">
        <f t="shared" si="4"/>
        <v>0</v>
      </c>
      <c r="O16" s="41">
        <f t="shared" si="5"/>
        <v>0</v>
      </c>
      <c r="P16" s="33">
        <f t="shared" ref="P16:P42" si="6">O16*5/4</f>
        <v>0</v>
      </c>
      <c r="Q16" s="34">
        <f t="shared" si="0"/>
        <v>0</v>
      </c>
    </row>
    <row r="17" spans="1:18" ht="23.25" thickBot="1" x14ac:dyDescent="0.35">
      <c r="A17" s="71">
        <v>43927</v>
      </c>
      <c r="B17" s="74">
        <v>0.33333333333333331</v>
      </c>
      <c r="C17" s="27">
        <v>0.5</v>
      </c>
      <c r="D17" s="36"/>
      <c r="E17" s="36"/>
      <c r="F17" s="37"/>
      <c r="G17" s="37"/>
      <c r="H17" s="26"/>
      <c r="I17" s="38"/>
      <c r="J17" s="28">
        <f t="shared" si="1"/>
        <v>0.16666666666666669</v>
      </c>
      <c r="K17" s="29">
        <f t="shared" si="2"/>
        <v>0.16666666666666669</v>
      </c>
      <c r="L17" s="54"/>
      <c r="M17" s="39">
        <f t="shared" si="3"/>
        <v>400</v>
      </c>
      <c r="N17" s="40">
        <f t="shared" si="4"/>
        <v>0</v>
      </c>
      <c r="O17" s="41">
        <f t="shared" si="5"/>
        <v>0</v>
      </c>
      <c r="P17" s="33">
        <f t="shared" si="6"/>
        <v>0</v>
      </c>
      <c r="Q17" s="34">
        <f t="shared" si="0"/>
        <v>0</v>
      </c>
    </row>
    <row r="18" spans="1:18" ht="23.25" thickBot="1" x14ac:dyDescent="0.35">
      <c r="A18" s="71">
        <v>43928</v>
      </c>
      <c r="B18" s="74">
        <v>0.33333333333333331</v>
      </c>
      <c r="C18" s="27">
        <v>0.5</v>
      </c>
      <c r="D18" s="36"/>
      <c r="E18" s="36"/>
      <c r="F18" s="37"/>
      <c r="G18" s="37"/>
      <c r="H18" s="26"/>
      <c r="I18" s="38"/>
      <c r="J18" s="28">
        <f t="shared" si="1"/>
        <v>0.16666666666666669</v>
      </c>
      <c r="K18" s="29">
        <f t="shared" si="2"/>
        <v>0.16666666666666669</v>
      </c>
      <c r="L18" s="54"/>
      <c r="M18" s="39">
        <f t="shared" si="3"/>
        <v>400</v>
      </c>
      <c r="N18" s="40">
        <f t="shared" si="4"/>
        <v>0</v>
      </c>
      <c r="O18" s="41">
        <f t="shared" si="5"/>
        <v>0</v>
      </c>
      <c r="P18" s="33">
        <f t="shared" si="6"/>
        <v>0</v>
      </c>
      <c r="Q18" s="34">
        <f t="shared" si="0"/>
        <v>0</v>
      </c>
      <c r="R18" s="43"/>
    </row>
    <row r="19" spans="1:18" ht="23.25" thickBot="1" x14ac:dyDescent="0.35">
      <c r="A19" s="71">
        <v>43929</v>
      </c>
      <c r="B19" s="74">
        <v>0.33333333333333331</v>
      </c>
      <c r="C19" s="27">
        <v>0.5</v>
      </c>
      <c r="D19" s="36"/>
      <c r="E19" s="36"/>
      <c r="F19" s="37"/>
      <c r="G19" s="37"/>
      <c r="H19" s="26"/>
      <c r="I19" s="38"/>
      <c r="J19" s="28">
        <f t="shared" si="1"/>
        <v>0.16666666666666669</v>
      </c>
      <c r="K19" s="29">
        <f t="shared" si="2"/>
        <v>0.16666666666666669</v>
      </c>
      <c r="L19" s="54"/>
      <c r="M19" s="39">
        <f t="shared" si="3"/>
        <v>400</v>
      </c>
      <c r="N19" s="40">
        <f t="shared" si="4"/>
        <v>0</v>
      </c>
      <c r="O19" s="41">
        <f t="shared" si="5"/>
        <v>0</v>
      </c>
      <c r="P19" s="33">
        <f t="shared" si="6"/>
        <v>0</v>
      </c>
      <c r="Q19" s="34">
        <f t="shared" si="0"/>
        <v>0</v>
      </c>
    </row>
    <row r="20" spans="1:18" ht="23.25" thickBot="1" x14ac:dyDescent="0.35">
      <c r="A20" s="71">
        <v>43930</v>
      </c>
      <c r="B20" s="74">
        <v>0.33333333333333331</v>
      </c>
      <c r="C20" s="27">
        <v>0.5</v>
      </c>
      <c r="D20" s="36"/>
      <c r="E20" s="36"/>
      <c r="F20" s="37"/>
      <c r="G20" s="37"/>
      <c r="H20" s="26"/>
      <c r="I20" s="38"/>
      <c r="J20" s="28">
        <f t="shared" si="1"/>
        <v>0.16666666666666669</v>
      </c>
      <c r="K20" s="29">
        <f t="shared" si="2"/>
        <v>0.16666666666666669</v>
      </c>
      <c r="L20" s="54"/>
      <c r="M20" s="39">
        <f t="shared" si="3"/>
        <v>400</v>
      </c>
      <c r="N20" s="40">
        <f t="shared" si="4"/>
        <v>0</v>
      </c>
      <c r="O20" s="41">
        <f t="shared" si="5"/>
        <v>0</v>
      </c>
      <c r="P20" s="33">
        <f t="shared" si="6"/>
        <v>0</v>
      </c>
      <c r="Q20" s="34">
        <f t="shared" si="0"/>
        <v>0</v>
      </c>
    </row>
    <row r="21" spans="1:18" ht="23.25" thickBot="1" x14ac:dyDescent="0.35">
      <c r="A21" s="71">
        <v>43931</v>
      </c>
      <c r="B21" s="74">
        <v>0.33333333333333331</v>
      </c>
      <c r="C21" s="27">
        <v>0.5</v>
      </c>
      <c r="D21" s="36"/>
      <c r="E21" s="36"/>
      <c r="F21" s="37"/>
      <c r="G21" s="37"/>
      <c r="H21" s="26"/>
      <c r="I21" s="38"/>
      <c r="J21" s="28">
        <f t="shared" si="1"/>
        <v>0.16666666666666669</v>
      </c>
      <c r="K21" s="29">
        <f t="shared" si="2"/>
        <v>0.16666666666666669</v>
      </c>
      <c r="L21" s="54"/>
      <c r="M21" s="39">
        <f t="shared" si="3"/>
        <v>400</v>
      </c>
      <c r="N21" s="40">
        <f t="shared" si="4"/>
        <v>0</v>
      </c>
      <c r="O21" s="41">
        <f t="shared" si="5"/>
        <v>0</v>
      </c>
      <c r="P21" s="33">
        <f t="shared" si="6"/>
        <v>0</v>
      </c>
      <c r="Q21" s="34">
        <f t="shared" si="0"/>
        <v>0</v>
      </c>
    </row>
    <row r="22" spans="1:18" ht="23.25" thickBot="1" x14ac:dyDescent="0.35">
      <c r="A22" s="71">
        <v>43932</v>
      </c>
      <c r="B22" s="73"/>
      <c r="C22" s="27"/>
      <c r="D22" s="36"/>
      <c r="E22" s="36"/>
      <c r="F22" s="37"/>
      <c r="G22" s="37"/>
      <c r="H22" s="26"/>
      <c r="I22" s="38"/>
      <c r="J22" s="28">
        <f t="shared" si="1"/>
        <v>0</v>
      </c>
      <c r="K22" s="29">
        <f t="shared" si="2"/>
        <v>0</v>
      </c>
      <c r="L22" s="54"/>
      <c r="M22" s="39">
        <f t="shared" si="3"/>
        <v>0</v>
      </c>
      <c r="N22" s="40">
        <f t="shared" si="4"/>
        <v>0</v>
      </c>
      <c r="O22" s="41">
        <f t="shared" si="5"/>
        <v>0</v>
      </c>
      <c r="P22" s="33">
        <f t="shared" si="6"/>
        <v>0</v>
      </c>
      <c r="Q22" s="34">
        <f t="shared" si="0"/>
        <v>0</v>
      </c>
    </row>
    <row r="23" spans="1:18" ht="23.25" thickBot="1" x14ac:dyDescent="0.35">
      <c r="A23" s="71">
        <v>43933</v>
      </c>
      <c r="B23" s="73"/>
      <c r="C23" s="27"/>
      <c r="D23" s="36"/>
      <c r="E23" s="36"/>
      <c r="F23" s="37"/>
      <c r="G23" s="37"/>
      <c r="H23" s="26"/>
      <c r="I23" s="38"/>
      <c r="J23" s="28">
        <f t="shared" si="1"/>
        <v>0</v>
      </c>
      <c r="K23" s="29">
        <f t="shared" si="2"/>
        <v>0</v>
      </c>
      <c r="L23" s="54"/>
      <c r="M23" s="39">
        <f t="shared" si="3"/>
        <v>0</v>
      </c>
      <c r="N23" s="40">
        <f t="shared" si="4"/>
        <v>0</v>
      </c>
      <c r="O23" s="41">
        <f t="shared" si="5"/>
        <v>0</v>
      </c>
      <c r="P23" s="33">
        <f t="shared" si="6"/>
        <v>0</v>
      </c>
      <c r="Q23" s="34">
        <f t="shared" si="0"/>
        <v>0</v>
      </c>
    </row>
    <row r="24" spans="1:18" ht="23.25" thickBot="1" x14ac:dyDescent="0.35">
      <c r="A24" s="71">
        <v>43934</v>
      </c>
      <c r="B24" s="74">
        <v>0.33333333333333331</v>
      </c>
      <c r="C24" s="27">
        <v>0.5</v>
      </c>
      <c r="D24" s="36"/>
      <c r="E24" s="36"/>
      <c r="F24" s="37"/>
      <c r="G24" s="37"/>
      <c r="H24" s="26"/>
      <c r="I24" s="38"/>
      <c r="J24" s="28">
        <f t="shared" si="1"/>
        <v>0.16666666666666669</v>
      </c>
      <c r="K24" s="29">
        <f t="shared" si="2"/>
        <v>0.16666666666666669</v>
      </c>
      <c r="L24" s="54"/>
      <c r="M24" s="39">
        <f t="shared" si="3"/>
        <v>400</v>
      </c>
      <c r="N24" s="40">
        <f t="shared" si="4"/>
        <v>0</v>
      </c>
      <c r="O24" s="41">
        <f t="shared" si="5"/>
        <v>0</v>
      </c>
      <c r="P24" s="33">
        <f t="shared" si="6"/>
        <v>0</v>
      </c>
      <c r="Q24" s="34">
        <f t="shared" si="0"/>
        <v>0</v>
      </c>
    </row>
    <row r="25" spans="1:18" ht="23.25" thickBot="1" x14ac:dyDescent="0.35">
      <c r="A25" s="71">
        <v>43935</v>
      </c>
      <c r="B25" s="74">
        <v>0.33333333333333331</v>
      </c>
      <c r="C25" s="27">
        <v>0.5</v>
      </c>
      <c r="D25" s="36"/>
      <c r="E25" s="36"/>
      <c r="F25" s="37"/>
      <c r="G25" s="37"/>
      <c r="H25" s="26"/>
      <c r="I25" s="38"/>
      <c r="J25" s="28">
        <f t="shared" si="1"/>
        <v>0.16666666666666669</v>
      </c>
      <c r="K25" s="29">
        <f t="shared" si="2"/>
        <v>0.16666666666666669</v>
      </c>
      <c r="L25" s="54"/>
      <c r="M25" s="39">
        <f t="shared" si="3"/>
        <v>400</v>
      </c>
      <c r="N25" s="40">
        <f t="shared" si="4"/>
        <v>0</v>
      </c>
      <c r="O25" s="41">
        <f t="shared" si="5"/>
        <v>0</v>
      </c>
      <c r="P25" s="33">
        <f t="shared" si="6"/>
        <v>0</v>
      </c>
      <c r="Q25" s="34">
        <f t="shared" si="0"/>
        <v>0</v>
      </c>
    </row>
    <row r="26" spans="1:18" ht="23.25" thickBot="1" x14ac:dyDescent="0.35">
      <c r="A26" s="71">
        <v>43936</v>
      </c>
      <c r="B26" s="74">
        <v>0.33333333333333331</v>
      </c>
      <c r="C26" s="27">
        <v>0.5</v>
      </c>
      <c r="D26" s="36"/>
      <c r="E26" s="36"/>
      <c r="F26" s="37"/>
      <c r="G26" s="37"/>
      <c r="H26" s="26"/>
      <c r="I26" s="38"/>
      <c r="J26" s="28">
        <f t="shared" si="1"/>
        <v>0.16666666666666669</v>
      </c>
      <c r="K26" s="29">
        <f t="shared" si="2"/>
        <v>0.16666666666666669</v>
      </c>
      <c r="L26" s="54"/>
      <c r="M26" s="39">
        <f t="shared" si="3"/>
        <v>400</v>
      </c>
      <c r="N26" s="40">
        <f t="shared" si="4"/>
        <v>0</v>
      </c>
      <c r="O26" s="41">
        <f t="shared" si="5"/>
        <v>0</v>
      </c>
      <c r="P26" s="33">
        <f t="shared" si="6"/>
        <v>0</v>
      </c>
      <c r="Q26" s="34">
        <f t="shared" si="0"/>
        <v>0</v>
      </c>
    </row>
    <row r="27" spans="1:18" ht="23.25" thickBot="1" x14ac:dyDescent="0.35">
      <c r="A27" s="71">
        <v>43937</v>
      </c>
      <c r="B27" s="74">
        <v>0.33333333333333331</v>
      </c>
      <c r="C27" s="27">
        <v>0.5</v>
      </c>
      <c r="D27" s="36"/>
      <c r="E27" s="36"/>
      <c r="F27" s="37"/>
      <c r="G27" s="37"/>
      <c r="H27" s="26"/>
      <c r="I27" s="38"/>
      <c r="J27" s="28">
        <f t="shared" si="1"/>
        <v>0.16666666666666669</v>
      </c>
      <c r="K27" s="29">
        <f t="shared" si="2"/>
        <v>0.16666666666666669</v>
      </c>
      <c r="L27" s="54"/>
      <c r="M27" s="39">
        <f t="shared" si="3"/>
        <v>400</v>
      </c>
      <c r="N27" s="40">
        <f t="shared" si="4"/>
        <v>0</v>
      </c>
      <c r="O27" s="41">
        <f t="shared" si="5"/>
        <v>0</v>
      </c>
      <c r="P27" s="33">
        <f t="shared" si="6"/>
        <v>0</v>
      </c>
      <c r="Q27" s="34">
        <f t="shared" si="0"/>
        <v>0</v>
      </c>
    </row>
    <row r="28" spans="1:18" ht="23.25" thickBot="1" x14ac:dyDescent="0.35">
      <c r="A28" s="71">
        <v>43938</v>
      </c>
      <c r="B28" s="74">
        <v>0.33333333333333331</v>
      </c>
      <c r="C28" s="27">
        <v>0.5</v>
      </c>
      <c r="D28" s="36"/>
      <c r="E28" s="36"/>
      <c r="F28" s="37"/>
      <c r="G28" s="37"/>
      <c r="H28" s="26"/>
      <c r="I28" s="38"/>
      <c r="J28" s="28">
        <f t="shared" si="1"/>
        <v>0.16666666666666669</v>
      </c>
      <c r="K28" s="29">
        <f t="shared" si="2"/>
        <v>0.16666666666666669</v>
      </c>
      <c r="L28" s="54"/>
      <c r="M28" s="39">
        <f t="shared" si="3"/>
        <v>400</v>
      </c>
      <c r="N28" s="40">
        <f t="shared" si="4"/>
        <v>0</v>
      </c>
      <c r="O28" s="41">
        <f t="shared" si="5"/>
        <v>0</v>
      </c>
      <c r="P28" s="33">
        <f t="shared" si="6"/>
        <v>0</v>
      </c>
      <c r="Q28" s="34">
        <f t="shared" si="0"/>
        <v>0</v>
      </c>
    </row>
    <row r="29" spans="1:18" ht="23.25" thickBot="1" x14ac:dyDescent="0.35">
      <c r="A29" s="71">
        <v>43939</v>
      </c>
      <c r="B29" s="73"/>
      <c r="C29" s="27"/>
      <c r="D29" s="36"/>
      <c r="E29" s="36"/>
      <c r="F29" s="37"/>
      <c r="G29" s="37"/>
      <c r="H29" s="26"/>
      <c r="I29" s="38"/>
      <c r="J29" s="28">
        <f t="shared" si="1"/>
        <v>0</v>
      </c>
      <c r="K29" s="29">
        <f t="shared" si="2"/>
        <v>0</v>
      </c>
      <c r="L29" s="54"/>
      <c r="M29" s="39">
        <f t="shared" si="3"/>
        <v>0</v>
      </c>
      <c r="N29" s="40">
        <f t="shared" si="4"/>
        <v>0</v>
      </c>
      <c r="O29" s="41">
        <f t="shared" si="5"/>
        <v>0</v>
      </c>
      <c r="P29" s="33">
        <f t="shared" si="6"/>
        <v>0</v>
      </c>
      <c r="Q29" s="34">
        <f t="shared" si="0"/>
        <v>0</v>
      </c>
    </row>
    <row r="30" spans="1:18" ht="23.25" thickBot="1" x14ac:dyDescent="0.35">
      <c r="A30" s="71">
        <v>43940</v>
      </c>
      <c r="B30" s="73"/>
      <c r="C30" s="27"/>
      <c r="D30" s="36"/>
      <c r="E30" s="36"/>
      <c r="F30" s="37"/>
      <c r="G30" s="37"/>
      <c r="H30" s="26"/>
      <c r="I30" s="38"/>
      <c r="J30" s="28">
        <f t="shared" si="1"/>
        <v>0</v>
      </c>
      <c r="K30" s="29">
        <f t="shared" si="2"/>
        <v>0</v>
      </c>
      <c r="L30" s="54"/>
      <c r="M30" s="39">
        <f t="shared" si="3"/>
        <v>0</v>
      </c>
      <c r="N30" s="40">
        <f t="shared" si="4"/>
        <v>0</v>
      </c>
      <c r="O30" s="41">
        <f t="shared" si="5"/>
        <v>0</v>
      </c>
      <c r="P30" s="33">
        <f t="shared" si="6"/>
        <v>0</v>
      </c>
      <c r="Q30" s="34">
        <f t="shared" si="0"/>
        <v>0</v>
      </c>
    </row>
    <row r="31" spans="1:18" ht="23.25" thickBot="1" x14ac:dyDescent="0.35">
      <c r="A31" s="71">
        <v>43941</v>
      </c>
      <c r="B31" s="74">
        <v>0.33333333333333331</v>
      </c>
      <c r="C31" s="27">
        <v>0.5</v>
      </c>
      <c r="D31" s="36"/>
      <c r="E31" s="36"/>
      <c r="F31" s="37"/>
      <c r="G31" s="37"/>
      <c r="H31" s="26"/>
      <c r="I31" s="38"/>
      <c r="J31" s="28">
        <f t="shared" si="1"/>
        <v>0.16666666666666669</v>
      </c>
      <c r="K31" s="29">
        <f t="shared" si="2"/>
        <v>0.16666666666666669</v>
      </c>
      <c r="L31" s="54"/>
      <c r="M31" s="39">
        <f t="shared" si="3"/>
        <v>400</v>
      </c>
      <c r="N31" s="40">
        <f t="shared" si="4"/>
        <v>0</v>
      </c>
      <c r="O31" s="41">
        <f t="shared" si="5"/>
        <v>0</v>
      </c>
      <c r="P31" s="33">
        <f t="shared" si="6"/>
        <v>0</v>
      </c>
      <c r="Q31" s="34">
        <f t="shared" si="0"/>
        <v>0</v>
      </c>
    </row>
    <row r="32" spans="1:18" ht="23.25" thickBot="1" x14ac:dyDescent="0.35">
      <c r="A32" s="71">
        <v>43942</v>
      </c>
      <c r="B32" s="74">
        <v>0.33333333333333331</v>
      </c>
      <c r="C32" s="27">
        <v>0.5</v>
      </c>
      <c r="D32" s="36"/>
      <c r="E32" s="36"/>
      <c r="F32" s="37"/>
      <c r="G32" s="37"/>
      <c r="H32" s="26"/>
      <c r="I32" s="38"/>
      <c r="J32" s="28">
        <f t="shared" si="1"/>
        <v>0.16666666666666669</v>
      </c>
      <c r="K32" s="29">
        <f t="shared" si="2"/>
        <v>0.16666666666666669</v>
      </c>
      <c r="L32" s="54"/>
      <c r="M32" s="39">
        <f t="shared" si="3"/>
        <v>400</v>
      </c>
      <c r="N32" s="40">
        <f t="shared" si="4"/>
        <v>0</v>
      </c>
      <c r="O32" s="41">
        <f t="shared" si="5"/>
        <v>0</v>
      </c>
      <c r="P32" s="33">
        <f t="shared" si="6"/>
        <v>0</v>
      </c>
      <c r="Q32" s="34">
        <f t="shared" si="0"/>
        <v>0</v>
      </c>
    </row>
    <row r="33" spans="1:19" ht="23.25" thickBot="1" x14ac:dyDescent="0.35">
      <c r="A33" s="71">
        <v>43943</v>
      </c>
      <c r="B33" s="74">
        <v>0.33333333333333331</v>
      </c>
      <c r="C33" s="27">
        <v>0.5</v>
      </c>
      <c r="D33" s="36"/>
      <c r="E33" s="36"/>
      <c r="F33" s="37"/>
      <c r="G33" s="37"/>
      <c r="H33" s="26"/>
      <c r="I33" s="38"/>
      <c r="J33" s="28">
        <f t="shared" si="1"/>
        <v>0.16666666666666669</v>
      </c>
      <c r="K33" s="29">
        <f t="shared" si="2"/>
        <v>0.16666666666666669</v>
      </c>
      <c r="L33" s="54"/>
      <c r="M33" s="39">
        <f t="shared" si="3"/>
        <v>400</v>
      </c>
      <c r="N33" s="40">
        <f t="shared" si="4"/>
        <v>0</v>
      </c>
      <c r="O33" s="41">
        <f t="shared" si="5"/>
        <v>0</v>
      </c>
      <c r="P33" s="33">
        <f t="shared" si="6"/>
        <v>0</v>
      </c>
      <c r="Q33" s="34">
        <f t="shared" si="0"/>
        <v>0</v>
      </c>
    </row>
    <row r="34" spans="1:19" ht="23.25" thickBot="1" x14ac:dyDescent="0.35">
      <c r="A34" s="71">
        <v>43944</v>
      </c>
      <c r="B34" s="74">
        <v>0.33333333333333331</v>
      </c>
      <c r="C34" s="27">
        <v>0.5</v>
      </c>
      <c r="D34" s="36"/>
      <c r="E34" s="36"/>
      <c r="F34" s="37"/>
      <c r="G34" s="37"/>
      <c r="H34" s="26"/>
      <c r="I34" s="38"/>
      <c r="J34" s="28">
        <f t="shared" si="1"/>
        <v>0.16666666666666669</v>
      </c>
      <c r="K34" s="29">
        <f t="shared" si="2"/>
        <v>0.16666666666666669</v>
      </c>
      <c r="L34" s="54"/>
      <c r="M34" s="39">
        <f t="shared" si="3"/>
        <v>400</v>
      </c>
      <c r="N34" s="40">
        <f t="shared" si="4"/>
        <v>0</v>
      </c>
      <c r="O34" s="41">
        <f t="shared" si="5"/>
        <v>0</v>
      </c>
      <c r="P34" s="33">
        <f t="shared" si="6"/>
        <v>0</v>
      </c>
      <c r="Q34" s="34">
        <f t="shared" si="0"/>
        <v>0</v>
      </c>
    </row>
    <row r="35" spans="1:19" ht="23.25" thickBot="1" x14ac:dyDescent="0.35">
      <c r="A35" s="71">
        <v>43945</v>
      </c>
      <c r="B35" s="74">
        <v>0.33333333333333331</v>
      </c>
      <c r="C35" s="27">
        <v>0.5</v>
      </c>
      <c r="D35" s="36"/>
      <c r="E35" s="36"/>
      <c r="F35" s="37"/>
      <c r="G35" s="37"/>
      <c r="H35" s="26"/>
      <c r="I35" s="38"/>
      <c r="J35" s="28">
        <f t="shared" si="1"/>
        <v>0.16666666666666669</v>
      </c>
      <c r="K35" s="29">
        <f t="shared" si="2"/>
        <v>0.16666666666666669</v>
      </c>
      <c r="L35" s="54"/>
      <c r="M35" s="39">
        <f t="shared" si="3"/>
        <v>400</v>
      </c>
      <c r="N35" s="40">
        <f t="shared" si="4"/>
        <v>0</v>
      </c>
      <c r="O35" s="41">
        <f t="shared" si="5"/>
        <v>0</v>
      </c>
      <c r="P35" s="33">
        <f t="shared" si="6"/>
        <v>0</v>
      </c>
      <c r="Q35" s="34">
        <f t="shared" si="0"/>
        <v>0</v>
      </c>
    </row>
    <row r="36" spans="1:19" ht="23.25" thickBot="1" x14ac:dyDescent="0.35">
      <c r="A36" s="71">
        <v>43946</v>
      </c>
      <c r="B36" s="73"/>
      <c r="C36" s="27"/>
      <c r="D36" s="36"/>
      <c r="E36" s="36"/>
      <c r="F36" s="37"/>
      <c r="G36" s="37"/>
      <c r="H36" s="26"/>
      <c r="I36" s="38"/>
      <c r="J36" s="28">
        <f t="shared" si="1"/>
        <v>0</v>
      </c>
      <c r="K36" s="29">
        <f t="shared" si="2"/>
        <v>0</v>
      </c>
      <c r="L36" s="54"/>
      <c r="M36" s="39">
        <f t="shared" si="3"/>
        <v>0</v>
      </c>
      <c r="N36" s="40">
        <f t="shared" si="4"/>
        <v>0</v>
      </c>
      <c r="O36" s="41">
        <f t="shared" si="5"/>
        <v>0</v>
      </c>
      <c r="P36" s="33">
        <f t="shared" si="6"/>
        <v>0</v>
      </c>
      <c r="Q36" s="34">
        <f t="shared" si="0"/>
        <v>0</v>
      </c>
    </row>
    <row r="37" spans="1:19" ht="23.25" thickBot="1" x14ac:dyDescent="0.35">
      <c r="A37" s="71">
        <v>43947</v>
      </c>
      <c r="B37" s="73"/>
      <c r="C37" s="27"/>
      <c r="D37" s="36"/>
      <c r="E37" s="36"/>
      <c r="F37" s="37"/>
      <c r="G37" s="37"/>
      <c r="H37" s="26"/>
      <c r="I37" s="38"/>
      <c r="J37" s="28">
        <f t="shared" si="1"/>
        <v>0</v>
      </c>
      <c r="K37" s="29">
        <f t="shared" si="2"/>
        <v>0</v>
      </c>
      <c r="L37" s="54"/>
      <c r="M37" s="39">
        <f t="shared" si="3"/>
        <v>0</v>
      </c>
      <c r="N37" s="40">
        <f t="shared" si="4"/>
        <v>0</v>
      </c>
      <c r="O37" s="41">
        <f t="shared" si="5"/>
        <v>0</v>
      </c>
      <c r="P37" s="33">
        <f t="shared" si="6"/>
        <v>0</v>
      </c>
      <c r="Q37" s="34">
        <f t="shared" si="0"/>
        <v>0</v>
      </c>
    </row>
    <row r="38" spans="1:19" ht="23.25" thickBot="1" x14ac:dyDescent="0.35">
      <c r="A38" s="71">
        <v>43948</v>
      </c>
      <c r="B38" s="74">
        <v>0.33333333333333331</v>
      </c>
      <c r="C38" s="27">
        <v>0.5</v>
      </c>
      <c r="D38" s="36"/>
      <c r="E38" s="36"/>
      <c r="F38" s="37"/>
      <c r="G38" s="37"/>
      <c r="H38" s="26"/>
      <c r="I38" s="38"/>
      <c r="J38" s="28">
        <f t="shared" si="1"/>
        <v>0.16666666666666669</v>
      </c>
      <c r="K38" s="29">
        <f t="shared" si="2"/>
        <v>0.16666666666666669</v>
      </c>
      <c r="L38" s="54"/>
      <c r="M38" s="39">
        <f t="shared" si="3"/>
        <v>400</v>
      </c>
      <c r="N38" s="40">
        <f t="shared" si="4"/>
        <v>0</v>
      </c>
      <c r="O38" s="41">
        <f t="shared" si="5"/>
        <v>0</v>
      </c>
      <c r="P38" s="33">
        <f t="shared" si="6"/>
        <v>0</v>
      </c>
      <c r="Q38" s="34">
        <f t="shared" si="0"/>
        <v>0</v>
      </c>
    </row>
    <row r="39" spans="1:19" ht="23.25" thickBot="1" x14ac:dyDescent="0.35">
      <c r="A39" s="71">
        <v>43949</v>
      </c>
      <c r="B39" s="74">
        <v>0.33333333333333331</v>
      </c>
      <c r="C39" s="27">
        <v>0.5</v>
      </c>
      <c r="D39" s="36"/>
      <c r="E39" s="36"/>
      <c r="F39" s="37"/>
      <c r="G39" s="37"/>
      <c r="H39" s="26"/>
      <c r="I39" s="38"/>
      <c r="J39" s="28">
        <f t="shared" si="1"/>
        <v>0.16666666666666669</v>
      </c>
      <c r="K39" s="29">
        <f t="shared" si="2"/>
        <v>0.16666666666666669</v>
      </c>
      <c r="L39" s="54"/>
      <c r="M39" s="39">
        <f t="shared" si="3"/>
        <v>400</v>
      </c>
      <c r="N39" s="40">
        <f t="shared" si="4"/>
        <v>0</v>
      </c>
      <c r="O39" s="41">
        <f t="shared" si="5"/>
        <v>0</v>
      </c>
      <c r="P39" s="33">
        <f t="shared" si="6"/>
        <v>0</v>
      </c>
      <c r="Q39" s="34">
        <f t="shared" si="0"/>
        <v>0</v>
      </c>
    </row>
    <row r="40" spans="1:19" ht="23.25" thickBot="1" x14ac:dyDescent="0.35">
      <c r="A40" s="71">
        <v>43950</v>
      </c>
      <c r="B40" s="74">
        <v>0.33333333333333331</v>
      </c>
      <c r="C40" s="27">
        <v>0.5</v>
      </c>
      <c r="D40" s="36"/>
      <c r="E40" s="36"/>
      <c r="F40" s="37"/>
      <c r="G40" s="37"/>
      <c r="H40" s="26"/>
      <c r="I40" s="38"/>
      <c r="J40" s="28">
        <f t="shared" si="1"/>
        <v>0.16666666666666669</v>
      </c>
      <c r="K40" s="29">
        <f t="shared" si="2"/>
        <v>0.16666666666666669</v>
      </c>
      <c r="L40" s="54"/>
      <c r="M40" s="39">
        <f t="shared" si="3"/>
        <v>400</v>
      </c>
      <c r="N40" s="40">
        <f t="shared" si="4"/>
        <v>0</v>
      </c>
      <c r="O40" s="44">
        <f t="shared" si="5"/>
        <v>0</v>
      </c>
      <c r="P40" s="33">
        <f t="shared" si="6"/>
        <v>0</v>
      </c>
      <c r="Q40" s="34">
        <f t="shared" si="0"/>
        <v>0</v>
      </c>
    </row>
    <row r="41" spans="1:19" ht="23.25" thickBot="1" x14ac:dyDescent="0.35">
      <c r="A41" s="71">
        <v>43951</v>
      </c>
      <c r="B41" s="74">
        <v>0.33333333333333331</v>
      </c>
      <c r="C41" s="27">
        <v>0.5</v>
      </c>
      <c r="D41" s="36"/>
      <c r="E41" s="36"/>
      <c r="F41" s="37"/>
      <c r="G41" s="37"/>
      <c r="H41" s="26"/>
      <c r="I41" s="38"/>
      <c r="J41" s="28">
        <f t="shared" si="1"/>
        <v>0.16666666666666669</v>
      </c>
      <c r="K41" s="29">
        <f t="shared" si="2"/>
        <v>0.16666666666666669</v>
      </c>
      <c r="L41" s="54"/>
      <c r="M41" s="39">
        <f t="shared" si="3"/>
        <v>400</v>
      </c>
      <c r="N41" s="40">
        <f t="shared" si="4"/>
        <v>0</v>
      </c>
      <c r="O41" s="41">
        <f t="shared" si="5"/>
        <v>0</v>
      </c>
      <c r="P41" s="33">
        <f t="shared" si="6"/>
        <v>0</v>
      </c>
      <c r="Q41" s="34">
        <f t="shared" si="0"/>
        <v>0</v>
      </c>
    </row>
    <row r="42" spans="1:19" ht="23.25" thickBot="1" x14ac:dyDescent="0.35">
      <c r="A42" s="22"/>
      <c r="B42" s="45"/>
      <c r="C42" s="36"/>
      <c r="D42" s="36"/>
      <c r="E42" s="46"/>
      <c r="F42" s="47"/>
      <c r="G42" s="47"/>
      <c r="H42" s="48"/>
      <c r="I42" s="49"/>
      <c r="J42" s="28">
        <f t="shared" si="1"/>
        <v>0</v>
      </c>
      <c r="K42" s="29">
        <f t="shared" si="2"/>
        <v>0</v>
      </c>
      <c r="L42" s="55"/>
      <c r="M42" s="39">
        <f t="shared" si="3"/>
        <v>0</v>
      </c>
      <c r="N42" s="40">
        <f t="shared" si="4"/>
        <v>0</v>
      </c>
      <c r="O42" s="41">
        <f t="shared" si="5"/>
        <v>0</v>
      </c>
      <c r="P42" s="33">
        <f t="shared" si="6"/>
        <v>0</v>
      </c>
      <c r="Q42" s="56">
        <f t="shared" si="0"/>
        <v>0</v>
      </c>
      <c r="R42" s="69" t="s">
        <v>51</v>
      </c>
      <c r="S42" s="59">
        <f>E9</f>
        <v>43922</v>
      </c>
    </row>
    <row r="43" spans="1:19" ht="23.25" thickBot="1" x14ac:dyDescent="0.35">
      <c r="B43" s="11"/>
      <c r="C43" s="11"/>
      <c r="D43" s="11"/>
      <c r="E43" s="50"/>
      <c r="F43" s="122" t="s">
        <v>38</v>
      </c>
      <c r="G43" s="123"/>
      <c r="H43" s="123"/>
      <c r="I43" s="123"/>
      <c r="J43" s="124"/>
      <c r="K43" s="51">
        <f>SUM(K12:K42)</f>
        <v>3.6666666666666656</v>
      </c>
      <c r="L43" s="11"/>
      <c r="O43" s="52">
        <f>SUM(O12:O42)</f>
        <v>0</v>
      </c>
      <c r="P43" s="52">
        <f>SUM(P12:P42)</f>
        <v>0</v>
      </c>
      <c r="Q43" s="57">
        <f>SUM(Q12:Q42)</f>
        <v>0</v>
      </c>
      <c r="R43" s="116">
        <f>+Mars!R43</f>
        <v>15.635</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Q10:Q11"/>
    <mergeCell ref="F43:J43"/>
    <mergeCell ref="R43:S43"/>
    <mergeCell ref="I45:K45"/>
    <mergeCell ref="K10:K11"/>
    <mergeCell ref="L10:L11"/>
    <mergeCell ref="M10:M11"/>
    <mergeCell ref="N10:N11"/>
    <mergeCell ref="O10:O11"/>
    <mergeCell ref="P10:P11"/>
    <mergeCell ref="B5:D5"/>
    <mergeCell ref="F5:J5"/>
    <mergeCell ref="B6:D6"/>
    <mergeCell ref="B7:D7"/>
    <mergeCell ref="A10:A11"/>
    <mergeCell ref="B10:C10"/>
    <mergeCell ref="D10:E10"/>
    <mergeCell ref="F10:I10"/>
    <mergeCell ref="J10:J11"/>
    <mergeCell ref="A1:D1"/>
    <mergeCell ref="I1:K1"/>
    <mergeCell ref="B3:D3"/>
    <mergeCell ref="F3:J3"/>
    <mergeCell ref="B4:D4"/>
    <mergeCell ref="F4:J4"/>
  </mergeCells>
  <conditionalFormatting sqref="A12:A42">
    <cfRule type="expression" dxfId="14" priority="5" stopIfTrue="1">
      <formula>WEEKDAY(A12,2)&gt;5</formula>
    </cfRule>
  </conditionalFormatting>
  <conditionalFormatting sqref="Q12:Q42">
    <cfRule type="cellIs" dxfId="13" priority="1" operator="greaterThan">
      <formula>0</formula>
    </cfRule>
    <cfRule type="cellIs" dxfId="12" priority="4" operator="greaterThan">
      <formula>0</formula>
    </cfRule>
  </conditionalFormatting>
  <conditionalFormatting sqref="Q12">
    <cfRule type="cellIs" dxfId="11" priority="3" operator="greaterThan">
      <formula>0</formula>
    </cfRule>
  </conditionalFormatting>
  <conditionalFormatting sqref="Q12:Q43">
    <cfRule type="cellIs" dxfId="10" priority="2" operator="greaterThan">
      <formula>2.18</formula>
    </cfRule>
  </conditionalFormatting>
  <dataValidations count="1">
    <dataValidation type="list" allowBlank="1" showInputMessage="1" showErrorMessage="1" sqref="B3:D3" xr:uid="{4A517EA8-9EEE-4F33-8F1E-BD435BDCFD0A}">
      <formula1>Noms</formula1>
    </dataValidation>
  </dataValidations>
  <pageMargins left="0.26" right="0" top="0" bottom="0" header="0" footer="0"/>
  <pageSetup paperSize="9" scale="58" orientation="landscape" cellComments="atEnd"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A3F06-4108-499B-9220-FEED83AA3ED0}">
  <sheetPr codeName="Feuil15">
    <pageSetUpPr fitToPage="1"/>
  </sheetPr>
  <dimension ref="A1:S1048572"/>
  <sheetViews>
    <sheetView showGridLines="0" showZeros="0" zoomScale="75" zoomScaleNormal="75" workbookViewId="0">
      <selection activeCell="B3" sqref="B3:D3"/>
    </sheetView>
  </sheetViews>
  <sheetFormatPr baseColWidth="10" defaultColWidth="13" defaultRowHeight="22.5" zeroHeight="1" x14ac:dyDescent="0.3"/>
  <cols>
    <col min="1" max="1" width="42.42578125" style="9" customWidth="1"/>
    <col min="2" max="3" width="13" style="9"/>
    <col min="4" max="4" width="19.140625" style="9" customWidth="1"/>
    <col min="5" max="7" width="13" style="9"/>
    <col min="8" max="8" width="13" style="10"/>
    <col min="9" max="9" width="13" style="9"/>
    <col min="10" max="10" width="22.140625" style="10" customWidth="1"/>
    <col min="11" max="11" width="22.140625" style="9" customWidth="1"/>
    <col min="12" max="12" width="35.710937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ht="27.95" customHeight="1" x14ac:dyDescent="0.3">
      <c r="A1" s="89" t="s">
        <v>17</v>
      </c>
      <c r="B1" s="89"/>
      <c r="C1" s="89"/>
      <c r="D1" s="89"/>
      <c r="I1" s="89"/>
      <c r="J1" s="89"/>
      <c r="K1" s="89"/>
    </row>
    <row r="2" spans="1:19" ht="3" customHeight="1" thickBot="1" x14ac:dyDescent="0.35"/>
    <row r="3" spans="1:19" ht="28.35" customHeight="1" thickTop="1" thickBot="1" x14ac:dyDescent="0.35">
      <c r="A3" s="12" t="s">
        <v>0</v>
      </c>
      <c r="B3" s="92" t="s">
        <v>59</v>
      </c>
      <c r="C3" s="93"/>
      <c r="D3" s="94"/>
      <c r="F3" s="100" t="s">
        <v>37</v>
      </c>
      <c r="G3" s="101"/>
      <c r="H3" s="101"/>
      <c r="I3" s="101"/>
      <c r="J3" s="102"/>
      <c r="K3" s="13">
        <f>SUM(J12:J42)</f>
        <v>3.4999999999999991</v>
      </c>
    </row>
    <row r="4" spans="1:19" ht="28.35" customHeight="1" thickTop="1" thickBot="1" x14ac:dyDescent="0.35">
      <c r="A4" s="12" t="s">
        <v>1</v>
      </c>
      <c r="B4" s="95" t="str">
        <f>IFERROR(VLOOKUP($B$3,Liste_E,2,FALSE),"")</f>
        <v>Vert</v>
      </c>
      <c r="C4" s="96"/>
      <c r="D4" s="97"/>
      <c r="F4" s="100" t="s">
        <v>36</v>
      </c>
      <c r="G4" s="101"/>
      <c r="H4" s="101"/>
      <c r="I4" s="101"/>
      <c r="J4" s="102"/>
      <c r="K4" s="14">
        <f>SUM(K12:K42)</f>
        <v>3.4999999999999991</v>
      </c>
    </row>
    <row r="5" spans="1:19" ht="28.35" customHeight="1" thickTop="1" thickBot="1" x14ac:dyDescent="0.35">
      <c r="A5" s="12" t="s">
        <v>2</v>
      </c>
      <c r="B5" s="95" t="str">
        <f>IFERROR(VLOOKUP($B$3,Liste_E,3,FALSE),"")</f>
        <v>1, rue le la Poupée qui Tousse</v>
      </c>
      <c r="C5" s="96"/>
      <c r="D5" s="97"/>
      <c r="F5" s="100" t="s">
        <v>45</v>
      </c>
      <c r="G5" s="101"/>
      <c r="H5" s="101"/>
      <c r="I5" s="101"/>
      <c r="J5" s="102"/>
      <c r="K5" s="14">
        <f ca="1">IF(ISNA(VLOOKUP(B3,Salariés!A2:U10,21)),"",VLOOKUP(B3,Salariés!A2:U10,21))</f>
        <v>21.378472222222221</v>
      </c>
    </row>
    <row r="6" spans="1:19" ht="28.35" customHeight="1" thickBot="1" x14ac:dyDescent="0.35">
      <c r="A6" s="15" t="s">
        <v>8</v>
      </c>
      <c r="B6" s="103">
        <f>IFERROR(VLOOKUP($B$3,Liste_E,6,FALSE),"")</f>
        <v>189756532</v>
      </c>
      <c r="C6" s="104"/>
      <c r="D6" s="105"/>
      <c r="I6" s="16"/>
      <c r="J6" s="16"/>
      <c r="K6" s="16"/>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43952</v>
      </c>
    </row>
    <row r="10" spans="1:19" ht="47.2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33" customHeight="1"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43952</v>
      </c>
      <c r="B12" s="74">
        <v>0.33333333333333331</v>
      </c>
      <c r="C12" s="27">
        <v>0.5</v>
      </c>
      <c r="D12" s="24"/>
      <c r="E12" s="24"/>
      <c r="F12" s="25"/>
      <c r="G12" s="25"/>
      <c r="H12" s="26"/>
      <c r="I12" s="27"/>
      <c r="J12" s="28">
        <f>IF(WEEKDAY(A12,2)&lt;6,SUM(C12-B12)+SUM(E12-D12),0)</f>
        <v>0.16666666666666669</v>
      </c>
      <c r="K12" s="29">
        <f>IF(F12="X",0,IF(G12="X",E12-D12,IF(H12="X",C12-B12,IF(I12&lt;&gt;"",SUM(J12-I12),J12))))</f>
        <v>0.16666666666666669</v>
      </c>
      <c r="L12" s="53"/>
      <c r="M12" s="30">
        <f>(J12*24)*100</f>
        <v>400</v>
      </c>
      <c r="N12" s="31">
        <f>IF(M12&gt;400,M12-400,0)</f>
        <v>0</v>
      </c>
      <c r="O12" s="32">
        <f>(N12/24)/100</f>
        <v>0</v>
      </c>
      <c r="P12" s="33">
        <f>O12*5/4</f>
        <v>0</v>
      </c>
      <c r="Q12" s="34">
        <f t="shared" ref="Q12:Q42" si="0">ROUND(P12*24,2)</f>
        <v>0</v>
      </c>
    </row>
    <row r="13" spans="1:19" ht="23.25" thickBot="1" x14ac:dyDescent="0.35">
      <c r="A13" s="71">
        <v>43953</v>
      </c>
      <c r="B13" s="73"/>
      <c r="C13" s="27"/>
      <c r="D13" s="36"/>
      <c r="E13" s="36"/>
      <c r="F13" s="37"/>
      <c r="G13" s="37"/>
      <c r="H13" s="26"/>
      <c r="I13" s="38"/>
      <c r="J13" s="28">
        <f t="shared" ref="J13:J41" si="1">IF(WEEKDAY(A13,2)&lt;6,SUM(C13-B13)+SUM(E13-D13),0)</f>
        <v>0</v>
      </c>
      <c r="K13" s="29">
        <f t="shared" ref="K13:K42" si="2">IF(F13="X",0,IF(G13="X",E13-D13,IF(H13="X",C13-B13,IF(I13&lt;&gt;"",SUM(J13-I13),J13))))</f>
        <v>0</v>
      </c>
      <c r="L13" s="54"/>
      <c r="M13" s="39">
        <f>(J13*24)*100</f>
        <v>0</v>
      </c>
      <c r="N13" s="40">
        <f>IF(M13&gt;400,M13-400,0)</f>
        <v>0</v>
      </c>
      <c r="O13" s="41">
        <f>(N13/24)/100</f>
        <v>0</v>
      </c>
      <c r="P13" s="33">
        <f>O13*5/4</f>
        <v>0</v>
      </c>
      <c r="Q13" s="34">
        <f t="shared" si="0"/>
        <v>0</v>
      </c>
    </row>
    <row r="14" spans="1:19" ht="23.25" thickBot="1" x14ac:dyDescent="0.35">
      <c r="A14" s="71">
        <v>43954</v>
      </c>
      <c r="B14" s="73"/>
      <c r="C14" s="27"/>
      <c r="D14" s="36"/>
      <c r="E14" s="36"/>
      <c r="F14" s="37"/>
      <c r="G14" s="37"/>
      <c r="H14" s="26"/>
      <c r="I14" s="38"/>
      <c r="J14" s="28">
        <f t="shared" si="1"/>
        <v>0</v>
      </c>
      <c r="K14" s="29">
        <f>IF(F14="X",0,IF(G14="X",E14-D14,IF(H14="X",C14-B14,IF(I14&lt;&gt;"",SUM(J14-I14),J14))))</f>
        <v>0</v>
      </c>
      <c r="L14" s="54"/>
      <c r="M14" s="39">
        <f>(J14*24)*100</f>
        <v>0</v>
      </c>
      <c r="N14" s="40">
        <f>IF(M14&gt;400,M14-400,0)</f>
        <v>0</v>
      </c>
      <c r="O14" s="41">
        <f>(N14/24)/100</f>
        <v>0</v>
      </c>
      <c r="P14" s="33">
        <f>O14*5/4</f>
        <v>0</v>
      </c>
      <c r="Q14" s="34">
        <f t="shared" si="0"/>
        <v>0</v>
      </c>
      <c r="R14" s="42"/>
      <c r="S14" s="42"/>
    </row>
    <row r="15" spans="1:19" ht="23.25" thickBot="1" x14ac:dyDescent="0.35">
      <c r="A15" s="71">
        <v>43955</v>
      </c>
      <c r="B15" s="73">
        <v>0.33333333333333331</v>
      </c>
      <c r="C15" s="27">
        <v>0.5</v>
      </c>
      <c r="D15" s="36"/>
      <c r="E15" s="36"/>
      <c r="F15" s="37"/>
      <c r="G15" s="37"/>
      <c r="H15" s="26"/>
      <c r="I15" s="38"/>
      <c r="J15" s="28">
        <f t="shared" si="1"/>
        <v>0.16666666666666669</v>
      </c>
      <c r="K15" s="29">
        <f t="shared" si="2"/>
        <v>0.16666666666666669</v>
      </c>
      <c r="L15" s="54"/>
      <c r="M15" s="39">
        <f t="shared" ref="M15:M42" si="3">(J15*24)*100</f>
        <v>400</v>
      </c>
      <c r="N15" s="40">
        <f t="shared" ref="N15:N42" si="4">IF(M15&gt;400,M15-400,0)</f>
        <v>0</v>
      </c>
      <c r="O15" s="41">
        <f t="shared" ref="O15:O42" si="5">(N15/24)/100</f>
        <v>0</v>
      </c>
      <c r="P15" s="33">
        <f>O15*5/4</f>
        <v>0</v>
      </c>
      <c r="Q15" s="34">
        <f t="shared" si="0"/>
        <v>0</v>
      </c>
    </row>
    <row r="16" spans="1:19" ht="23.25" thickBot="1" x14ac:dyDescent="0.35">
      <c r="A16" s="71">
        <v>43956</v>
      </c>
      <c r="B16" s="73">
        <v>0.33333333333333331</v>
      </c>
      <c r="C16" s="27">
        <v>0.5</v>
      </c>
      <c r="D16" s="36"/>
      <c r="E16" s="36"/>
      <c r="F16" s="37"/>
      <c r="G16" s="37"/>
      <c r="H16" s="26"/>
      <c r="I16" s="38"/>
      <c r="J16" s="28">
        <f t="shared" si="1"/>
        <v>0.16666666666666669</v>
      </c>
      <c r="K16" s="29">
        <f t="shared" si="2"/>
        <v>0.16666666666666669</v>
      </c>
      <c r="L16" s="54"/>
      <c r="M16" s="39">
        <f t="shared" si="3"/>
        <v>400</v>
      </c>
      <c r="N16" s="40">
        <f t="shared" si="4"/>
        <v>0</v>
      </c>
      <c r="O16" s="41">
        <f t="shared" si="5"/>
        <v>0</v>
      </c>
      <c r="P16" s="33">
        <f t="shared" ref="P16:P42" si="6">O16*5/4</f>
        <v>0</v>
      </c>
      <c r="Q16" s="34">
        <f t="shared" si="0"/>
        <v>0</v>
      </c>
    </row>
    <row r="17" spans="1:18" ht="23.25" thickBot="1" x14ac:dyDescent="0.35">
      <c r="A17" s="71">
        <v>43957</v>
      </c>
      <c r="B17" s="73">
        <v>0.33333333333333331</v>
      </c>
      <c r="C17" s="27">
        <v>0.5</v>
      </c>
      <c r="D17" s="36"/>
      <c r="E17" s="36"/>
      <c r="F17" s="37"/>
      <c r="G17" s="37"/>
      <c r="H17" s="26"/>
      <c r="I17" s="38"/>
      <c r="J17" s="28">
        <f t="shared" si="1"/>
        <v>0.16666666666666669</v>
      </c>
      <c r="K17" s="29">
        <f t="shared" si="2"/>
        <v>0.16666666666666669</v>
      </c>
      <c r="L17" s="54"/>
      <c r="M17" s="39">
        <f t="shared" si="3"/>
        <v>400</v>
      </c>
      <c r="N17" s="40">
        <f t="shared" si="4"/>
        <v>0</v>
      </c>
      <c r="O17" s="41">
        <f t="shared" si="5"/>
        <v>0</v>
      </c>
      <c r="P17" s="33">
        <f t="shared" si="6"/>
        <v>0</v>
      </c>
      <c r="Q17" s="34">
        <f t="shared" si="0"/>
        <v>0</v>
      </c>
    </row>
    <row r="18" spans="1:18" ht="23.25" thickBot="1" x14ac:dyDescent="0.35">
      <c r="A18" s="71">
        <v>43958</v>
      </c>
      <c r="B18" s="73">
        <v>0.33333333333333331</v>
      </c>
      <c r="C18" s="27">
        <v>0.5</v>
      </c>
      <c r="D18" s="36"/>
      <c r="E18" s="36"/>
      <c r="F18" s="37"/>
      <c r="G18" s="37"/>
      <c r="H18" s="26"/>
      <c r="I18" s="38"/>
      <c r="J18" s="28">
        <f t="shared" si="1"/>
        <v>0.16666666666666669</v>
      </c>
      <c r="K18" s="29">
        <f t="shared" si="2"/>
        <v>0.16666666666666669</v>
      </c>
      <c r="L18" s="54"/>
      <c r="M18" s="39">
        <f t="shared" si="3"/>
        <v>400</v>
      </c>
      <c r="N18" s="40">
        <f t="shared" si="4"/>
        <v>0</v>
      </c>
      <c r="O18" s="41">
        <f t="shared" si="5"/>
        <v>0</v>
      </c>
      <c r="P18" s="33">
        <f t="shared" si="6"/>
        <v>0</v>
      </c>
      <c r="Q18" s="34">
        <f t="shared" si="0"/>
        <v>0</v>
      </c>
      <c r="R18" s="43"/>
    </row>
    <row r="19" spans="1:18" ht="23.25" thickBot="1" x14ac:dyDescent="0.35">
      <c r="A19" s="71">
        <v>43959</v>
      </c>
      <c r="B19" s="73">
        <v>0.33333333333333331</v>
      </c>
      <c r="C19" s="27">
        <v>0.5</v>
      </c>
      <c r="D19" s="36"/>
      <c r="E19" s="36"/>
      <c r="F19" s="37"/>
      <c r="G19" s="37"/>
      <c r="H19" s="26"/>
      <c r="I19" s="38"/>
      <c r="J19" s="28">
        <f t="shared" si="1"/>
        <v>0.16666666666666669</v>
      </c>
      <c r="K19" s="29">
        <f t="shared" si="2"/>
        <v>0.16666666666666669</v>
      </c>
      <c r="L19" s="54"/>
      <c r="M19" s="39">
        <f t="shared" si="3"/>
        <v>400</v>
      </c>
      <c r="N19" s="40">
        <f t="shared" si="4"/>
        <v>0</v>
      </c>
      <c r="O19" s="41">
        <f t="shared" si="5"/>
        <v>0</v>
      </c>
      <c r="P19" s="33">
        <f t="shared" si="6"/>
        <v>0</v>
      </c>
      <c r="Q19" s="34">
        <f t="shared" si="0"/>
        <v>0</v>
      </c>
    </row>
    <row r="20" spans="1:18" ht="23.25" thickBot="1" x14ac:dyDescent="0.35">
      <c r="A20" s="71">
        <v>43960</v>
      </c>
      <c r="B20" s="73"/>
      <c r="C20" s="38"/>
      <c r="D20" s="36"/>
      <c r="E20" s="36"/>
      <c r="F20" s="37"/>
      <c r="G20" s="37"/>
      <c r="H20" s="26"/>
      <c r="I20" s="38"/>
      <c r="J20" s="28">
        <f t="shared" si="1"/>
        <v>0</v>
      </c>
      <c r="K20" s="29">
        <f t="shared" si="2"/>
        <v>0</v>
      </c>
      <c r="L20" s="54"/>
      <c r="M20" s="39">
        <f t="shared" si="3"/>
        <v>0</v>
      </c>
      <c r="N20" s="40">
        <f t="shared" si="4"/>
        <v>0</v>
      </c>
      <c r="O20" s="41">
        <f t="shared" si="5"/>
        <v>0</v>
      </c>
      <c r="P20" s="33">
        <f t="shared" si="6"/>
        <v>0</v>
      </c>
      <c r="Q20" s="34">
        <f t="shared" si="0"/>
        <v>0</v>
      </c>
    </row>
    <row r="21" spans="1:18" ht="23.25" thickBot="1" x14ac:dyDescent="0.35">
      <c r="A21" s="71">
        <v>43961</v>
      </c>
      <c r="B21" s="73"/>
      <c r="C21" s="27"/>
      <c r="D21" s="36"/>
      <c r="E21" s="36"/>
      <c r="F21" s="37"/>
      <c r="G21" s="37"/>
      <c r="H21" s="26"/>
      <c r="I21" s="38"/>
      <c r="J21" s="28">
        <f t="shared" si="1"/>
        <v>0</v>
      </c>
      <c r="K21" s="29">
        <f t="shared" si="2"/>
        <v>0</v>
      </c>
      <c r="L21" s="54"/>
      <c r="M21" s="39">
        <f t="shared" si="3"/>
        <v>0</v>
      </c>
      <c r="N21" s="40">
        <f t="shared" si="4"/>
        <v>0</v>
      </c>
      <c r="O21" s="41">
        <f t="shared" si="5"/>
        <v>0</v>
      </c>
      <c r="P21" s="33">
        <f t="shared" si="6"/>
        <v>0</v>
      </c>
      <c r="Q21" s="34">
        <f t="shared" si="0"/>
        <v>0</v>
      </c>
    </row>
    <row r="22" spans="1:18" ht="23.25" thickBot="1" x14ac:dyDescent="0.35">
      <c r="A22" s="71">
        <v>43962</v>
      </c>
      <c r="B22" s="73">
        <v>0.33333333333333331</v>
      </c>
      <c r="C22" s="27">
        <v>0.5</v>
      </c>
      <c r="D22" s="36"/>
      <c r="E22" s="36"/>
      <c r="F22" s="37"/>
      <c r="G22" s="37"/>
      <c r="H22" s="26"/>
      <c r="I22" s="38"/>
      <c r="J22" s="28">
        <f t="shared" si="1"/>
        <v>0.16666666666666669</v>
      </c>
      <c r="K22" s="29">
        <f t="shared" si="2"/>
        <v>0.16666666666666669</v>
      </c>
      <c r="L22" s="54"/>
      <c r="M22" s="39">
        <f t="shared" si="3"/>
        <v>400</v>
      </c>
      <c r="N22" s="40">
        <f t="shared" si="4"/>
        <v>0</v>
      </c>
      <c r="O22" s="41">
        <f t="shared" si="5"/>
        <v>0</v>
      </c>
      <c r="P22" s="33">
        <f t="shared" si="6"/>
        <v>0</v>
      </c>
      <c r="Q22" s="34">
        <f t="shared" si="0"/>
        <v>0</v>
      </c>
    </row>
    <row r="23" spans="1:18" ht="23.25" thickBot="1" x14ac:dyDescent="0.35">
      <c r="A23" s="71">
        <v>43963</v>
      </c>
      <c r="B23" s="73">
        <v>0.33333333333333331</v>
      </c>
      <c r="C23" s="27">
        <v>0.5</v>
      </c>
      <c r="D23" s="36"/>
      <c r="E23" s="36"/>
      <c r="F23" s="37"/>
      <c r="G23" s="37"/>
      <c r="H23" s="26"/>
      <c r="I23" s="38"/>
      <c r="J23" s="28">
        <f t="shared" si="1"/>
        <v>0.16666666666666669</v>
      </c>
      <c r="K23" s="29">
        <f t="shared" si="2"/>
        <v>0.16666666666666669</v>
      </c>
      <c r="L23" s="54"/>
      <c r="M23" s="39">
        <f t="shared" si="3"/>
        <v>400</v>
      </c>
      <c r="N23" s="40">
        <f t="shared" si="4"/>
        <v>0</v>
      </c>
      <c r="O23" s="41">
        <f t="shared" si="5"/>
        <v>0</v>
      </c>
      <c r="P23" s="33">
        <f t="shared" si="6"/>
        <v>0</v>
      </c>
      <c r="Q23" s="34">
        <f t="shared" si="0"/>
        <v>0</v>
      </c>
    </row>
    <row r="24" spans="1:18" ht="23.25" thickBot="1" x14ac:dyDescent="0.35">
      <c r="A24" s="71">
        <v>43964</v>
      </c>
      <c r="B24" s="73">
        <v>0.33333333333333331</v>
      </c>
      <c r="C24" s="27">
        <v>0.5</v>
      </c>
      <c r="D24" s="36"/>
      <c r="E24" s="36"/>
      <c r="F24" s="37"/>
      <c r="G24" s="37"/>
      <c r="H24" s="26"/>
      <c r="I24" s="38"/>
      <c r="J24" s="28">
        <f t="shared" si="1"/>
        <v>0.16666666666666669</v>
      </c>
      <c r="K24" s="29">
        <f t="shared" si="2"/>
        <v>0.16666666666666669</v>
      </c>
      <c r="L24" s="54"/>
      <c r="M24" s="39">
        <f t="shared" si="3"/>
        <v>400</v>
      </c>
      <c r="N24" s="40">
        <f t="shared" si="4"/>
        <v>0</v>
      </c>
      <c r="O24" s="41">
        <f t="shared" si="5"/>
        <v>0</v>
      </c>
      <c r="P24" s="33">
        <f t="shared" si="6"/>
        <v>0</v>
      </c>
      <c r="Q24" s="34">
        <f t="shared" si="0"/>
        <v>0</v>
      </c>
    </row>
    <row r="25" spans="1:18" ht="23.25" thickBot="1" x14ac:dyDescent="0.35">
      <c r="A25" s="71">
        <v>43965</v>
      </c>
      <c r="B25" s="73">
        <v>0.33333333333333331</v>
      </c>
      <c r="C25" s="27">
        <v>0.5</v>
      </c>
      <c r="D25" s="36"/>
      <c r="E25" s="36"/>
      <c r="F25" s="37"/>
      <c r="G25" s="37"/>
      <c r="H25" s="26"/>
      <c r="I25" s="38"/>
      <c r="J25" s="28">
        <f t="shared" si="1"/>
        <v>0.16666666666666669</v>
      </c>
      <c r="K25" s="29">
        <f t="shared" si="2"/>
        <v>0.16666666666666669</v>
      </c>
      <c r="L25" s="54"/>
      <c r="M25" s="39">
        <f t="shared" si="3"/>
        <v>400</v>
      </c>
      <c r="N25" s="40">
        <f t="shared" si="4"/>
        <v>0</v>
      </c>
      <c r="O25" s="41">
        <f t="shared" si="5"/>
        <v>0</v>
      </c>
      <c r="P25" s="33">
        <f t="shared" si="6"/>
        <v>0</v>
      </c>
      <c r="Q25" s="34">
        <f t="shared" si="0"/>
        <v>0</v>
      </c>
    </row>
    <row r="26" spans="1:18" ht="23.25" thickBot="1" x14ac:dyDescent="0.35">
      <c r="A26" s="71">
        <v>43966</v>
      </c>
      <c r="B26" s="73">
        <v>0.33333333333333331</v>
      </c>
      <c r="C26" s="27">
        <v>0.5</v>
      </c>
      <c r="D26" s="36"/>
      <c r="E26" s="36"/>
      <c r="F26" s="37"/>
      <c r="G26" s="37"/>
      <c r="H26" s="26"/>
      <c r="I26" s="38"/>
      <c r="J26" s="28">
        <f t="shared" si="1"/>
        <v>0.16666666666666669</v>
      </c>
      <c r="K26" s="29">
        <f t="shared" si="2"/>
        <v>0.16666666666666669</v>
      </c>
      <c r="L26" s="54"/>
      <c r="M26" s="39">
        <f t="shared" si="3"/>
        <v>400</v>
      </c>
      <c r="N26" s="40">
        <f t="shared" si="4"/>
        <v>0</v>
      </c>
      <c r="O26" s="41">
        <f t="shared" si="5"/>
        <v>0</v>
      </c>
      <c r="P26" s="33">
        <f t="shared" si="6"/>
        <v>0</v>
      </c>
      <c r="Q26" s="34">
        <f t="shared" si="0"/>
        <v>0</v>
      </c>
    </row>
    <row r="27" spans="1:18" ht="23.25" thickBot="1" x14ac:dyDescent="0.35">
      <c r="A27" s="71">
        <v>43967</v>
      </c>
      <c r="B27" s="73"/>
      <c r="C27" s="38"/>
      <c r="D27" s="36"/>
      <c r="E27" s="36"/>
      <c r="F27" s="37"/>
      <c r="G27" s="37"/>
      <c r="H27" s="26"/>
      <c r="I27" s="38"/>
      <c r="J27" s="28">
        <f t="shared" si="1"/>
        <v>0</v>
      </c>
      <c r="K27" s="29">
        <f t="shared" si="2"/>
        <v>0</v>
      </c>
      <c r="L27" s="54"/>
      <c r="M27" s="39">
        <f t="shared" si="3"/>
        <v>0</v>
      </c>
      <c r="N27" s="40">
        <f t="shared" si="4"/>
        <v>0</v>
      </c>
      <c r="O27" s="41">
        <f t="shared" si="5"/>
        <v>0</v>
      </c>
      <c r="P27" s="33">
        <f t="shared" si="6"/>
        <v>0</v>
      </c>
      <c r="Q27" s="34">
        <f t="shared" si="0"/>
        <v>0</v>
      </c>
    </row>
    <row r="28" spans="1:18" ht="23.25" thickBot="1" x14ac:dyDescent="0.35">
      <c r="A28" s="71">
        <v>43968</v>
      </c>
      <c r="B28" s="73"/>
      <c r="C28" s="27"/>
      <c r="D28" s="36"/>
      <c r="E28" s="36"/>
      <c r="F28" s="37"/>
      <c r="G28" s="37"/>
      <c r="H28" s="26"/>
      <c r="I28" s="38"/>
      <c r="J28" s="28">
        <f t="shared" si="1"/>
        <v>0</v>
      </c>
      <c r="K28" s="29">
        <f t="shared" si="2"/>
        <v>0</v>
      </c>
      <c r="L28" s="54"/>
      <c r="M28" s="39">
        <f t="shared" si="3"/>
        <v>0</v>
      </c>
      <c r="N28" s="40">
        <f t="shared" si="4"/>
        <v>0</v>
      </c>
      <c r="O28" s="41">
        <f t="shared" si="5"/>
        <v>0</v>
      </c>
      <c r="P28" s="33">
        <f t="shared" si="6"/>
        <v>0</v>
      </c>
      <c r="Q28" s="34">
        <f t="shared" si="0"/>
        <v>0</v>
      </c>
    </row>
    <row r="29" spans="1:18" ht="23.25" thickBot="1" x14ac:dyDescent="0.35">
      <c r="A29" s="71">
        <v>43969</v>
      </c>
      <c r="B29" s="73">
        <v>0.33333333333333331</v>
      </c>
      <c r="C29" s="27">
        <v>0.5</v>
      </c>
      <c r="D29" s="36"/>
      <c r="E29" s="36"/>
      <c r="F29" s="37"/>
      <c r="G29" s="37"/>
      <c r="H29" s="26"/>
      <c r="I29" s="38"/>
      <c r="J29" s="28">
        <f t="shared" si="1"/>
        <v>0.16666666666666669</v>
      </c>
      <c r="K29" s="29">
        <f t="shared" si="2"/>
        <v>0.16666666666666669</v>
      </c>
      <c r="L29" s="54"/>
      <c r="M29" s="39">
        <f t="shared" si="3"/>
        <v>400</v>
      </c>
      <c r="N29" s="40">
        <f t="shared" si="4"/>
        <v>0</v>
      </c>
      <c r="O29" s="41">
        <f t="shared" si="5"/>
        <v>0</v>
      </c>
      <c r="P29" s="33">
        <f t="shared" si="6"/>
        <v>0</v>
      </c>
      <c r="Q29" s="34">
        <f t="shared" si="0"/>
        <v>0</v>
      </c>
    </row>
    <row r="30" spans="1:18" ht="23.25" thickBot="1" x14ac:dyDescent="0.35">
      <c r="A30" s="71">
        <v>43970</v>
      </c>
      <c r="B30" s="73">
        <v>0.33333333333333331</v>
      </c>
      <c r="C30" s="27">
        <v>0.5</v>
      </c>
      <c r="D30" s="36"/>
      <c r="E30" s="36"/>
      <c r="F30" s="37"/>
      <c r="G30" s="37"/>
      <c r="H30" s="26"/>
      <c r="I30" s="38"/>
      <c r="J30" s="28">
        <f t="shared" si="1"/>
        <v>0.16666666666666669</v>
      </c>
      <c r="K30" s="29">
        <f t="shared" si="2"/>
        <v>0.16666666666666669</v>
      </c>
      <c r="L30" s="54"/>
      <c r="M30" s="39">
        <f t="shared" si="3"/>
        <v>400</v>
      </c>
      <c r="N30" s="40">
        <f t="shared" si="4"/>
        <v>0</v>
      </c>
      <c r="O30" s="41">
        <f t="shared" si="5"/>
        <v>0</v>
      </c>
      <c r="P30" s="33">
        <f t="shared" si="6"/>
        <v>0</v>
      </c>
      <c r="Q30" s="34">
        <f t="shared" si="0"/>
        <v>0</v>
      </c>
    </row>
    <row r="31" spans="1:18" ht="23.25" thickBot="1" x14ac:dyDescent="0.35">
      <c r="A31" s="71">
        <v>43971</v>
      </c>
      <c r="B31" s="73">
        <v>0.33333333333333331</v>
      </c>
      <c r="C31" s="27">
        <v>0.5</v>
      </c>
      <c r="D31" s="36"/>
      <c r="E31" s="36"/>
      <c r="F31" s="37"/>
      <c r="G31" s="37"/>
      <c r="H31" s="26"/>
      <c r="I31" s="38"/>
      <c r="J31" s="28">
        <f t="shared" si="1"/>
        <v>0.16666666666666669</v>
      </c>
      <c r="K31" s="29">
        <f t="shared" si="2"/>
        <v>0.16666666666666669</v>
      </c>
      <c r="L31" s="54"/>
      <c r="M31" s="39">
        <f t="shared" si="3"/>
        <v>400</v>
      </c>
      <c r="N31" s="40">
        <f t="shared" si="4"/>
        <v>0</v>
      </c>
      <c r="O31" s="41">
        <f t="shared" si="5"/>
        <v>0</v>
      </c>
      <c r="P31" s="33">
        <f t="shared" si="6"/>
        <v>0</v>
      </c>
      <c r="Q31" s="34">
        <f t="shared" si="0"/>
        <v>0</v>
      </c>
    </row>
    <row r="32" spans="1:18" ht="23.25" thickBot="1" x14ac:dyDescent="0.35">
      <c r="A32" s="71">
        <v>43972</v>
      </c>
      <c r="B32" s="73">
        <v>0.33333333333333331</v>
      </c>
      <c r="C32" s="27">
        <v>0.5</v>
      </c>
      <c r="D32" s="36"/>
      <c r="E32" s="36"/>
      <c r="F32" s="37"/>
      <c r="G32" s="37"/>
      <c r="H32" s="26"/>
      <c r="I32" s="38"/>
      <c r="J32" s="28">
        <f t="shared" si="1"/>
        <v>0.16666666666666669</v>
      </c>
      <c r="K32" s="29">
        <f t="shared" si="2"/>
        <v>0.16666666666666669</v>
      </c>
      <c r="L32" s="54"/>
      <c r="M32" s="39">
        <f t="shared" si="3"/>
        <v>400</v>
      </c>
      <c r="N32" s="40">
        <f t="shared" si="4"/>
        <v>0</v>
      </c>
      <c r="O32" s="41">
        <f t="shared" si="5"/>
        <v>0</v>
      </c>
      <c r="P32" s="33">
        <f t="shared" si="6"/>
        <v>0</v>
      </c>
      <c r="Q32" s="34">
        <f t="shared" si="0"/>
        <v>0</v>
      </c>
    </row>
    <row r="33" spans="1:19" ht="23.25" thickBot="1" x14ac:dyDescent="0.35">
      <c r="A33" s="71">
        <v>43973</v>
      </c>
      <c r="B33" s="73">
        <v>0.33333333333333331</v>
      </c>
      <c r="C33" s="27">
        <v>0.5</v>
      </c>
      <c r="D33" s="36"/>
      <c r="E33" s="36"/>
      <c r="F33" s="37"/>
      <c r="G33" s="37"/>
      <c r="H33" s="26"/>
      <c r="I33" s="38"/>
      <c r="J33" s="28">
        <f t="shared" si="1"/>
        <v>0.16666666666666669</v>
      </c>
      <c r="K33" s="29">
        <f t="shared" si="2"/>
        <v>0.16666666666666669</v>
      </c>
      <c r="L33" s="54"/>
      <c r="M33" s="39">
        <f t="shared" si="3"/>
        <v>400</v>
      </c>
      <c r="N33" s="40">
        <f t="shared" si="4"/>
        <v>0</v>
      </c>
      <c r="O33" s="41">
        <f t="shared" si="5"/>
        <v>0</v>
      </c>
      <c r="P33" s="33">
        <f t="shared" si="6"/>
        <v>0</v>
      </c>
      <c r="Q33" s="34">
        <f t="shared" si="0"/>
        <v>0</v>
      </c>
    </row>
    <row r="34" spans="1:19" ht="23.25" thickBot="1" x14ac:dyDescent="0.35">
      <c r="A34" s="71">
        <v>43974</v>
      </c>
      <c r="B34" s="73"/>
      <c r="C34" s="38"/>
      <c r="D34" s="36"/>
      <c r="E34" s="36"/>
      <c r="F34" s="37"/>
      <c r="G34" s="37"/>
      <c r="H34" s="26"/>
      <c r="I34" s="38"/>
      <c r="J34" s="28">
        <f t="shared" si="1"/>
        <v>0</v>
      </c>
      <c r="K34" s="29">
        <f t="shared" si="2"/>
        <v>0</v>
      </c>
      <c r="L34" s="54"/>
      <c r="M34" s="39">
        <f t="shared" si="3"/>
        <v>0</v>
      </c>
      <c r="N34" s="40">
        <f t="shared" si="4"/>
        <v>0</v>
      </c>
      <c r="O34" s="41">
        <f t="shared" si="5"/>
        <v>0</v>
      </c>
      <c r="P34" s="33">
        <f t="shared" si="6"/>
        <v>0</v>
      </c>
      <c r="Q34" s="34">
        <f t="shared" si="0"/>
        <v>0</v>
      </c>
    </row>
    <row r="35" spans="1:19" ht="23.25" thickBot="1" x14ac:dyDescent="0.35">
      <c r="A35" s="71">
        <v>43975</v>
      </c>
      <c r="B35" s="73"/>
      <c r="C35" s="27"/>
      <c r="D35" s="36"/>
      <c r="E35" s="36"/>
      <c r="F35" s="37"/>
      <c r="G35" s="37"/>
      <c r="H35" s="26"/>
      <c r="I35" s="38"/>
      <c r="J35" s="28">
        <f t="shared" si="1"/>
        <v>0</v>
      </c>
      <c r="K35" s="29">
        <f t="shared" si="2"/>
        <v>0</v>
      </c>
      <c r="L35" s="54"/>
      <c r="M35" s="39">
        <f t="shared" si="3"/>
        <v>0</v>
      </c>
      <c r="N35" s="40">
        <f t="shared" si="4"/>
        <v>0</v>
      </c>
      <c r="O35" s="41">
        <f t="shared" si="5"/>
        <v>0</v>
      </c>
      <c r="P35" s="33">
        <f t="shared" si="6"/>
        <v>0</v>
      </c>
      <c r="Q35" s="34">
        <f t="shared" si="0"/>
        <v>0</v>
      </c>
    </row>
    <row r="36" spans="1:19" ht="23.25" thickBot="1" x14ac:dyDescent="0.35">
      <c r="A36" s="71">
        <v>43976</v>
      </c>
      <c r="B36" s="73">
        <v>0.33333333333333331</v>
      </c>
      <c r="C36" s="27">
        <v>0.5</v>
      </c>
      <c r="D36" s="36"/>
      <c r="E36" s="36"/>
      <c r="F36" s="37"/>
      <c r="G36" s="37"/>
      <c r="H36" s="26"/>
      <c r="I36" s="38"/>
      <c r="J36" s="28">
        <f t="shared" si="1"/>
        <v>0.16666666666666669</v>
      </c>
      <c r="K36" s="29">
        <f t="shared" si="2"/>
        <v>0.16666666666666669</v>
      </c>
      <c r="L36" s="54"/>
      <c r="M36" s="39">
        <f t="shared" si="3"/>
        <v>400</v>
      </c>
      <c r="N36" s="40">
        <f t="shared" si="4"/>
        <v>0</v>
      </c>
      <c r="O36" s="41">
        <f t="shared" si="5"/>
        <v>0</v>
      </c>
      <c r="P36" s="33">
        <f t="shared" si="6"/>
        <v>0</v>
      </c>
      <c r="Q36" s="34">
        <f t="shared" si="0"/>
        <v>0</v>
      </c>
    </row>
    <row r="37" spans="1:19" ht="23.25" thickBot="1" x14ac:dyDescent="0.35">
      <c r="A37" s="71">
        <v>43977</v>
      </c>
      <c r="B37" s="73">
        <v>0.33333333333333331</v>
      </c>
      <c r="C37" s="27">
        <v>0.5</v>
      </c>
      <c r="D37" s="36"/>
      <c r="E37" s="36"/>
      <c r="F37" s="37"/>
      <c r="G37" s="37"/>
      <c r="H37" s="26"/>
      <c r="I37" s="38"/>
      <c r="J37" s="28">
        <f t="shared" si="1"/>
        <v>0.16666666666666669</v>
      </c>
      <c r="K37" s="29">
        <f t="shared" si="2"/>
        <v>0.16666666666666669</v>
      </c>
      <c r="L37" s="54"/>
      <c r="M37" s="39">
        <f t="shared" si="3"/>
        <v>400</v>
      </c>
      <c r="N37" s="40">
        <f t="shared" si="4"/>
        <v>0</v>
      </c>
      <c r="O37" s="41">
        <f t="shared" si="5"/>
        <v>0</v>
      </c>
      <c r="P37" s="33">
        <f t="shared" si="6"/>
        <v>0</v>
      </c>
      <c r="Q37" s="34">
        <f t="shared" si="0"/>
        <v>0</v>
      </c>
    </row>
    <row r="38" spans="1:19" ht="23.25" thickBot="1" x14ac:dyDescent="0.35">
      <c r="A38" s="71">
        <v>43978</v>
      </c>
      <c r="B38" s="73">
        <v>0.33333333333333331</v>
      </c>
      <c r="C38" s="27">
        <v>0.5</v>
      </c>
      <c r="D38" s="36"/>
      <c r="E38" s="36"/>
      <c r="F38" s="37"/>
      <c r="G38" s="37"/>
      <c r="H38" s="26"/>
      <c r="I38" s="38"/>
      <c r="J38" s="28">
        <f t="shared" si="1"/>
        <v>0.16666666666666669</v>
      </c>
      <c r="K38" s="29">
        <f t="shared" si="2"/>
        <v>0.16666666666666669</v>
      </c>
      <c r="L38" s="54"/>
      <c r="M38" s="39">
        <f t="shared" si="3"/>
        <v>400</v>
      </c>
      <c r="N38" s="40">
        <f t="shared" si="4"/>
        <v>0</v>
      </c>
      <c r="O38" s="41">
        <f t="shared" si="5"/>
        <v>0</v>
      </c>
      <c r="P38" s="33">
        <f t="shared" si="6"/>
        <v>0</v>
      </c>
      <c r="Q38" s="34">
        <f t="shared" si="0"/>
        <v>0</v>
      </c>
    </row>
    <row r="39" spans="1:19" ht="23.25" thickBot="1" x14ac:dyDescent="0.35">
      <c r="A39" s="71">
        <v>43979</v>
      </c>
      <c r="B39" s="73">
        <v>0.33333333333333331</v>
      </c>
      <c r="C39" s="27">
        <v>0.5</v>
      </c>
      <c r="D39" s="36"/>
      <c r="E39" s="36"/>
      <c r="F39" s="37"/>
      <c r="G39" s="37"/>
      <c r="H39" s="26"/>
      <c r="I39" s="38"/>
      <c r="J39" s="28">
        <f t="shared" si="1"/>
        <v>0.16666666666666669</v>
      </c>
      <c r="K39" s="29">
        <f t="shared" si="2"/>
        <v>0.16666666666666669</v>
      </c>
      <c r="L39" s="54"/>
      <c r="M39" s="39">
        <f t="shared" si="3"/>
        <v>400</v>
      </c>
      <c r="N39" s="40">
        <f t="shared" si="4"/>
        <v>0</v>
      </c>
      <c r="O39" s="41">
        <f t="shared" si="5"/>
        <v>0</v>
      </c>
      <c r="P39" s="33">
        <f t="shared" si="6"/>
        <v>0</v>
      </c>
      <c r="Q39" s="34">
        <f t="shared" si="0"/>
        <v>0</v>
      </c>
    </row>
    <row r="40" spans="1:19" ht="23.25" thickBot="1" x14ac:dyDescent="0.35">
      <c r="A40" s="71">
        <v>43980</v>
      </c>
      <c r="B40" s="73">
        <v>0.33333333333333331</v>
      </c>
      <c r="C40" s="27">
        <v>0.5</v>
      </c>
      <c r="D40" s="36"/>
      <c r="E40" s="36"/>
      <c r="F40" s="37"/>
      <c r="G40" s="37"/>
      <c r="H40" s="26"/>
      <c r="I40" s="38"/>
      <c r="J40" s="28">
        <f t="shared" si="1"/>
        <v>0.16666666666666669</v>
      </c>
      <c r="K40" s="29">
        <f t="shared" si="2"/>
        <v>0.16666666666666669</v>
      </c>
      <c r="L40" s="54"/>
      <c r="M40" s="39">
        <f t="shared" si="3"/>
        <v>400</v>
      </c>
      <c r="N40" s="40">
        <f t="shared" si="4"/>
        <v>0</v>
      </c>
      <c r="O40" s="44">
        <f t="shared" si="5"/>
        <v>0</v>
      </c>
      <c r="P40" s="33">
        <f t="shared" si="6"/>
        <v>0</v>
      </c>
      <c r="Q40" s="34">
        <f t="shared" si="0"/>
        <v>0</v>
      </c>
    </row>
    <row r="41" spans="1:19" ht="23.25" thickBot="1" x14ac:dyDescent="0.35">
      <c r="A41" s="71">
        <v>43981</v>
      </c>
      <c r="B41" s="35"/>
      <c r="C41" s="36"/>
      <c r="D41" s="36"/>
      <c r="E41" s="36"/>
      <c r="F41" s="37"/>
      <c r="G41" s="37"/>
      <c r="H41" s="26"/>
      <c r="I41" s="38"/>
      <c r="J41" s="28">
        <f t="shared" si="1"/>
        <v>0</v>
      </c>
      <c r="K41" s="29">
        <f t="shared" si="2"/>
        <v>0</v>
      </c>
      <c r="L41" s="54"/>
      <c r="M41" s="39">
        <f t="shared" si="3"/>
        <v>0</v>
      </c>
      <c r="N41" s="40">
        <f t="shared" si="4"/>
        <v>0</v>
      </c>
      <c r="O41" s="41">
        <f t="shared" si="5"/>
        <v>0</v>
      </c>
      <c r="P41" s="33">
        <f t="shared" si="6"/>
        <v>0</v>
      </c>
      <c r="Q41" s="34">
        <f t="shared" si="0"/>
        <v>0</v>
      </c>
    </row>
    <row r="42" spans="1:19" ht="23.25" thickBot="1" x14ac:dyDescent="0.35">
      <c r="A42" s="71">
        <v>43982</v>
      </c>
      <c r="B42" s="45"/>
      <c r="C42" s="36"/>
      <c r="D42" s="36"/>
      <c r="E42" s="46"/>
      <c r="F42" s="47"/>
      <c r="G42" s="47"/>
      <c r="H42" s="48"/>
      <c r="I42" s="49"/>
      <c r="J42" s="28">
        <f>IF(WEEKDAY(A42,2)&lt;6,SUM(C42-B42)+SUM(E42-D42),0)</f>
        <v>0</v>
      </c>
      <c r="K42" s="29">
        <f t="shared" si="2"/>
        <v>0</v>
      </c>
      <c r="L42" s="55"/>
      <c r="M42" s="39">
        <f t="shared" si="3"/>
        <v>0</v>
      </c>
      <c r="N42" s="40">
        <f t="shared" si="4"/>
        <v>0</v>
      </c>
      <c r="O42" s="41">
        <f t="shared" si="5"/>
        <v>0</v>
      </c>
      <c r="P42" s="33">
        <f t="shared" si="6"/>
        <v>0</v>
      </c>
      <c r="Q42" s="56">
        <f t="shared" si="0"/>
        <v>0</v>
      </c>
      <c r="R42" s="70" t="s">
        <v>51</v>
      </c>
      <c r="S42" s="59">
        <f>E9</f>
        <v>43952</v>
      </c>
    </row>
    <row r="43" spans="1:19" ht="23.25" thickBot="1" x14ac:dyDescent="0.35">
      <c r="B43" s="11"/>
      <c r="C43" s="11"/>
      <c r="D43" s="11"/>
      <c r="E43" s="50"/>
      <c r="F43" s="122" t="s">
        <v>38</v>
      </c>
      <c r="G43" s="123"/>
      <c r="H43" s="123"/>
      <c r="I43" s="123"/>
      <c r="J43" s="124"/>
      <c r="K43" s="51">
        <f>SUM(K12:K42)</f>
        <v>3.4999999999999991</v>
      </c>
      <c r="L43" s="11"/>
      <c r="O43" s="52">
        <f>SUM(O12:O42)</f>
        <v>0</v>
      </c>
      <c r="P43" s="52">
        <f>SUM(P12:P42)</f>
        <v>0</v>
      </c>
      <c r="Q43" s="57">
        <f>SUM(Q12:Q42)</f>
        <v>0</v>
      </c>
      <c r="R43" s="116">
        <f>Q43+Avril!R43</f>
        <v>15.635</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Q10:Q11"/>
    <mergeCell ref="F43:J43"/>
    <mergeCell ref="R43:S43"/>
    <mergeCell ref="I45:K45"/>
    <mergeCell ref="K10:K11"/>
    <mergeCell ref="L10:L11"/>
    <mergeCell ref="M10:M11"/>
    <mergeCell ref="N10:N11"/>
    <mergeCell ref="O10:O11"/>
    <mergeCell ref="P10:P11"/>
    <mergeCell ref="B5:D5"/>
    <mergeCell ref="F5:J5"/>
    <mergeCell ref="B6:D6"/>
    <mergeCell ref="B7:D7"/>
    <mergeCell ref="A10:A11"/>
    <mergeCell ref="B10:C10"/>
    <mergeCell ref="D10:E10"/>
    <mergeCell ref="F10:I10"/>
    <mergeCell ref="J10:J11"/>
    <mergeCell ref="A1:D1"/>
    <mergeCell ref="I1:K1"/>
    <mergeCell ref="B3:D3"/>
    <mergeCell ref="F3:J3"/>
    <mergeCell ref="B4:D4"/>
    <mergeCell ref="F4:J4"/>
  </mergeCells>
  <conditionalFormatting sqref="A12:A42">
    <cfRule type="expression" dxfId="9" priority="5" stopIfTrue="1">
      <formula>WEEKDAY(A12,2)&gt;5</formula>
    </cfRule>
  </conditionalFormatting>
  <conditionalFormatting sqref="Q12:Q42">
    <cfRule type="cellIs" dxfId="8" priority="1" operator="greaterThan">
      <formula>0</formula>
    </cfRule>
    <cfRule type="cellIs" dxfId="7" priority="4" operator="greaterThan">
      <formula>0</formula>
    </cfRule>
  </conditionalFormatting>
  <conditionalFormatting sqref="Q12">
    <cfRule type="cellIs" dxfId="6" priority="3" operator="greaterThan">
      <formula>0</formula>
    </cfRule>
  </conditionalFormatting>
  <conditionalFormatting sqref="Q12:Q43">
    <cfRule type="cellIs" dxfId="5" priority="2" operator="greaterThan">
      <formula>2.18</formula>
    </cfRule>
  </conditionalFormatting>
  <dataValidations count="1">
    <dataValidation type="list" allowBlank="1" showInputMessage="1" showErrorMessage="1" sqref="B3:D3" xr:uid="{240B3178-F295-4B84-9404-0408CA83C19C}">
      <formula1>Noms</formula1>
    </dataValidation>
  </dataValidations>
  <pageMargins left="0.26" right="0" top="0" bottom="0" header="0" footer="0"/>
  <pageSetup paperSize="9" scale="58" orientation="landscape" cellComments="atEnd" horizontalDpi="4294967293" vertic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07E2F-D544-40FD-B538-5CD44119D19C}">
  <sheetPr codeName="Feuil16">
    <pageSetUpPr fitToPage="1"/>
  </sheetPr>
  <dimension ref="A1:S1048572"/>
  <sheetViews>
    <sheetView showGridLines="0" showZeros="0" zoomScale="75" zoomScaleNormal="75" workbookViewId="0">
      <selection activeCell="B3" sqref="B3:D3"/>
    </sheetView>
  </sheetViews>
  <sheetFormatPr baseColWidth="10" defaultColWidth="13" defaultRowHeight="22.5" customHeight="1" zeroHeight="1" x14ac:dyDescent="0.3"/>
  <cols>
    <col min="1" max="1" width="42.42578125" style="9" customWidth="1"/>
    <col min="2" max="3" width="13" style="9"/>
    <col min="4" max="4" width="25.42578125" style="9" customWidth="1"/>
    <col min="5" max="7" width="13" style="9"/>
    <col min="8" max="8" width="13" style="10"/>
    <col min="9" max="9" width="13" style="9"/>
    <col min="10" max="10" width="22.140625" style="10" customWidth="1"/>
    <col min="11" max="11" width="22.140625" style="9" customWidth="1"/>
    <col min="12" max="12" width="35.7109375" style="9" customWidth="1"/>
    <col min="13" max="15" width="20.5703125" style="11" customWidth="1"/>
    <col min="16" max="17" width="20.5703125" style="9" customWidth="1"/>
    <col min="18" max="18" width="15.140625" style="9" customWidth="1"/>
    <col min="19" max="19" width="23.85546875" style="9" customWidth="1"/>
    <col min="20" max="16384" width="13" style="9"/>
  </cols>
  <sheetData>
    <row r="1" spans="1:19" ht="27.95" customHeight="1" x14ac:dyDescent="0.3">
      <c r="A1" s="89" t="s">
        <v>17</v>
      </c>
      <c r="B1" s="89"/>
      <c r="C1" s="89"/>
      <c r="D1" s="89"/>
      <c r="I1" s="89"/>
      <c r="J1" s="89"/>
      <c r="K1" s="89"/>
    </row>
    <row r="2" spans="1:19" ht="3" customHeight="1" thickBot="1" x14ac:dyDescent="0.35"/>
    <row r="3" spans="1:19" ht="28.35" customHeight="1" thickTop="1" thickBot="1" x14ac:dyDescent="0.35">
      <c r="A3" s="12" t="s">
        <v>0</v>
      </c>
      <c r="B3" s="92" t="s">
        <v>59</v>
      </c>
      <c r="C3" s="93"/>
      <c r="D3" s="94"/>
      <c r="F3" s="100" t="s">
        <v>37</v>
      </c>
      <c r="G3" s="101"/>
      <c r="H3" s="101"/>
      <c r="I3" s="101"/>
      <c r="J3" s="102"/>
      <c r="K3" s="13">
        <f>SUM(J12:J42)</f>
        <v>3.3333333333333326</v>
      </c>
    </row>
    <row r="4" spans="1:19" ht="28.35" customHeight="1" thickTop="1" thickBot="1" x14ac:dyDescent="0.35">
      <c r="A4" s="12" t="s">
        <v>1</v>
      </c>
      <c r="B4" s="95" t="str">
        <f>IFERROR(VLOOKUP($B$3,Liste_E,2,FALSE),"")</f>
        <v>Vert</v>
      </c>
      <c r="C4" s="96"/>
      <c r="D4" s="97"/>
      <c r="F4" s="100" t="s">
        <v>36</v>
      </c>
      <c r="G4" s="101"/>
      <c r="H4" s="101"/>
      <c r="I4" s="101"/>
      <c r="J4" s="102"/>
      <c r="K4" s="14">
        <f>SUM(K12:K42)</f>
        <v>3.3333333333333326</v>
      </c>
    </row>
    <row r="5" spans="1:19" ht="28.35" customHeight="1" thickTop="1" thickBot="1" x14ac:dyDescent="0.35">
      <c r="A5" s="12" t="s">
        <v>2</v>
      </c>
      <c r="B5" s="95" t="str">
        <f>IFERROR(VLOOKUP($B$3,Liste_E,3,FALSE),"")</f>
        <v>1, rue le la Poupée qui Tousse</v>
      </c>
      <c r="C5" s="96"/>
      <c r="D5" s="97"/>
      <c r="F5" s="100" t="s">
        <v>45</v>
      </c>
      <c r="G5" s="101"/>
      <c r="H5" s="101"/>
      <c r="I5" s="101"/>
      <c r="J5" s="102"/>
      <c r="K5" s="14">
        <f ca="1">IF(ISNA(VLOOKUP(B3,Salariés!A2:U10,21)),"",VLOOKUP(B3,Salariés!A2:U10,21))</f>
        <v>21.378472222222221</v>
      </c>
    </row>
    <row r="6" spans="1:19" ht="28.35" customHeight="1" thickBot="1" x14ac:dyDescent="0.35">
      <c r="A6" s="15" t="s">
        <v>8</v>
      </c>
      <c r="B6" s="103">
        <f>IFERROR(VLOOKUP($B$3,Liste_E,6,FALSE),"")</f>
        <v>189756532</v>
      </c>
      <c r="C6" s="104"/>
      <c r="D6" s="105"/>
      <c r="I6" s="16"/>
      <c r="J6" s="16"/>
      <c r="K6" s="16"/>
    </row>
    <row r="7" spans="1:19" ht="28.35" customHeight="1" thickBot="1" x14ac:dyDescent="0.35">
      <c r="A7" s="12" t="s">
        <v>43</v>
      </c>
      <c r="B7" s="119">
        <f>IFERROR(VLOOKUP($B$3,Liste_E,7,FALSE),"")</f>
        <v>789453265</v>
      </c>
      <c r="C7" s="120"/>
      <c r="D7" s="121"/>
    </row>
    <row r="8" spans="1:19" x14ac:dyDescent="0.3">
      <c r="D8" s="17" t="s">
        <v>9</v>
      </c>
      <c r="E8" s="18">
        <v>2020</v>
      </c>
    </row>
    <row r="9" spans="1:19" ht="23.25" thickBot="1" x14ac:dyDescent="0.35">
      <c r="D9" s="19" t="s">
        <v>5</v>
      </c>
      <c r="E9" s="20">
        <v>43983</v>
      </c>
    </row>
    <row r="10" spans="1:19" ht="47.25" customHeight="1" thickBot="1" x14ac:dyDescent="0.35">
      <c r="A10" s="106" t="s">
        <v>15</v>
      </c>
      <c r="B10" s="90" t="s">
        <v>3</v>
      </c>
      <c r="C10" s="91"/>
      <c r="D10" s="90" t="s">
        <v>7</v>
      </c>
      <c r="E10" s="91"/>
      <c r="F10" s="98" t="s">
        <v>16</v>
      </c>
      <c r="G10" s="99"/>
      <c r="H10" s="99"/>
      <c r="I10" s="99"/>
      <c r="J10" s="110" t="s">
        <v>20</v>
      </c>
      <c r="K10" s="108" t="s">
        <v>21</v>
      </c>
      <c r="L10" s="125" t="s">
        <v>42</v>
      </c>
      <c r="M10" s="125" t="s">
        <v>48</v>
      </c>
      <c r="N10" s="127" t="s">
        <v>47</v>
      </c>
      <c r="O10" s="125" t="s">
        <v>46</v>
      </c>
      <c r="P10" s="112" t="s">
        <v>49</v>
      </c>
      <c r="Q10" s="114" t="s">
        <v>50</v>
      </c>
    </row>
    <row r="11" spans="1:19" ht="33" customHeight="1" thickBot="1" x14ac:dyDescent="0.35">
      <c r="A11" s="107"/>
      <c r="B11" s="21" t="s">
        <v>6</v>
      </c>
      <c r="C11" s="21" t="s">
        <v>4</v>
      </c>
      <c r="D11" s="21" t="s">
        <v>6</v>
      </c>
      <c r="E11" s="21" t="s">
        <v>4</v>
      </c>
      <c r="F11" s="67" t="s">
        <v>15</v>
      </c>
      <c r="G11" s="67" t="s">
        <v>40</v>
      </c>
      <c r="H11" s="67" t="s">
        <v>41</v>
      </c>
      <c r="I11" s="68" t="s">
        <v>19</v>
      </c>
      <c r="J11" s="111"/>
      <c r="K11" s="109"/>
      <c r="L11" s="126"/>
      <c r="M11" s="126"/>
      <c r="N11" s="128"/>
      <c r="O11" s="126"/>
      <c r="P11" s="113"/>
      <c r="Q11" s="115"/>
    </row>
    <row r="12" spans="1:19" ht="23.25" thickBot="1" x14ac:dyDescent="0.35">
      <c r="A12" s="71">
        <v>43983</v>
      </c>
      <c r="B12" s="73">
        <v>0.33333333333333331</v>
      </c>
      <c r="C12" s="27">
        <v>0.5</v>
      </c>
      <c r="D12" s="24"/>
      <c r="E12" s="24"/>
      <c r="F12" s="25"/>
      <c r="G12" s="25"/>
      <c r="H12" s="26"/>
      <c r="I12" s="27"/>
      <c r="J12" s="28">
        <f>IF(WEEKDAY(A12,2)&lt;6,SUM(C12-B12)+SUM(E12-D12),0)</f>
        <v>0.16666666666666669</v>
      </c>
      <c r="K12" s="29">
        <f>IF(F12="X",0,IF(G12="X",E12-D12,IF(H12="X",C12-B12,IF(I12&lt;&gt;"",SUM(J12-I12),J12))))</f>
        <v>0.16666666666666669</v>
      </c>
      <c r="L12" s="53"/>
      <c r="M12" s="30">
        <f>(J12*24)*100</f>
        <v>400</v>
      </c>
      <c r="N12" s="31">
        <f>IF(M12&gt;400,M12-400,0)</f>
        <v>0</v>
      </c>
      <c r="O12" s="32">
        <f>(N12/24)/100</f>
        <v>0</v>
      </c>
      <c r="P12" s="33">
        <f>O12*5/4</f>
        <v>0</v>
      </c>
      <c r="Q12" s="34">
        <f t="shared" ref="Q12:Q42" si="0">ROUND(P12*24,2)</f>
        <v>0</v>
      </c>
    </row>
    <row r="13" spans="1:19" ht="23.25" thickBot="1" x14ac:dyDescent="0.35">
      <c r="A13" s="71">
        <v>43984</v>
      </c>
      <c r="B13" s="35">
        <v>0.33333333333333331</v>
      </c>
      <c r="C13" s="24">
        <v>0.5</v>
      </c>
      <c r="D13" s="36"/>
      <c r="E13" s="36"/>
      <c r="F13" s="37"/>
      <c r="G13" s="37"/>
      <c r="H13" s="26"/>
      <c r="I13" s="38"/>
      <c r="J13" s="28">
        <f t="shared" ref="J13:J41" si="1">IF(WEEKDAY(A13,2)&lt;6,SUM(C13-B13)+SUM(E13-D13),0)</f>
        <v>0.16666666666666669</v>
      </c>
      <c r="K13" s="29">
        <f t="shared" ref="K13:K42" si="2">IF(F13="X",0,IF(G13="X",E13-D13,IF(H13="X",C13-B13,IF(I13&lt;&gt;"",SUM(J13-I13),J13))))</f>
        <v>0.16666666666666669</v>
      </c>
      <c r="L13" s="54"/>
      <c r="M13" s="39">
        <f>(J13*24)*100</f>
        <v>400</v>
      </c>
      <c r="N13" s="40">
        <f>IF(M13&gt;400,M13-400,0)</f>
        <v>0</v>
      </c>
      <c r="O13" s="41">
        <f>(N13/24)/100</f>
        <v>0</v>
      </c>
      <c r="P13" s="33">
        <f>O13*5/4</f>
        <v>0</v>
      </c>
      <c r="Q13" s="34">
        <f t="shared" si="0"/>
        <v>0</v>
      </c>
    </row>
    <row r="14" spans="1:19" ht="23.25" thickBot="1" x14ac:dyDescent="0.35">
      <c r="A14" s="71">
        <v>43985</v>
      </c>
      <c r="B14" s="35">
        <v>0.33333333333333331</v>
      </c>
      <c r="C14" s="24">
        <v>0.5</v>
      </c>
      <c r="D14" s="36"/>
      <c r="E14" s="36"/>
      <c r="F14" s="37"/>
      <c r="G14" s="37"/>
      <c r="H14" s="26"/>
      <c r="I14" s="38"/>
      <c r="J14" s="28">
        <f t="shared" si="1"/>
        <v>0.16666666666666669</v>
      </c>
      <c r="K14" s="29">
        <f>IF(F14="X",0,IF(G14="X",E14-D14,IF(H14="X",C14-B14,IF(I14&lt;&gt;"",SUM(J14-I14),J14))))</f>
        <v>0.16666666666666669</v>
      </c>
      <c r="L14" s="54"/>
      <c r="M14" s="39">
        <f>(J14*24)*100</f>
        <v>400</v>
      </c>
      <c r="N14" s="40">
        <f>IF(M14&gt;400,M14-400,0)</f>
        <v>0</v>
      </c>
      <c r="O14" s="41">
        <f>(N14/24)/100</f>
        <v>0</v>
      </c>
      <c r="P14" s="33">
        <f>O14*5/4</f>
        <v>0</v>
      </c>
      <c r="Q14" s="34">
        <f t="shared" si="0"/>
        <v>0</v>
      </c>
      <c r="R14" s="42"/>
      <c r="S14" s="42"/>
    </row>
    <row r="15" spans="1:19" ht="23.25" thickBot="1" x14ac:dyDescent="0.35">
      <c r="A15" s="71">
        <v>43986</v>
      </c>
      <c r="B15" s="35">
        <v>0.33333333333333331</v>
      </c>
      <c r="C15" s="24">
        <v>0.5</v>
      </c>
      <c r="D15" s="36"/>
      <c r="E15" s="36"/>
      <c r="F15" s="37"/>
      <c r="G15" s="37"/>
      <c r="H15" s="26"/>
      <c r="I15" s="38"/>
      <c r="J15" s="28">
        <f t="shared" si="1"/>
        <v>0.16666666666666669</v>
      </c>
      <c r="K15" s="29">
        <f t="shared" si="2"/>
        <v>0.16666666666666669</v>
      </c>
      <c r="L15" s="54"/>
      <c r="M15" s="39">
        <f t="shared" ref="M15:M42" si="3">(J15*24)*100</f>
        <v>400</v>
      </c>
      <c r="N15" s="40">
        <f t="shared" ref="N15:N42" si="4">IF(M15&gt;400,M15-400,0)</f>
        <v>0</v>
      </c>
      <c r="O15" s="41">
        <f t="shared" ref="O15:O42" si="5">(N15/24)/100</f>
        <v>0</v>
      </c>
      <c r="P15" s="33">
        <f>O15*5/4</f>
        <v>0</v>
      </c>
      <c r="Q15" s="34">
        <f t="shared" si="0"/>
        <v>0</v>
      </c>
    </row>
    <row r="16" spans="1:19" ht="23.25" thickBot="1" x14ac:dyDescent="0.35">
      <c r="A16" s="71">
        <v>43987</v>
      </c>
      <c r="B16" s="35">
        <v>0.33333333333333331</v>
      </c>
      <c r="C16" s="24">
        <v>0.5</v>
      </c>
      <c r="D16" s="36"/>
      <c r="E16" s="36"/>
      <c r="F16" s="37"/>
      <c r="G16" s="37"/>
      <c r="H16" s="26"/>
      <c r="I16" s="38"/>
      <c r="J16" s="28">
        <f t="shared" si="1"/>
        <v>0.16666666666666669</v>
      </c>
      <c r="K16" s="29">
        <f t="shared" si="2"/>
        <v>0.16666666666666669</v>
      </c>
      <c r="L16" s="54"/>
      <c r="M16" s="39">
        <f t="shared" si="3"/>
        <v>400</v>
      </c>
      <c r="N16" s="40">
        <f t="shared" si="4"/>
        <v>0</v>
      </c>
      <c r="O16" s="41">
        <f t="shared" si="5"/>
        <v>0</v>
      </c>
      <c r="P16" s="33">
        <f t="shared" ref="P16:P42" si="6">O16*5/4</f>
        <v>0</v>
      </c>
      <c r="Q16" s="34">
        <f t="shared" si="0"/>
        <v>0</v>
      </c>
    </row>
    <row r="17" spans="1:18" ht="23.25" thickBot="1" x14ac:dyDescent="0.35">
      <c r="A17" s="71">
        <v>43988</v>
      </c>
      <c r="B17" s="35"/>
      <c r="C17" s="24"/>
      <c r="D17" s="36"/>
      <c r="E17" s="36"/>
      <c r="F17" s="37"/>
      <c r="G17" s="37"/>
      <c r="H17" s="26"/>
      <c r="I17" s="38"/>
      <c r="J17" s="28">
        <f t="shared" si="1"/>
        <v>0</v>
      </c>
      <c r="K17" s="29">
        <f t="shared" si="2"/>
        <v>0</v>
      </c>
      <c r="L17" s="54"/>
      <c r="M17" s="39">
        <f t="shared" si="3"/>
        <v>0</v>
      </c>
      <c r="N17" s="40">
        <f t="shared" si="4"/>
        <v>0</v>
      </c>
      <c r="O17" s="41">
        <f t="shared" si="5"/>
        <v>0</v>
      </c>
      <c r="P17" s="33">
        <f t="shared" si="6"/>
        <v>0</v>
      </c>
      <c r="Q17" s="34">
        <f t="shared" si="0"/>
        <v>0</v>
      </c>
    </row>
    <row r="18" spans="1:18" ht="23.25" thickBot="1" x14ac:dyDescent="0.35">
      <c r="A18" s="71">
        <v>43989</v>
      </c>
      <c r="B18" s="35"/>
      <c r="C18" s="24"/>
      <c r="D18" s="36"/>
      <c r="E18" s="36"/>
      <c r="F18" s="37"/>
      <c r="G18" s="37"/>
      <c r="H18" s="26"/>
      <c r="I18" s="38"/>
      <c r="J18" s="28">
        <f t="shared" si="1"/>
        <v>0</v>
      </c>
      <c r="K18" s="29">
        <f t="shared" si="2"/>
        <v>0</v>
      </c>
      <c r="L18" s="54"/>
      <c r="M18" s="39">
        <f t="shared" si="3"/>
        <v>0</v>
      </c>
      <c r="N18" s="40">
        <f t="shared" si="4"/>
        <v>0</v>
      </c>
      <c r="O18" s="41">
        <f t="shared" si="5"/>
        <v>0</v>
      </c>
      <c r="P18" s="33">
        <f t="shared" si="6"/>
        <v>0</v>
      </c>
      <c r="Q18" s="34">
        <f t="shared" si="0"/>
        <v>0</v>
      </c>
      <c r="R18" s="43"/>
    </row>
    <row r="19" spans="1:18" ht="23.25" thickBot="1" x14ac:dyDescent="0.35">
      <c r="A19" s="71">
        <v>43990</v>
      </c>
      <c r="B19" s="35">
        <v>0.33333333333333331</v>
      </c>
      <c r="C19" s="24">
        <v>0.5</v>
      </c>
      <c r="D19" s="36"/>
      <c r="E19" s="36"/>
      <c r="F19" s="37"/>
      <c r="G19" s="37"/>
      <c r="H19" s="26"/>
      <c r="I19" s="38"/>
      <c r="J19" s="28">
        <f t="shared" si="1"/>
        <v>0.16666666666666669</v>
      </c>
      <c r="K19" s="29">
        <f t="shared" si="2"/>
        <v>0.16666666666666669</v>
      </c>
      <c r="L19" s="54"/>
      <c r="M19" s="39">
        <f t="shared" si="3"/>
        <v>400</v>
      </c>
      <c r="N19" s="40">
        <f t="shared" si="4"/>
        <v>0</v>
      </c>
      <c r="O19" s="41">
        <f t="shared" si="5"/>
        <v>0</v>
      </c>
      <c r="P19" s="33">
        <f t="shared" si="6"/>
        <v>0</v>
      </c>
      <c r="Q19" s="34">
        <f t="shared" si="0"/>
        <v>0</v>
      </c>
    </row>
    <row r="20" spans="1:18" ht="23.25" thickBot="1" x14ac:dyDescent="0.35">
      <c r="A20" s="71">
        <v>43991</v>
      </c>
      <c r="B20" s="35">
        <v>0.33333333333333331</v>
      </c>
      <c r="C20" s="24">
        <v>0.5</v>
      </c>
      <c r="D20" s="36"/>
      <c r="E20" s="36"/>
      <c r="F20" s="37"/>
      <c r="G20" s="37"/>
      <c r="H20" s="26"/>
      <c r="I20" s="38"/>
      <c r="J20" s="28">
        <f t="shared" si="1"/>
        <v>0.16666666666666669</v>
      </c>
      <c r="K20" s="29">
        <f t="shared" si="2"/>
        <v>0.16666666666666669</v>
      </c>
      <c r="L20" s="54"/>
      <c r="M20" s="39">
        <f t="shared" si="3"/>
        <v>400</v>
      </c>
      <c r="N20" s="40">
        <f t="shared" si="4"/>
        <v>0</v>
      </c>
      <c r="O20" s="41">
        <f t="shared" si="5"/>
        <v>0</v>
      </c>
      <c r="P20" s="33">
        <f t="shared" si="6"/>
        <v>0</v>
      </c>
      <c r="Q20" s="34">
        <f t="shared" si="0"/>
        <v>0</v>
      </c>
    </row>
    <row r="21" spans="1:18" ht="23.25" thickBot="1" x14ac:dyDescent="0.35">
      <c r="A21" s="71">
        <v>43992</v>
      </c>
      <c r="B21" s="35">
        <v>0.33333333333333331</v>
      </c>
      <c r="C21" s="24">
        <v>0.5</v>
      </c>
      <c r="D21" s="36"/>
      <c r="E21" s="36"/>
      <c r="F21" s="37"/>
      <c r="G21" s="37"/>
      <c r="H21" s="26"/>
      <c r="I21" s="38"/>
      <c r="J21" s="28">
        <f t="shared" si="1"/>
        <v>0.16666666666666669</v>
      </c>
      <c r="K21" s="29">
        <f t="shared" si="2"/>
        <v>0.16666666666666669</v>
      </c>
      <c r="L21" s="54"/>
      <c r="M21" s="39">
        <f t="shared" si="3"/>
        <v>400</v>
      </c>
      <c r="N21" s="40">
        <f t="shared" si="4"/>
        <v>0</v>
      </c>
      <c r="O21" s="41">
        <f t="shared" si="5"/>
        <v>0</v>
      </c>
      <c r="P21" s="33">
        <f t="shared" si="6"/>
        <v>0</v>
      </c>
      <c r="Q21" s="34">
        <f t="shared" si="0"/>
        <v>0</v>
      </c>
    </row>
    <row r="22" spans="1:18" ht="23.25" thickBot="1" x14ac:dyDescent="0.35">
      <c r="A22" s="71">
        <v>43993</v>
      </c>
      <c r="B22" s="35">
        <v>0.33333333333333331</v>
      </c>
      <c r="C22" s="24">
        <v>0.5</v>
      </c>
      <c r="D22" s="36"/>
      <c r="E22" s="36"/>
      <c r="F22" s="37"/>
      <c r="G22" s="37"/>
      <c r="H22" s="26"/>
      <c r="I22" s="38"/>
      <c r="J22" s="28">
        <f t="shared" si="1"/>
        <v>0.16666666666666669</v>
      </c>
      <c r="K22" s="29">
        <f t="shared" si="2"/>
        <v>0.16666666666666669</v>
      </c>
      <c r="L22" s="54"/>
      <c r="M22" s="39">
        <f t="shared" si="3"/>
        <v>400</v>
      </c>
      <c r="N22" s="40">
        <f t="shared" si="4"/>
        <v>0</v>
      </c>
      <c r="O22" s="41">
        <f t="shared" si="5"/>
        <v>0</v>
      </c>
      <c r="P22" s="33">
        <f t="shared" si="6"/>
        <v>0</v>
      </c>
      <c r="Q22" s="34">
        <f t="shared" si="0"/>
        <v>0</v>
      </c>
    </row>
    <row r="23" spans="1:18" ht="23.25" thickBot="1" x14ac:dyDescent="0.35">
      <c r="A23" s="71">
        <v>43994</v>
      </c>
      <c r="B23" s="35">
        <v>0.33333333333333331</v>
      </c>
      <c r="C23" s="24">
        <v>0.5</v>
      </c>
      <c r="D23" s="36"/>
      <c r="E23" s="36"/>
      <c r="F23" s="37"/>
      <c r="G23" s="37"/>
      <c r="H23" s="26"/>
      <c r="I23" s="38"/>
      <c r="J23" s="28">
        <f t="shared" si="1"/>
        <v>0.16666666666666669</v>
      </c>
      <c r="K23" s="29">
        <f t="shared" si="2"/>
        <v>0.16666666666666669</v>
      </c>
      <c r="L23" s="54"/>
      <c r="M23" s="39">
        <f t="shared" si="3"/>
        <v>400</v>
      </c>
      <c r="N23" s="40">
        <f t="shared" si="4"/>
        <v>0</v>
      </c>
      <c r="O23" s="41">
        <f t="shared" si="5"/>
        <v>0</v>
      </c>
      <c r="P23" s="33">
        <f t="shared" si="6"/>
        <v>0</v>
      </c>
      <c r="Q23" s="34">
        <f t="shared" si="0"/>
        <v>0</v>
      </c>
    </row>
    <row r="24" spans="1:18" ht="23.25" thickBot="1" x14ac:dyDescent="0.35">
      <c r="A24" s="71">
        <v>43995</v>
      </c>
      <c r="B24" s="35"/>
      <c r="C24" s="24"/>
      <c r="D24" s="36"/>
      <c r="E24" s="36"/>
      <c r="F24" s="37"/>
      <c r="G24" s="37"/>
      <c r="H24" s="26"/>
      <c r="I24" s="38"/>
      <c r="J24" s="28">
        <f t="shared" si="1"/>
        <v>0</v>
      </c>
      <c r="K24" s="29">
        <f t="shared" si="2"/>
        <v>0</v>
      </c>
      <c r="L24" s="54"/>
      <c r="M24" s="39">
        <f t="shared" si="3"/>
        <v>0</v>
      </c>
      <c r="N24" s="40">
        <f t="shared" si="4"/>
        <v>0</v>
      </c>
      <c r="O24" s="41">
        <f t="shared" si="5"/>
        <v>0</v>
      </c>
      <c r="P24" s="33">
        <f t="shared" si="6"/>
        <v>0</v>
      </c>
      <c r="Q24" s="34">
        <f t="shared" si="0"/>
        <v>0</v>
      </c>
    </row>
    <row r="25" spans="1:18" ht="23.25" thickBot="1" x14ac:dyDescent="0.35">
      <c r="A25" s="71">
        <v>43996</v>
      </c>
      <c r="B25" s="35"/>
      <c r="C25" s="24"/>
      <c r="D25" s="36"/>
      <c r="E25" s="36"/>
      <c r="F25" s="37"/>
      <c r="G25" s="37"/>
      <c r="H25" s="26"/>
      <c r="I25" s="38"/>
      <c r="J25" s="28">
        <f t="shared" si="1"/>
        <v>0</v>
      </c>
      <c r="K25" s="29">
        <f t="shared" si="2"/>
        <v>0</v>
      </c>
      <c r="L25" s="54"/>
      <c r="M25" s="39">
        <f t="shared" si="3"/>
        <v>0</v>
      </c>
      <c r="N25" s="40">
        <f t="shared" si="4"/>
        <v>0</v>
      </c>
      <c r="O25" s="41">
        <f t="shared" si="5"/>
        <v>0</v>
      </c>
      <c r="P25" s="33">
        <f t="shared" si="6"/>
        <v>0</v>
      </c>
      <c r="Q25" s="34">
        <f t="shared" si="0"/>
        <v>0</v>
      </c>
    </row>
    <row r="26" spans="1:18" ht="23.25" thickBot="1" x14ac:dyDescent="0.35">
      <c r="A26" s="71">
        <v>43997</v>
      </c>
      <c r="B26" s="35">
        <v>0.33333333333333331</v>
      </c>
      <c r="C26" s="24">
        <v>0.5</v>
      </c>
      <c r="D26" s="36"/>
      <c r="E26" s="36"/>
      <c r="F26" s="37"/>
      <c r="G26" s="37"/>
      <c r="H26" s="26"/>
      <c r="I26" s="38"/>
      <c r="J26" s="28">
        <f t="shared" si="1"/>
        <v>0.16666666666666669</v>
      </c>
      <c r="K26" s="29">
        <f t="shared" si="2"/>
        <v>0.16666666666666669</v>
      </c>
      <c r="L26" s="54"/>
      <c r="M26" s="39">
        <f t="shared" si="3"/>
        <v>400</v>
      </c>
      <c r="N26" s="40">
        <f t="shared" si="4"/>
        <v>0</v>
      </c>
      <c r="O26" s="41">
        <f t="shared" si="5"/>
        <v>0</v>
      </c>
      <c r="P26" s="33">
        <f t="shared" si="6"/>
        <v>0</v>
      </c>
      <c r="Q26" s="34">
        <f t="shared" si="0"/>
        <v>0</v>
      </c>
    </row>
    <row r="27" spans="1:18" ht="23.25" thickBot="1" x14ac:dyDescent="0.35">
      <c r="A27" s="71">
        <v>43998</v>
      </c>
      <c r="B27" s="35">
        <v>0.33333333333333331</v>
      </c>
      <c r="C27" s="24">
        <v>0.5</v>
      </c>
      <c r="D27" s="36"/>
      <c r="E27" s="36"/>
      <c r="F27" s="37"/>
      <c r="G27" s="37"/>
      <c r="H27" s="26"/>
      <c r="I27" s="38"/>
      <c r="J27" s="28">
        <f t="shared" si="1"/>
        <v>0.16666666666666669</v>
      </c>
      <c r="K27" s="29">
        <f t="shared" si="2"/>
        <v>0.16666666666666669</v>
      </c>
      <c r="L27" s="54"/>
      <c r="M27" s="39">
        <f t="shared" si="3"/>
        <v>400</v>
      </c>
      <c r="N27" s="40">
        <f t="shared" si="4"/>
        <v>0</v>
      </c>
      <c r="O27" s="41">
        <f t="shared" si="5"/>
        <v>0</v>
      </c>
      <c r="P27" s="33">
        <f t="shared" si="6"/>
        <v>0</v>
      </c>
      <c r="Q27" s="34">
        <f t="shared" si="0"/>
        <v>0</v>
      </c>
    </row>
    <row r="28" spans="1:18" ht="23.25" thickBot="1" x14ac:dyDescent="0.35">
      <c r="A28" s="71">
        <v>43999</v>
      </c>
      <c r="B28" s="35">
        <v>0.33333333333333331</v>
      </c>
      <c r="C28" s="24">
        <v>0.5</v>
      </c>
      <c r="D28" s="36"/>
      <c r="E28" s="36"/>
      <c r="F28" s="37"/>
      <c r="G28" s="37"/>
      <c r="H28" s="26"/>
      <c r="I28" s="38"/>
      <c r="J28" s="28">
        <f t="shared" si="1"/>
        <v>0.16666666666666669</v>
      </c>
      <c r="K28" s="29">
        <f t="shared" si="2"/>
        <v>0.16666666666666669</v>
      </c>
      <c r="L28" s="54"/>
      <c r="M28" s="39">
        <f t="shared" si="3"/>
        <v>400</v>
      </c>
      <c r="N28" s="40">
        <f t="shared" si="4"/>
        <v>0</v>
      </c>
      <c r="O28" s="41">
        <f t="shared" si="5"/>
        <v>0</v>
      </c>
      <c r="P28" s="33">
        <f t="shared" si="6"/>
        <v>0</v>
      </c>
      <c r="Q28" s="34">
        <f t="shared" si="0"/>
        <v>0</v>
      </c>
    </row>
    <row r="29" spans="1:18" ht="23.25" thickBot="1" x14ac:dyDescent="0.35">
      <c r="A29" s="71">
        <v>44000</v>
      </c>
      <c r="B29" s="35">
        <v>0.33333333333333331</v>
      </c>
      <c r="C29" s="24">
        <v>0.5</v>
      </c>
      <c r="D29" s="36"/>
      <c r="E29" s="36"/>
      <c r="F29" s="37"/>
      <c r="G29" s="37"/>
      <c r="H29" s="26"/>
      <c r="I29" s="38"/>
      <c r="J29" s="28">
        <f t="shared" si="1"/>
        <v>0.16666666666666669</v>
      </c>
      <c r="K29" s="29">
        <f t="shared" si="2"/>
        <v>0.16666666666666669</v>
      </c>
      <c r="L29" s="54"/>
      <c r="M29" s="39">
        <f t="shared" si="3"/>
        <v>400</v>
      </c>
      <c r="N29" s="40">
        <f t="shared" si="4"/>
        <v>0</v>
      </c>
      <c r="O29" s="41">
        <f t="shared" si="5"/>
        <v>0</v>
      </c>
      <c r="P29" s="33">
        <f t="shared" si="6"/>
        <v>0</v>
      </c>
      <c r="Q29" s="34">
        <f t="shared" si="0"/>
        <v>0</v>
      </c>
    </row>
    <row r="30" spans="1:18" ht="23.25" thickBot="1" x14ac:dyDescent="0.35">
      <c r="A30" s="71">
        <v>44001</v>
      </c>
      <c r="B30" s="35">
        <v>0.33333333333333331</v>
      </c>
      <c r="C30" s="24">
        <v>0.5</v>
      </c>
      <c r="D30" s="36"/>
      <c r="E30" s="36"/>
      <c r="F30" s="37"/>
      <c r="G30" s="37"/>
      <c r="H30" s="26"/>
      <c r="I30" s="38"/>
      <c r="J30" s="28">
        <f t="shared" si="1"/>
        <v>0.16666666666666669</v>
      </c>
      <c r="K30" s="29">
        <f t="shared" si="2"/>
        <v>0.16666666666666669</v>
      </c>
      <c r="L30" s="54"/>
      <c r="M30" s="39">
        <f t="shared" si="3"/>
        <v>400</v>
      </c>
      <c r="N30" s="40">
        <f t="shared" si="4"/>
        <v>0</v>
      </c>
      <c r="O30" s="41">
        <f t="shared" si="5"/>
        <v>0</v>
      </c>
      <c r="P30" s="33">
        <f t="shared" si="6"/>
        <v>0</v>
      </c>
      <c r="Q30" s="34">
        <f t="shared" si="0"/>
        <v>0</v>
      </c>
    </row>
    <row r="31" spans="1:18" ht="23.25" thickBot="1" x14ac:dyDescent="0.35">
      <c r="A31" s="71">
        <v>44002</v>
      </c>
      <c r="B31" s="35"/>
      <c r="C31" s="24"/>
      <c r="D31" s="36"/>
      <c r="E31" s="36"/>
      <c r="F31" s="37"/>
      <c r="G31" s="37"/>
      <c r="H31" s="26"/>
      <c r="I31" s="38"/>
      <c r="J31" s="28">
        <f t="shared" si="1"/>
        <v>0</v>
      </c>
      <c r="K31" s="29">
        <f t="shared" si="2"/>
        <v>0</v>
      </c>
      <c r="L31" s="54"/>
      <c r="M31" s="39">
        <f t="shared" si="3"/>
        <v>0</v>
      </c>
      <c r="N31" s="40">
        <f t="shared" si="4"/>
        <v>0</v>
      </c>
      <c r="O31" s="41">
        <f t="shared" si="5"/>
        <v>0</v>
      </c>
      <c r="P31" s="33">
        <f t="shared" si="6"/>
        <v>0</v>
      </c>
      <c r="Q31" s="34">
        <f t="shared" si="0"/>
        <v>0</v>
      </c>
    </row>
    <row r="32" spans="1:18" ht="23.25" thickBot="1" x14ac:dyDescent="0.35">
      <c r="A32" s="71">
        <v>44003</v>
      </c>
      <c r="B32" s="35"/>
      <c r="C32" s="24"/>
      <c r="D32" s="36"/>
      <c r="E32" s="36"/>
      <c r="F32" s="37"/>
      <c r="G32" s="37"/>
      <c r="H32" s="26"/>
      <c r="I32" s="38"/>
      <c r="J32" s="28">
        <f t="shared" si="1"/>
        <v>0</v>
      </c>
      <c r="K32" s="29">
        <f t="shared" si="2"/>
        <v>0</v>
      </c>
      <c r="L32" s="54"/>
      <c r="M32" s="39">
        <f t="shared" si="3"/>
        <v>0</v>
      </c>
      <c r="N32" s="40">
        <f t="shared" si="4"/>
        <v>0</v>
      </c>
      <c r="O32" s="41">
        <f t="shared" si="5"/>
        <v>0</v>
      </c>
      <c r="P32" s="33">
        <f t="shared" si="6"/>
        <v>0</v>
      </c>
      <c r="Q32" s="34">
        <f t="shared" si="0"/>
        <v>0</v>
      </c>
    </row>
    <row r="33" spans="1:19" ht="23.25" thickBot="1" x14ac:dyDescent="0.35">
      <c r="A33" s="71">
        <v>44004</v>
      </c>
      <c r="B33" s="35">
        <v>0.33333333333333331</v>
      </c>
      <c r="C33" s="24">
        <v>0.5</v>
      </c>
      <c r="D33" s="36"/>
      <c r="E33" s="36"/>
      <c r="F33" s="37"/>
      <c r="G33" s="37"/>
      <c r="H33" s="26"/>
      <c r="I33" s="38"/>
      <c r="J33" s="28">
        <f t="shared" si="1"/>
        <v>0.16666666666666669</v>
      </c>
      <c r="K33" s="29">
        <f t="shared" si="2"/>
        <v>0.16666666666666669</v>
      </c>
      <c r="L33" s="54"/>
      <c r="M33" s="39">
        <f t="shared" si="3"/>
        <v>400</v>
      </c>
      <c r="N33" s="40">
        <f t="shared" si="4"/>
        <v>0</v>
      </c>
      <c r="O33" s="41">
        <f t="shared" si="5"/>
        <v>0</v>
      </c>
      <c r="P33" s="33">
        <f t="shared" si="6"/>
        <v>0</v>
      </c>
      <c r="Q33" s="34">
        <f t="shared" si="0"/>
        <v>0</v>
      </c>
    </row>
    <row r="34" spans="1:19" ht="23.25" thickBot="1" x14ac:dyDescent="0.35">
      <c r="A34" s="71">
        <v>44005</v>
      </c>
      <c r="B34" s="35">
        <v>0.33333333333333331</v>
      </c>
      <c r="C34" s="24">
        <v>0.5</v>
      </c>
      <c r="D34" s="36"/>
      <c r="E34" s="36"/>
      <c r="F34" s="37"/>
      <c r="G34" s="37"/>
      <c r="H34" s="26"/>
      <c r="I34" s="38"/>
      <c r="J34" s="28">
        <f t="shared" si="1"/>
        <v>0.16666666666666669</v>
      </c>
      <c r="K34" s="29">
        <f t="shared" si="2"/>
        <v>0.16666666666666669</v>
      </c>
      <c r="L34" s="54"/>
      <c r="M34" s="39">
        <f t="shared" si="3"/>
        <v>400</v>
      </c>
      <c r="N34" s="40">
        <f t="shared" si="4"/>
        <v>0</v>
      </c>
      <c r="O34" s="41">
        <f t="shared" si="5"/>
        <v>0</v>
      </c>
      <c r="P34" s="33">
        <f t="shared" si="6"/>
        <v>0</v>
      </c>
      <c r="Q34" s="34">
        <f t="shared" si="0"/>
        <v>0</v>
      </c>
    </row>
    <row r="35" spans="1:19" ht="23.25" thickBot="1" x14ac:dyDescent="0.35">
      <c r="A35" s="71">
        <v>44006</v>
      </c>
      <c r="B35" s="35">
        <v>0.33333333333333331</v>
      </c>
      <c r="C35" s="24">
        <v>0.5</v>
      </c>
      <c r="D35" s="36"/>
      <c r="E35" s="36"/>
      <c r="F35" s="37"/>
      <c r="G35" s="37"/>
      <c r="H35" s="26"/>
      <c r="I35" s="38"/>
      <c r="J35" s="28">
        <f t="shared" si="1"/>
        <v>0.16666666666666669</v>
      </c>
      <c r="K35" s="29">
        <f t="shared" si="2"/>
        <v>0.16666666666666669</v>
      </c>
      <c r="L35" s="54"/>
      <c r="M35" s="39">
        <f t="shared" si="3"/>
        <v>400</v>
      </c>
      <c r="N35" s="40">
        <f t="shared" si="4"/>
        <v>0</v>
      </c>
      <c r="O35" s="41">
        <f t="shared" si="5"/>
        <v>0</v>
      </c>
      <c r="P35" s="33">
        <f t="shared" si="6"/>
        <v>0</v>
      </c>
      <c r="Q35" s="34">
        <f t="shared" si="0"/>
        <v>0</v>
      </c>
    </row>
    <row r="36" spans="1:19" ht="23.25" thickBot="1" x14ac:dyDescent="0.35">
      <c r="A36" s="71">
        <v>44007</v>
      </c>
      <c r="B36" s="35">
        <v>0.33333333333333331</v>
      </c>
      <c r="C36" s="24">
        <v>0.5</v>
      </c>
      <c r="D36" s="36"/>
      <c r="E36" s="36"/>
      <c r="F36" s="37"/>
      <c r="G36" s="37"/>
      <c r="H36" s="26"/>
      <c r="I36" s="38"/>
      <c r="J36" s="28">
        <f t="shared" si="1"/>
        <v>0.16666666666666669</v>
      </c>
      <c r="K36" s="29">
        <f t="shared" si="2"/>
        <v>0.16666666666666669</v>
      </c>
      <c r="L36" s="54"/>
      <c r="M36" s="39">
        <f t="shared" si="3"/>
        <v>400</v>
      </c>
      <c r="N36" s="40">
        <f t="shared" si="4"/>
        <v>0</v>
      </c>
      <c r="O36" s="41">
        <f t="shared" si="5"/>
        <v>0</v>
      </c>
      <c r="P36" s="33">
        <f t="shared" si="6"/>
        <v>0</v>
      </c>
      <c r="Q36" s="34">
        <f t="shared" si="0"/>
        <v>0</v>
      </c>
    </row>
    <row r="37" spans="1:19" ht="23.25" thickBot="1" x14ac:dyDescent="0.35">
      <c r="A37" s="71">
        <v>44008</v>
      </c>
      <c r="B37" s="35">
        <v>0.33333333333333331</v>
      </c>
      <c r="C37" s="24">
        <v>0.5</v>
      </c>
      <c r="D37" s="36"/>
      <c r="E37" s="36"/>
      <c r="F37" s="37"/>
      <c r="G37" s="37"/>
      <c r="H37" s="26"/>
      <c r="I37" s="38"/>
      <c r="J37" s="28">
        <f t="shared" si="1"/>
        <v>0.16666666666666669</v>
      </c>
      <c r="K37" s="29">
        <f t="shared" si="2"/>
        <v>0.16666666666666669</v>
      </c>
      <c r="L37" s="54"/>
      <c r="M37" s="39">
        <f t="shared" si="3"/>
        <v>400</v>
      </c>
      <c r="N37" s="40">
        <f t="shared" si="4"/>
        <v>0</v>
      </c>
      <c r="O37" s="41">
        <f t="shared" si="5"/>
        <v>0</v>
      </c>
      <c r="P37" s="33">
        <f t="shared" si="6"/>
        <v>0</v>
      </c>
      <c r="Q37" s="34">
        <f t="shared" si="0"/>
        <v>0</v>
      </c>
    </row>
    <row r="38" spans="1:19" ht="23.25" thickBot="1" x14ac:dyDescent="0.35">
      <c r="A38" s="71">
        <v>44009</v>
      </c>
      <c r="B38" s="35">
        <v>0.33333333333333331</v>
      </c>
      <c r="C38" s="24">
        <v>0.5</v>
      </c>
      <c r="D38" s="36"/>
      <c r="E38" s="36"/>
      <c r="F38" s="37"/>
      <c r="G38" s="37"/>
      <c r="H38" s="26"/>
      <c r="I38" s="38"/>
      <c r="J38" s="28">
        <f t="shared" si="1"/>
        <v>0</v>
      </c>
      <c r="K38" s="29">
        <f t="shared" si="2"/>
        <v>0</v>
      </c>
      <c r="L38" s="54"/>
      <c r="M38" s="39">
        <f t="shared" si="3"/>
        <v>0</v>
      </c>
      <c r="N38" s="40">
        <f t="shared" si="4"/>
        <v>0</v>
      </c>
      <c r="O38" s="41">
        <f t="shared" si="5"/>
        <v>0</v>
      </c>
      <c r="P38" s="33">
        <f t="shared" si="6"/>
        <v>0</v>
      </c>
      <c r="Q38" s="34">
        <f t="shared" si="0"/>
        <v>0</v>
      </c>
    </row>
    <row r="39" spans="1:19" ht="23.25" thickBot="1" x14ac:dyDescent="0.35">
      <c r="A39" s="71">
        <v>44010</v>
      </c>
      <c r="B39" s="35"/>
      <c r="C39" s="24"/>
      <c r="D39" s="36"/>
      <c r="E39" s="36"/>
      <c r="F39" s="37"/>
      <c r="G39" s="37"/>
      <c r="H39" s="26"/>
      <c r="I39" s="38"/>
      <c r="J39" s="28">
        <f t="shared" si="1"/>
        <v>0</v>
      </c>
      <c r="K39" s="29">
        <f t="shared" si="2"/>
        <v>0</v>
      </c>
      <c r="L39" s="54"/>
      <c r="M39" s="39">
        <f t="shared" si="3"/>
        <v>0</v>
      </c>
      <c r="N39" s="40">
        <f t="shared" si="4"/>
        <v>0</v>
      </c>
      <c r="O39" s="41">
        <f t="shared" si="5"/>
        <v>0</v>
      </c>
      <c r="P39" s="33">
        <f t="shared" si="6"/>
        <v>0</v>
      </c>
      <c r="Q39" s="34">
        <f t="shared" si="0"/>
        <v>0</v>
      </c>
    </row>
    <row r="40" spans="1:19" ht="23.25" thickBot="1" x14ac:dyDescent="0.35">
      <c r="A40" s="71">
        <v>44011</v>
      </c>
      <c r="B40" s="35"/>
      <c r="C40" s="36"/>
      <c r="D40" s="36"/>
      <c r="E40" s="36"/>
      <c r="F40" s="37"/>
      <c r="G40" s="37"/>
      <c r="H40" s="26"/>
      <c r="I40" s="38"/>
      <c r="J40" s="28">
        <f t="shared" si="1"/>
        <v>0</v>
      </c>
      <c r="K40" s="29">
        <f t="shared" si="2"/>
        <v>0</v>
      </c>
      <c r="L40" s="54"/>
      <c r="M40" s="39">
        <f t="shared" si="3"/>
        <v>0</v>
      </c>
      <c r="N40" s="40">
        <f t="shared" si="4"/>
        <v>0</v>
      </c>
      <c r="O40" s="44">
        <f t="shared" si="5"/>
        <v>0</v>
      </c>
      <c r="P40" s="33">
        <f t="shared" si="6"/>
        <v>0</v>
      </c>
      <c r="Q40" s="34">
        <f t="shared" si="0"/>
        <v>0</v>
      </c>
    </row>
    <row r="41" spans="1:19" ht="23.25" thickBot="1" x14ac:dyDescent="0.35">
      <c r="A41" s="71">
        <v>44012</v>
      </c>
      <c r="B41" s="35"/>
      <c r="C41" s="36"/>
      <c r="D41" s="36"/>
      <c r="E41" s="36"/>
      <c r="F41" s="37"/>
      <c r="G41" s="37"/>
      <c r="H41" s="26"/>
      <c r="I41" s="38"/>
      <c r="J41" s="28">
        <f t="shared" si="1"/>
        <v>0</v>
      </c>
      <c r="K41" s="29">
        <f t="shared" si="2"/>
        <v>0</v>
      </c>
      <c r="L41" s="54"/>
      <c r="M41" s="39">
        <f t="shared" si="3"/>
        <v>0</v>
      </c>
      <c r="N41" s="40">
        <f t="shared" si="4"/>
        <v>0</v>
      </c>
      <c r="O41" s="41">
        <f t="shared" si="5"/>
        <v>0</v>
      </c>
      <c r="P41" s="33">
        <f t="shared" si="6"/>
        <v>0</v>
      </c>
      <c r="Q41" s="34">
        <f t="shared" si="0"/>
        <v>0</v>
      </c>
    </row>
    <row r="42" spans="1:19" ht="23.25" thickBot="1" x14ac:dyDescent="0.35">
      <c r="A42" s="71"/>
      <c r="B42" s="45"/>
      <c r="C42" s="36"/>
      <c r="D42" s="36"/>
      <c r="E42" s="46"/>
      <c r="F42" s="47"/>
      <c r="G42" s="47"/>
      <c r="H42" s="48"/>
      <c r="I42" s="49"/>
      <c r="J42" s="28">
        <f>IF(WEEKDAY(A42,2)&lt;6,SUM(C42-B42)+SUM(E42-D42),0)</f>
        <v>0</v>
      </c>
      <c r="K42" s="29">
        <f t="shared" si="2"/>
        <v>0</v>
      </c>
      <c r="L42" s="55"/>
      <c r="M42" s="39">
        <f t="shared" si="3"/>
        <v>0</v>
      </c>
      <c r="N42" s="40">
        <f t="shared" si="4"/>
        <v>0</v>
      </c>
      <c r="O42" s="41">
        <f t="shared" si="5"/>
        <v>0</v>
      </c>
      <c r="P42" s="33">
        <f t="shared" si="6"/>
        <v>0</v>
      </c>
      <c r="Q42" s="56">
        <f t="shared" si="0"/>
        <v>0</v>
      </c>
      <c r="R42" s="72" t="s">
        <v>51</v>
      </c>
      <c r="S42" s="59">
        <f>E9</f>
        <v>43983</v>
      </c>
    </row>
    <row r="43" spans="1:19" ht="23.25" thickBot="1" x14ac:dyDescent="0.35">
      <c r="B43" s="11"/>
      <c r="C43" s="11"/>
      <c r="D43" s="11"/>
      <c r="E43" s="50"/>
      <c r="F43" s="122" t="s">
        <v>38</v>
      </c>
      <c r="G43" s="123"/>
      <c r="H43" s="123"/>
      <c r="I43" s="123"/>
      <c r="J43" s="124"/>
      <c r="K43" s="51">
        <f>SUM(K12:K42)</f>
        <v>3.3333333333333326</v>
      </c>
      <c r="L43" s="11"/>
      <c r="O43" s="52">
        <f>SUM(O12:O42)</f>
        <v>0</v>
      </c>
      <c r="P43" s="52">
        <f>SUM(P12:P42)</f>
        <v>0</v>
      </c>
      <c r="Q43" s="57">
        <f>SUM(Q12:Q42)</f>
        <v>0</v>
      </c>
      <c r="R43" s="116">
        <f>Q43+Mai!R43</f>
        <v>15.635</v>
      </c>
      <c r="S43" s="117"/>
    </row>
    <row r="44" spans="1:19" x14ac:dyDescent="0.3"/>
    <row r="45" spans="1:19" ht="28.35" customHeight="1" x14ac:dyDescent="0.3">
      <c r="I45" s="118"/>
      <c r="J45" s="118"/>
      <c r="K45" s="118"/>
    </row>
    <row r="46" spans="1:19" x14ac:dyDescent="0.3"/>
    <row r="47" spans="1:19" x14ac:dyDescent="0.3"/>
    <row r="48" spans="1:19" x14ac:dyDescent="0.3"/>
    <row r="61" x14ac:dyDescent="0.3"/>
    <row r="1048572" hidden="1" x14ac:dyDescent="0.3"/>
  </sheetData>
  <mergeCells count="25">
    <mergeCell ref="A1:D1"/>
    <mergeCell ref="I1:K1"/>
    <mergeCell ref="B3:D3"/>
    <mergeCell ref="F3:J3"/>
    <mergeCell ref="B4:D4"/>
    <mergeCell ref="F4:J4"/>
    <mergeCell ref="B5:D5"/>
    <mergeCell ref="F5:J5"/>
    <mergeCell ref="B6:D6"/>
    <mergeCell ref="B7:D7"/>
    <mergeCell ref="A10:A11"/>
    <mergeCell ref="B10:C10"/>
    <mergeCell ref="D10:E10"/>
    <mergeCell ref="F10:I10"/>
    <mergeCell ref="J10:J11"/>
    <mergeCell ref="Q10:Q11"/>
    <mergeCell ref="F43:J43"/>
    <mergeCell ref="R43:S43"/>
    <mergeCell ref="I45:K45"/>
    <mergeCell ref="K10:K11"/>
    <mergeCell ref="L10:L11"/>
    <mergeCell ref="M10:M11"/>
    <mergeCell ref="N10:N11"/>
    <mergeCell ref="O10:O11"/>
    <mergeCell ref="P10:P11"/>
  </mergeCells>
  <conditionalFormatting sqref="A12:A42">
    <cfRule type="expression" dxfId="4" priority="5" stopIfTrue="1">
      <formula>WEEKDAY(A12,2)&gt;5</formula>
    </cfRule>
  </conditionalFormatting>
  <conditionalFormatting sqref="Q12:Q42">
    <cfRule type="cellIs" dxfId="3" priority="1" operator="greaterThan">
      <formula>0</formula>
    </cfRule>
    <cfRule type="cellIs" dxfId="2" priority="4" operator="greaterThan">
      <formula>0</formula>
    </cfRule>
  </conditionalFormatting>
  <conditionalFormatting sqref="Q12">
    <cfRule type="cellIs" dxfId="1" priority="3" operator="greaterThan">
      <formula>0</formula>
    </cfRule>
  </conditionalFormatting>
  <conditionalFormatting sqref="Q12:Q43">
    <cfRule type="cellIs" dxfId="0" priority="2" operator="greaterThan">
      <formula>2.18</formula>
    </cfRule>
  </conditionalFormatting>
  <dataValidations count="1">
    <dataValidation type="list" allowBlank="1" showInputMessage="1" showErrorMessage="1" sqref="B3:D3" xr:uid="{F143894E-AFD9-4D34-AC8B-3B657BB53DFC}">
      <formula1>Noms</formula1>
    </dataValidation>
  </dataValidations>
  <pageMargins left="0.26" right="0" top="0" bottom="0" header="0" footer="0"/>
  <pageSetup paperSize="9" scale="58" orientation="landscape" cellComments="atEnd"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Convertisseur</vt:lpstr>
      <vt:lpstr>Menu</vt:lpstr>
      <vt:lpstr>Base</vt:lpstr>
      <vt:lpstr>Salariés</vt:lpstr>
      <vt:lpstr>Janvier</vt:lpstr>
      <vt:lpstr>Février</vt:lpstr>
      <vt:lpstr>Mars</vt:lpstr>
      <vt:lpstr>Avril</vt:lpstr>
      <vt:lpstr>Mai</vt:lpstr>
      <vt:lpstr>Juin</vt:lpstr>
      <vt:lpstr>Liste_E</vt:lpstr>
      <vt:lpstr>Noms</vt:lpstr>
      <vt:lpstr>Avril!Zone_d_impression</vt:lpstr>
      <vt:lpstr>Base!Zone_d_impression</vt:lpstr>
      <vt:lpstr>Février!Zone_d_impression</vt:lpstr>
      <vt:lpstr>Janvier!Zone_d_impression</vt:lpstr>
      <vt:lpstr>Juin!Zone_d_impression</vt:lpstr>
      <vt:lpstr>Mai!Zone_d_impression</vt:lpstr>
      <vt:lpstr>Mars!Zone_d_impression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Le Nouveau DJODJO</cp:lastModifiedBy>
  <cp:lastPrinted>2020-03-10T16:36:34Z</cp:lastPrinted>
  <dcterms:created xsi:type="dcterms:W3CDTF">2013-10-23T11:47:00Z</dcterms:created>
  <dcterms:modified xsi:type="dcterms:W3CDTF">2020-06-29T19:18:10Z</dcterms:modified>
</cp:coreProperties>
</file>