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8_{217B038E-37D6-4DE9-A9A2-C85073B62B99}" xr6:coauthVersionLast="47" xr6:coauthVersionMax="47" xr10:uidLastSave="{00000000-0000-0000-0000-000000000000}"/>
  <bookViews>
    <workbookView xWindow="-28920" yWindow="-120" windowWidth="29040" windowHeight="18240" xr2:uid="{E3B1E803-87FA-44BA-B2CF-42090964D2E0}"/>
  </bookViews>
  <sheets>
    <sheet name="Dim PC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44" i="1" l="1"/>
  <c r="C148" i="1" s="1"/>
  <c r="D138" i="1"/>
  <c r="D139" i="1" s="1"/>
  <c r="D140" i="1" s="1"/>
  <c r="D141" i="1" s="1"/>
  <c r="C138" i="1"/>
  <c r="C142" i="1" s="1"/>
  <c r="D133" i="1"/>
  <c r="C133" i="1"/>
  <c r="D132" i="1"/>
  <c r="C132" i="1"/>
  <c r="D130" i="1"/>
  <c r="D136" i="1" s="1"/>
  <c r="C130" i="1"/>
  <c r="C129" i="1"/>
  <c r="C135" i="1" s="1"/>
  <c r="D127" i="1"/>
  <c r="C127" i="1"/>
  <c r="C128" i="1" s="1"/>
  <c r="D94" i="1"/>
  <c r="C91" i="1"/>
  <c r="D73" i="1"/>
  <c r="D74" i="1" s="1"/>
  <c r="C73" i="1"/>
  <c r="C77" i="1" s="1"/>
  <c r="D67" i="1"/>
  <c r="D69" i="1" s="1"/>
  <c r="C67" i="1"/>
  <c r="D65" i="1"/>
  <c r="C65" i="1"/>
  <c r="C64" i="1" s="1"/>
  <c r="D62" i="1"/>
  <c r="H57" i="1"/>
  <c r="G57" i="1"/>
  <c r="G55" i="1"/>
  <c r="G54" i="1"/>
  <c r="G25" i="1"/>
  <c r="E25" i="1"/>
  <c r="G24" i="1"/>
  <c r="E24" i="1"/>
  <c r="G21" i="1"/>
  <c r="E21" i="1"/>
  <c r="H20" i="1"/>
  <c r="G20" i="1"/>
  <c r="E20" i="1"/>
  <c r="C20" i="1"/>
  <c r="C18" i="1"/>
  <c r="B18" i="1"/>
  <c r="G17" i="1"/>
  <c r="E17" i="1"/>
  <c r="D128" i="1" s="1"/>
  <c r="B17" i="1"/>
  <c r="G16" i="1"/>
  <c r="E16" i="1"/>
  <c r="G10" i="1"/>
  <c r="C39" i="1" s="1"/>
  <c r="D47" i="1" s="1"/>
  <c r="G9" i="1"/>
  <c r="C139" i="1" s="1"/>
  <c r="C140" i="1" s="1"/>
  <c r="E3" i="1"/>
  <c r="B3" i="1"/>
  <c r="C141" i="1" l="1"/>
  <c r="D46" i="1"/>
  <c r="D142" i="1"/>
  <c r="D144" i="1"/>
  <c r="D148" i="1" s="1"/>
  <c r="C79" i="1"/>
  <c r="G28" i="1"/>
  <c r="C134" i="1"/>
  <c r="C145" i="1"/>
  <c r="C146" i="1" s="1"/>
  <c r="C75" i="1"/>
  <c r="C74" i="1" s="1"/>
  <c r="C86" i="1" s="1"/>
  <c r="C89" i="1"/>
  <c r="C76" i="1"/>
  <c r="C88" i="1" s="1"/>
  <c r="D75" i="1"/>
  <c r="D76" i="1" s="1"/>
  <c r="D88" i="1" s="1"/>
  <c r="C85" i="1"/>
  <c r="D77" i="1"/>
  <c r="D89" i="1" s="1"/>
  <c r="D81" i="1"/>
  <c r="D70" i="1"/>
  <c r="D82" i="1" s="1"/>
  <c r="E54" i="1"/>
  <c r="E56" i="1"/>
  <c r="D86" i="1"/>
  <c r="E55" i="1"/>
  <c r="D85" i="1"/>
  <c r="D95" i="1"/>
  <c r="D63" i="1"/>
  <c r="D64" i="1" s="1"/>
  <c r="D129" i="1"/>
  <c r="D135" i="1" s="1"/>
  <c r="D134" i="1"/>
  <c r="D79" i="1"/>
  <c r="D145" i="1"/>
  <c r="D146" i="1" s="1"/>
  <c r="D147" i="1" s="1"/>
  <c r="C71" i="1"/>
  <c r="C70" i="1" s="1"/>
  <c r="C82" i="1" s="1"/>
  <c r="C63" i="1"/>
  <c r="C62" i="1" s="1"/>
  <c r="C147" i="1"/>
  <c r="C136" i="1"/>
  <c r="D71" i="1"/>
  <c r="D83" i="1" s="1"/>
  <c r="C69" i="1"/>
  <c r="C68" i="1" s="1"/>
  <c r="C80" i="1" s="1"/>
  <c r="E57" i="1"/>
  <c r="C92" i="1"/>
  <c r="C54" i="1"/>
  <c r="D68" i="1"/>
  <c r="D80" i="1" s="1"/>
  <c r="C81" i="1" l="1"/>
  <c r="C87" i="1"/>
  <c r="H56" i="1"/>
  <c r="C55" i="1"/>
  <c r="D87" i="1"/>
  <c r="C83" i="1"/>
  <c r="B98" i="1" l="1"/>
  <c r="G56" i="1"/>
  <c r="D97" i="1" l="1"/>
  <c r="C97" i="1"/>
  <c r="C101" i="1" s="1"/>
  <c r="C100" i="1" s="1"/>
  <c r="D99" i="1"/>
  <c r="D100" i="1" s="1"/>
  <c r="B104" i="1"/>
  <c r="D105" i="1" l="1"/>
  <c r="D106" i="1" s="1"/>
  <c r="D103" i="1"/>
  <c r="C105" i="1"/>
  <c r="C103" i="1"/>
  <c r="C107" i="1" s="1"/>
  <c r="C106" i="1" s="1"/>
  <c r="C104" i="1"/>
  <c r="B110" i="1"/>
  <c r="C99" i="1"/>
  <c r="C98" i="1" s="1"/>
  <c r="D101" i="1"/>
  <c r="D98" i="1"/>
  <c r="D111" i="1" l="1"/>
  <c r="D112" i="1" s="1"/>
  <c r="B116" i="1"/>
  <c r="C110" i="1"/>
  <c r="D109" i="1"/>
  <c r="C111" i="1"/>
  <c r="C109" i="1"/>
  <c r="C113" i="1" s="1"/>
  <c r="C112" i="1" s="1"/>
  <c r="D107" i="1"/>
  <c r="D104" i="1"/>
  <c r="D113" i="1" l="1"/>
  <c r="D110" i="1"/>
  <c r="C115" i="1"/>
  <c r="C119" i="1" s="1"/>
  <c r="C118" i="1" s="1"/>
  <c r="C117" i="1"/>
  <c r="D117" i="1"/>
  <c r="D118" i="1" s="1"/>
  <c r="C116" i="1"/>
  <c r="D115" i="1"/>
  <c r="D116" i="1" l="1"/>
  <c r="D119" i="1"/>
</calcChain>
</file>

<file path=xl/sharedStrings.xml><?xml version="1.0" encoding="utf-8"?>
<sst xmlns="http://schemas.openxmlformats.org/spreadsheetml/2006/main" count="90" uniqueCount="53">
  <si>
    <t>Sans VOLET ROULANT STANDARD</t>
  </si>
  <si>
    <t>STANDARD</t>
  </si>
  <si>
    <t>Porte Sans volet Roulant Standard</t>
  </si>
  <si>
    <t>dimensions extérieurs</t>
  </si>
  <si>
    <t>nombre</t>
  </si>
  <si>
    <t>u</t>
  </si>
  <si>
    <t>Largeur nominal:</t>
  </si>
  <si>
    <t>mm</t>
  </si>
  <si>
    <t>Hauteur nominal:</t>
  </si>
  <si>
    <t>Renforcé</t>
  </si>
  <si>
    <t>non</t>
  </si>
  <si>
    <t>Hauteur Linteau (par default à 2150m)</t>
  </si>
  <si>
    <t>Hauteur murs  (par default à 2720mm)</t>
  </si>
  <si>
    <t>unité</t>
  </si>
  <si>
    <t>unité/1</t>
  </si>
  <si>
    <t>Traverses</t>
  </si>
  <si>
    <t>45x145</t>
  </si>
  <si>
    <t>Linteaux 1</t>
  </si>
  <si>
    <t>45x220</t>
  </si>
  <si>
    <t>Linteau central (quand Largeur&gt;1800mm)</t>
  </si>
  <si>
    <t xml:space="preserve">OSB 15mm </t>
  </si>
  <si>
    <t>largeur</t>
  </si>
  <si>
    <t>longueur</t>
  </si>
  <si>
    <t>OSB Joue latéral</t>
  </si>
  <si>
    <t>OSB Joue Haute</t>
  </si>
  <si>
    <t>Nbre total de pièce</t>
  </si>
  <si>
    <t>Hauteur Bloc sur  Fenêtre</t>
  </si>
  <si>
    <t>Nombre de bloc /précadre</t>
  </si>
  <si>
    <t>x</t>
  </si>
  <si>
    <t>Nombre total</t>
  </si>
  <si>
    <t>Largeur ossature</t>
  </si>
  <si>
    <t>Hauteur ossature</t>
  </si>
  <si>
    <t>Dépassée droite</t>
  </si>
  <si>
    <t>Dépassée gauche</t>
  </si>
  <si>
    <t>Dépassée haute</t>
  </si>
  <si>
    <t>Dépassée basse</t>
  </si>
  <si>
    <t>Dimension panneau 1</t>
  </si>
  <si>
    <t>Dimension panneau 2</t>
  </si>
  <si>
    <t>Montants</t>
  </si>
  <si>
    <t>X</t>
  </si>
  <si>
    <t>Y</t>
  </si>
  <si>
    <t>cadre</t>
  </si>
  <si>
    <t>oss gauche</t>
  </si>
  <si>
    <t>oss bas</t>
  </si>
  <si>
    <t>oss droite</t>
  </si>
  <si>
    <t>oss haut</t>
  </si>
  <si>
    <t>Ligne de Cotation Largeur</t>
  </si>
  <si>
    <t>Ligne de Cotation hauteur</t>
  </si>
  <si>
    <t>ossature intermédiaire</t>
  </si>
  <si>
    <t>Montant 1</t>
  </si>
  <si>
    <t>Montant 2</t>
  </si>
  <si>
    <t>Linteau</t>
  </si>
  <si>
    <t>Traverse haute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</si>
</sst>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1"/>
      <color theme="8" tint="-0.249977111117893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sz val="11"/>
      <color theme="9" tint="-0.499984740745262"/>
      <name val="Calibri"/>
      <family val="2"/>
      <scheme val="minor"/>
    </font>
    <font>
      <sz val="11"/>
      <color rgb="FFC00000"/>
      <name val="Calibri"/>
      <family val="2"/>
      <scheme val="minor"/>
    </font>
    <font>
      <sz val="11"/>
      <color rgb="FF0070C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2" fillId="0" borderId="0" xfId="0" applyFont="1" applyAlignment="1">
      <alignment horizontal="left" vertical="center" textRotation="90"/>
    </xf>
    <xf numFmtId="0" fontId="2" fillId="0" borderId="0" xfId="0" applyFont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3" fillId="0" borderId="0" xfId="0" applyFont="1"/>
    <xf numFmtId="0" fontId="4" fillId="0" borderId="0" xfId="0" applyFont="1"/>
    <xf numFmtId="0" fontId="1" fillId="3" borderId="1" xfId="0" applyFont="1" applyFill="1" applyBorder="1" applyAlignment="1">
      <alignment horizontal="right"/>
    </xf>
    <xf numFmtId="0" fontId="0" fillId="3" borderId="1" xfId="0" applyFill="1" applyBorder="1"/>
    <xf numFmtId="0" fontId="5" fillId="3" borderId="2" xfId="0" applyFont="1" applyFill="1" applyBorder="1"/>
    <xf numFmtId="0" fontId="5" fillId="3" borderId="3" xfId="0" applyFont="1" applyFill="1" applyBorder="1"/>
    <xf numFmtId="0" fontId="3" fillId="0" borderId="1" xfId="0" applyFont="1" applyBorder="1" applyAlignment="1">
      <alignment horizontal="right"/>
    </xf>
    <xf numFmtId="0" fontId="3" fillId="4" borderId="1" xfId="0" applyFont="1" applyFill="1" applyBorder="1"/>
    <xf numFmtId="0" fontId="3" fillId="0" borderId="1" xfId="0" applyFont="1" applyBorder="1"/>
    <xf numFmtId="0" fontId="1" fillId="0" borderId="1" xfId="0" applyFont="1" applyBorder="1"/>
    <xf numFmtId="0" fontId="3" fillId="4" borderId="1" xfId="0" applyFont="1" applyFill="1" applyBorder="1" applyAlignment="1">
      <alignment horizontal="right"/>
    </xf>
    <xf numFmtId="0" fontId="3" fillId="0" borderId="0" xfId="0" applyFont="1" applyAlignment="1">
      <alignment horizontal="right" vertical="center"/>
    </xf>
    <xf numFmtId="0" fontId="3" fillId="4" borderId="0" xfId="0" applyFont="1" applyFill="1"/>
    <xf numFmtId="0" fontId="1" fillId="0" borderId="0" xfId="0" applyFont="1"/>
    <xf numFmtId="0" fontId="3" fillId="0" borderId="0" xfId="0" applyFont="1" applyAlignment="1">
      <alignment horizontal="right"/>
    </xf>
    <xf numFmtId="0" fontId="0" fillId="3" borderId="1" xfId="0" applyFill="1" applyBorder="1" applyAlignment="1">
      <alignment horizontal="right"/>
    </xf>
    <xf numFmtId="0" fontId="6" fillId="0" borderId="1" xfId="0" applyFont="1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" xfId="0" applyBorder="1"/>
    <xf numFmtId="0" fontId="7" fillId="0" borderId="1" xfId="0" applyFont="1" applyBorder="1" applyAlignment="1">
      <alignment horizontal="right"/>
    </xf>
    <xf numFmtId="0" fontId="0" fillId="3" borderId="1" xfId="0" applyFill="1" applyBorder="1" applyAlignment="1">
      <alignment horizontal="left"/>
    </xf>
    <xf numFmtId="0" fontId="8" fillId="0" borderId="1" xfId="0" applyFont="1" applyBorder="1" applyAlignment="1">
      <alignment horizontal="right"/>
    </xf>
    <xf numFmtId="0" fontId="0" fillId="3" borderId="0" xfId="0" applyFill="1" applyAlignment="1">
      <alignment horizontal="center"/>
    </xf>
    <xf numFmtId="0" fontId="0" fillId="3" borderId="4" xfId="0" applyFill="1" applyBorder="1" applyAlignment="1">
      <alignment horizontal="center"/>
    </xf>
    <xf numFmtId="0" fontId="0" fillId="0" borderId="0" xfId="0" applyAlignment="1">
      <alignment horizontal="center"/>
    </xf>
    <xf numFmtId="0" fontId="9" fillId="0" borderId="1" xfId="0" applyFont="1" applyBorder="1" applyAlignment="1">
      <alignment horizontal="right" vertical="center"/>
    </xf>
    <xf numFmtId="0" fontId="10" fillId="0" borderId="1" xfId="0" applyFont="1" applyBorder="1"/>
    <xf numFmtId="0" fontId="10" fillId="5" borderId="1" xfId="0" applyFont="1" applyFill="1" applyBorder="1"/>
    <xf numFmtId="0" fontId="11" fillId="0" borderId="1" xfId="0" applyFont="1" applyBorder="1"/>
    <xf numFmtId="0" fontId="11" fillId="5" borderId="1" xfId="0" applyFont="1" applyFill="1" applyBorder="1"/>
    <xf numFmtId="0" fontId="1" fillId="3" borderId="5" xfId="0" applyFont="1" applyFill="1" applyBorder="1" applyAlignment="1">
      <alignment horizontal="right"/>
    </xf>
    <xf numFmtId="0" fontId="12" fillId="0" borderId="1" xfId="0" applyFont="1" applyBorder="1" applyAlignment="1">
      <alignment horizontal="right"/>
    </xf>
    <xf numFmtId="0" fontId="12" fillId="0" borderId="1" xfId="0" applyFont="1" applyBorder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left"/>
    </xf>
    <xf numFmtId="0" fontId="13" fillId="0" borderId="1" xfId="0" applyFont="1" applyBorder="1" applyAlignment="1">
      <alignment horizontal="right"/>
    </xf>
    <xf numFmtId="0" fontId="0" fillId="0" borderId="3" xfId="0" applyBorder="1"/>
    <xf numFmtId="20" fontId="0" fillId="0" borderId="0" xfId="0" applyNumberFormat="1"/>
    <xf numFmtId="0" fontId="0" fillId="0" borderId="6" xfId="0" applyBorder="1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scatterChart>
        <c:scatterStyle val="lineMarker"/>
        <c:varyColors val="0"/>
        <c:ser>
          <c:idx val="2"/>
          <c:order val="0"/>
          <c:tx>
            <c:strRef>
              <c:f>'Dim PC'!$B$126</c:f>
              <c:strCache>
                <c:ptCount val="1"/>
                <c:pt idx="0">
                  <c:v>Montant 1</c:v>
                </c:pt>
              </c:strCache>
            </c:strRef>
          </c:tx>
          <c:marker>
            <c:symbol val="none"/>
          </c:marker>
          <c:xVal>
            <c:numRef>
              <c:f>'Dim PC'!$C$126:$C$130</c:f>
              <c:numCache>
                <c:formatCode>General</c:formatCode>
                <c:ptCount val="5"/>
                <c:pt idx="0">
                  <c:v>0</c:v>
                </c:pt>
                <c:pt idx="1">
                  <c:v>45</c:v>
                </c:pt>
                <c:pt idx="2">
                  <c:v>45</c:v>
                </c:pt>
                <c:pt idx="3">
                  <c:v>0</c:v>
                </c:pt>
                <c:pt idx="4">
                  <c:v>0</c:v>
                </c:pt>
              </c:numCache>
            </c:numRef>
          </c:xVal>
          <c:yVal>
            <c:numRef>
              <c:f>'Dim PC'!$D$126:$D$130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2385</c:v>
                </c:pt>
                <c:pt idx="3">
                  <c:v>2385</c:v>
                </c:pt>
                <c:pt idx="4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40B8-4A5F-B55D-C03AF48B9551}"/>
            </c:ext>
          </c:extLst>
        </c:ser>
        <c:ser>
          <c:idx val="1"/>
          <c:order val="1"/>
          <c:tx>
            <c:strRef>
              <c:f>'Dim PC'!$B$132</c:f>
              <c:strCache>
                <c:ptCount val="1"/>
                <c:pt idx="0">
                  <c:v>Montant 2</c:v>
                </c:pt>
              </c:strCache>
            </c:strRef>
          </c:tx>
          <c:marker>
            <c:symbol val="none"/>
          </c:marker>
          <c:xVal>
            <c:numRef>
              <c:f>'Dim PC'!$C$132:$C$136</c:f>
              <c:numCache>
                <c:formatCode>General</c:formatCode>
                <c:ptCount val="5"/>
                <c:pt idx="0">
                  <c:v>1275</c:v>
                </c:pt>
                <c:pt idx="1">
                  <c:v>1320</c:v>
                </c:pt>
                <c:pt idx="2">
                  <c:v>1320</c:v>
                </c:pt>
                <c:pt idx="3">
                  <c:v>1275</c:v>
                </c:pt>
                <c:pt idx="4">
                  <c:v>1275</c:v>
                </c:pt>
              </c:numCache>
            </c:numRef>
          </c:xVal>
          <c:yVal>
            <c:numRef>
              <c:f>'Dim PC'!$D$132:$D$136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2385</c:v>
                </c:pt>
                <c:pt idx="3">
                  <c:v>2385</c:v>
                </c:pt>
                <c:pt idx="4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40B8-4A5F-B55D-C03AF48B9551}"/>
            </c:ext>
          </c:extLst>
        </c:ser>
        <c:ser>
          <c:idx val="3"/>
          <c:order val="2"/>
          <c:tx>
            <c:strRef>
              <c:f>'Dim PC'!$B$138</c:f>
              <c:strCache>
                <c:ptCount val="1"/>
                <c:pt idx="0">
                  <c:v>Linteau</c:v>
                </c:pt>
              </c:strCache>
            </c:strRef>
          </c:tx>
          <c:marker>
            <c:symbol val="none"/>
          </c:marker>
          <c:xVal>
            <c:numRef>
              <c:f>'Dim PC'!$C$138:$C$142</c:f>
              <c:numCache>
                <c:formatCode>General</c:formatCode>
                <c:ptCount val="5"/>
                <c:pt idx="0">
                  <c:v>0</c:v>
                </c:pt>
                <c:pt idx="1">
                  <c:v>1320</c:v>
                </c:pt>
                <c:pt idx="2">
                  <c:v>1320</c:v>
                </c:pt>
                <c:pt idx="3">
                  <c:v>0</c:v>
                </c:pt>
                <c:pt idx="4">
                  <c:v>0</c:v>
                </c:pt>
              </c:numCache>
            </c:numRef>
          </c:xVal>
          <c:yVal>
            <c:numRef>
              <c:f>'Dim PC'!$D$138:$D$142</c:f>
              <c:numCache>
                <c:formatCode>General</c:formatCode>
                <c:ptCount val="5"/>
                <c:pt idx="0">
                  <c:v>2165</c:v>
                </c:pt>
                <c:pt idx="1">
                  <c:v>2165</c:v>
                </c:pt>
                <c:pt idx="2">
                  <c:v>2385</c:v>
                </c:pt>
                <c:pt idx="3">
                  <c:v>2385</c:v>
                </c:pt>
                <c:pt idx="4">
                  <c:v>2165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2-40B8-4A5F-B55D-C03AF48B9551}"/>
            </c:ext>
          </c:extLst>
        </c:ser>
        <c:ser>
          <c:idx val="4"/>
          <c:order val="3"/>
          <c:tx>
            <c:strRef>
              <c:f>'Dim PC'!$B$144</c:f>
              <c:strCache>
                <c:ptCount val="1"/>
                <c:pt idx="0">
                  <c:v>Traverse haute</c:v>
                </c:pt>
              </c:strCache>
            </c:strRef>
          </c:tx>
          <c:marker>
            <c:symbol val="none"/>
          </c:marker>
          <c:xVal>
            <c:numRef>
              <c:f>'Dim PC'!$C$144:$C$148</c:f>
              <c:numCache>
                <c:formatCode>General</c:formatCode>
                <c:ptCount val="5"/>
                <c:pt idx="0">
                  <c:v>0</c:v>
                </c:pt>
                <c:pt idx="1">
                  <c:v>1320</c:v>
                </c:pt>
                <c:pt idx="2">
                  <c:v>1320</c:v>
                </c:pt>
                <c:pt idx="3">
                  <c:v>0</c:v>
                </c:pt>
                <c:pt idx="4">
                  <c:v>0</c:v>
                </c:pt>
              </c:numCache>
            </c:numRef>
          </c:xVal>
          <c:yVal>
            <c:numRef>
              <c:f>'Dim PC'!$D$144:$D$148</c:f>
              <c:numCache>
                <c:formatCode>General</c:formatCode>
                <c:ptCount val="5"/>
                <c:pt idx="0">
                  <c:v>2385</c:v>
                </c:pt>
                <c:pt idx="1">
                  <c:v>2385</c:v>
                </c:pt>
                <c:pt idx="2">
                  <c:v>2430</c:v>
                </c:pt>
                <c:pt idx="3">
                  <c:v>2430</c:v>
                </c:pt>
                <c:pt idx="4">
                  <c:v>2385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3-40B8-4A5F-B55D-C03AF48B9551}"/>
            </c:ext>
          </c:extLst>
        </c:ser>
        <c:ser>
          <c:idx val="5"/>
          <c:order val="4"/>
          <c:tx>
            <c:strRef>
              <c:f>'Dim PC'!$D$46</c:f>
              <c:strCache>
                <c:ptCount val="1"/>
                <c:pt idx="0">
                  <c:v>1200</c:v>
                </c:pt>
              </c:strCache>
            </c:strRef>
          </c:tx>
          <c:spPr>
            <a:ln>
              <a:headEnd type="triangle"/>
              <a:tailEnd type="triangle"/>
            </a:ln>
          </c:spPr>
          <c:marker>
            <c:symbol val="none"/>
          </c:marker>
          <c:xVal>
            <c:numRef>
              <c:f>'Dim PC'!$C$91:$C$92</c:f>
              <c:numCache>
                <c:formatCode>General</c:formatCode>
                <c:ptCount val="2"/>
                <c:pt idx="0">
                  <c:v>27</c:v>
                </c:pt>
                <c:pt idx="1">
                  <c:v>1227</c:v>
                </c:pt>
              </c:numCache>
            </c:numRef>
          </c:xVal>
          <c:yVal>
            <c:numRef>
              <c:f>'Dim PC'!$D$91:$D$92</c:f>
              <c:numCache>
                <c:formatCode>General</c:formatCode>
                <c:ptCount val="2"/>
                <c:pt idx="0">
                  <c:v>-50</c:v>
                </c:pt>
                <c:pt idx="1">
                  <c:v>-50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4-40B8-4A5F-B55D-C03AF48B9551}"/>
            </c:ext>
          </c:extLst>
        </c:ser>
        <c:ser>
          <c:idx val="6"/>
          <c:order val="5"/>
          <c:tx>
            <c:strRef>
              <c:f>'Dim PC'!$B$94</c:f>
              <c:strCache>
                <c:ptCount val="1"/>
                <c:pt idx="0">
                  <c:v>Ligne de Cotation hauteur</c:v>
                </c:pt>
              </c:strCache>
            </c:strRef>
          </c:tx>
          <c:spPr>
            <a:ln>
              <a:headEnd type="triangle"/>
              <a:tailEnd type="triangle"/>
            </a:ln>
          </c:spPr>
          <c:marker>
            <c:symbol val="none"/>
          </c:marker>
          <c:xVal>
            <c:numRef>
              <c:f>'Dim PC'!$C$94:$C$95</c:f>
              <c:numCache>
                <c:formatCode>General</c:formatCode>
                <c:ptCount val="2"/>
                <c:pt idx="0">
                  <c:v>-50</c:v>
                </c:pt>
                <c:pt idx="1">
                  <c:v>-50</c:v>
                </c:pt>
              </c:numCache>
            </c:numRef>
          </c:xVal>
          <c:yVal>
            <c:numRef>
              <c:f>'Dim PC'!$D$94:$D$95</c:f>
              <c:numCache>
                <c:formatCode>General</c:formatCode>
                <c:ptCount val="2"/>
                <c:pt idx="0">
                  <c:v>265</c:v>
                </c:pt>
                <c:pt idx="1">
                  <c:v>555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5-40B8-4A5F-B55D-C03AF48B955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46714136"/>
        <c:axId val="446709216"/>
      </c:scatterChart>
      <c:valAx>
        <c:axId val="446714136"/>
        <c:scaling>
          <c:orientation val="minMax"/>
          <c:max val="3000"/>
          <c:min val="-300"/>
        </c:scaling>
        <c:delete val="0"/>
        <c:axPos val="t"/>
        <c:majorGridlines>
          <c:spPr>
            <a:ln>
              <a:noFill/>
            </a:ln>
          </c:spPr>
        </c:majorGridlines>
        <c:minorGridlines>
          <c:spPr>
            <a:ln w="3175">
              <a:noFill/>
              <a:prstDash val="solid"/>
            </a:ln>
          </c:spPr>
        </c:minorGridlines>
        <c:numFmt formatCode="General" sourceLinked="1"/>
        <c:majorTickMark val="none"/>
        <c:minorTickMark val="in"/>
        <c:tickLblPos val="none"/>
        <c:spPr>
          <a:ln>
            <a:noFill/>
          </a:ln>
        </c:spPr>
        <c:crossAx val="446709216"/>
        <c:crosses val="max"/>
        <c:crossBetween val="midCat"/>
        <c:majorUnit val="100"/>
        <c:minorUnit val="100"/>
      </c:valAx>
      <c:valAx>
        <c:axId val="446709216"/>
        <c:scaling>
          <c:orientation val="minMax"/>
          <c:max val="1500"/>
          <c:min val="-100"/>
        </c:scaling>
        <c:delete val="0"/>
        <c:axPos val="l"/>
        <c:majorGridlines>
          <c:spPr>
            <a:ln w="3175">
              <a:noFill/>
              <a:prstDash val="solid"/>
            </a:ln>
          </c:spPr>
        </c:majorGridlines>
        <c:minorGridlines>
          <c:spPr>
            <a:ln>
              <a:noFill/>
            </a:ln>
          </c:spPr>
        </c:minorGridlines>
        <c:numFmt formatCode="General" sourceLinked="1"/>
        <c:majorTickMark val="none"/>
        <c:minorTickMark val="none"/>
        <c:tickLblPos val="none"/>
        <c:spPr>
          <a:ln>
            <a:noFill/>
          </a:ln>
        </c:spPr>
        <c:crossAx val="446714136"/>
        <c:crosses val="autoZero"/>
        <c:crossBetween val="midCat"/>
      </c:valAx>
      <c:spPr>
        <a:noFill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ln>
      <a:noFill/>
    </a:ln>
  </c:sp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478413</xdr:colOff>
      <xdr:row>123</xdr:row>
      <xdr:rowOff>138544</xdr:rowOff>
    </xdr:from>
    <xdr:to>
      <xdr:col>17</xdr:col>
      <xdr:colOff>89681</xdr:colOff>
      <xdr:row>149</xdr:row>
      <xdr:rowOff>179418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C99B2E75-42EE-4E54-91D5-C5F41BF27002}"/>
            </a:ext>
          </a:extLst>
        </xdr:cNvPr>
        <xdr:cNvGraphicFramePr>
          <a:graphicFrameLocks noChangeAspect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socab63.sharepoint.com/sites/SOCAB/Documents%20partages/General/CLIENTS%20PROJETS/F/FACIBLOC%20BV%20COM/AAAAA-FICHIERS%20TYPE/Fichiers%20productions/Pr&#233;cadre%20et%20bloc-sur-mesure%20V6.xlsx" TargetMode="External"/><Relationship Id="rId1" Type="http://schemas.openxmlformats.org/officeDocument/2006/relationships/externalLinkPath" Target="https://socab63.sharepoint.com/sites/SOCAB/Documents%20partages/General/CLIENTS%20PROJETS/F/FACIBLOC%20BV%20COM/AAAAA-FICHIERS%20TYPE/Fichiers%20productions/Pr&#233;cadre%20et%20bloc-sur-mesure%20V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Acceuil"/>
      <sheetName val="Dim PC"/>
      <sheetName val="Rech bloc"/>
      <sheetName val="Dim PC MODEL X"/>
      <sheetName val="Rech bloc MODELE X"/>
    </sheetNames>
    <sheetDataSet>
      <sheetData sheetId="0"/>
      <sheetData sheetId="1">
        <row r="46">
          <cell r="D46">
            <v>1200</v>
          </cell>
        </row>
        <row r="61">
          <cell r="B61" t="str">
            <v>cadre</v>
          </cell>
          <cell r="C61">
            <v>0</v>
          </cell>
          <cell r="D61">
            <v>0</v>
          </cell>
        </row>
        <row r="62">
          <cell r="C62">
            <v>1254</v>
          </cell>
          <cell r="D62">
            <v>0</v>
          </cell>
        </row>
        <row r="63">
          <cell r="C63">
            <v>1254</v>
          </cell>
          <cell r="D63">
            <v>595</v>
          </cell>
        </row>
        <row r="64">
          <cell r="C64">
            <v>0</v>
          </cell>
          <cell r="D64">
            <v>595</v>
          </cell>
        </row>
        <row r="65">
          <cell r="C65">
            <v>0</v>
          </cell>
          <cell r="D65">
            <v>0</v>
          </cell>
        </row>
        <row r="67">
          <cell r="B67" t="str">
            <v>oss gauche</v>
          </cell>
          <cell r="C67">
            <v>27</v>
          </cell>
          <cell r="D67">
            <v>310</v>
          </cell>
        </row>
        <row r="68">
          <cell r="C68">
            <v>72</v>
          </cell>
          <cell r="D68">
            <v>310</v>
          </cell>
        </row>
        <row r="69">
          <cell r="C69">
            <v>72</v>
          </cell>
          <cell r="D69">
            <v>510</v>
          </cell>
        </row>
        <row r="70">
          <cell r="C70">
            <v>27</v>
          </cell>
          <cell r="D70">
            <v>510</v>
          </cell>
        </row>
        <row r="71">
          <cell r="C71">
            <v>27</v>
          </cell>
          <cell r="D71">
            <v>310</v>
          </cell>
        </row>
        <row r="73">
          <cell r="B73" t="str">
            <v>oss bas</v>
          </cell>
          <cell r="C73">
            <v>27</v>
          </cell>
          <cell r="D73">
            <v>265</v>
          </cell>
        </row>
        <row r="74">
          <cell r="C74">
            <v>1227</v>
          </cell>
          <cell r="D74">
            <v>265</v>
          </cell>
        </row>
        <row r="75">
          <cell r="C75">
            <v>1227</v>
          </cell>
          <cell r="D75">
            <v>310</v>
          </cell>
        </row>
        <row r="76">
          <cell r="C76">
            <v>27</v>
          </cell>
          <cell r="D76">
            <v>310</v>
          </cell>
        </row>
        <row r="77">
          <cell r="C77">
            <v>27</v>
          </cell>
          <cell r="D77">
            <v>265</v>
          </cell>
        </row>
        <row r="79">
          <cell r="B79" t="str">
            <v>oss droite</v>
          </cell>
          <cell r="C79">
            <v>1182</v>
          </cell>
          <cell r="D79">
            <v>310</v>
          </cell>
        </row>
        <row r="80">
          <cell r="C80">
            <v>1227</v>
          </cell>
          <cell r="D80">
            <v>310</v>
          </cell>
        </row>
        <row r="81">
          <cell r="C81">
            <v>1227</v>
          </cell>
          <cell r="D81">
            <v>510</v>
          </cell>
        </row>
        <row r="82">
          <cell r="C82">
            <v>1182</v>
          </cell>
          <cell r="D82">
            <v>510</v>
          </cell>
        </row>
        <row r="83">
          <cell r="C83">
            <v>1182</v>
          </cell>
          <cell r="D83">
            <v>310</v>
          </cell>
        </row>
        <row r="85">
          <cell r="B85" t="str">
            <v>oss haut</v>
          </cell>
          <cell r="C85">
            <v>27</v>
          </cell>
          <cell r="D85">
            <v>510</v>
          </cell>
        </row>
        <row r="86">
          <cell r="C86">
            <v>1227</v>
          </cell>
          <cell r="D86">
            <v>510</v>
          </cell>
        </row>
        <row r="87">
          <cell r="C87">
            <v>1227</v>
          </cell>
          <cell r="D87">
            <v>555</v>
          </cell>
        </row>
        <row r="88">
          <cell r="C88">
            <v>27</v>
          </cell>
          <cell r="D88">
            <v>555</v>
          </cell>
        </row>
        <row r="89">
          <cell r="C89">
            <v>27</v>
          </cell>
          <cell r="D89">
            <v>510</v>
          </cell>
        </row>
        <row r="91">
          <cell r="C91">
            <v>27</v>
          </cell>
          <cell r="D91">
            <v>-50</v>
          </cell>
        </row>
        <row r="92">
          <cell r="C92">
            <v>1227</v>
          </cell>
          <cell r="D92">
            <v>-50</v>
          </cell>
        </row>
        <row r="94">
          <cell r="B94" t="str">
            <v>Ligne de Cotation hauteur</v>
          </cell>
          <cell r="C94">
            <v>-50</v>
          </cell>
          <cell r="D94">
            <v>265</v>
          </cell>
        </row>
        <row r="95">
          <cell r="C95">
            <v>-50</v>
          </cell>
          <cell r="D95">
            <v>555</v>
          </cell>
        </row>
        <row r="97">
          <cell r="B97" t="str">
            <v>ossature intermédiaire</v>
          </cell>
          <cell r="C97">
            <v>627</v>
          </cell>
          <cell r="D97">
            <v>310</v>
          </cell>
        </row>
        <row r="98">
          <cell r="C98">
            <v>672</v>
          </cell>
          <cell r="D98">
            <v>310</v>
          </cell>
        </row>
        <row r="99">
          <cell r="C99">
            <v>672</v>
          </cell>
          <cell r="D99">
            <v>510</v>
          </cell>
        </row>
        <row r="100">
          <cell r="C100">
            <v>627</v>
          </cell>
          <cell r="D100">
            <v>510</v>
          </cell>
        </row>
        <row r="101">
          <cell r="C101">
            <v>627</v>
          </cell>
          <cell r="D101">
            <v>310</v>
          </cell>
        </row>
        <row r="103">
          <cell r="B103" t="str">
            <v>ossature intermédiaire</v>
          </cell>
          <cell r="C103" t="str">
            <v/>
          </cell>
          <cell r="D103" t="str">
            <v/>
          </cell>
        </row>
        <row r="104">
          <cell r="C104" t="str">
            <v/>
          </cell>
          <cell r="D104" t="str">
            <v/>
          </cell>
        </row>
        <row r="105">
          <cell r="C105" t="str">
            <v/>
          </cell>
          <cell r="D105" t="str">
            <v/>
          </cell>
        </row>
        <row r="106">
          <cell r="C106" t="str">
            <v/>
          </cell>
          <cell r="D106" t="str">
            <v/>
          </cell>
        </row>
        <row r="107">
          <cell r="C107" t="str">
            <v/>
          </cell>
          <cell r="D107" t="str">
            <v/>
          </cell>
        </row>
        <row r="109">
          <cell r="B109" t="str">
            <v>ossature intermédiaire</v>
          </cell>
          <cell r="C109" t="e">
            <v>#VALUE!</v>
          </cell>
          <cell r="D109" t="e">
            <v>#VALUE!</v>
          </cell>
        </row>
        <row r="110">
          <cell r="C110" t="e">
            <v>#VALUE!</v>
          </cell>
          <cell r="D110" t="e">
            <v>#VALUE!</v>
          </cell>
        </row>
        <row r="111">
          <cell r="C111" t="e">
            <v>#VALUE!</v>
          </cell>
          <cell r="D111" t="e">
            <v>#VALUE!</v>
          </cell>
        </row>
        <row r="112">
          <cell r="C112" t="e">
            <v>#VALUE!</v>
          </cell>
          <cell r="D112" t="e">
            <v>#VALUE!</v>
          </cell>
        </row>
        <row r="113">
          <cell r="C113" t="e">
            <v>#VALUE!</v>
          </cell>
          <cell r="D113" t="e">
            <v>#VALUE!</v>
          </cell>
        </row>
        <row r="115">
          <cell r="B115" t="str">
            <v>ossature intermédiaire</v>
          </cell>
          <cell r="C115" t="e">
            <v>#VALUE!</v>
          </cell>
          <cell r="D115" t="e">
            <v>#VALUE!</v>
          </cell>
        </row>
        <row r="116">
          <cell r="C116" t="e">
            <v>#VALUE!</v>
          </cell>
          <cell r="D116" t="e">
            <v>#VALUE!</v>
          </cell>
        </row>
        <row r="117">
          <cell r="C117" t="e">
            <v>#VALUE!</v>
          </cell>
          <cell r="D117" t="e">
            <v>#VALUE!</v>
          </cell>
        </row>
        <row r="118">
          <cell r="C118" t="e">
            <v>#VALUE!</v>
          </cell>
          <cell r="D118" t="e">
            <v>#VALUE!</v>
          </cell>
        </row>
        <row r="119">
          <cell r="C119" t="e">
            <v>#VALUE!</v>
          </cell>
          <cell r="D119" t="e">
            <v>#VALUE!</v>
          </cell>
        </row>
        <row r="126">
          <cell r="B126" t="str">
            <v>Montant 1</v>
          </cell>
          <cell r="C126">
            <v>0</v>
          </cell>
          <cell r="D126">
            <v>0</v>
          </cell>
        </row>
        <row r="127">
          <cell r="C127">
            <v>45</v>
          </cell>
          <cell r="D127">
            <v>0</v>
          </cell>
        </row>
        <row r="128">
          <cell r="C128">
            <v>45</v>
          </cell>
          <cell r="D128">
            <v>2385</v>
          </cell>
        </row>
        <row r="129">
          <cell r="C129">
            <v>0</v>
          </cell>
          <cell r="D129">
            <v>2385</v>
          </cell>
        </row>
        <row r="130">
          <cell r="C130">
            <v>0</v>
          </cell>
          <cell r="D130">
            <v>0</v>
          </cell>
        </row>
        <row r="132">
          <cell r="B132" t="str">
            <v>Montant 2</v>
          </cell>
          <cell r="C132">
            <v>1275</v>
          </cell>
          <cell r="D132">
            <v>0</v>
          </cell>
        </row>
        <row r="133">
          <cell r="C133">
            <v>1320</v>
          </cell>
          <cell r="D133">
            <v>0</v>
          </cell>
        </row>
        <row r="134">
          <cell r="C134">
            <v>1320</v>
          </cell>
          <cell r="D134">
            <v>2385</v>
          </cell>
        </row>
        <row r="135">
          <cell r="C135">
            <v>1275</v>
          </cell>
          <cell r="D135">
            <v>2385</v>
          </cell>
        </row>
        <row r="136">
          <cell r="C136">
            <v>1275</v>
          </cell>
          <cell r="D136">
            <v>0</v>
          </cell>
        </row>
        <row r="138">
          <cell r="B138" t="str">
            <v>Linteau</v>
          </cell>
          <cell r="C138">
            <v>0</v>
          </cell>
          <cell r="D138">
            <v>2165</v>
          </cell>
        </row>
        <row r="139">
          <cell r="C139">
            <v>1320</v>
          </cell>
          <cell r="D139">
            <v>2165</v>
          </cell>
        </row>
        <row r="140">
          <cell r="C140">
            <v>1320</v>
          </cell>
          <cell r="D140">
            <v>2385</v>
          </cell>
        </row>
        <row r="141">
          <cell r="C141">
            <v>0</v>
          </cell>
          <cell r="D141">
            <v>2385</v>
          </cell>
        </row>
        <row r="142">
          <cell r="C142">
            <v>0</v>
          </cell>
          <cell r="D142">
            <v>2165</v>
          </cell>
        </row>
        <row r="144">
          <cell r="B144" t="str">
            <v>Traverse haute</v>
          </cell>
          <cell r="C144">
            <v>0</v>
          </cell>
          <cell r="D144">
            <v>2385</v>
          </cell>
        </row>
        <row r="145">
          <cell r="C145">
            <v>1320</v>
          </cell>
          <cell r="D145">
            <v>2385</v>
          </cell>
        </row>
        <row r="146">
          <cell r="C146">
            <v>1320</v>
          </cell>
          <cell r="D146">
            <v>2430</v>
          </cell>
        </row>
        <row r="147">
          <cell r="C147">
            <v>0</v>
          </cell>
          <cell r="D147">
            <v>2430</v>
          </cell>
        </row>
        <row r="148">
          <cell r="C148">
            <v>0</v>
          </cell>
          <cell r="D148">
            <v>2385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894711-8CB7-4E01-A3A4-C782A3814F43}">
  <sheetPr>
    <pageSetUpPr fitToPage="1"/>
  </sheetPr>
  <dimension ref="A1:K148"/>
  <sheetViews>
    <sheetView tabSelected="1" zoomScale="55" zoomScaleNormal="55" workbookViewId="0">
      <pane ySplit="1" topLeftCell="A80" activePane="bottomLeft" state="frozen"/>
      <selection pane="bottomLeft" activeCell="AG133" sqref="AG133"/>
    </sheetView>
  </sheetViews>
  <sheetFormatPr baseColWidth="10" defaultColWidth="9.140625" defaultRowHeight="15" x14ac:dyDescent="0.25"/>
  <cols>
    <col min="2" max="2" width="49" customWidth="1"/>
    <col min="3" max="3" width="26" bestFit="1" customWidth="1"/>
    <col min="4" max="4" width="11.7109375" bestFit="1" customWidth="1"/>
    <col min="5" max="5" width="13.85546875" bestFit="1" customWidth="1"/>
    <col min="6" max="6" width="9.28515625" customWidth="1"/>
    <col min="8" max="8" width="10.42578125" customWidth="1"/>
    <col min="10" max="10" width="3.28515625" customWidth="1"/>
  </cols>
  <sheetData>
    <row r="1" spans="1:10" s="2" customFormat="1" ht="273" customHeight="1" x14ac:dyDescent="0.25">
      <c r="A1" s="1"/>
      <c r="J1" s="3"/>
    </row>
    <row r="2" spans="1:10" ht="15" customHeight="1" x14ac:dyDescent="0.25"/>
    <row r="3" spans="1:10" ht="15" customHeight="1" x14ac:dyDescent="0.25">
      <c r="B3" s="4" t="str">
        <f>"PORTE "&amp;C9/10&amp;" / "&amp;C10/10</f>
        <v>PORTE 120 / 215</v>
      </c>
      <c r="E3">
        <f>[1]Acceuil!B1</f>
        <v>0</v>
      </c>
    </row>
    <row r="4" spans="1:10" ht="15" customHeight="1" x14ac:dyDescent="0.25">
      <c r="B4" s="4" t="s">
        <v>0</v>
      </c>
    </row>
    <row r="5" spans="1:10" ht="15" customHeight="1" x14ac:dyDescent="0.3">
      <c r="A5" s="5"/>
      <c r="B5" s="4" t="s">
        <v>1</v>
      </c>
    </row>
    <row r="6" spans="1:10" ht="15" customHeight="1" x14ac:dyDescent="0.25"/>
    <row r="7" spans="1:10" ht="15" customHeight="1" x14ac:dyDescent="0.25">
      <c r="B7" s="6" t="s">
        <v>2</v>
      </c>
      <c r="C7" s="6"/>
      <c r="D7" s="6"/>
      <c r="E7" s="7"/>
      <c r="G7" s="8" t="s">
        <v>3</v>
      </c>
      <c r="H7" s="9"/>
    </row>
    <row r="8" spans="1:10" ht="15" customHeight="1" x14ac:dyDescent="0.25">
      <c r="B8" s="10" t="s">
        <v>4</v>
      </c>
      <c r="C8" s="11">
        <v>1</v>
      </c>
      <c r="D8" s="12"/>
      <c r="E8" s="12" t="s">
        <v>5</v>
      </c>
      <c r="G8" s="12"/>
      <c r="H8" s="12"/>
    </row>
    <row r="9" spans="1:10" ht="15" customHeight="1" x14ac:dyDescent="0.25">
      <c r="B9" s="10" t="s">
        <v>6</v>
      </c>
      <c r="C9" s="11">
        <v>1200</v>
      </c>
      <c r="D9" s="12"/>
      <c r="E9" s="12" t="s">
        <v>7</v>
      </c>
      <c r="G9" s="13">
        <f>IF(C11="non",C9+120,C9+300)</f>
        <v>1320</v>
      </c>
      <c r="H9" s="13" t="s">
        <v>7</v>
      </c>
    </row>
    <row r="10" spans="1:10" ht="15" customHeight="1" x14ac:dyDescent="0.25">
      <c r="B10" s="10" t="s">
        <v>8</v>
      </c>
      <c r="C10" s="11">
        <v>2150</v>
      </c>
      <c r="D10" s="12"/>
      <c r="E10" s="12" t="s">
        <v>7</v>
      </c>
      <c r="G10" s="13">
        <f>C10+280</f>
        <v>2430</v>
      </c>
      <c r="H10" s="13" t="s">
        <v>7</v>
      </c>
    </row>
    <row r="11" spans="1:10" ht="15" customHeight="1" x14ac:dyDescent="0.25">
      <c r="B11" s="10" t="s">
        <v>9</v>
      </c>
      <c r="C11" s="14" t="s">
        <v>10</v>
      </c>
      <c r="D11" s="12"/>
      <c r="E11" s="12"/>
    </row>
    <row r="12" spans="1:10" ht="15" customHeight="1" x14ac:dyDescent="0.25">
      <c r="B12" s="15" t="s">
        <v>11</v>
      </c>
      <c r="C12" s="11">
        <v>2150</v>
      </c>
      <c r="D12" s="12"/>
      <c r="E12" s="12" t="s">
        <v>7</v>
      </c>
      <c r="G12" s="17"/>
      <c r="H12" s="17"/>
    </row>
    <row r="13" spans="1:10" ht="15" customHeight="1" x14ac:dyDescent="0.25">
      <c r="B13" s="15" t="s">
        <v>12</v>
      </c>
      <c r="C13" s="16">
        <v>2720</v>
      </c>
      <c r="D13" s="4"/>
      <c r="E13" s="4" t="s">
        <v>7</v>
      </c>
      <c r="G13" s="17"/>
      <c r="H13" s="17"/>
    </row>
    <row r="14" spans="1:10" ht="15" customHeight="1" x14ac:dyDescent="0.25">
      <c r="B14" s="18"/>
      <c r="C14" s="4"/>
      <c r="D14" s="4"/>
      <c r="E14" s="4"/>
    </row>
    <row r="15" spans="1:10" ht="15" customHeight="1" x14ac:dyDescent="0.25">
      <c r="B15" s="19"/>
      <c r="C15" s="7"/>
      <c r="D15" s="7"/>
      <c r="E15" s="6"/>
      <c r="F15" s="7"/>
      <c r="G15" s="6" t="s">
        <v>13</v>
      </c>
      <c r="H15" s="6" t="s">
        <v>14</v>
      </c>
    </row>
    <row r="16" spans="1:10" ht="15" customHeight="1" x14ac:dyDescent="0.25">
      <c r="B16" s="20" t="s">
        <v>15</v>
      </c>
      <c r="C16" s="21" t="s">
        <v>16</v>
      </c>
      <c r="D16" s="22"/>
      <c r="E16" s="22">
        <f>C9+120</f>
        <v>1320</v>
      </c>
      <c r="F16" s="22" t="s">
        <v>7</v>
      </c>
      <c r="G16" s="22">
        <f>$C$8*H16</f>
        <v>1</v>
      </c>
      <c r="H16" s="22">
        <v>1</v>
      </c>
    </row>
    <row r="17" spans="2:8" ht="15" customHeight="1" x14ac:dyDescent="0.25">
      <c r="B17" s="20" t="str">
        <f>IF(C11="non","Montant avec entailles","Montant sans entailles")</f>
        <v>Montant avec entailles</v>
      </c>
      <c r="C17" s="21" t="s">
        <v>16</v>
      </c>
      <c r="D17" s="22"/>
      <c r="E17" s="22">
        <f>C10+220+15</f>
        <v>2385</v>
      </c>
      <c r="F17" s="22" t="s">
        <v>7</v>
      </c>
      <c r="G17" s="22">
        <f>$C$8*H17</f>
        <v>2</v>
      </c>
      <c r="H17" s="22">
        <v>2</v>
      </c>
    </row>
    <row r="18" spans="2:8" ht="15" customHeight="1" x14ac:dyDescent="0.25">
      <c r="B18" s="20" t="str">
        <f>IF(C11="non","","Montant sans entailles")</f>
        <v/>
      </c>
      <c r="C18" s="21" t="str">
        <f>IF(C11="non","","45x145")</f>
        <v/>
      </c>
      <c r="D18" s="22"/>
      <c r="E18" s="22"/>
      <c r="F18" s="22"/>
      <c r="G18" s="22"/>
      <c r="H18" s="22"/>
    </row>
    <row r="19" spans="2:8" ht="15" customHeight="1" x14ac:dyDescent="0.25">
      <c r="B19" s="19"/>
      <c r="C19" s="19"/>
      <c r="D19" s="19"/>
      <c r="E19" s="19"/>
      <c r="F19" s="19"/>
      <c r="G19" s="19"/>
      <c r="H19" s="19"/>
    </row>
    <row r="20" spans="2:8" ht="15" customHeight="1" x14ac:dyDescent="0.25">
      <c r="B20" s="23" t="s">
        <v>17</v>
      </c>
      <c r="C20" s="21" t="str">
        <f>IF(C11="non","45x220","LC 140x320")</f>
        <v>45x220</v>
      </c>
      <c r="D20" s="22"/>
      <c r="E20" s="22">
        <f>IF(C11="non",C9+120,C9+210)</f>
        <v>1320</v>
      </c>
      <c r="F20" s="22" t="s">
        <v>7</v>
      </c>
      <c r="G20" s="22">
        <f>$C$8*H20</f>
        <v>2</v>
      </c>
      <c r="H20" s="22">
        <f>IF(C11="non",2,1)</f>
        <v>2</v>
      </c>
    </row>
    <row r="21" spans="2:8" ht="15" customHeight="1" x14ac:dyDescent="0.25">
      <c r="B21" s="23" t="s">
        <v>19</v>
      </c>
      <c r="C21" s="21" t="s">
        <v>18</v>
      </c>
      <c r="D21" s="22"/>
      <c r="E21" s="22">
        <f>IF(C9&gt;1800,C9+120-90,0)</f>
        <v>0</v>
      </c>
      <c r="F21" s="22" t="s">
        <v>7</v>
      </c>
      <c r="G21" s="22">
        <f>IF(C9&gt;1800,C8*H21,0)</f>
        <v>0</v>
      </c>
      <c r="H21" s="22">
        <v>1</v>
      </c>
    </row>
    <row r="22" spans="2:8" ht="15" customHeight="1" x14ac:dyDescent="0.25"/>
    <row r="23" spans="2:8" ht="15" customHeight="1" x14ac:dyDescent="0.25">
      <c r="B23" s="19" t="s">
        <v>20</v>
      </c>
      <c r="C23" s="19" t="s">
        <v>21</v>
      </c>
      <c r="D23" s="19"/>
      <c r="E23" s="24" t="s">
        <v>22</v>
      </c>
      <c r="F23" s="19"/>
      <c r="G23" s="19"/>
      <c r="H23" s="19"/>
    </row>
    <row r="24" spans="2:8" ht="15" customHeight="1" x14ac:dyDescent="0.25">
      <c r="B24" s="25" t="s">
        <v>23</v>
      </c>
      <c r="C24" s="22">
        <v>205</v>
      </c>
      <c r="D24" s="22" t="s">
        <v>7</v>
      </c>
      <c r="E24" s="22">
        <f>C10</f>
        <v>2150</v>
      </c>
      <c r="F24" s="22" t="s">
        <v>7</v>
      </c>
      <c r="G24" s="22">
        <f>C8*H24</f>
        <v>2</v>
      </c>
      <c r="H24" s="22">
        <v>2</v>
      </c>
    </row>
    <row r="25" spans="2:8" ht="15" customHeight="1" x14ac:dyDescent="0.25">
      <c r="B25" s="25" t="s">
        <v>24</v>
      </c>
      <c r="C25" s="22">
        <v>205</v>
      </c>
      <c r="D25" s="22" t="s">
        <v>7</v>
      </c>
      <c r="E25" s="22">
        <f>C9+30</f>
        <v>1230</v>
      </c>
      <c r="F25" s="22" t="s">
        <v>7</v>
      </c>
      <c r="G25" s="22">
        <f>H25*C8</f>
        <v>1</v>
      </c>
      <c r="H25" s="22">
        <v>1</v>
      </c>
    </row>
    <row r="26" spans="2:8" ht="15" customHeight="1" x14ac:dyDescent="0.25"/>
    <row r="27" spans="2:8" ht="15" customHeight="1" x14ac:dyDescent="0.25"/>
    <row r="28" spans="2:8" ht="15" customHeight="1" x14ac:dyDescent="0.25">
      <c r="E28" s="26" t="s">
        <v>25</v>
      </c>
      <c r="F28" s="27"/>
      <c r="G28" s="22">
        <f>SUM(G16:G25)</f>
        <v>8</v>
      </c>
    </row>
    <row r="29" spans="2:8" ht="15" customHeight="1" x14ac:dyDescent="0.25"/>
    <row r="30" spans="2:8" ht="15" customHeight="1" x14ac:dyDescent="0.25"/>
    <row r="31" spans="2:8" ht="15" customHeight="1" x14ac:dyDescent="0.25"/>
    <row r="32" spans="2:8" ht="15" customHeight="1" x14ac:dyDescent="0.25"/>
    <row r="33" spans="1:11" ht="15" customHeight="1" x14ac:dyDescent="0.25"/>
    <row r="34" spans="1:11" ht="15" customHeight="1" x14ac:dyDescent="0.25"/>
    <row r="35" spans="1:11" ht="15" customHeight="1" x14ac:dyDescent="0.3">
      <c r="A35" s="5"/>
      <c r="I35" s="5"/>
      <c r="J35" s="5"/>
      <c r="K35" s="5"/>
    </row>
    <row r="36" spans="1:11" ht="15" customHeight="1" x14ac:dyDescent="0.3">
      <c r="I36" s="5"/>
      <c r="J36" s="5"/>
      <c r="K36" s="5"/>
    </row>
    <row r="37" spans="1:11" ht="15" customHeight="1" x14ac:dyDescent="0.3">
      <c r="I37" s="5"/>
      <c r="J37" s="5"/>
      <c r="K37" s="5"/>
    </row>
    <row r="38" spans="1:11" ht="15" customHeight="1" x14ac:dyDescent="0.3">
      <c r="I38" s="5"/>
      <c r="J38" s="5"/>
      <c r="K38" s="5"/>
    </row>
    <row r="39" spans="1:11" ht="18.75" x14ac:dyDescent="0.3">
      <c r="B39" s="29" t="s">
        <v>26</v>
      </c>
      <c r="C39" s="29">
        <f>C13-G10</f>
        <v>290</v>
      </c>
      <c r="D39" s="29" t="s">
        <v>7</v>
      </c>
      <c r="I39" s="5"/>
      <c r="J39" s="5"/>
      <c r="K39" s="5"/>
    </row>
    <row r="40" spans="1:11" ht="18.75" x14ac:dyDescent="0.3">
      <c r="B40" s="4"/>
      <c r="E40" s="5"/>
      <c r="F40" s="5"/>
      <c r="G40" s="5"/>
      <c r="H40" s="5"/>
      <c r="I40" s="5"/>
      <c r="J40" s="5"/>
      <c r="K40" s="5"/>
    </row>
    <row r="42" spans="1:11" ht="18.75" x14ac:dyDescent="0.3">
      <c r="B42" s="13" t="s">
        <v>27</v>
      </c>
      <c r="C42" s="11">
        <v>1</v>
      </c>
      <c r="D42" s="5"/>
      <c r="E42" s="5"/>
      <c r="F42" s="5"/>
      <c r="G42" s="5"/>
      <c r="H42" s="5"/>
    </row>
    <row r="43" spans="1:11" ht="18.75" x14ac:dyDescent="0.3">
      <c r="B43" s="13" t="s">
        <v>29</v>
      </c>
      <c r="C43" s="13">
        <v>2</v>
      </c>
      <c r="H43" s="5"/>
    </row>
    <row r="45" spans="1:11" x14ac:dyDescent="0.25">
      <c r="D45" s="8" t="s">
        <v>3</v>
      </c>
      <c r="E45" s="9"/>
    </row>
    <row r="46" spans="1:11" x14ac:dyDescent="0.25">
      <c r="C46" s="13" t="s">
        <v>30</v>
      </c>
      <c r="D46" s="13">
        <f>(G9-((C42+1)*60))/C42</f>
        <v>1200</v>
      </c>
      <c r="E46" s="13" t="s">
        <v>7</v>
      </c>
    </row>
    <row r="47" spans="1:11" x14ac:dyDescent="0.25">
      <c r="C47" s="13" t="s">
        <v>31</v>
      </c>
      <c r="D47" s="13">
        <f>C39</f>
        <v>290</v>
      </c>
      <c r="E47" s="13" t="s">
        <v>7</v>
      </c>
    </row>
    <row r="48" spans="1:11" ht="18.75" x14ac:dyDescent="0.3">
      <c r="C48" s="30" t="s">
        <v>32</v>
      </c>
      <c r="D48" s="31">
        <v>27</v>
      </c>
      <c r="E48" s="30" t="s">
        <v>7</v>
      </c>
      <c r="G48" s="5"/>
      <c r="H48" s="5"/>
    </row>
    <row r="49" spans="2:8" ht="18.75" x14ac:dyDescent="0.3">
      <c r="C49" s="30" t="s">
        <v>33</v>
      </c>
      <c r="D49" s="31">
        <v>27</v>
      </c>
      <c r="E49" s="30" t="s">
        <v>7</v>
      </c>
      <c r="G49" s="5"/>
      <c r="H49" s="5"/>
    </row>
    <row r="50" spans="2:8" x14ac:dyDescent="0.25">
      <c r="C50" s="32" t="s">
        <v>34</v>
      </c>
      <c r="D50" s="33">
        <v>40</v>
      </c>
      <c r="E50" s="32" t="s">
        <v>7</v>
      </c>
    </row>
    <row r="51" spans="2:8" x14ac:dyDescent="0.25">
      <c r="C51" s="32" t="s">
        <v>35</v>
      </c>
      <c r="D51" s="33">
        <v>265</v>
      </c>
      <c r="E51" s="32" t="s">
        <v>7</v>
      </c>
    </row>
    <row r="53" spans="2:8" x14ac:dyDescent="0.25">
      <c r="D53" s="28"/>
      <c r="G53" s="34" t="s">
        <v>13</v>
      </c>
      <c r="H53" s="34" t="s">
        <v>14</v>
      </c>
    </row>
    <row r="54" spans="2:8" x14ac:dyDescent="0.25">
      <c r="B54" s="35" t="s">
        <v>36</v>
      </c>
      <c r="C54" s="36">
        <f>D49+D48+D46</f>
        <v>1254</v>
      </c>
      <c r="D54" s="37" t="s">
        <v>28</v>
      </c>
      <c r="E54" s="38">
        <f>D51+D50+D47</f>
        <v>595</v>
      </c>
      <c r="F54" s="22" t="s">
        <v>7</v>
      </c>
      <c r="G54" s="22">
        <f>H54*$C$43</f>
        <v>2</v>
      </c>
      <c r="H54" s="22">
        <v>1</v>
      </c>
    </row>
    <row r="55" spans="2:8" x14ac:dyDescent="0.25">
      <c r="B55" s="35" t="s">
        <v>37</v>
      </c>
      <c r="C55" s="36">
        <f>D49+D48+D46</f>
        <v>1254</v>
      </c>
      <c r="D55" s="37" t="s">
        <v>28</v>
      </c>
      <c r="E55" s="38">
        <f>D51+D50+D47</f>
        <v>595</v>
      </c>
      <c r="F55" s="22" t="s">
        <v>7</v>
      </c>
      <c r="G55" s="22">
        <f>H55*$C$43</f>
        <v>2</v>
      </c>
      <c r="H55" s="22">
        <v>1</v>
      </c>
    </row>
    <row r="56" spans="2:8" x14ac:dyDescent="0.25">
      <c r="B56" s="39" t="s">
        <v>38</v>
      </c>
      <c r="C56" s="21" t="s">
        <v>16</v>
      </c>
      <c r="D56" s="37" t="s">
        <v>28</v>
      </c>
      <c r="E56" s="38">
        <f>D47-90</f>
        <v>200</v>
      </c>
      <c r="F56" s="22" t="s">
        <v>7</v>
      </c>
      <c r="G56" s="22">
        <f>H56*$C$43</f>
        <v>6</v>
      </c>
      <c r="H56" s="22">
        <f>ROUNDUP((D46-45)/600,0)+1</f>
        <v>3</v>
      </c>
    </row>
    <row r="57" spans="2:8" x14ac:dyDescent="0.25">
      <c r="B57" s="39" t="s">
        <v>15</v>
      </c>
      <c r="C57" s="21" t="s">
        <v>16</v>
      </c>
      <c r="D57" s="37" t="s">
        <v>28</v>
      </c>
      <c r="E57" s="38">
        <f>D46</f>
        <v>1200</v>
      </c>
      <c r="F57" s="22" t="s">
        <v>7</v>
      </c>
      <c r="G57" s="22">
        <f>H57*$C$43</f>
        <v>4</v>
      </c>
      <c r="H57" s="22">
        <f>2</f>
        <v>2</v>
      </c>
    </row>
    <row r="60" spans="2:8" x14ac:dyDescent="0.25">
      <c r="C60" t="s">
        <v>39</v>
      </c>
      <c r="D60" t="s">
        <v>40</v>
      </c>
    </row>
    <row r="61" spans="2:8" x14ac:dyDescent="0.25">
      <c r="B61" s="22" t="s">
        <v>41</v>
      </c>
      <c r="C61" s="40">
        <v>0</v>
      </c>
      <c r="D61" s="22">
        <v>0</v>
      </c>
    </row>
    <row r="62" spans="2:8" x14ac:dyDescent="0.25">
      <c r="C62" s="22">
        <f ca="1">OFFSET(C62,1,0)</f>
        <v>1254</v>
      </c>
      <c r="D62" s="22">
        <f ca="1">OFFSET(D62,-1,0)</f>
        <v>0</v>
      </c>
    </row>
    <row r="63" spans="2:8" x14ac:dyDescent="0.25">
      <c r="C63" s="22">
        <f>D46+D48+D49</f>
        <v>1254</v>
      </c>
      <c r="D63" s="22">
        <f>D47+D51+D50</f>
        <v>595</v>
      </c>
    </row>
    <row r="64" spans="2:8" x14ac:dyDescent="0.25">
      <c r="C64" s="22">
        <f ca="1">OFFSET(C64,1,0)</f>
        <v>0</v>
      </c>
      <c r="D64" s="22">
        <f ca="1">OFFSET(D64,-1,0)</f>
        <v>595</v>
      </c>
    </row>
    <row r="65" spans="2:7" x14ac:dyDescent="0.25">
      <c r="C65" s="22">
        <f ca="1">OFFSET(C65,-4,0)</f>
        <v>0</v>
      </c>
      <c r="D65" s="22">
        <f ca="1">OFFSET(D65,-4,0)</f>
        <v>0</v>
      </c>
      <c r="G65" s="41"/>
    </row>
    <row r="67" spans="2:7" x14ac:dyDescent="0.25">
      <c r="B67" s="22" t="s">
        <v>42</v>
      </c>
      <c r="C67" s="40">
        <f>D49</f>
        <v>27</v>
      </c>
      <c r="D67" s="22">
        <f>D51+45</f>
        <v>310</v>
      </c>
    </row>
    <row r="68" spans="2:7" x14ac:dyDescent="0.25">
      <c r="C68" s="22">
        <f ca="1">OFFSET(C68,1,0)</f>
        <v>72</v>
      </c>
      <c r="D68" s="22">
        <f ca="1">OFFSET(D68,-1,0)</f>
        <v>310</v>
      </c>
    </row>
    <row r="69" spans="2:7" x14ac:dyDescent="0.25">
      <c r="C69" s="22">
        <f>C67+45</f>
        <v>72</v>
      </c>
      <c r="D69" s="22">
        <f>D67+D47-90</f>
        <v>510</v>
      </c>
    </row>
    <row r="70" spans="2:7" x14ac:dyDescent="0.25">
      <c r="C70" s="22">
        <f ca="1">OFFSET(C70,1,0)</f>
        <v>27</v>
      </c>
      <c r="D70" s="22">
        <f ca="1">OFFSET(D70,-1,0)</f>
        <v>510</v>
      </c>
    </row>
    <row r="71" spans="2:7" x14ac:dyDescent="0.25">
      <c r="C71" s="22">
        <f ca="1">OFFSET(C71,-4,0)</f>
        <v>27</v>
      </c>
      <c r="D71" s="22">
        <f ca="1">OFFSET(D71,-4,0)</f>
        <v>310</v>
      </c>
    </row>
    <row r="73" spans="2:7" x14ac:dyDescent="0.25">
      <c r="B73" s="22" t="s">
        <v>43</v>
      </c>
      <c r="C73" s="40">
        <f ca="1">OFFSET(D47,2,0)</f>
        <v>27</v>
      </c>
      <c r="D73" s="22">
        <f ca="1">OFFSET(D47,4,0)</f>
        <v>265</v>
      </c>
    </row>
    <row r="74" spans="2:7" x14ac:dyDescent="0.25">
      <c r="C74" s="22">
        <f ca="1">OFFSET(C74,1,0)</f>
        <v>1227</v>
      </c>
      <c r="D74" s="22">
        <f ca="1">OFFSET(D74,-1,0)</f>
        <v>265</v>
      </c>
    </row>
    <row r="75" spans="2:7" x14ac:dyDescent="0.25">
      <c r="C75" s="22">
        <f ca="1">C73+D46</f>
        <v>1227</v>
      </c>
      <c r="D75" s="22">
        <f ca="1">D73+45</f>
        <v>310</v>
      </c>
    </row>
    <row r="76" spans="2:7" x14ac:dyDescent="0.25">
      <c r="C76" s="22">
        <f ca="1">OFFSET(C76,1,0)</f>
        <v>27</v>
      </c>
      <c r="D76" s="22">
        <f ca="1">OFFSET(D76,-1,0)</f>
        <v>310</v>
      </c>
    </row>
    <row r="77" spans="2:7" x14ac:dyDescent="0.25">
      <c r="C77" s="22">
        <f ca="1">OFFSET(C77,-4,0)</f>
        <v>27</v>
      </c>
      <c r="D77" s="22">
        <f ca="1">OFFSET(D77,-4,0)</f>
        <v>265</v>
      </c>
    </row>
    <row r="79" spans="2:7" x14ac:dyDescent="0.25">
      <c r="B79" s="22" t="s">
        <v>44</v>
      </c>
      <c r="C79" s="40">
        <f ca="1">OFFSET(C79,-12,0)+$D$46-45</f>
        <v>1182</v>
      </c>
      <c r="D79" s="22">
        <f ca="1">OFFSET(D79,-12,0)</f>
        <v>310</v>
      </c>
    </row>
    <row r="80" spans="2:7" x14ac:dyDescent="0.25">
      <c r="C80" s="42">
        <f ca="1">OFFSET(C80,-12,0)+$D$46-45</f>
        <v>1227</v>
      </c>
      <c r="D80" s="22">
        <f t="shared" ref="D80:D83" ca="1" si="0">OFFSET(D80,-12,0)</f>
        <v>310</v>
      </c>
    </row>
    <row r="81" spans="2:4" x14ac:dyDescent="0.25">
      <c r="C81" s="22">
        <f ca="1">OFFSET(C81,-12,0)+$D$46-45</f>
        <v>1227</v>
      </c>
      <c r="D81" s="22">
        <f t="shared" ca="1" si="0"/>
        <v>510</v>
      </c>
    </row>
    <row r="82" spans="2:4" x14ac:dyDescent="0.25">
      <c r="C82" s="22">
        <f ca="1">OFFSET(C82,-12,0)+$D$46-45</f>
        <v>1182</v>
      </c>
      <c r="D82" s="22">
        <f t="shared" ca="1" si="0"/>
        <v>510</v>
      </c>
    </row>
    <row r="83" spans="2:4" x14ac:dyDescent="0.25">
      <c r="C83" s="22">
        <f ca="1">OFFSET(C83,-12,0)+$D$46-45</f>
        <v>1182</v>
      </c>
      <c r="D83" s="22">
        <f t="shared" ca="1" si="0"/>
        <v>310</v>
      </c>
    </row>
    <row r="85" spans="2:4" x14ac:dyDescent="0.25">
      <c r="B85" s="22" t="s">
        <v>45</v>
      </c>
      <c r="C85" s="22">
        <f ca="1">OFFSET(C85,-12,0)</f>
        <v>27</v>
      </c>
      <c r="D85" s="40">
        <f ca="1">OFFSET(D85,-12,0)+$D$47-45</f>
        <v>510</v>
      </c>
    </row>
    <row r="86" spans="2:4" x14ac:dyDescent="0.25">
      <c r="C86" s="42">
        <f ca="1">OFFSET(C86,-12,0)</f>
        <v>1227</v>
      </c>
      <c r="D86" s="22">
        <f ca="1">OFFSET(D86,-12,0)+$D$47-45</f>
        <v>510</v>
      </c>
    </row>
    <row r="87" spans="2:4" x14ac:dyDescent="0.25">
      <c r="C87" s="22">
        <f ca="1">OFFSET(C87,-12,0)</f>
        <v>1227</v>
      </c>
      <c r="D87" s="22">
        <f ca="1">OFFSET(D87,-12,0)+$D$47-45</f>
        <v>555</v>
      </c>
    </row>
    <row r="88" spans="2:4" x14ac:dyDescent="0.25">
      <c r="C88" s="22">
        <f ca="1">OFFSET(C88,-12,0)</f>
        <v>27</v>
      </c>
      <c r="D88" s="22">
        <f ca="1">OFFSET(D88,-12,0)+$D$47-45</f>
        <v>555</v>
      </c>
    </row>
    <row r="89" spans="2:4" x14ac:dyDescent="0.25">
      <c r="C89" s="22">
        <f ca="1">OFFSET(C89,-12,0)</f>
        <v>27</v>
      </c>
      <c r="D89" s="22">
        <f ca="1">OFFSET(D89,-12,0)+$D$47-45</f>
        <v>510</v>
      </c>
    </row>
    <row r="91" spans="2:4" x14ac:dyDescent="0.25">
      <c r="B91" s="22" t="s">
        <v>46</v>
      </c>
      <c r="C91" s="22">
        <f>D49</f>
        <v>27</v>
      </c>
      <c r="D91" s="40">
        <v>-50</v>
      </c>
    </row>
    <row r="92" spans="2:4" x14ac:dyDescent="0.25">
      <c r="C92" s="42">
        <f>D49+D46</f>
        <v>1227</v>
      </c>
      <c r="D92" s="22">
        <v>-50</v>
      </c>
    </row>
    <row r="94" spans="2:4" x14ac:dyDescent="0.25">
      <c r="B94" s="22" t="s">
        <v>47</v>
      </c>
      <c r="C94" s="22">
        <v>-50</v>
      </c>
      <c r="D94" s="22">
        <f>D51</f>
        <v>265</v>
      </c>
    </row>
    <row r="95" spans="2:4" x14ac:dyDescent="0.25">
      <c r="C95" s="22">
        <v>-50</v>
      </c>
      <c r="D95" s="22">
        <f>D51+D47</f>
        <v>555</v>
      </c>
    </row>
    <row r="97" spans="2:4" x14ac:dyDescent="0.25">
      <c r="B97" s="22" t="s">
        <v>48</v>
      </c>
      <c r="C97" s="22">
        <f>IF(B98="","",C67+600)</f>
        <v>627</v>
      </c>
      <c r="D97" s="22">
        <f>IF(B98="","",D51+45)</f>
        <v>310</v>
      </c>
    </row>
    <row r="98" spans="2:4" x14ac:dyDescent="0.25">
      <c r="B98" s="43">
        <f>IF(H56&gt;2,1,"")</f>
        <v>1</v>
      </c>
      <c r="C98" s="42">
        <f ca="1">IF(B98="","",OFFSET(C98,1,0))</f>
        <v>672</v>
      </c>
      <c r="D98" s="42">
        <f ca="1">OFFSET(D98,-1,0)</f>
        <v>310</v>
      </c>
    </row>
    <row r="99" spans="2:4" x14ac:dyDescent="0.25">
      <c r="C99" s="22">
        <f>IF(B98="","",C97+45)</f>
        <v>672</v>
      </c>
      <c r="D99" s="22">
        <f>IF(B98="","",D97+D47-90)</f>
        <v>510</v>
      </c>
    </row>
    <row r="100" spans="2:4" x14ac:dyDescent="0.25">
      <c r="C100" s="22">
        <f ca="1">OFFSET(C100,1,0)</f>
        <v>627</v>
      </c>
      <c r="D100" s="22">
        <f ca="1">OFFSET(D100,-1,0)</f>
        <v>510</v>
      </c>
    </row>
    <row r="101" spans="2:4" x14ac:dyDescent="0.25">
      <c r="C101" s="22">
        <f ca="1">OFFSET(C101,-4,0)</f>
        <v>627</v>
      </c>
      <c r="D101" s="22">
        <f ca="1">OFFSET(D101,-4,0)</f>
        <v>310</v>
      </c>
    </row>
    <row r="103" spans="2:4" x14ac:dyDescent="0.25">
      <c r="B103" s="22" t="s">
        <v>48</v>
      </c>
      <c r="C103" s="22" t="str">
        <f>IF(B104="","",C97+600)</f>
        <v/>
      </c>
      <c r="D103" s="22" t="str">
        <f>IF(B104="","",$D$51+45)</f>
        <v/>
      </c>
    </row>
    <row r="104" spans="2:4" x14ac:dyDescent="0.25">
      <c r="B104" s="43" t="str">
        <f>IF($H$56-B98&gt;2,B98+1,"")</f>
        <v/>
      </c>
      <c r="C104" s="42" t="str">
        <f ca="1">IF(B104="","",OFFSET(C104,1,0))</f>
        <v/>
      </c>
      <c r="D104" s="42" t="str">
        <f ca="1">OFFSET(D104,-1,0)</f>
        <v/>
      </c>
    </row>
    <row r="105" spans="2:4" x14ac:dyDescent="0.25">
      <c r="C105" s="22" t="str">
        <f>IF(B104="","",C103+45)</f>
        <v/>
      </c>
      <c r="D105" s="22" t="str">
        <f>IF(B104="","",D103+$D$47-90)</f>
        <v/>
      </c>
    </row>
    <row r="106" spans="2:4" x14ac:dyDescent="0.25">
      <c r="C106" s="22" t="str">
        <f ca="1">OFFSET(C106,1,0)</f>
        <v/>
      </c>
      <c r="D106" s="22" t="str">
        <f ca="1">OFFSET(D106,-1,0)</f>
        <v/>
      </c>
    </row>
    <row r="107" spans="2:4" x14ac:dyDescent="0.25">
      <c r="C107" s="22" t="str">
        <f ca="1">OFFSET(C107,-4,0)</f>
        <v/>
      </c>
      <c r="D107" s="22" t="str">
        <f ca="1">OFFSET(D107,-4,0)</f>
        <v/>
      </c>
    </row>
    <row r="109" spans="2:4" x14ac:dyDescent="0.25">
      <c r="B109" s="22" t="s">
        <v>48</v>
      </c>
      <c r="C109" s="22" t="e">
        <f>IF(B110="","",C103+600)</f>
        <v>#VALUE!</v>
      </c>
      <c r="D109" s="22" t="e">
        <f>IF(B110="","",$D$51+45)</f>
        <v>#VALUE!</v>
      </c>
    </row>
    <row r="110" spans="2:4" x14ac:dyDescent="0.25">
      <c r="B110" s="43" t="e">
        <f>IF($H$56-B104&gt;2,B104+1,"")</f>
        <v>#VALUE!</v>
      </c>
      <c r="C110" s="42" t="e">
        <f ca="1">IF(B110="","",OFFSET(C110,1,0))</f>
        <v>#VALUE!</v>
      </c>
      <c r="D110" s="42" t="e">
        <f ca="1">OFFSET(D110,-1,0)</f>
        <v>#VALUE!</v>
      </c>
    </row>
    <row r="111" spans="2:4" x14ac:dyDescent="0.25">
      <c r="C111" s="22" t="e">
        <f>IF(B110="","",C109+45)</f>
        <v>#VALUE!</v>
      </c>
      <c r="D111" s="22" t="e">
        <f>IF(B110="","",D109+$D$47-90)</f>
        <v>#VALUE!</v>
      </c>
    </row>
    <row r="112" spans="2:4" x14ac:dyDescent="0.25">
      <c r="C112" s="22" t="e">
        <f ca="1">OFFSET(C112,1,0)</f>
        <v>#VALUE!</v>
      </c>
      <c r="D112" s="22" t="e">
        <f ca="1">OFFSET(D112,-1,0)</f>
        <v>#VALUE!</v>
      </c>
    </row>
    <row r="113" spans="2:4" x14ac:dyDescent="0.25">
      <c r="C113" s="22" t="e">
        <f ca="1">OFFSET(C113,-4,0)</f>
        <v>#VALUE!</v>
      </c>
      <c r="D113" s="22" t="e">
        <f ca="1">OFFSET(D113,-4,0)</f>
        <v>#VALUE!</v>
      </c>
    </row>
    <row r="115" spans="2:4" x14ac:dyDescent="0.25">
      <c r="B115" s="22" t="s">
        <v>48</v>
      </c>
      <c r="C115" s="22" t="e">
        <f t="shared" ref="C115" si="1">IF(B116="","",C109+600)</f>
        <v>#VALUE!</v>
      </c>
      <c r="D115" s="22" t="e">
        <f>IF(B116="","",$D$51+45)</f>
        <v>#VALUE!</v>
      </c>
    </row>
    <row r="116" spans="2:4" x14ac:dyDescent="0.25">
      <c r="B116" s="43" t="e">
        <f>IF($H$56-B110&gt;2,B110+1,"")</f>
        <v>#VALUE!</v>
      </c>
      <c r="C116" s="42" t="e">
        <f t="shared" ref="C116" ca="1" si="2">IF(B116="","",OFFSET(C116,1,0))</f>
        <v>#VALUE!</v>
      </c>
      <c r="D116" s="42" t="e">
        <f t="shared" ref="D116" ca="1" si="3">OFFSET(D116,-1,0)</f>
        <v>#VALUE!</v>
      </c>
    </row>
    <row r="117" spans="2:4" x14ac:dyDescent="0.25">
      <c r="C117" s="22" t="e">
        <f t="shared" ref="C117" si="4">IF(B116="","",C115+45)</f>
        <v>#VALUE!</v>
      </c>
      <c r="D117" s="22" t="e">
        <f>IF(B116="","",D115+$D$47-90)</f>
        <v>#VALUE!</v>
      </c>
    </row>
    <row r="118" spans="2:4" x14ac:dyDescent="0.25">
      <c r="C118" s="22" t="e">
        <f t="shared" ref="C118" ca="1" si="5">OFFSET(C118,1,0)</f>
        <v>#VALUE!</v>
      </c>
      <c r="D118" s="22" t="e">
        <f t="shared" ref="D118" ca="1" si="6">OFFSET(D118,-1,0)</f>
        <v>#VALUE!</v>
      </c>
    </row>
    <row r="119" spans="2:4" x14ac:dyDescent="0.25">
      <c r="C119" s="22" t="e">
        <f t="shared" ref="C119:D119" ca="1" si="7">OFFSET(C119,-4,0)</f>
        <v>#VALUE!</v>
      </c>
      <c r="D119" s="22" t="e">
        <f t="shared" ca="1" si="7"/>
        <v>#VALUE!</v>
      </c>
    </row>
    <row r="126" spans="2:4" x14ac:dyDescent="0.25">
      <c r="B126" t="s">
        <v>49</v>
      </c>
      <c r="C126">
        <v>0</v>
      </c>
      <c r="D126">
        <v>0</v>
      </c>
    </row>
    <row r="127" spans="2:4" x14ac:dyDescent="0.25">
      <c r="C127">
        <f>C126+45</f>
        <v>45</v>
      </c>
      <c r="D127">
        <f>D126</f>
        <v>0</v>
      </c>
    </row>
    <row r="128" spans="2:4" x14ac:dyDescent="0.25">
      <c r="C128">
        <f>C127</f>
        <v>45</v>
      </c>
      <c r="D128">
        <f>E17</f>
        <v>2385</v>
      </c>
    </row>
    <row r="129" spans="2:4" x14ac:dyDescent="0.25">
      <c r="C129">
        <f>C126</f>
        <v>0</v>
      </c>
      <c r="D129">
        <f>D128</f>
        <v>2385</v>
      </c>
    </row>
    <row r="130" spans="2:4" x14ac:dyDescent="0.25">
      <c r="C130">
        <f>C126</f>
        <v>0</v>
      </c>
      <c r="D130">
        <f>D126</f>
        <v>0</v>
      </c>
    </row>
    <row r="132" spans="2:4" x14ac:dyDescent="0.25">
      <c r="B132" t="s">
        <v>50</v>
      </c>
      <c r="C132">
        <f>($G$9-45)+C126</f>
        <v>1275</v>
      </c>
      <c r="D132">
        <f>D126</f>
        <v>0</v>
      </c>
    </row>
    <row r="133" spans="2:4" x14ac:dyDescent="0.25">
      <c r="C133">
        <f>($G$9-45)+C127</f>
        <v>1320</v>
      </c>
      <c r="D133">
        <f t="shared" ref="D133:D136" si="8">D127</f>
        <v>0</v>
      </c>
    </row>
    <row r="134" spans="2:4" x14ac:dyDescent="0.25">
      <c r="C134">
        <f>($G$9-45)+C128</f>
        <v>1320</v>
      </c>
      <c r="D134">
        <f t="shared" si="8"/>
        <v>2385</v>
      </c>
    </row>
    <row r="135" spans="2:4" x14ac:dyDescent="0.25">
      <c r="C135">
        <f>($G$9-45)+C129</f>
        <v>1275</v>
      </c>
      <c r="D135">
        <f t="shared" si="8"/>
        <v>2385</v>
      </c>
    </row>
    <row r="136" spans="2:4" x14ac:dyDescent="0.25">
      <c r="C136">
        <f>($G$9-45)+C130</f>
        <v>1275</v>
      </c>
      <c r="D136">
        <f t="shared" si="8"/>
        <v>0</v>
      </c>
    </row>
    <row r="138" spans="2:4" x14ac:dyDescent="0.25">
      <c r="B138" t="s">
        <v>51</v>
      </c>
      <c r="C138">
        <f>C126</f>
        <v>0</v>
      </c>
      <c r="D138">
        <f>C12+15</f>
        <v>2165</v>
      </c>
    </row>
    <row r="139" spans="2:4" x14ac:dyDescent="0.25">
      <c r="C139">
        <f>G9</f>
        <v>1320</v>
      </c>
      <c r="D139">
        <f>D138</f>
        <v>2165</v>
      </c>
    </row>
    <row r="140" spans="2:4" x14ac:dyDescent="0.25">
      <c r="C140">
        <f>C139</f>
        <v>1320</v>
      </c>
      <c r="D140">
        <f>D139+220</f>
        <v>2385</v>
      </c>
    </row>
    <row r="141" spans="2:4" x14ac:dyDescent="0.25">
      <c r="C141">
        <f>C138</f>
        <v>0</v>
      </c>
      <c r="D141">
        <f>D140</f>
        <v>2385</v>
      </c>
    </row>
    <row r="142" spans="2:4" x14ac:dyDescent="0.25">
      <c r="C142">
        <f>C138</f>
        <v>0</v>
      </c>
      <c r="D142">
        <f>D138</f>
        <v>2165</v>
      </c>
    </row>
    <row r="144" spans="2:4" x14ac:dyDescent="0.25">
      <c r="B144" t="s">
        <v>52</v>
      </c>
      <c r="C144">
        <f>C126</f>
        <v>0</v>
      </c>
      <c r="D144">
        <f>D138+220</f>
        <v>2385</v>
      </c>
    </row>
    <row r="145" spans="3:4" x14ac:dyDescent="0.25">
      <c r="C145">
        <f>G9</f>
        <v>1320</v>
      </c>
      <c r="D145">
        <f>D144</f>
        <v>2385</v>
      </c>
    </row>
    <row r="146" spans="3:4" x14ac:dyDescent="0.25">
      <c r="C146">
        <f>C145</f>
        <v>1320</v>
      </c>
      <c r="D146">
        <f>D145+45</f>
        <v>2430</v>
      </c>
    </row>
    <row r="147" spans="3:4" x14ac:dyDescent="0.25">
      <c r="C147">
        <f>C144</f>
        <v>0</v>
      </c>
      <c r="D147">
        <f>D146</f>
        <v>2430</v>
      </c>
    </row>
    <row r="148" spans="3:4" x14ac:dyDescent="0.25">
      <c r="C148">
        <f>C144</f>
        <v>0</v>
      </c>
      <c r="D148">
        <f>D144</f>
        <v>2385</v>
      </c>
    </row>
  </sheetData>
  <mergeCells count="1">
    <mergeCell ref="E28:F28"/>
  </mergeCells>
  <dataValidations count="1">
    <dataValidation type="list" allowBlank="1" showInputMessage="1" showErrorMessage="1" sqref="C11" xr:uid="{7527860B-DF48-4894-BBA8-966A36036552}">
      <formula1>"non,oui"</formula1>
    </dataValidation>
  </dataValidations>
  <pageMargins left="0.70866141732283472" right="0.70866141732283472" top="0.74803149606299213" bottom="0.74803149606299213" header="0.31496062992125984" footer="0.31496062992125984"/>
  <pageSetup paperSize="9" scale="25" fitToHeight="0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Dim PC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BE2 SOCAB</dc:creator>
  <cp:lastModifiedBy>BE2 SOCAB</cp:lastModifiedBy>
  <dcterms:created xsi:type="dcterms:W3CDTF">2023-11-03T07:51:08Z</dcterms:created>
  <dcterms:modified xsi:type="dcterms:W3CDTF">2023-11-03T07:59:36Z</dcterms:modified>
</cp:coreProperties>
</file>