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9675" yWindow="240" windowWidth="14235" windowHeight="12120" tabRatio="804" activeTab="7"/>
  </bookViews>
  <sheets>
    <sheet name="TCD_Compte" sheetId="29" r:id="rId1"/>
    <sheet name="TCD_Catégorie" sheetId="28" r:id="rId2"/>
    <sheet name="Crédit_Débit" sheetId="7" r:id="rId3"/>
    <sheet name="BD_Rubrique" sheetId="17" r:id="rId4"/>
    <sheet name="BD_Nom" sheetId="33" r:id="rId5"/>
    <sheet name="Système" sheetId="25" r:id="rId6"/>
    <sheet name="Mensualisation" sheetId="26" r:id="rId7"/>
    <sheet name="Carburant" sheetId="32" r:id="rId8"/>
    <sheet name="Budjet" sheetId="27" state="hidden" r:id="rId9"/>
    <sheet name="Gestion_Dépense" sheetId="31" state="hidden" r:id="rId10"/>
  </sheets>
  <functionGroups/>
  <definedNames>
    <definedName name="_xlnm._FilterDatabase" localSheetId="2" hidden="1">Crédit_Débit!$A$3:$I$31</definedName>
    <definedName name="Compte_princ">Système!$G$1</definedName>
    <definedName name="Date">Système!$G$4</definedName>
    <definedName name="Débit">OFFSET(Crédit_Débit!#REF!,,,COUNTA(Crédit_Débit!$I:$I))</definedName>
    <definedName name="IdCarburant">Système!$I$2</definedName>
    <definedName name="IdTransfert">Système!$J$2</definedName>
    <definedName name="NumCheque">OFFSET(Système!$B$1,1,,COUNTA(Système!$B:$B)-1)</definedName>
    <definedName name="suivi_chèque">Système!$G$2</definedName>
  </definedNames>
  <calcPr calcId="124519"/>
  <pivotCaches>
    <pivotCache cacheId="1" r:id="rId11"/>
  </pivotCaches>
</workbook>
</file>

<file path=xl/calcChain.xml><?xml version="1.0" encoding="utf-8"?>
<calcChain xmlns="http://schemas.openxmlformats.org/spreadsheetml/2006/main">
  <c r="K5" i="7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4"/>
  <c r="J5"/>
  <c r="L5" s="1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4"/>
  <c r="L4" s="1"/>
  <c r="L6" s="1"/>
  <c r="L8" s="1"/>
  <c r="L10" s="1"/>
  <c r="L12" s="1"/>
  <c r="L14" s="1"/>
  <c r="L16" s="1"/>
  <c r="L18" s="1"/>
  <c r="L20" s="1"/>
  <c r="L22" s="1"/>
  <c r="L24" s="1"/>
  <c r="L7" l="1"/>
  <c r="L9" s="1"/>
  <c r="L11" s="1"/>
  <c r="L13" s="1"/>
  <c r="L15" s="1"/>
  <c r="L17" s="1"/>
  <c r="L19" s="1"/>
  <c r="L21" s="1"/>
  <c r="L23" s="1"/>
  <c r="L25" s="1"/>
  <c r="L27" s="1"/>
  <c r="L29" s="1"/>
  <c r="L31" s="1"/>
  <c r="J2" i="32"/>
  <c r="J3"/>
  <c r="G4" i="25" l="1"/>
  <c r="S4" i="27" l="1"/>
  <c r="T4"/>
  <c r="U4"/>
  <c r="V4"/>
  <c r="W4"/>
  <c r="X4"/>
  <c r="Y4"/>
  <c r="Z4"/>
  <c r="AA4"/>
  <c r="AB4"/>
  <c r="AC4"/>
  <c r="R4"/>
  <c r="E4"/>
  <c r="S2"/>
  <c r="W2"/>
  <c r="U2"/>
  <c r="Z2"/>
  <c r="R2"/>
  <c r="AA2"/>
  <c r="V2"/>
  <c r="AB2"/>
  <c r="T2"/>
  <c r="X2"/>
  <c r="Y2"/>
  <c r="AC2"/>
  <c r="R17" i="31" l="1" a="1"/>
  <c r="R17" s="1"/>
  <c r="Q5" s="1"/>
  <c r="Q17"/>
  <c r="P17"/>
  <c r="O17" a="1"/>
  <c r="O17" s="1"/>
  <c r="N5" s="1"/>
  <c r="N17"/>
  <c r="M17"/>
  <c r="L17" a="1"/>
  <c r="L17" s="1"/>
  <c r="K5" s="1"/>
  <c r="K17"/>
  <c r="J17"/>
  <c r="I17" a="1"/>
  <c r="I17" s="1"/>
  <c r="H5" s="1"/>
  <c r="H17"/>
  <c r="G17"/>
  <c r="F17" a="1"/>
  <c r="F17" s="1"/>
  <c r="E5" s="1"/>
  <c r="E17"/>
  <c r="D17"/>
  <c r="C17" a="1"/>
  <c r="C17" s="1"/>
  <c r="B5" s="1"/>
  <c r="B17"/>
  <c r="A17"/>
  <c r="T4"/>
  <c r="T17" s="1"/>
  <c r="L26" i="7"/>
  <c r="L28" s="1"/>
  <c r="L30" s="1"/>
</calcChain>
</file>

<file path=xl/comments1.xml><?xml version="1.0" encoding="utf-8"?>
<comments xmlns="http://schemas.openxmlformats.org/spreadsheetml/2006/main">
  <authors>
    <author>Ben</author>
  </authors>
  <commentList>
    <comment ref="O3" authorId="0">
      <text>
        <r>
          <rPr>
            <sz val="10"/>
            <rFont val="Arial"/>
          </rPr>
          <t>Cette colonne pourra être masquée</t>
        </r>
      </text>
    </comment>
  </commentList>
</comments>
</file>

<file path=xl/sharedStrings.xml><?xml version="1.0" encoding="utf-8"?>
<sst xmlns="http://schemas.openxmlformats.org/spreadsheetml/2006/main" count="528" uniqueCount="188">
  <si>
    <t>Date</t>
  </si>
  <si>
    <t>Tiers</t>
  </si>
  <si>
    <t>Compte</t>
  </si>
  <si>
    <t>Divers</t>
  </si>
  <si>
    <t>Alimentation</t>
  </si>
  <si>
    <t>Restaurant</t>
  </si>
  <si>
    <t>Assurance</t>
  </si>
  <si>
    <t>Total général</t>
  </si>
  <si>
    <t>Impôts</t>
  </si>
  <si>
    <t>Note</t>
  </si>
  <si>
    <t>Crédit</t>
  </si>
  <si>
    <t>Débit</t>
  </si>
  <si>
    <t>YYY - Compte Courant</t>
  </si>
  <si>
    <t>XYX - Compte Joint</t>
  </si>
  <si>
    <t>Libellés principaux</t>
  </si>
  <si>
    <t>Libellés secondaires</t>
  </si>
  <si>
    <t>Assurance vie</t>
  </si>
  <si>
    <t>Assurance juridique</t>
  </si>
  <si>
    <t>Banque</t>
  </si>
  <si>
    <t>Carte bancaire</t>
  </si>
  <si>
    <t>Cadeaux</t>
  </si>
  <si>
    <t>Courses</t>
  </si>
  <si>
    <t>Alimentation, boisson</t>
  </si>
  <si>
    <t>Alimentation festif</t>
  </si>
  <si>
    <t>Dentiste</t>
  </si>
  <si>
    <t>Pharmacie</t>
  </si>
  <si>
    <t>Emploi</t>
  </si>
  <si>
    <t>Salaire</t>
  </si>
  <si>
    <t>EDF</t>
  </si>
  <si>
    <t>Abonnement internet</t>
  </si>
  <si>
    <t>Gaz</t>
  </si>
  <si>
    <t>Loyer</t>
  </si>
  <si>
    <t>Locaux</t>
  </si>
  <si>
    <t>Sur les revenus</t>
  </si>
  <si>
    <t>Jardinage</t>
  </si>
  <si>
    <t>Cinéma, spectacle</t>
  </si>
  <si>
    <t>Organisme de santé</t>
  </si>
  <si>
    <t>Sécurité sociale</t>
  </si>
  <si>
    <t>Transport en commun</t>
  </si>
  <si>
    <t>Avion</t>
  </si>
  <si>
    <t>Bus</t>
  </si>
  <si>
    <t>Train</t>
  </si>
  <si>
    <t>Vélo</t>
  </si>
  <si>
    <t>Achat</t>
  </si>
  <si>
    <t>Entretien</t>
  </si>
  <si>
    <t>Voiture</t>
  </si>
  <si>
    <t>Carburant</t>
  </si>
  <si>
    <t>Covoiturage</t>
  </si>
  <si>
    <t>Location</t>
  </si>
  <si>
    <t>Parking</t>
  </si>
  <si>
    <t>YYY - Livret Epargne</t>
  </si>
  <si>
    <t>E.Leclerc</t>
  </si>
  <si>
    <t>Biocoop</t>
  </si>
  <si>
    <t>Blanchisserie</t>
  </si>
  <si>
    <t>Boulangerie</t>
  </si>
  <si>
    <t>Carrefour</t>
  </si>
  <si>
    <t>Cora</t>
  </si>
  <si>
    <t>Go Sport</t>
  </si>
  <si>
    <t>Lidl</t>
  </si>
  <si>
    <t>Ma Jardinerie</t>
  </si>
  <si>
    <t>Marché</t>
  </si>
  <si>
    <t>Type d'opération</t>
  </si>
  <si>
    <t>Chèque</t>
  </si>
  <si>
    <t>Versement</t>
  </si>
  <si>
    <t>Virement</t>
  </si>
  <si>
    <t>Prélèvement</t>
  </si>
  <si>
    <t>E-carte bleu</t>
  </si>
  <si>
    <t>Opération</t>
  </si>
  <si>
    <t>Janvier</t>
  </si>
  <si>
    <t>Février</t>
  </si>
  <si>
    <t>XXX</t>
  </si>
  <si>
    <t>Transfert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</si>
  <si>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</si>
  <si>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</si>
  <si>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</si>
  <si>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</si>
  <si>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</si>
  <si>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</si>
  <si>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</si>
  <si>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</si>
  <si>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</si>
  <si>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</si>
  <si>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Mensualisation</t>
  </si>
  <si>
    <t>(Tous)</t>
  </si>
  <si>
    <t>Solde Courant</t>
  </si>
  <si>
    <t>Somme de Solde Courant</t>
  </si>
  <si>
    <t>XYX</t>
  </si>
  <si>
    <t>Compte Principal (Pour l'entête)</t>
  </si>
  <si>
    <t>Suivi automatique de la numérotation des chèques</t>
  </si>
  <si>
    <t>Non Inscrite</t>
  </si>
  <si>
    <t>Février2</t>
  </si>
  <si>
    <t>Janvier1</t>
  </si>
  <si>
    <t>Mars3</t>
  </si>
  <si>
    <t>Avril4</t>
  </si>
  <si>
    <t>Mai5</t>
  </si>
  <si>
    <t>Juin6</t>
  </si>
  <si>
    <t>Juillet7</t>
  </si>
  <si>
    <t>Août8</t>
  </si>
  <si>
    <t>Septembre9</t>
  </si>
  <si>
    <t>Octobre10</t>
  </si>
  <si>
    <t>Novembre11</t>
  </si>
  <si>
    <t>Décembre12</t>
  </si>
  <si>
    <t>Pas de chéquier</t>
  </si>
  <si>
    <t>Numéro du chèque</t>
  </si>
  <si>
    <t>Date du jour</t>
  </si>
  <si>
    <t>Carte Bancaire</t>
  </si>
  <si>
    <t>Crédit budgété</t>
  </si>
  <si>
    <t>Achats divers</t>
  </si>
  <si>
    <t>Habillement</t>
  </si>
  <si>
    <t>Cantine</t>
  </si>
  <si>
    <t>Extra</t>
  </si>
  <si>
    <t>Autre</t>
  </si>
  <si>
    <t>Prévu pour le mois</t>
  </si>
  <si>
    <t>Reste pour le mois</t>
  </si>
  <si>
    <t>Date / Opération</t>
  </si>
  <si>
    <t>Valeur</t>
  </si>
  <si>
    <t>Bud.</t>
  </si>
  <si>
    <t>Réel</t>
  </si>
  <si>
    <t>Total</t>
  </si>
  <si>
    <t>Observation(s) :</t>
  </si>
  <si>
    <t>Position évaluée du compte en fin de mois d'Octobre</t>
  </si>
  <si>
    <t>Dépenses budgétées pour le mois d'Octobre</t>
  </si>
  <si>
    <t>RECHERCHE(9^9;Janvier!K:K)-SOMME(B17;E17;H17;K17;N17;Q17)+T17-RECHERCHEH(1;budget;2;FAUX)</t>
  </si>
  <si>
    <t>Solde Cumulé</t>
  </si>
  <si>
    <t>Total budgété</t>
  </si>
  <si>
    <t>Litre</t>
  </si>
  <si>
    <t>Tarif du litre</t>
  </si>
  <si>
    <t>Distance parcourue</t>
  </si>
  <si>
    <t>Litre/100Km</t>
  </si>
  <si>
    <t>YYY</t>
  </si>
  <si>
    <t>Conducteur</t>
  </si>
  <si>
    <t>Véhicule</t>
  </si>
  <si>
    <t>Nom des conducteur</t>
  </si>
  <si>
    <t>Type de voiture - Immatriculation</t>
  </si>
  <si>
    <t>Sans Plomb 95</t>
  </si>
  <si>
    <t>Sans Plomb 98</t>
  </si>
  <si>
    <t>Sans Plomb 95 E10</t>
  </si>
  <si>
    <t>GPL</t>
  </si>
  <si>
    <t>Gasoil</t>
  </si>
  <si>
    <t>Id (transfert ou carb)</t>
  </si>
  <si>
    <t>IdCarburant</t>
  </si>
  <si>
    <t>IdTransfert</t>
  </si>
  <si>
    <t>N° chèque</t>
  </si>
  <si>
    <t>Solde Réel / Banque</t>
  </si>
  <si>
    <t>Non</t>
  </si>
  <si>
    <t>Ajout du compte</t>
  </si>
  <si>
    <t>Porsche - XF9999</t>
  </si>
  <si>
    <t>Crédit / Débit</t>
  </si>
  <si>
    <t>XXX - Compte courant</t>
  </si>
  <si>
    <t>XYX - Compte joint</t>
  </si>
  <si>
    <t>XXX - Livret A</t>
  </si>
  <si>
    <t>YYY - Livret A</t>
  </si>
  <si>
    <t>Hygiène, soin</t>
  </si>
  <si>
    <t>Consommable</t>
  </si>
  <si>
    <t>Santé</t>
  </si>
  <si>
    <t>Généraliste</t>
  </si>
  <si>
    <t>Kinésithérapeute</t>
  </si>
  <si>
    <t>Habitation</t>
  </si>
  <si>
    <t>Electricité</t>
  </si>
  <si>
    <t>Loisir</t>
  </si>
  <si>
    <t>Visite, découverte</t>
  </si>
  <si>
    <t>Mutuelle</t>
  </si>
  <si>
    <t>Péages</t>
  </si>
  <si>
    <t>Ferrari - AL3333</t>
  </si>
  <si>
    <t>Lamborghini - FR1111</t>
  </si>
  <si>
    <t>Boucherie</t>
  </si>
  <si>
    <t>Coiffeur</t>
  </si>
  <si>
    <t>Ferme</t>
  </si>
  <si>
    <t>Propriétaire</t>
  </si>
  <si>
    <t>Espèce</t>
  </si>
  <si>
    <t>Employeur XXX</t>
  </si>
  <si>
    <t>Employeur YYY</t>
  </si>
  <si>
    <t>C1</t>
  </si>
  <si>
    <t>Solde réel</t>
  </si>
  <si>
    <t>TD3</t>
  </si>
  <si>
    <t>TC3</t>
  </si>
  <si>
    <t>TD1</t>
  </si>
  <si>
    <t>TC1</t>
  </si>
  <si>
    <t>TD2</t>
  </si>
  <si>
    <t>TC2</t>
  </si>
  <si>
    <t>C2</t>
  </si>
  <si>
    <t>janv</t>
  </si>
  <si>
    <t>TD4</t>
  </si>
  <si>
    <t>TC4</t>
  </si>
  <si>
    <t>Inscrite</t>
  </si>
  <si>
    <t>Reste à solder</t>
  </si>
  <si>
    <t>P</t>
  </si>
  <si>
    <t>Solde en banque</t>
  </si>
</sst>
</file>

<file path=xl/styles.xml><?xml version="1.0" encoding="utf-8"?>
<styleSheet xmlns="http://schemas.openxmlformats.org/spreadsheetml/2006/main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[$-40C]d\-mmm\-yy;@"/>
    <numFmt numFmtId="166" formatCode="dd/mm/yy;@"/>
    <numFmt numFmtId="167" formatCode="[$-F800]dddd\,\ mmmm\ dd\,\ yyyy"/>
    <numFmt numFmtId="168" formatCode="#,##0.000\ &quot;€&quot;"/>
    <numFmt numFmtId="169" formatCode="#,##0.00&quot; l&quot;"/>
    <numFmt numFmtId="170" formatCode="#,##0.00&quot; Km&quot;"/>
  </numFmts>
  <fonts count="8">
    <font>
      <sz val="10"/>
      <name val="Arial"/>
    </font>
    <font>
      <sz val="10"/>
      <name val="Arial"/>
    </font>
    <font>
      <sz val="10"/>
      <color theme="1"/>
      <name val="Arial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Wingdings 2"/>
      <family val="1"/>
      <charset val="2"/>
    </font>
    <font>
      <b/>
      <sz val="8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FFC000"/>
        <bgColor indexed="64"/>
      </patternFill>
    </fill>
    <fill>
      <patternFill patternType="solid">
        <fgColor theme="7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theme="0"/>
      </right>
      <top/>
      <bottom/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/>
    <xf numFmtId="166" fontId="0" fillId="0" borderId="0" xfId="0" applyNumberFormat="1"/>
    <xf numFmtId="0" fontId="0" fillId="0" borderId="0" xfId="0" applyAlignment="1">
      <alignment vertical="top" wrapText="1"/>
    </xf>
    <xf numFmtId="0" fontId="3" fillId="0" borderId="0" xfId="0" applyFont="1"/>
    <xf numFmtId="0" fontId="0" fillId="6" borderId="1" xfId="0" applyFill="1" applyBorder="1"/>
    <xf numFmtId="0" fontId="3" fillId="6" borderId="1" xfId="0" applyFont="1" applyFill="1" applyBorder="1"/>
    <xf numFmtId="0" fontId="4" fillId="8" borderId="2" xfId="0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/>
    </xf>
    <xf numFmtId="0" fontId="0" fillId="8" borderId="2" xfId="0" applyFill="1" applyBorder="1"/>
    <xf numFmtId="0" fontId="3" fillId="8" borderId="1" xfId="0" applyFont="1" applyFill="1" applyBorder="1"/>
    <xf numFmtId="0" fontId="4" fillId="0" borderId="0" xfId="0" applyFont="1" applyFill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10" borderId="1" xfId="0" applyFill="1" applyBorder="1"/>
    <xf numFmtId="0" fontId="3" fillId="9" borderId="1" xfId="0" applyFont="1" applyFill="1" applyBorder="1" applyAlignment="1">
      <alignment horizontal="left" vertical="center" wrapText="1"/>
    </xf>
    <xf numFmtId="167" fontId="0" fillId="9" borderId="1" xfId="0" applyNumberForma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Border="1" applyAlignment="1">
      <alignment vertical="top" wrapText="1"/>
    </xf>
    <xf numFmtId="0" fontId="0" fillId="0" borderId="0" xfId="0" applyAlignment="1">
      <alignment vertical="top"/>
    </xf>
    <xf numFmtId="0" fontId="0" fillId="6" borderId="0" xfId="0" applyFill="1"/>
    <xf numFmtId="0" fontId="2" fillId="11" borderId="6" xfId="0" applyFont="1" applyFill="1" applyBorder="1" applyAlignment="1">
      <alignment vertical="top" wrapText="1"/>
    </xf>
    <xf numFmtId="166" fontId="2" fillId="11" borderId="6" xfId="0" applyNumberFormat="1" applyFont="1" applyFill="1" applyBorder="1" applyAlignment="1">
      <alignment vertical="top" wrapText="1"/>
    </xf>
    <xf numFmtId="165" fontId="2" fillId="11" borderId="6" xfId="0" applyNumberFormat="1" applyFont="1" applyFill="1" applyBorder="1" applyAlignment="1">
      <alignment vertical="top" wrapText="1"/>
    </xf>
    <xf numFmtId="8" fontId="6" fillId="11" borderId="6" xfId="0" applyNumberFormat="1" applyFont="1" applyFill="1" applyBorder="1" applyAlignment="1">
      <alignment horizontal="center" vertical="center" wrapText="1"/>
    </xf>
    <xf numFmtId="164" fontId="2" fillId="11" borderId="6" xfId="0" applyNumberFormat="1" applyFont="1" applyFill="1" applyBorder="1" applyAlignment="1">
      <alignment vertical="top" wrapText="1"/>
    </xf>
    <xf numFmtId="0" fontId="2" fillId="11" borderId="6" xfId="0" applyFont="1" applyFill="1" applyBorder="1" applyAlignment="1">
      <alignment vertical="top"/>
    </xf>
    <xf numFmtId="8" fontId="2" fillId="11" borderId="6" xfId="0" applyNumberFormat="1" applyFont="1" applyFill="1" applyBorder="1" applyAlignment="1">
      <alignment vertical="top" wrapText="1"/>
    </xf>
    <xf numFmtId="8" fontId="2" fillId="11" borderId="0" xfId="0" applyNumberFormat="1" applyFont="1" applyFill="1" applyBorder="1" applyAlignment="1">
      <alignment vertical="top" wrapText="1"/>
    </xf>
    <xf numFmtId="44" fontId="2" fillId="11" borderId="6" xfId="0" applyNumberFormat="1" applyFont="1" applyFill="1" applyBorder="1" applyAlignment="1">
      <alignment vertical="top"/>
    </xf>
    <xf numFmtId="0" fontId="4" fillId="0" borderId="0" xfId="0" applyNumberFormat="1" applyFont="1" applyFill="1" applyAlignment="1">
      <alignment horizontal="center" vertical="center" wrapText="1"/>
    </xf>
    <xf numFmtId="165" fontId="3" fillId="0" borderId="0" xfId="0" applyNumberFormat="1" applyFont="1" applyBorder="1"/>
    <xf numFmtId="0" fontId="3" fillId="0" borderId="0" xfId="0" applyFont="1" applyBorder="1"/>
    <xf numFmtId="164" fontId="3" fillId="0" borderId="0" xfId="0" applyNumberFormat="1" applyFont="1" applyBorder="1"/>
    <xf numFmtId="170" fontId="3" fillId="0" borderId="0" xfId="0" applyNumberFormat="1" applyFont="1" applyBorder="1"/>
    <xf numFmtId="169" fontId="3" fillId="0" borderId="0" xfId="0" applyNumberFormat="1" applyFont="1" applyBorder="1"/>
    <xf numFmtId="168" fontId="3" fillId="0" borderId="0" xfId="0" applyNumberFormat="1" applyFont="1" applyBorder="1"/>
    <xf numFmtId="0" fontId="3" fillId="0" borderId="0" xfId="0" applyNumberFormat="1" applyFont="1" applyBorder="1"/>
    <xf numFmtId="0" fontId="0" fillId="12" borderId="0" xfId="0" applyNumberFormat="1" applyFill="1"/>
    <xf numFmtId="0" fontId="7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/>
    <xf numFmtId="0" fontId="3" fillId="13" borderId="1" xfId="0" applyFont="1" applyFill="1" applyBorder="1"/>
    <xf numFmtId="0" fontId="0" fillId="0" borderId="0" xfId="0" applyAlignment="1">
      <alignment horizontal="center"/>
    </xf>
    <xf numFmtId="0" fontId="3" fillId="13" borderId="0" xfId="0" applyFont="1" applyFill="1" applyAlignment="1">
      <alignment horizontal="center"/>
    </xf>
    <xf numFmtId="0" fontId="3" fillId="2" borderId="0" xfId="0" applyFont="1" applyFill="1" applyAlignment="1">
      <alignment vertical="center" wrapText="1"/>
    </xf>
    <xf numFmtId="0" fontId="0" fillId="0" borderId="0" xfId="0"/>
    <xf numFmtId="0" fontId="3" fillId="13" borderId="1" xfId="0" applyFon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9" borderId="4" xfId="0" applyFill="1" applyBorder="1" applyAlignment="1">
      <alignment horizontal="left" vertical="center" wrapText="1"/>
    </xf>
    <xf numFmtId="0" fontId="0" fillId="9" borderId="5" xfId="0" applyFill="1" applyBorder="1" applyAlignment="1">
      <alignment horizontal="left" vertical="center" wrapText="1"/>
    </xf>
    <xf numFmtId="0" fontId="0" fillId="9" borderId="4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6" borderId="0" xfId="0" applyFill="1"/>
    <xf numFmtId="0" fontId="0" fillId="0" borderId="0" xfId="0"/>
  </cellXfs>
  <cellStyles count="2">
    <cellStyle name="Normal" xfId="0" builtinId="0"/>
    <cellStyle name="Normal 2" xfId="1"/>
  </cellStyles>
  <dxfs count="10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71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71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71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71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71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71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71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71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71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71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71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71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/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1" formatCode="#,##0.00\ _€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protection locked="0" hidden="0"/>
    </dxf>
    <dxf>
      <border outline="0"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border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#,##0.0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#,##0.00&quot; l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0" formatCode="#,##0.00&quot; Km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0" formatCode="#,##0.00&quot; Km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color rgb="FF9C0006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general" vertical="top" textRotation="0" wrapText="0" indent="0" relativeIndent="255" justifyLastLine="0" shrinkToFit="0" mergeCell="0" readingOrder="0"/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2" formatCode="#,##0.00\ &quot;€&quot;;[Red]\-#,##0.00\ &quot;€&quot;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2" formatCode="#,##0.00\ &quot;€&quot;;[Red]\-#,##0.00\ &quot;€&quot;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0" indent="0" relativeIndent="0" justifyLastLine="0" shrinkToFit="0" mergeCell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0" indent="0" relativeIndent="0" justifyLastLine="0" shrinkToFit="0" mergeCell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Wingdings 2"/>
        <scheme val="none"/>
      </font>
      <numFmt numFmtId="12" formatCode="#,##0.00\ &quot;€&quot;;[Red]\-#,##0.00\ &quot;€&quot;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5" formatCode="[$-40C]d\-mmm\-yy;@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dd/mm/yy;@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  <alignment horizontal="general" vertical="top" textRotation="0" wrapText="1" indent="0" relativeIndent="255" justifyLastLine="0" shrinkToFit="0" mergeCell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condense val="0"/>
        <extend val="0"/>
        <color rgb="FF9C0006"/>
      </font>
    </dxf>
    <dxf>
      <fill>
        <patternFill patternType="solid">
          <bgColor rgb="FFFFC000"/>
        </patternFill>
      </fill>
    </dxf>
  </dxfs>
  <tableStyles count="0" defaultTableStyle="TableStyleMedium9" defaultPivotStyle="PivotStyleLight16"/>
  <colors>
    <mruColors>
      <color rgb="FF9C0006"/>
      <color rgb="FFC9B5E8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658408</xdr:colOff>
      <xdr:row>0</xdr:row>
      <xdr:rowOff>55749</xdr:rowOff>
    </xdr:from>
    <xdr:to>
      <xdr:col>3</xdr:col>
      <xdr:colOff>1270408</xdr:colOff>
      <xdr:row>0</xdr:row>
      <xdr:rowOff>415749</xdr:rowOff>
    </xdr:to>
    <xdr:sp macro="[0]!AffichCarburant" textlink="">
      <xdr:nvSpPr>
        <xdr:cNvPr id="3" name="Rectangle 2"/>
        <xdr:cNvSpPr/>
      </xdr:nvSpPr>
      <xdr:spPr bwMode="auto">
        <a:xfrm>
          <a:off x="4087408" y="55749"/>
          <a:ext cx="612000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latin typeface="+mn-lt"/>
              <a:ea typeface="+mn-ea"/>
              <a:cs typeface="+mn-cs"/>
            </a:rPr>
            <a:t>Carburant</a:t>
          </a:r>
        </a:p>
      </xdr:txBody>
    </xdr:sp>
    <xdr:clientData fPrintsWithSheet="0"/>
  </xdr:twoCellAnchor>
  <xdr:twoCellAnchor editAs="absolute">
    <xdr:from>
      <xdr:col>0</xdr:col>
      <xdr:colOff>28575</xdr:colOff>
      <xdr:row>0</xdr:row>
      <xdr:rowOff>55749</xdr:rowOff>
    </xdr:from>
    <xdr:to>
      <xdr:col>0</xdr:col>
      <xdr:colOff>1576575</xdr:colOff>
      <xdr:row>0</xdr:row>
      <xdr:rowOff>415749</xdr:rowOff>
    </xdr:to>
    <xdr:sp macro="[0]!modCheque.Affichcheque" textlink="">
      <xdr:nvSpPr>
        <xdr:cNvPr id="4" name="Rectangle 3"/>
        <xdr:cNvSpPr/>
      </xdr:nvSpPr>
      <xdr:spPr bwMode="auto">
        <a:xfrm>
          <a:off x="28575" y="55749"/>
          <a:ext cx="1548000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Changement</a:t>
          </a:r>
          <a:r>
            <a:rPr lang="fr-FR" sz="1100" baseline="0"/>
            <a:t> de chéquier ou annulation d'un chèque</a:t>
          </a:r>
          <a:endParaRPr lang="fr-FR" sz="1100"/>
        </a:p>
      </xdr:txBody>
    </xdr:sp>
    <xdr:clientData fPrintsWithSheet="0"/>
  </xdr:twoCellAnchor>
  <xdr:twoCellAnchor editAs="absolute">
    <xdr:from>
      <xdr:col>4</xdr:col>
      <xdr:colOff>24716</xdr:colOff>
      <xdr:row>0</xdr:row>
      <xdr:rowOff>55749</xdr:rowOff>
    </xdr:from>
    <xdr:to>
      <xdr:col>4</xdr:col>
      <xdr:colOff>636716</xdr:colOff>
      <xdr:row>0</xdr:row>
      <xdr:rowOff>415749</xdr:rowOff>
    </xdr:to>
    <xdr:sp macro="[0]!modAjouter.AffichAjouter" textlink="">
      <xdr:nvSpPr>
        <xdr:cNvPr id="5" name="Rectangle 4"/>
        <xdr:cNvSpPr/>
      </xdr:nvSpPr>
      <xdr:spPr bwMode="auto">
        <a:xfrm>
          <a:off x="4787216" y="55749"/>
          <a:ext cx="612000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Ajouter</a:t>
          </a:r>
        </a:p>
      </xdr:txBody>
    </xdr:sp>
    <xdr:clientData fPrintsWithSheet="0"/>
  </xdr:twoCellAnchor>
  <xdr:twoCellAnchor editAs="absolute">
    <xdr:from>
      <xdr:col>6</xdr:col>
      <xdr:colOff>846107</xdr:colOff>
      <xdr:row>0</xdr:row>
      <xdr:rowOff>55749</xdr:rowOff>
    </xdr:from>
    <xdr:to>
      <xdr:col>7</xdr:col>
      <xdr:colOff>483195</xdr:colOff>
      <xdr:row>0</xdr:row>
      <xdr:rowOff>415749</xdr:rowOff>
    </xdr:to>
    <xdr:sp macro="[0]!AffichModif" textlink="">
      <xdr:nvSpPr>
        <xdr:cNvPr id="6" name="Rectangle 5"/>
        <xdr:cNvSpPr/>
      </xdr:nvSpPr>
      <xdr:spPr bwMode="auto">
        <a:xfrm>
          <a:off x="8622989" y="55749"/>
          <a:ext cx="612000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Modifier</a:t>
          </a:r>
        </a:p>
      </xdr:txBody>
    </xdr:sp>
    <xdr:clientData fPrintsWithSheet="0"/>
  </xdr:twoCellAnchor>
  <xdr:twoCellAnchor editAs="absolute">
    <xdr:from>
      <xdr:col>7</xdr:col>
      <xdr:colOff>540187</xdr:colOff>
      <xdr:row>0</xdr:row>
      <xdr:rowOff>55749</xdr:rowOff>
    </xdr:from>
    <xdr:to>
      <xdr:col>8</xdr:col>
      <xdr:colOff>538246</xdr:colOff>
      <xdr:row>0</xdr:row>
      <xdr:rowOff>415749</xdr:rowOff>
    </xdr:to>
    <xdr:sp macro="[0]!SupprLigne" textlink="">
      <xdr:nvSpPr>
        <xdr:cNvPr id="7" name="Rectangle 6"/>
        <xdr:cNvSpPr/>
      </xdr:nvSpPr>
      <xdr:spPr bwMode="auto">
        <a:xfrm>
          <a:off x="9291981" y="55749"/>
          <a:ext cx="648000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Supprimer</a:t>
          </a:r>
        </a:p>
      </xdr:txBody>
    </xdr:sp>
    <xdr:clientData fPrintsWithSheet="0"/>
  </xdr:twoCellAnchor>
  <xdr:twoCellAnchor editAs="absolute">
    <xdr:from>
      <xdr:col>4</xdr:col>
      <xdr:colOff>724523</xdr:colOff>
      <xdr:row>0</xdr:row>
      <xdr:rowOff>55749</xdr:rowOff>
    </xdr:from>
    <xdr:to>
      <xdr:col>4</xdr:col>
      <xdr:colOff>1336523</xdr:colOff>
      <xdr:row>0</xdr:row>
      <xdr:rowOff>415749</xdr:rowOff>
    </xdr:to>
    <xdr:sp macro="[0]!modTransfert.AffichTransfert" textlink="">
      <xdr:nvSpPr>
        <xdr:cNvPr id="8" name="Rectangle 7"/>
        <xdr:cNvSpPr/>
      </xdr:nvSpPr>
      <xdr:spPr bwMode="auto">
        <a:xfrm>
          <a:off x="5487023" y="55749"/>
          <a:ext cx="612000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Transfert</a:t>
          </a:r>
        </a:p>
      </xdr:txBody>
    </xdr:sp>
    <xdr:clientData fPrintsWithSheet="0"/>
  </xdr:twoCellAnchor>
  <xdr:twoCellAnchor editAs="absolute">
    <xdr:from>
      <xdr:col>6</xdr:col>
      <xdr:colOff>177114</xdr:colOff>
      <xdr:row>0</xdr:row>
      <xdr:rowOff>55749</xdr:rowOff>
    </xdr:from>
    <xdr:to>
      <xdr:col>6</xdr:col>
      <xdr:colOff>789114</xdr:colOff>
      <xdr:row>0</xdr:row>
      <xdr:rowOff>415749</xdr:rowOff>
    </xdr:to>
    <xdr:sp macro="[0]!Copier" textlink="">
      <xdr:nvSpPr>
        <xdr:cNvPr id="9" name="Rectangle 8"/>
        <xdr:cNvSpPr/>
      </xdr:nvSpPr>
      <xdr:spPr bwMode="auto">
        <a:xfrm>
          <a:off x="7953996" y="55749"/>
          <a:ext cx="612000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Copier</a:t>
          </a:r>
        </a:p>
      </xdr:txBody>
    </xdr:sp>
    <xdr:clientData fPrintsWithSheet="0"/>
  </xdr:twoCellAnchor>
  <xdr:twoCellAnchor editAs="absolute">
    <xdr:from>
      <xdr:col>0</xdr:col>
      <xdr:colOff>1636060</xdr:colOff>
      <xdr:row>0</xdr:row>
      <xdr:rowOff>55749</xdr:rowOff>
    </xdr:from>
    <xdr:to>
      <xdr:col>2</xdr:col>
      <xdr:colOff>240722</xdr:colOff>
      <xdr:row>0</xdr:row>
      <xdr:rowOff>415749</xdr:rowOff>
    </xdr:to>
    <xdr:sp macro="[0]!mensuel" textlink="">
      <xdr:nvSpPr>
        <xdr:cNvPr id="10" name="Rectangle 9"/>
        <xdr:cNvSpPr/>
      </xdr:nvSpPr>
      <xdr:spPr bwMode="auto">
        <a:xfrm>
          <a:off x="1636060" y="55749"/>
          <a:ext cx="1081162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latin typeface="+mn-lt"/>
              <a:ea typeface="+mn-ea"/>
              <a:cs typeface="+mn-cs"/>
            </a:rPr>
            <a:t>Mensualisation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238125</xdr:colOff>
      <xdr:row>1</xdr:row>
      <xdr:rowOff>104775</xdr:rowOff>
    </xdr:from>
    <xdr:to>
      <xdr:col>8</xdr:col>
      <xdr:colOff>100875</xdr:colOff>
      <xdr:row>4</xdr:row>
      <xdr:rowOff>36150</xdr:rowOff>
    </xdr:to>
    <xdr:sp macro="[0]!GestionRubriques" textlink="">
      <xdr:nvSpPr>
        <xdr:cNvPr id="2" name="Rectangle 1"/>
        <xdr:cNvSpPr/>
      </xdr:nvSpPr>
      <xdr:spPr bwMode="auto">
        <a:xfrm>
          <a:off x="5638800" y="247650"/>
          <a:ext cx="720000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latin typeface="+mn-lt"/>
              <a:ea typeface="+mn-ea"/>
              <a:cs typeface="+mn-cs"/>
            </a:rPr>
            <a:t>Gestion des rubriques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409573</xdr:colOff>
      <xdr:row>13</xdr:row>
      <xdr:rowOff>114301</xdr:rowOff>
    </xdr:from>
    <xdr:to>
      <xdr:col>3</xdr:col>
      <xdr:colOff>409574</xdr:colOff>
      <xdr:row>16</xdr:row>
      <xdr:rowOff>28576</xdr:rowOff>
    </xdr:to>
    <xdr:sp macro="[0]!modAjout_Compte.AffichAjouter" textlink="">
      <xdr:nvSpPr>
        <xdr:cNvPr id="2" name="Rectangle 1"/>
        <xdr:cNvSpPr/>
      </xdr:nvSpPr>
      <xdr:spPr bwMode="auto">
        <a:xfrm>
          <a:off x="3190873" y="2219326"/>
          <a:ext cx="762001" cy="40005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Ajouter un Compte</a:t>
          </a:r>
        </a:p>
      </xdr:txBody>
    </xdr:sp>
    <xdr:clientData/>
  </xdr:twoCellAnchor>
  <xdr:twoCellAnchor>
    <xdr:from>
      <xdr:col>2</xdr:col>
      <xdr:colOff>409575</xdr:colOff>
      <xdr:row>16</xdr:row>
      <xdr:rowOff>104775</xdr:rowOff>
    </xdr:from>
    <xdr:to>
      <xdr:col>3</xdr:col>
      <xdr:colOff>409576</xdr:colOff>
      <xdr:row>19</xdr:row>
      <xdr:rowOff>19050</xdr:rowOff>
    </xdr:to>
    <xdr:sp macro="[0]!AffichSupprCompte" textlink="">
      <xdr:nvSpPr>
        <xdr:cNvPr id="3" name="Rectangle 2"/>
        <xdr:cNvSpPr/>
      </xdr:nvSpPr>
      <xdr:spPr bwMode="auto">
        <a:xfrm>
          <a:off x="3190875" y="2695575"/>
          <a:ext cx="762001" cy="40005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Supprimer un Compte</a:t>
          </a:r>
        </a:p>
      </xdr:txBody>
    </xdr:sp>
    <xdr:clientData/>
  </xdr:twoCellAnchor>
  <xdr:twoCellAnchor>
    <xdr:from>
      <xdr:col>2</xdr:col>
      <xdr:colOff>409575</xdr:colOff>
      <xdr:row>19</xdr:row>
      <xdr:rowOff>76200</xdr:rowOff>
    </xdr:from>
    <xdr:to>
      <xdr:col>3</xdr:col>
      <xdr:colOff>409576</xdr:colOff>
      <xdr:row>21</xdr:row>
      <xdr:rowOff>152400</xdr:rowOff>
    </xdr:to>
    <xdr:sp macro="[0]!AffichModifCompte" textlink="">
      <xdr:nvSpPr>
        <xdr:cNvPr id="4" name="Rectangle 3"/>
        <xdr:cNvSpPr/>
      </xdr:nvSpPr>
      <xdr:spPr bwMode="auto">
        <a:xfrm>
          <a:off x="3190875" y="3152775"/>
          <a:ext cx="762001" cy="40005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Modifier un Compte</a:t>
          </a:r>
        </a:p>
      </xdr:txBody>
    </xdr:sp>
    <xdr:clientData/>
  </xdr:twoCellAnchor>
  <xdr:twoCellAnchor>
    <xdr:from>
      <xdr:col>5</xdr:col>
      <xdr:colOff>352425</xdr:colOff>
      <xdr:row>13</xdr:row>
      <xdr:rowOff>152400</xdr:rowOff>
    </xdr:from>
    <xdr:to>
      <xdr:col>5</xdr:col>
      <xdr:colOff>1152524</xdr:colOff>
      <xdr:row>16</xdr:row>
      <xdr:rowOff>47624</xdr:rowOff>
    </xdr:to>
    <xdr:sp macro="[0]!modMAJ.transfert_total_version" textlink="">
      <xdr:nvSpPr>
        <xdr:cNvPr id="5" name="Rectangle 4"/>
        <xdr:cNvSpPr/>
      </xdr:nvSpPr>
      <xdr:spPr bwMode="auto">
        <a:xfrm>
          <a:off x="5476875" y="2257425"/>
          <a:ext cx="800099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Mise à jour de version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22412</xdr:colOff>
      <xdr:row>0</xdr:row>
      <xdr:rowOff>39219</xdr:rowOff>
    </xdr:from>
    <xdr:to>
      <xdr:col>0</xdr:col>
      <xdr:colOff>634412</xdr:colOff>
      <xdr:row>0</xdr:row>
      <xdr:rowOff>399219</xdr:rowOff>
    </xdr:to>
    <xdr:sp macro="[0]!modMensua_Ajout.AffichMensua_Ajout" textlink="">
      <xdr:nvSpPr>
        <xdr:cNvPr id="2" name="Rectangle 1"/>
        <xdr:cNvSpPr/>
      </xdr:nvSpPr>
      <xdr:spPr bwMode="auto">
        <a:xfrm>
          <a:off x="22412" y="39219"/>
          <a:ext cx="612000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Ajouter</a:t>
          </a:r>
        </a:p>
      </xdr:txBody>
    </xdr:sp>
    <xdr:clientData fPrintsWithSheet="0"/>
  </xdr:twoCellAnchor>
  <xdr:twoCellAnchor editAs="absolute">
    <xdr:from>
      <xdr:col>2</xdr:col>
      <xdr:colOff>1191745</xdr:colOff>
      <xdr:row>0</xdr:row>
      <xdr:rowOff>39219</xdr:rowOff>
    </xdr:from>
    <xdr:to>
      <xdr:col>3</xdr:col>
      <xdr:colOff>503863</xdr:colOff>
      <xdr:row>0</xdr:row>
      <xdr:rowOff>399219</xdr:rowOff>
    </xdr:to>
    <xdr:sp macro="[0]!AffichMensua_Modif" textlink="">
      <xdr:nvSpPr>
        <xdr:cNvPr id="3" name="Rectangle 2"/>
        <xdr:cNvSpPr/>
      </xdr:nvSpPr>
      <xdr:spPr bwMode="auto">
        <a:xfrm>
          <a:off x="3332069" y="39219"/>
          <a:ext cx="612000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Modifier</a:t>
          </a:r>
        </a:p>
      </xdr:txBody>
    </xdr:sp>
    <xdr:clientData fPrintsWithSheet="0"/>
  </xdr:twoCellAnchor>
  <xdr:twoCellAnchor editAs="absolute">
    <xdr:from>
      <xdr:col>3</xdr:col>
      <xdr:colOff>600075</xdr:colOff>
      <xdr:row>0</xdr:row>
      <xdr:rowOff>39219</xdr:rowOff>
    </xdr:from>
    <xdr:to>
      <xdr:col>4</xdr:col>
      <xdr:colOff>284369</xdr:colOff>
      <xdr:row>0</xdr:row>
      <xdr:rowOff>399219</xdr:rowOff>
    </xdr:to>
    <xdr:sp macro="[0]!Mensua_SupprLigne" textlink="">
      <xdr:nvSpPr>
        <xdr:cNvPr id="4" name="Rectangle 3"/>
        <xdr:cNvSpPr/>
      </xdr:nvSpPr>
      <xdr:spPr bwMode="auto">
        <a:xfrm>
          <a:off x="4040281" y="39219"/>
          <a:ext cx="648000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Supprimer</a:t>
          </a:r>
        </a:p>
      </xdr:txBody>
    </xdr:sp>
    <xdr:clientData fPrintsWithSheet="0"/>
  </xdr:twoCellAnchor>
  <xdr:twoCellAnchor editAs="absolute">
    <xdr:from>
      <xdr:col>0</xdr:col>
      <xdr:colOff>674592</xdr:colOff>
      <xdr:row>0</xdr:row>
      <xdr:rowOff>39219</xdr:rowOff>
    </xdr:from>
    <xdr:to>
      <xdr:col>0</xdr:col>
      <xdr:colOff>1286592</xdr:colOff>
      <xdr:row>0</xdr:row>
      <xdr:rowOff>399219</xdr:rowOff>
    </xdr:to>
    <xdr:sp macro="[0]!AffichMensua_Transfert" textlink="">
      <xdr:nvSpPr>
        <xdr:cNvPr id="5" name="Rectangle 4"/>
        <xdr:cNvSpPr/>
      </xdr:nvSpPr>
      <xdr:spPr bwMode="auto">
        <a:xfrm>
          <a:off x="674592" y="39219"/>
          <a:ext cx="612000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Transfert</a:t>
          </a:r>
        </a:p>
      </xdr:txBody>
    </xdr:sp>
    <xdr:clientData fPrintsWithSheet="0"/>
  </xdr:twoCellAnchor>
  <xdr:twoCellAnchor editAs="absolute">
    <xdr:from>
      <xdr:col>2</xdr:col>
      <xdr:colOff>483533</xdr:colOff>
      <xdr:row>0</xdr:row>
      <xdr:rowOff>39219</xdr:rowOff>
    </xdr:from>
    <xdr:to>
      <xdr:col>2</xdr:col>
      <xdr:colOff>1095533</xdr:colOff>
      <xdr:row>0</xdr:row>
      <xdr:rowOff>399219</xdr:rowOff>
    </xdr:to>
    <xdr:sp macro="[0]!Mensu_Copier" textlink="">
      <xdr:nvSpPr>
        <xdr:cNvPr id="6" name="Rectangle 5"/>
        <xdr:cNvSpPr/>
      </xdr:nvSpPr>
      <xdr:spPr bwMode="auto">
        <a:xfrm>
          <a:off x="2623857" y="39219"/>
          <a:ext cx="612000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Copier</a:t>
          </a: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C-HP" refreshedDate="42371.915458217591" createdVersion="3" refreshedVersion="3" minRefreshableVersion="3" recordCount="29">
  <cacheSource type="worksheet">
    <worksheetSource ref="A3:O1048576" sheet="Crédit_Débit"/>
  </cacheSource>
  <cacheFields count="15">
    <cacheField name="Compte" numFmtId="0">
      <sharedItems containsBlank="1" count="6">
        <s v="YYY - Compte Courant"/>
        <s v="XXX - Compte courant"/>
        <s v="XYX - Compte joint"/>
        <s v="XXX - Livret A"/>
        <s v="YYY - Livret A"/>
        <m/>
      </sharedItems>
    </cacheField>
    <cacheField name="Date" numFmtId="166">
      <sharedItems containsNonDate="0" containsDate="1" containsString="0" containsBlank="1" minDate="2000-01-01T00:00:00" maxDate="2016-01-14T00:00:00" count="10">
        <d v="2000-01-01T00:00:00"/>
        <d v="2016-01-01T00:00:00"/>
        <d v="2016-01-02T00:00:00"/>
        <d v="2016-01-03T00:00:00"/>
        <d v="2016-01-04T00:00:00"/>
        <d v="2016-01-05T00:00:00"/>
        <d v="2016-01-10T00:00:00"/>
        <d v="2016-01-12T00:00:00"/>
        <d v="2016-01-13T00:00:00"/>
        <m/>
      </sharedItems>
      <fieldGroup base="1">
        <rangePr groupBy="months" startDate="2000-01-01T00:00:00" endDate="2016-01-14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01/2016"/>
        </groupItems>
      </fieldGroup>
    </cacheField>
    <cacheField name="Type d'opération" numFmtId="0">
      <sharedItems containsBlank="1"/>
    </cacheField>
    <cacheField name="Tiers" numFmtId="0">
      <sharedItems containsBlank="1"/>
    </cacheField>
    <cacheField name="Libellés principaux" numFmtId="0">
      <sharedItems containsBlank="1" count="9">
        <m/>
        <s v="Courses"/>
        <s v="Transfert"/>
        <s v="Voiture"/>
        <s v="Employeur XXX"/>
        <s v="Employeur YYY"/>
        <s v="EDF"/>
        <s v="Banque"/>
        <s v="Propriétaire"/>
      </sharedItems>
    </cacheField>
    <cacheField name="Libellés secondaires" numFmtId="0">
      <sharedItems containsBlank="1" count="12">
        <m/>
        <s v="Alimentation, boisson"/>
        <s v="Hygiène, soin"/>
        <s v="XYX - Compte joint"/>
        <s v="XXX - Compte courant"/>
        <s v="YYY - Compte Courant"/>
        <s v="YYY - Livret A"/>
        <s v="Carburant"/>
        <s v="Salaire"/>
        <s v="XXX - Livret A"/>
        <s v="Loyer"/>
        <s v="Carte bancaire"/>
      </sharedItems>
    </cacheField>
    <cacheField name="Solde Réel / Banque" numFmtId="0">
      <sharedItems containsBlank="1" count="2">
        <s v="P"/>
        <m/>
      </sharedItems>
    </cacheField>
    <cacheField name="Crédit" numFmtId="0">
      <sharedItems containsString="0" containsBlank="1" containsNumber="1" containsInteger="1" minValue="200" maxValue="1300"/>
    </cacheField>
    <cacheField name="Débit" numFmtId="0">
      <sharedItems containsString="0" containsBlank="1" containsNumber="1" minValue="-600" maxValue="1400"/>
    </cacheField>
    <cacheField name="Solde Courant" numFmtId="0">
      <sharedItems containsString="0" containsBlank="1" containsNumber="1" minValue="-600" maxValue="1400"/>
    </cacheField>
    <cacheField name="Crédit / Débit" numFmtId="0">
      <sharedItems containsBlank="1" count="3">
        <s v="Débit"/>
        <s v="Crédit"/>
        <m/>
      </sharedItems>
    </cacheField>
    <cacheField name="Solde Cumulé" numFmtId="0">
      <sharedItems containsString="0" containsBlank="1" containsNumber="1" minValue="1000" maxValue="6569.18"/>
    </cacheField>
    <cacheField name="N° chèque" numFmtId="0">
      <sharedItems containsNonDate="0" containsString="0" containsBlank="1"/>
    </cacheField>
    <cacheField name="Note" numFmtId="0">
      <sharedItems containsBlank="1"/>
    </cacheField>
    <cacheField name="Id (transfert ou carb)" numFmtId="0">
      <sharedItems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">
  <r>
    <x v="0"/>
    <x v="0"/>
    <m/>
    <m/>
    <x v="0"/>
    <x v="0"/>
    <x v="0"/>
    <m/>
    <n v="1000"/>
    <n v="1000"/>
    <x v="0"/>
    <n v="1000"/>
    <m/>
    <s v="Ajout du compte"/>
    <m/>
  </r>
  <r>
    <x v="1"/>
    <x v="0"/>
    <m/>
    <m/>
    <x v="0"/>
    <x v="0"/>
    <x v="0"/>
    <m/>
    <n v="1100"/>
    <n v="1100"/>
    <x v="0"/>
    <n v="1100"/>
    <m/>
    <s v="Ajout du compte"/>
    <m/>
  </r>
  <r>
    <x v="2"/>
    <x v="0"/>
    <m/>
    <m/>
    <x v="0"/>
    <x v="0"/>
    <x v="0"/>
    <m/>
    <n v="1200"/>
    <n v="1200"/>
    <x v="0"/>
    <n v="2200"/>
    <m/>
    <s v="Ajout du compte"/>
    <m/>
  </r>
  <r>
    <x v="3"/>
    <x v="0"/>
    <m/>
    <m/>
    <x v="0"/>
    <x v="0"/>
    <x v="0"/>
    <m/>
    <n v="1300"/>
    <n v="1300"/>
    <x v="0"/>
    <n v="2400"/>
    <m/>
    <s v="Ajout du compte"/>
    <m/>
  </r>
  <r>
    <x v="4"/>
    <x v="0"/>
    <m/>
    <m/>
    <x v="0"/>
    <x v="0"/>
    <x v="0"/>
    <m/>
    <n v="1400"/>
    <n v="1400"/>
    <x v="0"/>
    <n v="3600"/>
    <m/>
    <s v="Ajout du compte"/>
    <m/>
  </r>
  <r>
    <x v="2"/>
    <x v="1"/>
    <s v="Carte Bancaire"/>
    <s v="E.Leclerc"/>
    <x v="1"/>
    <x v="1"/>
    <x v="0"/>
    <m/>
    <n v="-60.6"/>
    <n v="-60.6"/>
    <x v="0"/>
    <n v="2339.4"/>
    <m/>
    <m/>
    <m/>
  </r>
  <r>
    <x v="2"/>
    <x v="1"/>
    <s v="Carte Bancaire"/>
    <s v="E.Leclerc"/>
    <x v="1"/>
    <x v="2"/>
    <x v="0"/>
    <m/>
    <n v="-3.62"/>
    <n v="-3.62"/>
    <x v="0"/>
    <n v="3596.38"/>
    <m/>
    <m/>
    <m/>
  </r>
  <r>
    <x v="2"/>
    <x v="1"/>
    <s v="Carte Bancaire"/>
    <s v="Boucherie"/>
    <x v="1"/>
    <x v="1"/>
    <x v="0"/>
    <m/>
    <n v="-22.62"/>
    <n v="-22.62"/>
    <x v="0"/>
    <n v="2316.7800000000002"/>
    <m/>
    <m/>
    <m/>
  </r>
  <r>
    <x v="1"/>
    <x v="1"/>
    <s v="Virement"/>
    <s v="XYX"/>
    <x v="2"/>
    <x v="3"/>
    <x v="0"/>
    <m/>
    <n v="-600"/>
    <n v="-600"/>
    <x v="0"/>
    <n v="2996.38"/>
    <m/>
    <m/>
    <s v="TD3"/>
  </r>
  <r>
    <x v="2"/>
    <x v="1"/>
    <s v="Versement"/>
    <s v="XYX"/>
    <x v="2"/>
    <x v="4"/>
    <x v="0"/>
    <n v="600"/>
    <m/>
    <n v="600"/>
    <x v="1"/>
    <n v="2916.78"/>
    <m/>
    <m/>
    <s v="TC3"/>
  </r>
  <r>
    <x v="0"/>
    <x v="1"/>
    <s v="Virement"/>
    <s v="XYX"/>
    <x v="2"/>
    <x v="3"/>
    <x v="0"/>
    <m/>
    <n v="-600"/>
    <n v="-600"/>
    <x v="0"/>
    <n v="2396.38"/>
    <m/>
    <m/>
    <s v="TD4"/>
  </r>
  <r>
    <x v="2"/>
    <x v="1"/>
    <s v="Versement"/>
    <s v="XYX"/>
    <x v="2"/>
    <x v="5"/>
    <x v="0"/>
    <n v="600"/>
    <m/>
    <n v="600"/>
    <x v="1"/>
    <n v="3516.78"/>
    <m/>
    <m/>
    <s v="TC4"/>
  </r>
  <r>
    <x v="0"/>
    <x v="2"/>
    <s v="Virement"/>
    <s v="XXX"/>
    <x v="2"/>
    <x v="6"/>
    <x v="0"/>
    <m/>
    <n v="-300"/>
    <n v="-300"/>
    <x v="0"/>
    <n v="2096.38"/>
    <m/>
    <m/>
    <s v="TD1"/>
  </r>
  <r>
    <x v="4"/>
    <x v="2"/>
    <s v="Versement"/>
    <s v="XXX"/>
    <x v="2"/>
    <x v="5"/>
    <x v="0"/>
    <n v="300"/>
    <m/>
    <n v="300"/>
    <x v="1"/>
    <n v="3816.78"/>
    <m/>
    <m/>
    <s v="TC1"/>
  </r>
  <r>
    <x v="2"/>
    <x v="2"/>
    <s v="Carte Bancaire"/>
    <s v="Carrefour"/>
    <x v="3"/>
    <x v="7"/>
    <x v="0"/>
    <m/>
    <n v="-62.33"/>
    <n v="-62.33"/>
    <x v="0"/>
    <n v="2034.0500000000002"/>
    <m/>
    <m/>
    <s v="C1"/>
  </r>
  <r>
    <x v="1"/>
    <x v="2"/>
    <s v="Versement"/>
    <s v="Employeur XXX"/>
    <x v="4"/>
    <x v="8"/>
    <x v="0"/>
    <n v="1200"/>
    <m/>
    <n v="1200"/>
    <x v="1"/>
    <n v="5016.7800000000007"/>
    <m/>
    <m/>
    <m/>
  </r>
  <r>
    <x v="0"/>
    <x v="2"/>
    <s v="Versement"/>
    <s v="Employeur YYY"/>
    <x v="5"/>
    <x v="8"/>
    <x v="0"/>
    <n v="1300"/>
    <m/>
    <n v="1300"/>
    <x v="1"/>
    <n v="3334.05"/>
    <m/>
    <m/>
    <m/>
  </r>
  <r>
    <x v="1"/>
    <x v="3"/>
    <s v="Virement"/>
    <s v="XYX"/>
    <x v="2"/>
    <x v="9"/>
    <x v="0"/>
    <m/>
    <n v="-200"/>
    <n v="-200"/>
    <x v="0"/>
    <n v="4816.7800000000007"/>
    <m/>
    <m/>
    <s v="TD2"/>
  </r>
  <r>
    <x v="3"/>
    <x v="3"/>
    <s v="Versement"/>
    <s v="XYX"/>
    <x v="2"/>
    <x v="4"/>
    <x v="0"/>
    <n v="200"/>
    <m/>
    <n v="200"/>
    <x v="1"/>
    <n v="3534.05"/>
    <m/>
    <m/>
    <s v="TC2"/>
  </r>
  <r>
    <x v="2"/>
    <x v="3"/>
    <s v="Prélèvement"/>
    <s v="EDF"/>
    <x v="6"/>
    <x v="10"/>
    <x v="0"/>
    <m/>
    <n v="-40"/>
    <n v="-40"/>
    <x v="0"/>
    <n v="4776.7800000000007"/>
    <m/>
    <m/>
    <m/>
  </r>
  <r>
    <x v="2"/>
    <x v="4"/>
    <s v="Carte Bancaire"/>
    <s v="Carrefour"/>
    <x v="3"/>
    <x v="7"/>
    <x v="0"/>
    <m/>
    <n v="-56.78"/>
    <n v="-56.78"/>
    <x v="0"/>
    <n v="3477.27"/>
    <m/>
    <m/>
    <s v="C2"/>
  </r>
  <r>
    <x v="0"/>
    <x v="5"/>
    <s v="Prélèvement"/>
    <s v="Banque"/>
    <x v="7"/>
    <x v="11"/>
    <x v="0"/>
    <m/>
    <n v="-3.8"/>
    <n v="-3.8"/>
    <x v="0"/>
    <n v="4772.9800000000005"/>
    <m/>
    <m/>
    <m/>
  </r>
  <r>
    <x v="1"/>
    <x v="5"/>
    <s v="Prélèvement"/>
    <s v="Banque"/>
    <x v="7"/>
    <x v="11"/>
    <x v="0"/>
    <m/>
    <n v="-3.8"/>
    <n v="-3.8"/>
    <x v="0"/>
    <n v="3473.47"/>
    <m/>
    <m/>
    <m/>
  </r>
  <r>
    <x v="2"/>
    <x v="5"/>
    <s v="Prélèvement"/>
    <s v="Banque"/>
    <x v="7"/>
    <x v="11"/>
    <x v="0"/>
    <m/>
    <n v="-3.8"/>
    <n v="-3.8"/>
    <x v="0"/>
    <n v="4769.18"/>
    <m/>
    <m/>
    <m/>
  </r>
  <r>
    <x v="2"/>
    <x v="6"/>
    <s v="Prélèvement"/>
    <s v="Propriétaire"/>
    <x v="8"/>
    <x v="10"/>
    <x v="1"/>
    <m/>
    <n v="-350"/>
    <n v="-350"/>
    <x v="0"/>
    <n v="3123.47"/>
    <m/>
    <m/>
    <m/>
  </r>
  <r>
    <x v="1"/>
    <x v="7"/>
    <s v="Versement"/>
    <s v="Employeur XXX"/>
    <x v="4"/>
    <x v="8"/>
    <x v="1"/>
    <n v="1200"/>
    <m/>
    <n v="1200"/>
    <x v="1"/>
    <n v="5969.18"/>
    <m/>
    <m/>
    <m/>
  </r>
  <r>
    <x v="0"/>
    <x v="8"/>
    <s v="Virement"/>
    <s v="XYX"/>
    <x v="2"/>
    <x v="3"/>
    <x v="1"/>
    <m/>
    <n v="-600"/>
    <n v="-600"/>
    <x v="0"/>
    <n v="2523.4699999999998"/>
    <m/>
    <m/>
    <s v="TD2"/>
  </r>
  <r>
    <x v="2"/>
    <x v="8"/>
    <s v="Versement"/>
    <s v="XYX"/>
    <x v="2"/>
    <x v="5"/>
    <x v="1"/>
    <n v="600"/>
    <m/>
    <n v="600"/>
    <x v="1"/>
    <n v="6569.18"/>
    <m/>
    <m/>
    <s v="TC2"/>
  </r>
  <r>
    <x v="5"/>
    <x v="9"/>
    <m/>
    <m/>
    <x v="0"/>
    <x v="0"/>
    <x v="1"/>
    <m/>
    <m/>
    <m/>
    <x v="2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" applyNumberFormats="0" applyBorderFormats="0" applyFontFormats="0" applyPatternFormats="0" applyAlignmentFormats="0" applyWidthHeightFormats="1" dataCaption="Valeurs" grandTotalCaption="Solde réel" updatedVersion="3" minRefreshableVersion="3" showCalcMbrs="0" useAutoFormatting="1" itemPrintTitles="1" createdVersion="3" indent="0" compact="0" outline="1" compactData="0" multipleFieldFilters="0">
  <location ref="A1:D8" firstHeaderRow="1" firstDataRow="2" firstDataCol="1"/>
  <pivotFields count="15">
    <pivotField axis="axisRow" compact="0" multipleItemSelectionAllowed="1" showAll="0">
      <items count="7">
        <item h="1" x="5"/>
        <item x="0"/>
        <item x="1"/>
        <item x="2"/>
        <item x="3"/>
        <item x="4"/>
        <item t="default"/>
      </items>
    </pivotField>
    <pivotField compact="0" showAll="0" defaultSubtotal="0"/>
    <pivotField compact="0" showAll="0"/>
    <pivotField compact="0" showAll="0"/>
    <pivotField compact="0" showAll="0"/>
    <pivotField compact="0" showAll="0"/>
    <pivotField axis="axisCol" compact="0" showAll="0" sortType="descending">
      <items count="3">
        <item n="Solde en banque" x="0"/>
        <item n="Reste à solder" x="1"/>
        <item t="default"/>
      </items>
    </pivotField>
    <pivotField compact="0" showAll="0"/>
    <pivotField compact="0" showAll="0"/>
    <pivotField dataField="1" compact="0" showAll="0"/>
    <pivotField compact="0" showAll="0"/>
    <pivotField compact="0" showAll="0"/>
    <pivotField compact="0" showAll="0"/>
    <pivotField compact="0" showAll="0"/>
    <pivotField compact="0" showAll="0"/>
  </pivotFields>
  <rowFields count="1">
    <field x="0"/>
  </rowFields>
  <rowItems count="6">
    <i>
      <x v="1"/>
    </i>
    <i>
      <x v="2"/>
    </i>
    <i>
      <x v="3"/>
    </i>
    <i>
      <x v="4"/>
    </i>
    <i>
      <x v="5"/>
    </i>
    <i t="grand">
      <x/>
    </i>
  </rowItems>
  <colFields count="1">
    <field x="6"/>
  </colFields>
  <colItems count="3">
    <i>
      <x/>
    </i>
    <i>
      <x v="1"/>
    </i>
    <i t="grand">
      <x/>
    </i>
  </colItems>
  <dataFields count="1">
    <dataField name="Somme de Solde Courant" fld="9" baseField="0" baseItem="0"/>
  </dataFields>
  <formats count="1">
    <format dxfId="103">
      <pivotArea field="0" grandCol="1" collapsedLevelsAreSubtotals="1" axis="axisRow" fieldPosition="0">
        <references count="1">
          <reference field="0" count="0"/>
        </references>
      </pivotArea>
    </format>
  </formats>
  <pivotTableStyleInfo name="PivotStyleLight20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outline="1" compactData="0" multipleFieldFilters="0">
  <location ref="A3:E14" firstHeaderRow="1" firstDataRow="2" firstDataCol="3" rowPageCount="1" colPageCount="1"/>
  <pivotFields count="15">
    <pivotField axis="axisPage" compact="0" showAll="0">
      <items count="7">
        <item x="5"/>
        <item x="0"/>
        <item x="1"/>
        <item x="2"/>
        <item x="3"/>
        <item x="4"/>
        <item t="default"/>
      </items>
    </pivotField>
    <pivotField axis="axisCol" compact="0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axis="axisRow" compact="0" showAll="0">
      <items count="10">
        <item h="1" x="2"/>
        <item h="1" x="0"/>
        <item sd="0" x="1"/>
        <item sd="0" x="3"/>
        <item sd="0" x="4"/>
        <item sd="0" x="5"/>
        <item sd="0" x="6"/>
        <item sd="0" x="7"/>
        <item sd="0" x="8"/>
        <item t="default"/>
      </items>
    </pivotField>
    <pivotField axis="axisRow" compact="0" showAll="0">
      <items count="13">
        <item x="7"/>
        <item x="0"/>
        <item x="1"/>
        <item x="2"/>
        <item x="6"/>
        <item x="5"/>
        <item x="9"/>
        <item x="4"/>
        <item x="3"/>
        <item x="8"/>
        <item x="10"/>
        <item x="11"/>
        <item t="default"/>
      </items>
    </pivotField>
    <pivotField compact="0" showAll="0"/>
    <pivotField compact="0" showAll="0"/>
    <pivotField compact="0" showAll="0"/>
    <pivotField dataField="1" compact="0" showAll="0"/>
    <pivotField name="Crédit / Débit" axis="axisRow" compact="0" showAll="0">
      <items count="4">
        <item x="2"/>
        <item x="0"/>
        <item x="1"/>
        <item t="default"/>
      </items>
    </pivotField>
    <pivotField compact="0" showAll="0"/>
    <pivotField compact="0" showAll="0"/>
    <pivotField compact="0" showAll="0"/>
    <pivotField compact="0" showAll="0"/>
  </pivotFields>
  <rowFields count="3">
    <field x="10"/>
    <field x="4"/>
    <field x="5"/>
  </rowFields>
  <rowItems count="10">
    <i>
      <x v="1"/>
    </i>
    <i r="1">
      <x v="2"/>
    </i>
    <i r="1">
      <x v="3"/>
    </i>
    <i r="1">
      <x v="6"/>
    </i>
    <i r="1">
      <x v="7"/>
    </i>
    <i r="1">
      <x v="8"/>
    </i>
    <i>
      <x v="2"/>
    </i>
    <i r="1">
      <x v="4"/>
    </i>
    <i r="1">
      <x v="5"/>
    </i>
    <i t="grand">
      <x/>
    </i>
  </rowItems>
  <colFields count="1">
    <field x="1"/>
  </colFields>
  <colItems count="2">
    <i>
      <x v="1"/>
    </i>
    <i t="grand">
      <x/>
    </i>
  </colItems>
  <pageFields count="1">
    <pageField fld="0" hier="-1"/>
  </pageFields>
  <dataFields count="1">
    <dataField name="Somme de Solde Courant" fld="9" baseField="0" baseItem="0"/>
  </dataFields>
  <pivotTableStyleInfo name="PivotStyleLight14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5" name="Tableau1" displayName="Tableau1" ref="A3:O31" totalsRowShown="0" headerRowDxfId="101" headerRowBorderDxfId="100">
  <autoFilter ref="A3:O31"/>
  <sortState ref="A4:O39">
    <sortCondition ref="B3:B39"/>
  </sortState>
  <tableColumns count="15">
    <tableColumn id="1" name="Compte" dataDxfId="99"/>
    <tableColumn id="2" name="Date" dataDxfId="98"/>
    <tableColumn id="3" name="Type d'opération" dataDxfId="97"/>
    <tableColumn id="4" name="Tiers" dataDxfId="96"/>
    <tableColumn id="5" name="Libellés principaux" dataDxfId="95"/>
    <tableColumn id="6" name="Libellés secondaires" dataDxfId="94"/>
    <tableColumn id="7" name="Solde Réel / Banque" dataDxfId="93"/>
    <tableColumn id="8" name="Crédit" dataDxfId="92"/>
    <tableColumn id="9" name="Débit" dataDxfId="91"/>
    <tableColumn id="10" name="Solde Courant" dataDxfId="90">
      <calculatedColumnFormula>Tableau1[[#This Row],[Crédit]]+Tableau1[[#This Row],[Débit]]</calculatedColumnFormula>
    </tableColumn>
    <tableColumn id="11" name="Crédit / Débit" dataDxfId="89">
      <calculatedColumnFormula>IF(Tableau1[[#This Row],[Crédit]]&lt;&gt;"","Crédit",IF(Tableau1[[#This Row],[Débit]]&lt;&gt;"","Débit",""))</calculatedColumnFormula>
    </tableColumn>
    <tableColumn id="12" name="Solde Cumulé" dataDxfId="88">
      <calculatedColumnFormula>IF(A2="Compte",Tableau1[[#This Row],[Solde Courant]],L2+Tableau1[[#This Row],[Solde Courant]])</calculatedColumnFormula>
    </tableColumn>
    <tableColumn id="14" name="N° chèque" dataDxfId="87"/>
    <tableColumn id="13" name="Note" dataDxfId="86"/>
    <tableColumn id="15" name="Id (transfert ou carb)" dataDxfId="8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S13" totalsRowShown="0" headerRowDxfId="70" dataDxfId="68" headerRowBorderDxfId="69" tableBorderDxfId="67" totalsRowBorderDxfId="66">
  <autoFilter ref="A2:S13"/>
  <sortState ref="A3:S13">
    <sortCondition ref="B2:B13"/>
  </sortState>
  <tableColumns count="19">
    <tableColumn id="1" name="Compte" dataDxfId="65"/>
    <tableColumn id="2" name="Date" dataDxfId="64"/>
    <tableColumn id="3" name="Type d'opération" dataDxfId="63"/>
    <tableColumn id="4" name="Tiers" dataDxfId="62"/>
    <tableColumn id="5" name="Libellés principaux" dataDxfId="61"/>
    <tableColumn id="6" name="Libellés secondaires" dataDxfId="60"/>
    <tableColumn id="9" name="Opération" dataDxfId="59"/>
    <tableColumn id="7" name="Janvier" dataDxfId="58"/>
    <tableColumn id="8" name="Février" dataDxfId="57"/>
    <tableColumn id="10" name="Mars" dataDxfId="56"/>
    <tableColumn id="11" name="Avril" dataDxfId="55"/>
    <tableColumn id="12" name="Mai" dataDxfId="54"/>
    <tableColumn id="13" name="Juin" dataDxfId="53"/>
    <tableColumn id="14" name="Juillet" dataDxfId="52"/>
    <tableColumn id="15" name="Août" dataDxfId="51"/>
    <tableColumn id="16" name="Septembre" dataDxfId="50"/>
    <tableColumn id="17" name="Octobre" dataDxfId="49"/>
    <tableColumn id="18" name="Novembre" dataDxfId="48"/>
    <tableColumn id="19" name="Décembre" dataDxfId="47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L3" totalsRowShown="0" headerRowDxfId="45" dataDxfId="44">
  <autoFilter ref="A1:L3"/>
  <tableColumns count="12">
    <tableColumn id="1" name="Date" dataDxfId="43"/>
    <tableColumn id="8" name="Conducteur" dataDxfId="42"/>
    <tableColumn id="9" name="Voiture" dataDxfId="41"/>
    <tableColumn id="2" name="Tiers" dataDxfId="40"/>
    <tableColumn id="3" name="Débit" dataDxfId="39"/>
    <tableColumn id="4" name="Distance parcourue" dataDxfId="38"/>
    <tableColumn id="11" name="Carburant" dataDxfId="37"/>
    <tableColumn id="5" name="Litre" dataDxfId="36"/>
    <tableColumn id="6" name="Tarif du litre" dataDxfId="35"/>
    <tableColumn id="7" name="Litre/100Km" dataDxfId="34">
      <calculatedColumnFormula>Tableau4[[#This Row],[Distance parcourue]]/100</calculatedColumnFormula>
    </tableColumn>
    <tableColumn id="10" name="Note" dataDxfId="33"/>
    <tableColumn id="12" name="IdCarburant" dataDxfId="32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3:AC4" totalsRowShown="0" headerRowDxfId="31" dataDxfId="29" headerRowBorderDxfId="30" tableBorderDxfId="28">
  <autoFilter ref="A3:AC4"/>
  <tableColumns count="29">
    <tableColumn id="1" name="Compte" dataDxfId="27"/>
    <tableColumn id="2" name="Tiers" dataDxfId="26"/>
    <tableColumn id="3" name="Libellés principaux" dataDxfId="25"/>
    <tableColumn id="4" name="Libellés secondaires" dataDxfId="24"/>
    <tableColumn id="29" name="Total budgété">
      <calculatedColumnFormula>SUM(Tableau3[[#This Row],[Janvier]:[Décembre]])</calculatedColumnFormula>
    </tableColumn>
    <tableColumn id="5" name="Janvier" dataDxfId="23"/>
    <tableColumn id="6" name="Février" dataDxfId="22"/>
    <tableColumn id="7" name="Mars" dataDxfId="21"/>
    <tableColumn id="8" name="Avril" dataDxfId="20"/>
    <tableColumn id="9" name="Mai" dataDxfId="19"/>
    <tableColumn id="10" name="Juin" dataDxfId="18"/>
    <tableColumn id="11" name="Juillet" dataDxfId="17"/>
    <tableColumn id="12" name="Août" dataDxfId="16"/>
    <tableColumn id="13" name="Septembre" dataDxfId="15"/>
    <tableColumn id="14" name="Octobre" dataDxfId="14"/>
    <tableColumn id="15" name="Novembre" dataDxfId="13"/>
    <tableColumn id="16" name="Décembre" dataDxfId="12"/>
    <tableColumn id="17" name="Janvier1" dataDxfId="11">
      <calculatedColumnFormula>F4-SUMPRODUCT((Libellés_principaux=$C4)*(Libellés_secondaires=$D4)*(Débit))</calculatedColumnFormula>
    </tableColumn>
    <tableColumn id="18" name="Février2" dataDxfId="10">
      <calculatedColumnFormula>G4-SUMPRODUCT((Libellés_principaux=$C4)*(Libellés_secondaires=$D4)*(Débit))</calculatedColumnFormula>
    </tableColumn>
    <tableColumn id="19" name="Mars3" dataDxfId="9">
      <calculatedColumnFormula>H4-SUMPRODUCT((Libellés_principaux=$C4)*(Libellés_secondaires=$D4)*(Débit))</calculatedColumnFormula>
    </tableColumn>
    <tableColumn id="20" name="Avril4" dataDxfId="8">
      <calculatedColumnFormula>I4-SUMPRODUCT((Libellés_principaux=$C4)*(Libellés_secondaires=$D4)*(Débit))</calculatedColumnFormula>
    </tableColumn>
    <tableColumn id="21" name="Mai5" dataDxfId="7">
      <calculatedColumnFormula>J4-SUMPRODUCT((Libellés_principaux=$C4)*(Libellés_secondaires=$D4)*(Débit))</calculatedColumnFormula>
    </tableColumn>
    <tableColumn id="22" name="Juin6" dataDxfId="6">
      <calculatedColumnFormula>K4-SUMPRODUCT((Libellés_principaux=$C4)*(Libellés_secondaires=$D4)*(Débit))</calculatedColumnFormula>
    </tableColumn>
    <tableColumn id="23" name="Juillet7" dataDxfId="5">
      <calculatedColumnFormula>L4-SUMPRODUCT((Libellés_principaux=$C4)*(Libellés_secondaires=$D4)*(Débit))</calculatedColumnFormula>
    </tableColumn>
    <tableColumn id="24" name="Août8" dataDxfId="4">
      <calculatedColumnFormula>M4-SUMPRODUCT((Libellés_principaux=$C4)*(Libellés_secondaires=$D4)*(Débit))</calculatedColumnFormula>
    </tableColumn>
    <tableColumn id="25" name="Septembre9" dataDxfId="3">
      <calculatedColumnFormula>N4-SUMPRODUCT((Libellés_principaux=$C4)*(Libellés_secondaires=$D4)*(Débit))</calculatedColumnFormula>
    </tableColumn>
    <tableColumn id="26" name="Octobre10" dataDxfId="2">
      <calculatedColumnFormula>O4-SUMPRODUCT((Libellés_principaux=$C4)*(Libellés_secondaires=$D4)*(Débit))</calculatedColumnFormula>
    </tableColumn>
    <tableColumn id="27" name="Novembre11" dataDxfId="1">
      <calculatedColumnFormula>P4-SUMPRODUCT((Libellés_principaux=$C4)*(Libellés_secondaires=$D4)*(Débit))</calculatedColumnFormula>
    </tableColumn>
    <tableColumn id="28" name="Décembre12" dataDxfId="0">
      <calculatedColumnFormula>Q4-SUMPRODUCT((Libellés_principaux=$C4)*(Libellés_secondaires=$D4)*(Débit))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01">
    <tabColor rgb="FFFFC000"/>
  </sheetPr>
  <dimension ref="A1:D8"/>
  <sheetViews>
    <sheetView workbookViewId="0">
      <selection activeCell="C6" sqref="C6"/>
    </sheetView>
  </sheetViews>
  <sheetFormatPr baseColWidth="10" defaultRowHeight="12.75"/>
  <cols>
    <col min="1" max="1" width="24.7109375" bestFit="1" customWidth="1"/>
    <col min="2" max="3" width="22.140625" bestFit="1" customWidth="1"/>
    <col min="4" max="4" width="10.42578125" bestFit="1" customWidth="1"/>
    <col min="5" max="5" width="24.7109375" bestFit="1" customWidth="1"/>
    <col min="6" max="6" width="11" bestFit="1" customWidth="1"/>
    <col min="7" max="7" width="9.5703125" customWidth="1"/>
    <col min="8" max="9" width="7.42578125" customWidth="1"/>
    <col min="10" max="10" width="10.5703125" customWidth="1"/>
    <col min="11" max="11" width="6" customWidth="1"/>
    <col min="12" max="12" width="9" customWidth="1"/>
    <col min="13" max="13" width="6.42578125" customWidth="1"/>
    <col min="14" max="14" width="9.5703125" customWidth="1"/>
    <col min="15" max="15" width="13.140625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4">
      <c r="A1" s="2" t="s">
        <v>85</v>
      </c>
      <c r="B1" s="2" t="s">
        <v>143</v>
      </c>
    </row>
    <row r="2" spans="1:4">
      <c r="A2" s="2" t="s">
        <v>2</v>
      </c>
      <c r="B2" s="52" t="s">
        <v>187</v>
      </c>
      <c r="C2" s="52" t="s">
        <v>185</v>
      </c>
      <c r="D2" s="52" t="s">
        <v>173</v>
      </c>
    </row>
    <row r="3" spans="1:4">
      <c r="A3" s="52" t="s">
        <v>12</v>
      </c>
      <c r="B3" s="1">
        <v>1396.2</v>
      </c>
      <c r="C3" s="1">
        <v>-600</v>
      </c>
      <c r="D3" s="41">
        <v>796.2</v>
      </c>
    </row>
    <row r="4" spans="1:4">
      <c r="A4" s="52" t="s">
        <v>148</v>
      </c>
      <c r="B4" s="1">
        <v>1496.2</v>
      </c>
      <c r="C4" s="1">
        <v>1200</v>
      </c>
      <c r="D4" s="41">
        <v>2696.2</v>
      </c>
    </row>
    <row r="5" spans="1:4">
      <c r="A5" s="52" t="s">
        <v>149</v>
      </c>
      <c r="B5" s="1">
        <v>2150.25</v>
      </c>
      <c r="C5" s="1">
        <v>250</v>
      </c>
      <c r="D5" s="41">
        <v>2400.25</v>
      </c>
    </row>
    <row r="6" spans="1:4">
      <c r="A6" s="52" t="s">
        <v>150</v>
      </c>
      <c r="B6" s="1">
        <v>1500</v>
      </c>
      <c r="C6" s="1"/>
      <c r="D6" s="41">
        <v>1500</v>
      </c>
    </row>
    <row r="7" spans="1:4">
      <c r="A7" s="52" t="s">
        <v>151</v>
      </c>
      <c r="B7" s="1">
        <v>1700</v>
      </c>
      <c r="C7" s="1"/>
      <c r="D7" s="41">
        <v>1700</v>
      </c>
    </row>
    <row r="8" spans="1:4">
      <c r="A8" s="52" t="s">
        <v>173</v>
      </c>
      <c r="B8" s="1">
        <v>8242.65</v>
      </c>
      <c r="C8" s="1">
        <v>850</v>
      </c>
      <c r="D8" s="1">
        <v>9092.65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02">
    <tabColor rgb="FFFFC000"/>
  </sheetPr>
  <dimension ref="A1:E14"/>
  <sheetViews>
    <sheetView workbookViewId="0">
      <selection activeCell="C4" sqref="C4"/>
    </sheetView>
  </sheetViews>
  <sheetFormatPr baseColWidth="10" defaultRowHeight="12.75"/>
  <cols>
    <col min="1" max="1" width="17" customWidth="1"/>
    <col min="2" max="2" width="22" customWidth="1"/>
    <col min="3" max="3" width="22" bestFit="1" customWidth="1"/>
    <col min="4" max="4" width="8" bestFit="1" customWidth="1"/>
    <col min="5" max="6" width="13.140625" bestFit="1" customWidth="1"/>
    <col min="7" max="8" width="10.140625" bestFit="1" customWidth="1"/>
    <col min="9" max="9" width="10.140625" customWidth="1"/>
    <col min="10" max="10" width="13.140625" bestFit="1" customWidth="1"/>
    <col min="11" max="11" width="10.140625" customWidth="1"/>
    <col min="12" max="13" width="10.140625" bestFit="1" customWidth="1"/>
    <col min="14" max="14" width="10.140625" customWidth="1"/>
    <col min="15" max="18" width="10.140625" bestFit="1" customWidth="1"/>
    <col min="19" max="19" width="10.140625" customWidth="1"/>
    <col min="20" max="23" width="10.140625" bestFit="1" customWidth="1"/>
    <col min="24" max="68" width="10.140625" customWidth="1"/>
    <col min="69" max="69" width="13.140625" customWidth="1"/>
    <col min="70" max="1062" width="10.140625" customWidth="1"/>
    <col min="1063" max="1063" width="13.140625" bestFit="1" customWidth="1"/>
  </cols>
  <sheetData>
    <row r="1" spans="1:5">
      <c r="A1" s="2" t="s">
        <v>2</v>
      </c>
      <c r="B1" s="52" t="s">
        <v>83</v>
      </c>
    </row>
    <row r="3" spans="1:5">
      <c r="A3" s="2" t="s">
        <v>85</v>
      </c>
      <c r="D3" s="2" t="s">
        <v>0</v>
      </c>
    </row>
    <row r="4" spans="1:5">
      <c r="A4" s="2" t="s">
        <v>147</v>
      </c>
      <c r="B4" s="2" t="s">
        <v>14</v>
      </c>
      <c r="C4" s="2" t="s">
        <v>15</v>
      </c>
      <c r="D4" s="52" t="s">
        <v>181</v>
      </c>
      <c r="E4" s="52" t="s">
        <v>7</v>
      </c>
    </row>
    <row r="5" spans="1:5">
      <c r="A5" s="52" t="s">
        <v>11</v>
      </c>
      <c r="D5" s="1">
        <v>-607.34999999999991</v>
      </c>
      <c r="E5" s="1">
        <v>-607.34999999999991</v>
      </c>
    </row>
    <row r="6" spans="1:5">
      <c r="B6" s="52" t="s">
        <v>21</v>
      </c>
      <c r="D6" s="1">
        <v>-86.84</v>
      </c>
      <c r="E6" s="1">
        <v>-86.84</v>
      </c>
    </row>
    <row r="7" spans="1:5">
      <c r="B7" s="52" t="s">
        <v>45</v>
      </c>
      <c r="D7" s="1">
        <v>-119.11</v>
      </c>
      <c r="E7" s="1">
        <v>-119.11</v>
      </c>
    </row>
    <row r="8" spans="1:5">
      <c r="B8" s="52" t="s">
        <v>28</v>
      </c>
      <c r="D8" s="1">
        <v>-40</v>
      </c>
      <c r="E8" s="1">
        <v>-40</v>
      </c>
    </row>
    <row r="9" spans="1:5">
      <c r="B9" s="52" t="s">
        <v>18</v>
      </c>
      <c r="D9" s="1">
        <v>-11.399999999999999</v>
      </c>
      <c r="E9" s="1">
        <v>-11.399999999999999</v>
      </c>
    </row>
    <row r="10" spans="1:5">
      <c r="B10" s="52" t="s">
        <v>168</v>
      </c>
      <c r="D10" s="1">
        <v>-350</v>
      </c>
      <c r="E10" s="1">
        <v>-350</v>
      </c>
    </row>
    <row r="11" spans="1:5">
      <c r="A11" s="52" t="s">
        <v>10</v>
      </c>
      <c r="D11" s="1">
        <v>3700</v>
      </c>
      <c r="E11" s="1">
        <v>3700</v>
      </c>
    </row>
    <row r="12" spans="1:5">
      <c r="B12" s="52" t="s">
        <v>170</v>
      </c>
      <c r="D12" s="1">
        <v>2400</v>
      </c>
      <c r="E12" s="1">
        <v>2400</v>
      </c>
    </row>
    <row r="13" spans="1:5">
      <c r="B13" s="52" t="s">
        <v>171</v>
      </c>
      <c r="D13" s="1">
        <v>1300</v>
      </c>
      <c r="E13" s="1">
        <v>1300</v>
      </c>
    </row>
    <row r="14" spans="1:5">
      <c r="A14" s="52" t="s">
        <v>7</v>
      </c>
      <c r="D14" s="1">
        <v>3092.65</v>
      </c>
      <c r="E14" s="1">
        <v>3092.65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03">
    <tabColor rgb="FFFF0000"/>
  </sheetPr>
  <dimension ref="A1:O31"/>
  <sheetViews>
    <sheetView zoomScale="85" zoomScaleNormal="85" workbookViewId="0">
      <pane ySplit="3" topLeftCell="A4" activePane="bottomLeft" state="frozen"/>
      <selection pane="bottomLeft" activeCell="F14" sqref="F14"/>
    </sheetView>
  </sheetViews>
  <sheetFormatPr baseColWidth="10" defaultColWidth="11.42578125" defaultRowHeight="12.75"/>
  <cols>
    <col min="1" max="1" width="25.7109375" bestFit="1" customWidth="1"/>
    <col min="2" max="2" width="11.42578125" style="4" bestFit="1" customWidth="1"/>
    <col min="3" max="3" width="14.28515625" customWidth="1"/>
    <col min="4" max="4" width="20" bestFit="1" customWidth="1"/>
    <col min="5" max="5" width="20.7109375" customWidth="1"/>
    <col min="6" max="6" width="24.5703125" bestFit="1" customWidth="1"/>
    <col min="7" max="7" width="14.5703125" bestFit="1" customWidth="1"/>
    <col min="8" max="8" width="9.7109375" bestFit="1" customWidth="1"/>
    <col min="9" max="9" width="10.42578125" bestFit="1" customWidth="1"/>
    <col min="10" max="10" width="17" hidden="1" customWidth="1"/>
    <col min="11" max="11" width="15.140625" hidden="1" customWidth="1"/>
    <col min="12" max="12" width="16.140625" hidden="1" customWidth="1"/>
    <col min="13" max="13" width="12.42578125" customWidth="1"/>
    <col min="14" max="14" width="20" customWidth="1"/>
    <col min="15" max="15" width="0" hidden="1" customWidth="1"/>
    <col min="16" max="16" width="22.28515625" customWidth="1"/>
  </cols>
  <sheetData>
    <row r="1" spans="1:15" ht="36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spans="1:15" hidden="1">
      <c r="A2" s="51" t="s">
        <v>50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</row>
    <row r="3" spans="1:15" s="5" customFormat="1" ht="25.5">
      <c r="A3" s="5" t="s">
        <v>2</v>
      </c>
      <c r="B3" s="5" t="s">
        <v>0</v>
      </c>
      <c r="C3" s="5" t="s">
        <v>61</v>
      </c>
      <c r="D3" s="5" t="s">
        <v>1</v>
      </c>
      <c r="E3" s="5" t="s">
        <v>14</v>
      </c>
      <c r="F3" s="5" t="s">
        <v>15</v>
      </c>
      <c r="G3" s="5" t="s">
        <v>143</v>
      </c>
      <c r="H3" s="5" t="s">
        <v>10</v>
      </c>
      <c r="I3" s="5" t="s">
        <v>11</v>
      </c>
      <c r="J3" s="5" t="s">
        <v>84</v>
      </c>
      <c r="K3" s="5" t="s">
        <v>147</v>
      </c>
      <c r="L3" s="5" t="s">
        <v>123</v>
      </c>
      <c r="M3" s="5" t="s">
        <v>142</v>
      </c>
      <c r="N3" s="5" t="s">
        <v>9</v>
      </c>
      <c r="O3" s="5" t="s">
        <v>139</v>
      </c>
    </row>
    <row r="4" spans="1:15">
      <c r="A4" s="24" t="s">
        <v>12</v>
      </c>
      <c r="B4" s="25">
        <v>36526</v>
      </c>
      <c r="C4" s="26"/>
      <c r="D4" s="24"/>
      <c r="E4" s="24"/>
      <c r="F4" s="24"/>
      <c r="G4" s="27" t="s">
        <v>186</v>
      </c>
      <c r="H4" s="28"/>
      <c r="I4" s="28">
        <v>1000</v>
      </c>
      <c r="J4" s="28">
        <f>Tableau1[[#This Row],[Crédit]]+Tableau1[[#This Row],[Débit]]</f>
        <v>1000</v>
      </c>
      <c r="K4" s="24" t="str">
        <f>IF(Tableau1[[#This Row],[Crédit]]&lt;&gt;"","Crédit",IF(Tableau1[[#This Row],[Débit]]&lt;&gt;"","Débit",""))</f>
        <v>Débit</v>
      </c>
      <c r="L4" s="32">
        <f>IF(A2="Compte",Tableau1[[#This Row],[Solde Courant]],L2+Tableau1[[#This Row],[Solde Courant]])</f>
        <v>1000</v>
      </c>
      <c r="M4" s="29"/>
      <c r="N4" s="30" t="s">
        <v>145</v>
      </c>
      <c r="O4" s="31"/>
    </row>
    <row r="5" spans="1:15">
      <c r="A5" s="24" t="s">
        <v>148</v>
      </c>
      <c r="B5" s="25">
        <v>36526</v>
      </c>
      <c r="C5" s="26"/>
      <c r="D5" s="24"/>
      <c r="E5" s="24"/>
      <c r="F5" s="24"/>
      <c r="G5" s="27" t="s">
        <v>186</v>
      </c>
      <c r="H5" s="28"/>
      <c r="I5" s="28">
        <v>1100</v>
      </c>
      <c r="J5" s="28">
        <f>Tableau1[[#This Row],[Crédit]]+Tableau1[[#This Row],[Débit]]</f>
        <v>1100</v>
      </c>
      <c r="K5" s="24" t="str">
        <f>IF(Tableau1[[#This Row],[Crédit]]&lt;&gt;"","Crédit",IF(Tableau1[[#This Row],[Débit]]&lt;&gt;"","Débit",""))</f>
        <v>Débit</v>
      </c>
      <c r="L5" s="32">
        <f>IF(A3="Compte",Tableau1[[#This Row],[Solde Courant]],L3+Tableau1[[#This Row],[Solde Courant]])</f>
        <v>1100</v>
      </c>
      <c r="M5" s="29"/>
      <c r="N5" s="30" t="s">
        <v>145</v>
      </c>
      <c r="O5" s="31"/>
    </row>
    <row r="6" spans="1:15">
      <c r="A6" s="24" t="s">
        <v>149</v>
      </c>
      <c r="B6" s="25">
        <v>36526</v>
      </c>
      <c r="C6" s="26"/>
      <c r="D6" s="24"/>
      <c r="E6" s="24"/>
      <c r="F6" s="24"/>
      <c r="G6" s="27" t="s">
        <v>186</v>
      </c>
      <c r="H6" s="28"/>
      <c r="I6" s="28">
        <v>1200</v>
      </c>
      <c r="J6" s="28">
        <f>Tableau1[[#This Row],[Crédit]]+Tableau1[[#This Row],[Débit]]</f>
        <v>1200</v>
      </c>
      <c r="K6" s="24" t="str">
        <f>IF(Tableau1[[#This Row],[Crédit]]&lt;&gt;"","Crédit",IF(Tableau1[[#This Row],[Débit]]&lt;&gt;"","Débit",""))</f>
        <v>Débit</v>
      </c>
      <c r="L6" s="32">
        <f>IF(A4="Compte",Tableau1[[#This Row],[Solde Courant]],L4+Tableau1[[#This Row],[Solde Courant]])</f>
        <v>2200</v>
      </c>
      <c r="M6" s="29"/>
      <c r="N6" s="30" t="s">
        <v>145</v>
      </c>
      <c r="O6" s="31"/>
    </row>
    <row r="7" spans="1:15">
      <c r="A7" s="24" t="s">
        <v>150</v>
      </c>
      <c r="B7" s="25">
        <v>36526</v>
      </c>
      <c r="C7" s="26"/>
      <c r="D7" s="24"/>
      <c r="E7" s="24"/>
      <c r="F7" s="24"/>
      <c r="G7" s="27" t="s">
        <v>186</v>
      </c>
      <c r="H7" s="28"/>
      <c r="I7" s="28">
        <v>1300</v>
      </c>
      <c r="J7" s="28">
        <f>Tableau1[[#This Row],[Crédit]]+Tableau1[[#This Row],[Débit]]</f>
        <v>1300</v>
      </c>
      <c r="K7" s="24" t="str">
        <f>IF(Tableau1[[#This Row],[Crédit]]&lt;&gt;"","Crédit",IF(Tableau1[[#This Row],[Débit]]&lt;&gt;"","Débit",""))</f>
        <v>Débit</v>
      </c>
      <c r="L7" s="32">
        <f>IF(A5="Compte",Tableau1[[#This Row],[Solde Courant]],L5+Tableau1[[#This Row],[Solde Courant]])</f>
        <v>2400</v>
      </c>
      <c r="M7" s="29"/>
      <c r="N7" s="30" t="s">
        <v>145</v>
      </c>
      <c r="O7" s="31"/>
    </row>
    <row r="8" spans="1:15">
      <c r="A8" s="24" t="s">
        <v>151</v>
      </c>
      <c r="B8" s="25">
        <v>36526</v>
      </c>
      <c r="C8" s="26"/>
      <c r="D8" s="24"/>
      <c r="E8" s="24"/>
      <c r="F8" s="24"/>
      <c r="G8" s="27" t="s">
        <v>186</v>
      </c>
      <c r="H8" s="28"/>
      <c r="I8" s="28">
        <v>1400</v>
      </c>
      <c r="J8" s="28">
        <f>Tableau1[[#This Row],[Crédit]]+Tableau1[[#This Row],[Débit]]</f>
        <v>1400</v>
      </c>
      <c r="K8" s="24" t="str">
        <f>IF(Tableau1[[#This Row],[Crédit]]&lt;&gt;"","Crédit",IF(Tableau1[[#This Row],[Débit]]&lt;&gt;"","Débit",""))</f>
        <v>Débit</v>
      </c>
      <c r="L8" s="32">
        <f>IF(A6="Compte",Tableau1[[#This Row],[Solde Courant]],L6+Tableau1[[#This Row],[Solde Courant]])</f>
        <v>3600</v>
      </c>
      <c r="M8" s="29"/>
      <c r="N8" s="30" t="s">
        <v>145</v>
      </c>
      <c r="O8" s="31"/>
    </row>
    <row r="9" spans="1:15">
      <c r="A9" s="24" t="s">
        <v>149</v>
      </c>
      <c r="B9" s="25">
        <v>42370</v>
      </c>
      <c r="C9" s="26" t="s">
        <v>105</v>
      </c>
      <c r="D9" s="24" t="s">
        <v>51</v>
      </c>
      <c r="E9" s="24" t="s">
        <v>21</v>
      </c>
      <c r="F9" s="24" t="s">
        <v>22</v>
      </c>
      <c r="G9" s="27" t="s">
        <v>186</v>
      </c>
      <c r="H9" s="28"/>
      <c r="I9" s="28">
        <v>-60.6</v>
      </c>
      <c r="J9" s="28">
        <f>Tableau1[[#This Row],[Crédit]]+Tableau1[[#This Row],[Débit]]</f>
        <v>-60.6</v>
      </c>
      <c r="K9" s="24" t="str">
        <f>IF(Tableau1[[#This Row],[Crédit]]&lt;&gt;"","Crédit",IF(Tableau1[[#This Row],[Débit]]&lt;&gt;"","Débit",""))</f>
        <v>Débit</v>
      </c>
      <c r="L9" s="32">
        <f>IF(A7="Compte",Tableau1[[#This Row],[Solde Courant]],L7+Tableau1[[#This Row],[Solde Courant]])</f>
        <v>2339.4</v>
      </c>
      <c r="M9" s="29"/>
      <c r="N9" s="30"/>
      <c r="O9" s="31"/>
    </row>
    <row r="10" spans="1:15">
      <c r="A10" s="24" t="s">
        <v>149</v>
      </c>
      <c r="B10" s="25">
        <v>42370</v>
      </c>
      <c r="C10" s="26" t="s">
        <v>105</v>
      </c>
      <c r="D10" s="24" t="s">
        <v>51</v>
      </c>
      <c r="E10" s="24" t="s">
        <v>21</v>
      </c>
      <c r="F10" s="24" t="s">
        <v>152</v>
      </c>
      <c r="G10" s="27" t="s">
        <v>186</v>
      </c>
      <c r="H10" s="28"/>
      <c r="I10" s="28">
        <v>-3.62</v>
      </c>
      <c r="J10" s="28">
        <f>Tableau1[[#This Row],[Crédit]]+Tableau1[[#This Row],[Débit]]</f>
        <v>-3.62</v>
      </c>
      <c r="K10" s="24" t="str">
        <f>IF(Tableau1[[#This Row],[Crédit]]&lt;&gt;"","Crédit",IF(Tableau1[[#This Row],[Débit]]&lt;&gt;"","Débit",""))</f>
        <v>Débit</v>
      </c>
      <c r="L10" s="32">
        <f>IF(A8="Compte",Tableau1[[#This Row],[Solde Courant]],L8+Tableau1[[#This Row],[Solde Courant]])</f>
        <v>3596.38</v>
      </c>
      <c r="M10" s="29"/>
      <c r="N10" s="30"/>
      <c r="O10" s="31"/>
    </row>
    <row r="11" spans="1:15">
      <c r="A11" s="24" t="s">
        <v>149</v>
      </c>
      <c r="B11" s="25">
        <v>42370</v>
      </c>
      <c r="C11" s="26" t="s">
        <v>105</v>
      </c>
      <c r="D11" s="24" t="s">
        <v>165</v>
      </c>
      <c r="E11" s="24" t="s">
        <v>21</v>
      </c>
      <c r="F11" s="24" t="s">
        <v>22</v>
      </c>
      <c r="G11" s="27" t="s">
        <v>186</v>
      </c>
      <c r="H11" s="28"/>
      <c r="I11" s="28">
        <v>-22.62</v>
      </c>
      <c r="J11" s="28">
        <f>Tableau1[[#This Row],[Crédit]]+Tableau1[[#This Row],[Débit]]</f>
        <v>-22.62</v>
      </c>
      <c r="K11" s="24" t="str">
        <f>IF(Tableau1[[#This Row],[Crédit]]&lt;&gt;"","Crédit",IF(Tableau1[[#This Row],[Débit]]&lt;&gt;"","Débit",""))</f>
        <v>Débit</v>
      </c>
      <c r="L11" s="32">
        <f>IF(A9="Compte",Tableau1[[#This Row],[Solde Courant]],L9+Tableau1[[#This Row],[Solde Courant]])</f>
        <v>2316.7800000000002</v>
      </c>
      <c r="M11" s="29"/>
      <c r="N11" s="30"/>
      <c r="O11" s="31"/>
    </row>
    <row r="12" spans="1:15">
      <c r="A12" s="24" t="s">
        <v>148</v>
      </c>
      <c r="B12" s="25">
        <v>42370</v>
      </c>
      <c r="C12" s="26" t="s">
        <v>64</v>
      </c>
      <c r="D12" s="24" t="s">
        <v>86</v>
      </c>
      <c r="E12" s="24" t="s">
        <v>71</v>
      </c>
      <c r="F12" s="24" t="s">
        <v>149</v>
      </c>
      <c r="G12" s="27" t="s">
        <v>186</v>
      </c>
      <c r="H12" s="28"/>
      <c r="I12" s="28">
        <v>-600</v>
      </c>
      <c r="J12" s="28">
        <f>Tableau1[[#This Row],[Crédit]]+Tableau1[[#This Row],[Débit]]</f>
        <v>-600</v>
      </c>
      <c r="K12" s="24" t="str">
        <f>IF(Tableau1[[#This Row],[Crédit]]&lt;&gt;"","Crédit",IF(Tableau1[[#This Row],[Débit]]&lt;&gt;"","Débit",""))</f>
        <v>Débit</v>
      </c>
      <c r="L12" s="32">
        <f>IF(A10="Compte",Tableau1[[#This Row],[Solde Courant]],L10+Tableau1[[#This Row],[Solde Courant]])</f>
        <v>2996.38</v>
      </c>
      <c r="M12" s="29"/>
      <c r="N12" s="30"/>
      <c r="O12" s="31" t="s">
        <v>174</v>
      </c>
    </row>
    <row r="13" spans="1:15">
      <c r="A13" s="24" t="s">
        <v>149</v>
      </c>
      <c r="B13" s="25">
        <v>42370</v>
      </c>
      <c r="C13" s="26" t="s">
        <v>63</v>
      </c>
      <c r="D13" s="24" t="s">
        <v>86</v>
      </c>
      <c r="E13" s="24" t="s">
        <v>71</v>
      </c>
      <c r="F13" s="24" t="s">
        <v>148</v>
      </c>
      <c r="G13" s="27" t="s">
        <v>186</v>
      </c>
      <c r="H13" s="28">
        <v>600</v>
      </c>
      <c r="I13" s="28"/>
      <c r="J13" s="28">
        <f>Tableau1[[#This Row],[Crédit]]+Tableau1[[#This Row],[Débit]]</f>
        <v>600</v>
      </c>
      <c r="K13" s="24" t="str">
        <f>IF(Tableau1[[#This Row],[Crédit]]&lt;&gt;"","Crédit",IF(Tableau1[[#This Row],[Débit]]&lt;&gt;"","Débit",""))</f>
        <v>Crédit</v>
      </c>
      <c r="L13" s="32">
        <f>IF(A11="Compte",Tableau1[[#This Row],[Solde Courant]],L11+Tableau1[[#This Row],[Solde Courant]])</f>
        <v>2916.78</v>
      </c>
      <c r="M13" s="29"/>
      <c r="N13" s="30"/>
      <c r="O13" s="31" t="s">
        <v>175</v>
      </c>
    </row>
    <row r="14" spans="1:15">
      <c r="A14" s="24" t="s">
        <v>12</v>
      </c>
      <c r="B14" s="25">
        <v>42370</v>
      </c>
      <c r="C14" s="26" t="s">
        <v>64</v>
      </c>
      <c r="D14" s="24" t="s">
        <v>86</v>
      </c>
      <c r="E14" s="24" t="s">
        <v>71</v>
      </c>
      <c r="F14" s="24" t="s">
        <v>149</v>
      </c>
      <c r="G14" s="27" t="s">
        <v>186</v>
      </c>
      <c r="H14" s="28"/>
      <c r="I14" s="28">
        <v>-600</v>
      </c>
      <c r="J14" s="28">
        <f>Tableau1[[#This Row],[Crédit]]+Tableau1[[#This Row],[Débit]]</f>
        <v>-600</v>
      </c>
      <c r="K14" s="24" t="str">
        <f>IF(Tableau1[[#This Row],[Crédit]]&lt;&gt;"","Crédit",IF(Tableau1[[#This Row],[Débit]]&lt;&gt;"","Débit",""))</f>
        <v>Débit</v>
      </c>
      <c r="L14" s="32">
        <f>IF(A12="Compte",Tableau1[[#This Row],[Solde Courant]],L12+Tableau1[[#This Row],[Solde Courant]])</f>
        <v>2396.38</v>
      </c>
      <c r="M14" s="29"/>
      <c r="N14" s="30"/>
      <c r="O14" s="31" t="s">
        <v>182</v>
      </c>
    </row>
    <row r="15" spans="1:15">
      <c r="A15" s="24" t="s">
        <v>149</v>
      </c>
      <c r="B15" s="25">
        <v>42370</v>
      </c>
      <c r="C15" s="26" t="s">
        <v>63</v>
      </c>
      <c r="D15" s="24" t="s">
        <v>86</v>
      </c>
      <c r="E15" s="24" t="s">
        <v>71</v>
      </c>
      <c r="F15" s="24" t="s">
        <v>12</v>
      </c>
      <c r="G15" s="27" t="s">
        <v>186</v>
      </c>
      <c r="H15" s="28">
        <v>600</v>
      </c>
      <c r="I15" s="28"/>
      <c r="J15" s="28">
        <f>Tableau1[[#This Row],[Crédit]]+Tableau1[[#This Row],[Débit]]</f>
        <v>600</v>
      </c>
      <c r="K15" s="24" t="str">
        <f>IF(Tableau1[[#This Row],[Crédit]]&lt;&gt;"","Crédit",IF(Tableau1[[#This Row],[Débit]]&lt;&gt;"","Débit",""))</f>
        <v>Crédit</v>
      </c>
      <c r="L15" s="32">
        <f>IF(A13="Compte",Tableau1[[#This Row],[Solde Courant]],L13+Tableau1[[#This Row],[Solde Courant]])</f>
        <v>3516.78</v>
      </c>
      <c r="M15" s="29"/>
      <c r="N15" s="30"/>
      <c r="O15" s="31" t="s">
        <v>183</v>
      </c>
    </row>
    <row r="16" spans="1:15">
      <c r="A16" s="24" t="s">
        <v>12</v>
      </c>
      <c r="B16" s="25">
        <v>42371</v>
      </c>
      <c r="C16" s="26" t="s">
        <v>64</v>
      </c>
      <c r="D16" s="24" t="s">
        <v>70</v>
      </c>
      <c r="E16" s="24" t="s">
        <v>71</v>
      </c>
      <c r="F16" s="24" t="s">
        <v>151</v>
      </c>
      <c r="G16" s="27" t="s">
        <v>186</v>
      </c>
      <c r="H16" s="28"/>
      <c r="I16" s="28">
        <v>-300</v>
      </c>
      <c r="J16" s="28">
        <f>Tableau1[[#This Row],[Crédit]]+Tableau1[[#This Row],[Débit]]</f>
        <v>-300</v>
      </c>
      <c r="K16" s="24" t="str">
        <f>IF(Tableau1[[#This Row],[Crédit]]&lt;&gt;"","Crédit",IF(Tableau1[[#This Row],[Débit]]&lt;&gt;"","Débit",""))</f>
        <v>Débit</v>
      </c>
      <c r="L16" s="32">
        <f>IF(A14="Compte",Tableau1[[#This Row],[Solde Courant]],L14+Tableau1[[#This Row],[Solde Courant]])</f>
        <v>2096.38</v>
      </c>
      <c r="M16" s="29"/>
      <c r="N16" s="30"/>
      <c r="O16" s="31" t="s">
        <v>176</v>
      </c>
    </row>
    <row r="17" spans="1:15">
      <c r="A17" s="24" t="s">
        <v>151</v>
      </c>
      <c r="B17" s="25">
        <v>42371</v>
      </c>
      <c r="C17" s="26" t="s">
        <v>63</v>
      </c>
      <c r="D17" s="24" t="s">
        <v>70</v>
      </c>
      <c r="E17" s="24" t="s">
        <v>71</v>
      </c>
      <c r="F17" s="24" t="s">
        <v>12</v>
      </c>
      <c r="G17" s="27" t="s">
        <v>186</v>
      </c>
      <c r="H17" s="28">
        <v>300</v>
      </c>
      <c r="I17" s="28"/>
      <c r="J17" s="28">
        <f>Tableau1[[#This Row],[Crédit]]+Tableau1[[#This Row],[Débit]]</f>
        <v>300</v>
      </c>
      <c r="K17" s="24" t="str">
        <f>IF(Tableau1[[#This Row],[Crédit]]&lt;&gt;"","Crédit",IF(Tableau1[[#This Row],[Débit]]&lt;&gt;"","Débit",""))</f>
        <v>Crédit</v>
      </c>
      <c r="L17" s="32">
        <f>IF(A15="Compte",Tableau1[[#This Row],[Solde Courant]],L15+Tableau1[[#This Row],[Solde Courant]])</f>
        <v>3816.78</v>
      </c>
      <c r="M17" s="29"/>
      <c r="N17" s="30"/>
      <c r="O17" s="31" t="s">
        <v>177</v>
      </c>
    </row>
    <row r="18" spans="1:15">
      <c r="A18" s="24" t="s">
        <v>149</v>
      </c>
      <c r="B18" s="25">
        <v>42371</v>
      </c>
      <c r="C18" s="26" t="s">
        <v>105</v>
      </c>
      <c r="D18" s="24" t="s">
        <v>55</v>
      </c>
      <c r="E18" s="24" t="s">
        <v>45</v>
      </c>
      <c r="F18" s="24" t="s">
        <v>46</v>
      </c>
      <c r="G18" s="27" t="s">
        <v>186</v>
      </c>
      <c r="H18" s="28"/>
      <c r="I18" s="28">
        <v>-62.33</v>
      </c>
      <c r="J18" s="28">
        <f>Tableau1[[#This Row],[Crédit]]+Tableau1[[#This Row],[Débit]]</f>
        <v>-62.33</v>
      </c>
      <c r="K18" s="24" t="str">
        <f>IF(Tableau1[[#This Row],[Crédit]]&lt;&gt;"","Crédit",IF(Tableau1[[#This Row],[Débit]]&lt;&gt;"","Débit",""))</f>
        <v>Débit</v>
      </c>
      <c r="L18" s="32">
        <f>IF(A16="Compte",Tableau1[[#This Row],[Solde Courant]],L16+Tableau1[[#This Row],[Solde Courant]])</f>
        <v>2034.0500000000002</v>
      </c>
      <c r="M18" s="29"/>
      <c r="N18" s="30"/>
      <c r="O18" s="31" t="s">
        <v>172</v>
      </c>
    </row>
    <row r="19" spans="1:15">
      <c r="A19" s="24" t="s">
        <v>148</v>
      </c>
      <c r="B19" s="25">
        <v>42371</v>
      </c>
      <c r="C19" s="26" t="s">
        <v>63</v>
      </c>
      <c r="D19" s="24" t="s">
        <v>170</v>
      </c>
      <c r="E19" s="24" t="s">
        <v>170</v>
      </c>
      <c r="F19" s="24" t="s">
        <v>27</v>
      </c>
      <c r="G19" s="27" t="s">
        <v>186</v>
      </c>
      <c r="H19" s="28">
        <v>1200</v>
      </c>
      <c r="I19" s="28"/>
      <c r="J19" s="28">
        <f>Tableau1[[#This Row],[Crédit]]+Tableau1[[#This Row],[Débit]]</f>
        <v>1200</v>
      </c>
      <c r="K19" s="24" t="str">
        <f>IF(Tableau1[[#This Row],[Crédit]]&lt;&gt;"","Crédit",IF(Tableau1[[#This Row],[Débit]]&lt;&gt;"","Débit",""))</f>
        <v>Crédit</v>
      </c>
      <c r="L19" s="32">
        <f>IF(A17="Compte",Tableau1[[#This Row],[Solde Courant]],L17+Tableau1[[#This Row],[Solde Courant]])</f>
        <v>5016.7800000000007</v>
      </c>
      <c r="M19" s="29"/>
      <c r="N19" s="30"/>
      <c r="O19" s="31"/>
    </row>
    <row r="20" spans="1:15">
      <c r="A20" s="24" t="s">
        <v>12</v>
      </c>
      <c r="B20" s="25">
        <v>42371</v>
      </c>
      <c r="C20" s="26" t="s">
        <v>63</v>
      </c>
      <c r="D20" s="24" t="s">
        <v>171</v>
      </c>
      <c r="E20" s="24" t="s">
        <v>171</v>
      </c>
      <c r="F20" s="24" t="s">
        <v>27</v>
      </c>
      <c r="G20" s="27" t="s">
        <v>186</v>
      </c>
      <c r="H20" s="28">
        <v>1300</v>
      </c>
      <c r="I20" s="28"/>
      <c r="J20" s="28">
        <f>Tableau1[[#This Row],[Crédit]]+Tableau1[[#This Row],[Débit]]</f>
        <v>1300</v>
      </c>
      <c r="K20" s="24" t="str">
        <f>IF(Tableau1[[#This Row],[Crédit]]&lt;&gt;"","Crédit",IF(Tableau1[[#This Row],[Débit]]&lt;&gt;"","Débit",""))</f>
        <v>Crédit</v>
      </c>
      <c r="L20" s="32">
        <f>IF(A18="Compte",Tableau1[[#This Row],[Solde Courant]],L18+Tableau1[[#This Row],[Solde Courant]])</f>
        <v>3334.05</v>
      </c>
      <c r="M20" s="29"/>
      <c r="N20" s="30"/>
      <c r="O20" s="31"/>
    </row>
    <row r="21" spans="1:15">
      <c r="A21" s="24" t="s">
        <v>148</v>
      </c>
      <c r="B21" s="25">
        <v>42372</v>
      </c>
      <c r="C21" s="26" t="s">
        <v>64</v>
      </c>
      <c r="D21" s="24" t="s">
        <v>86</v>
      </c>
      <c r="E21" s="24" t="s">
        <v>71</v>
      </c>
      <c r="F21" s="24" t="s">
        <v>150</v>
      </c>
      <c r="G21" s="27" t="s">
        <v>186</v>
      </c>
      <c r="H21" s="28"/>
      <c r="I21" s="28">
        <v>-200</v>
      </c>
      <c r="J21" s="28">
        <f>Tableau1[[#This Row],[Crédit]]+Tableau1[[#This Row],[Débit]]</f>
        <v>-200</v>
      </c>
      <c r="K21" s="24" t="str">
        <f>IF(Tableau1[[#This Row],[Crédit]]&lt;&gt;"","Crédit",IF(Tableau1[[#This Row],[Débit]]&lt;&gt;"","Débit",""))</f>
        <v>Débit</v>
      </c>
      <c r="L21" s="32">
        <f>IF(A19="Compte",Tableau1[[#This Row],[Solde Courant]],L19+Tableau1[[#This Row],[Solde Courant]])</f>
        <v>4816.7800000000007</v>
      </c>
      <c r="M21" s="29"/>
      <c r="N21" s="30"/>
      <c r="O21" s="31" t="s">
        <v>178</v>
      </c>
    </row>
    <row r="22" spans="1:15">
      <c r="A22" s="24" t="s">
        <v>150</v>
      </c>
      <c r="B22" s="25">
        <v>42372</v>
      </c>
      <c r="C22" s="26" t="s">
        <v>63</v>
      </c>
      <c r="D22" s="24" t="s">
        <v>86</v>
      </c>
      <c r="E22" s="24" t="s">
        <v>71</v>
      </c>
      <c r="F22" s="24" t="s">
        <v>148</v>
      </c>
      <c r="G22" s="27" t="s">
        <v>186</v>
      </c>
      <c r="H22" s="28">
        <v>200</v>
      </c>
      <c r="I22" s="28"/>
      <c r="J22" s="28">
        <f>Tableau1[[#This Row],[Crédit]]+Tableau1[[#This Row],[Débit]]</f>
        <v>200</v>
      </c>
      <c r="K22" s="24" t="str">
        <f>IF(Tableau1[[#This Row],[Crédit]]&lt;&gt;"","Crédit",IF(Tableau1[[#This Row],[Débit]]&lt;&gt;"","Débit",""))</f>
        <v>Crédit</v>
      </c>
      <c r="L22" s="32">
        <f>IF(A20="Compte",Tableau1[[#This Row],[Solde Courant]],L20+Tableau1[[#This Row],[Solde Courant]])</f>
        <v>3534.05</v>
      </c>
      <c r="M22" s="29"/>
      <c r="N22" s="30"/>
      <c r="O22" s="31" t="s">
        <v>179</v>
      </c>
    </row>
    <row r="23" spans="1:15">
      <c r="A23" s="24" t="s">
        <v>149</v>
      </c>
      <c r="B23" s="25">
        <v>42372</v>
      </c>
      <c r="C23" s="26" t="s">
        <v>65</v>
      </c>
      <c r="D23" s="24" t="s">
        <v>28</v>
      </c>
      <c r="E23" s="24" t="s">
        <v>28</v>
      </c>
      <c r="F23" s="24" t="s">
        <v>31</v>
      </c>
      <c r="G23" s="27" t="s">
        <v>186</v>
      </c>
      <c r="H23" s="28"/>
      <c r="I23" s="28">
        <v>-40</v>
      </c>
      <c r="J23" s="28">
        <f>Tableau1[[#This Row],[Crédit]]+Tableau1[[#This Row],[Débit]]</f>
        <v>-40</v>
      </c>
      <c r="K23" s="24" t="str">
        <f>IF(Tableau1[[#This Row],[Crédit]]&lt;&gt;"","Crédit",IF(Tableau1[[#This Row],[Débit]]&lt;&gt;"","Débit",""))</f>
        <v>Débit</v>
      </c>
      <c r="L23" s="32">
        <f>IF(A21="Compte",Tableau1[[#This Row],[Solde Courant]],L21+Tableau1[[#This Row],[Solde Courant]])</f>
        <v>4776.7800000000007</v>
      </c>
      <c r="M23" s="29"/>
      <c r="N23" s="30"/>
      <c r="O23" s="31"/>
    </row>
    <row r="24" spans="1:15">
      <c r="A24" s="24" t="s">
        <v>149</v>
      </c>
      <c r="B24" s="25">
        <v>42373</v>
      </c>
      <c r="C24" s="26" t="s">
        <v>105</v>
      </c>
      <c r="D24" s="24" t="s">
        <v>55</v>
      </c>
      <c r="E24" s="24" t="s">
        <v>45</v>
      </c>
      <c r="F24" s="24" t="s">
        <v>46</v>
      </c>
      <c r="G24" s="27" t="s">
        <v>186</v>
      </c>
      <c r="H24" s="28"/>
      <c r="I24" s="28">
        <v>-56.78</v>
      </c>
      <c r="J24" s="28">
        <f>Tableau1[[#This Row],[Crédit]]+Tableau1[[#This Row],[Débit]]</f>
        <v>-56.78</v>
      </c>
      <c r="K24" s="24" t="str">
        <f>IF(Tableau1[[#This Row],[Crédit]]&lt;&gt;"","Crédit",IF(Tableau1[[#This Row],[Débit]]&lt;&gt;"","Débit",""))</f>
        <v>Débit</v>
      </c>
      <c r="L24" s="32">
        <f>IF(A22="Compte",Tableau1[[#This Row],[Solde Courant]],L22+Tableau1[[#This Row],[Solde Courant]])</f>
        <v>3477.27</v>
      </c>
      <c r="M24" s="29"/>
      <c r="N24" s="30"/>
      <c r="O24" s="31" t="s">
        <v>180</v>
      </c>
    </row>
    <row r="25" spans="1:15">
      <c r="A25" s="24" t="s">
        <v>12</v>
      </c>
      <c r="B25" s="25">
        <v>42374</v>
      </c>
      <c r="C25" s="26" t="s">
        <v>65</v>
      </c>
      <c r="D25" s="24" t="s">
        <v>18</v>
      </c>
      <c r="E25" s="24" t="s">
        <v>18</v>
      </c>
      <c r="F25" s="24" t="s">
        <v>19</v>
      </c>
      <c r="G25" s="27" t="s">
        <v>186</v>
      </c>
      <c r="H25" s="28"/>
      <c r="I25" s="28">
        <v>-3.8</v>
      </c>
      <c r="J25" s="28">
        <f>Tableau1[[#This Row],[Crédit]]+Tableau1[[#This Row],[Débit]]</f>
        <v>-3.8</v>
      </c>
      <c r="K25" s="24" t="str">
        <f>IF(Tableau1[[#This Row],[Crédit]]&lt;&gt;"","Crédit",IF(Tableau1[[#This Row],[Débit]]&lt;&gt;"","Débit",""))</f>
        <v>Débit</v>
      </c>
      <c r="L25" s="32">
        <f>IF(A23="Compte",Tableau1[[#This Row],[Solde Courant]],L23+Tableau1[[#This Row],[Solde Courant]])</f>
        <v>4772.9800000000005</v>
      </c>
      <c r="M25" s="29"/>
      <c r="N25" s="30"/>
      <c r="O25" s="31"/>
    </row>
    <row r="26" spans="1:15">
      <c r="A26" s="24" t="s">
        <v>148</v>
      </c>
      <c r="B26" s="25">
        <v>42374</v>
      </c>
      <c r="C26" s="26" t="s">
        <v>65</v>
      </c>
      <c r="D26" s="24" t="s">
        <v>18</v>
      </c>
      <c r="E26" s="24" t="s">
        <v>18</v>
      </c>
      <c r="F26" s="24" t="s">
        <v>19</v>
      </c>
      <c r="G26" s="27" t="s">
        <v>186</v>
      </c>
      <c r="H26" s="28"/>
      <c r="I26" s="28">
        <v>-3.8</v>
      </c>
      <c r="J26" s="28">
        <f>Tableau1[[#This Row],[Crédit]]+Tableau1[[#This Row],[Débit]]</f>
        <v>-3.8</v>
      </c>
      <c r="K26" s="24" t="str">
        <f>IF(Tableau1[[#This Row],[Crédit]]&lt;&gt;"","Crédit",IF(Tableau1[[#This Row],[Débit]]&lt;&gt;"","Débit",""))</f>
        <v>Débit</v>
      </c>
      <c r="L26" s="32">
        <f>IF(A24="Compte",Tableau1[[#This Row],[Solde Courant]],L24+Tableau1[[#This Row],[Solde Courant]])</f>
        <v>3473.47</v>
      </c>
      <c r="M26" s="29"/>
      <c r="N26" s="30"/>
      <c r="O26" s="31"/>
    </row>
    <row r="27" spans="1:15">
      <c r="A27" s="24" t="s">
        <v>149</v>
      </c>
      <c r="B27" s="25">
        <v>42374</v>
      </c>
      <c r="C27" s="26" t="s">
        <v>65</v>
      </c>
      <c r="D27" s="24" t="s">
        <v>18</v>
      </c>
      <c r="E27" s="24" t="s">
        <v>18</v>
      </c>
      <c r="F27" s="24" t="s">
        <v>19</v>
      </c>
      <c r="G27" s="27" t="s">
        <v>186</v>
      </c>
      <c r="H27" s="28"/>
      <c r="I27" s="28">
        <v>-3.8</v>
      </c>
      <c r="J27" s="28">
        <f>Tableau1[[#This Row],[Crédit]]+Tableau1[[#This Row],[Débit]]</f>
        <v>-3.8</v>
      </c>
      <c r="K27" s="24" t="str">
        <f>IF(Tableau1[[#This Row],[Crédit]]&lt;&gt;"","Crédit",IF(Tableau1[[#This Row],[Débit]]&lt;&gt;"","Débit",""))</f>
        <v>Débit</v>
      </c>
      <c r="L27" s="32">
        <f>IF(A25="Compte",Tableau1[[#This Row],[Solde Courant]],L25+Tableau1[[#This Row],[Solde Courant]])</f>
        <v>4769.18</v>
      </c>
      <c r="M27" s="29"/>
      <c r="N27" s="30"/>
      <c r="O27" s="31"/>
    </row>
    <row r="28" spans="1:15">
      <c r="A28" s="24" t="s">
        <v>149</v>
      </c>
      <c r="B28" s="25">
        <v>42379</v>
      </c>
      <c r="C28" s="26" t="s">
        <v>65</v>
      </c>
      <c r="D28" s="24" t="s">
        <v>168</v>
      </c>
      <c r="E28" s="24" t="s">
        <v>168</v>
      </c>
      <c r="F28" s="24" t="s">
        <v>31</v>
      </c>
      <c r="G28" s="27"/>
      <c r="H28" s="28"/>
      <c r="I28" s="28">
        <v>-350</v>
      </c>
      <c r="J28" s="28">
        <f>Tableau1[[#This Row],[Crédit]]+Tableau1[[#This Row],[Débit]]</f>
        <v>-350</v>
      </c>
      <c r="K28" s="24" t="str">
        <f>IF(Tableau1[[#This Row],[Crédit]]&lt;&gt;"","Crédit",IF(Tableau1[[#This Row],[Débit]]&lt;&gt;"","Débit",""))</f>
        <v>Débit</v>
      </c>
      <c r="L28" s="32">
        <f>IF(A26="Compte",Tableau1[[#This Row],[Solde Courant]],L26+Tableau1[[#This Row],[Solde Courant]])</f>
        <v>3123.47</v>
      </c>
      <c r="M28" s="29"/>
      <c r="N28" s="30"/>
      <c r="O28" s="31"/>
    </row>
    <row r="29" spans="1:15">
      <c r="A29" s="24" t="s">
        <v>148</v>
      </c>
      <c r="B29" s="25">
        <v>42381</v>
      </c>
      <c r="C29" s="26" t="s">
        <v>63</v>
      </c>
      <c r="D29" s="24" t="s">
        <v>170</v>
      </c>
      <c r="E29" s="24" t="s">
        <v>170</v>
      </c>
      <c r="F29" s="24" t="s">
        <v>27</v>
      </c>
      <c r="G29" s="27"/>
      <c r="H29" s="28">
        <v>1200</v>
      </c>
      <c r="I29" s="28"/>
      <c r="J29" s="28">
        <f>Tableau1[[#This Row],[Crédit]]+Tableau1[[#This Row],[Débit]]</f>
        <v>1200</v>
      </c>
      <c r="K29" s="24" t="str">
        <f>IF(Tableau1[[#This Row],[Crédit]]&lt;&gt;"","Crédit",IF(Tableau1[[#This Row],[Débit]]&lt;&gt;"","Débit",""))</f>
        <v>Crédit</v>
      </c>
      <c r="L29" s="32">
        <f>IF(A27="Compte",Tableau1[[#This Row],[Solde Courant]],L27+Tableau1[[#This Row],[Solde Courant]])</f>
        <v>5969.18</v>
      </c>
      <c r="M29" s="29"/>
      <c r="N29" s="30"/>
      <c r="O29" s="31"/>
    </row>
    <row r="30" spans="1:15">
      <c r="A30" s="24" t="s">
        <v>12</v>
      </c>
      <c r="B30" s="25">
        <v>42382</v>
      </c>
      <c r="C30" s="26" t="s">
        <v>64</v>
      </c>
      <c r="D30" s="24" t="s">
        <v>86</v>
      </c>
      <c r="E30" s="24" t="s">
        <v>71</v>
      </c>
      <c r="F30" s="24" t="s">
        <v>149</v>
      </c>
      <c r="G30" s="27"/>
      <c r="H30" s="28"/>
      <c r="I30" s="28">
        <v>-600</v>
      </c>
      <c r="J30" s="28">
        <f>Tableau1[[#This Row],[Crédit]]+Tableau1[[#This Row],[Débit]]</f>
        <v>-600</v>
      </c>
      <c r="K30" s="24" t="str">
        <f>IF(Tableau1[[#This Row],[Crédit]]&lt;&gt;"","Crédit",IF(Tableau1[[#This Row],[Débit]]&lt;&gt;"","Débit",""))</f>
        <v>Débit</v>
      </c>
      <c r="L30" s="32">
        <f>IF(A28="Compte",Tableau1[[#This Row],[Solde Courant]],L28+Tableau1[[#This Row],[Solde Courant]])</f>
        <v>2523.4699999999998</v>
      </c>
      <c r="M30" s="29"/>
      <c r="N30" s="30"/>
      <c r="O30" s="31" t="s">
        <v>178</v>
      </c>
    </row>
    <row r="31" spans="1:15">
      <c r="A31" s="24" t="s">
        <v>149</v>
      </c>
      <c r="B31" s="25">
        <v>42382</v>
      </c>
      <c r="C31" s="26" t="s">
        <v>63</v>
      </c>
      <c r="D31" s="24" t="s">
        <v>86</v>
      </c>
      <c r="E31" s="24" t="s">
        <v>71</v>
      </c>
      <c r="F31" s="24" t="s">
        <v>12</v>
      </c>
      <c r="G31" s="27"/>
      <c r="H31" s="28">
        <v>600</v>
      </c>
      <c r="I31" s="28"/>
      <c r="J31" s="28">
        <f>Tableau1[[#This Row],[Crédit]]+Tableau1[[#This Row],[Débit]]</f>
        <v>600</v>
      </c>
      <c r="K31" s="24" t="str">
        <f>IF(Tableau1[[#This Row],[Crédit]]&lt;&gt;"","Crédit",IF(Tableau1[[#This Row],[Débit]]&lt;&gt;"","Débit",""))</f>
        <v>Crédit</v>
      </c>
      <c r="L31" s="32">
        <f>IF(A29="Compte",Tableau1[[#This Row],[Solde Courant]],L29+Tableau1[[#This Row],[Solde Courant]])</f>
        <v>6569.18</v>
      </c>
      <c r="M31" s="29"/>
      <c r="N31" s="30"/>
      <c r="O31" s="31" t="s">
        <v>179</v>
      </c>
    </row>
  </sheetData>
  <sheetProtection sheet="1" objects="1" scenarios="1" sort="0" autoFilter="0"/>
  <sortState ref="A2:N771">
    <sortCondition ref="B1"/>
  </sortState>
  <dataConsolidate/>
  <conditionalFormatting sqref="H4:H31 I4:J1048576 L4:L31">
    <cfRule type="cellIs" dxfId="102" priority="46" operator="lessThan">
      <formula>0</formula>
    </cfRule>
  </conditionalFormatting>
  <dataValidations count="1">
    <dataValidation type="list" allowBlank="1" showInputMessage="1" showErrorMessage="1" sqref="E3:F3">
      <formula1>categ</formula1>
    </dataValidation>
  </dataValidations>
  <pageMargins left="0.7" right="0.7" top="0.75" bottom="0.75" header="0.3" footer="0.3"/>
  <pageSetup orientation="portrait" horizontalDpi="300" verticalDpi="300" r:id="rId1"/>
  <drawing r:id="rId2"/>
  <legacyDrawing r:id="rId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04">
    <tabColor rgb="FF00B0F0"/>
  </sheetPr>
  <dimension ref="A1:I13"/>
  <sheetViews>
    <sheetView workbookViewId="0">
      <selection activeCell="D18" sqref="D18"/>
    </sheetView>
  </sheetViews>
  <sheetFormatPr baseColWidth="10" defaultRowHeight="11.25"/>
  <cols>
    <col min="1" max="2" width="15.85546875" style="45" bestFit="1" customWidth="1"/>
    <col min="3" max="3" width="15.5703125" style="45" bestFit="1" customWidth="1"/>
    <col min="4" max="4" width="13.5703125" style="45" bestFit="1" customWidth="1"/>
    <col min="5" max="5" width="12.85546875" style="45" bestFit="1" customWidth="1"/>
    <col min="6" max="6" width="7.28515625" style="45" bestFit="1" customWidth="1"/>
    <col min="7" max="7" width="6.85546875" style="45" bestFit="1" customWidth="1"/>
    <col min="8" max="8" width="6" style="45" bestFit="1" customWidth="1"/>
    <col min="9" max="9" width="5.85546875" style="45" bestFit="1" customWidth="1"/>
    <col min="10" max="10" width="9.42578125" style="45" customWidth="1"/>
    <col min="11" max="11" width="6.7109375" style="45" bestFit="1" customWidth="1"/>
    <col min="12" max="12" width="7.85546875" style="45" bestFit="1" customWidth="1"/>
    <col min="13" max="13" width="15.42578125" style="45" bestFit="1" customWidth="1"/>
    <col min="14" max="16384" width="11.42578125" style="45"/>
  </cols>
  <sheetData>
    <row r="1" spans="1:9">
      <c r="A1" s="42" t="s">
        <v>14</v>
      </c>
      <c r="B1" s="43" t="s">
        <v>15</v>
      </c>
    </row>
    <row r="2" spans="1:9">
      <c r="A2" s="44" t="s">
        <v>6</v>
      </c>
      <c r="B2" s="13" t="s">
        <v>16</v>
      </c>
      <c r="C2" s="13" t="s">
        <v>17</v>
      </c>
    </row>
    <row r="3" spans="1:9">
      <c r="A3" s="13" t="s">
        <v>18</v>
      </c>
      <c r="B3" s="13" t="s">
        <v>19</v>
      </c>
      <c r="C3" s="13" t="s">
        <v>6</v>
      </c>
    </row>
    <row r="4" spans="1:9">
      <c r="A4" s="45" t="s">
        <v>21</v>
      </c>
      <c r="B4" s="45" t="s">
        <v>22</v>
      </c>
      <c r="C4" s="45" t="s">
        <v>152</v>
      </c>
      <c r="D4" s="45" t="s">
        <v>23</v>
      </c>
      <c r="E4" s="45" t="s">
        <v>153</v>
      </c>
      <c r="F4" s="45" t="s">
        <v>20</v>
      </c>
    </row>
    <row r="5" spans="1:9">
      <c r="A5" s="45" t="s">
        <v>154</v>
      </c>
      <c r="B5" s="45" t="s">
        <v>155</v>
      </c>
      <c r="C5" s="45" t="s">
        <v>24</v>
      </c>
      <c r="D5" s="45" t="s">
        <v>25</v>
      </c>
      <c r="E5" s="45" t="s">
        <v>156</v>
      </c>
    </row>
    <row r="6" spans="1:9">
      <c r="A6" s="45" t="s">
        <v>26</v>
      </c>
      <c r="B6" s="45" t="s">
        <v>27</v>
      </c>
      <c r="C6" s="45" t="s">
        <v>4</v>
      </c>
    </row>
    <row r="7" spans="1:9">
      <c r="A7" s="45" t="s">
        <v>157</v>
      </c>
      <c r="B7" s="45" t="s">
        <v>158</v>
      </c>
      <c r="C7" s="45" t="s">
        <v>29</v>
      </c>
      <c r="D7" s="45" t="s">
        <v>6</v>
      </c>
      <c r="E7" s="45" t="s">
        <v>30</v>
      </c>
      <c r="F7" s="45" t="s">
        <v>31</v>
      </c>
    </row>
    <row r="8" spans="1:9">
      <c r="A8" s="45" t="s">
        <v>8</v>
      </c>
      <c r="B8" s="45" t="s">
        <v>32</v>
      </c>
      <c r="C8" s="45" t="s">
        <v>33</v>
      </c>
    </row>
    <row r="9" spans="1:9">
      <c r="A9" s="45" t="s">
        <v>159</v>
      </c>
      <c r="B9" s="45" t="s">
        <v>160</v>
      </c>
      <c r="C9" s="45" t="s">
        <v>5</v>
      </c>
      <c r="D9" s="45" t="s">
        <v>35</v>
      </c>
      <c r="E9" s="45" t="s">
        <v>34</v>
      </c>
    </row>
    <row r="10" spans="1:9">
      <c r="A10" s="45" t="s">
        <v>36</v>
      </c>
      <c r="B10" s="45" t="s">
        <v>37</v>
      </c>
      <c r="C10" s="45" t="s">
        <v>161</v>
      </c>
    </row>
    <row r="11" spans="1:9">
      <c r="A11" s="45" t="s">
        <v>38</v>
      </c>
      <c r="B11" s="45" t="s">
        <v>39</v>
      </c>
      <c r="C11" s="45" t="s">
        <v>40</v>
      </c>
      <c r="D11" s="45" t="s">
        <v>41</v>
      </c>
    </row>
    <row r="12" spans="1:9">
      <c r="A12" s="45" t="s">
        <v>42</v>
      </c>
      <c r="B12" s="45" t="s">
        <v>43</v>
      </c>
      <c r="C12" s="45" t="s">
        <v>44</v>
      </c>
    </row>
    <row r="13" spans="1:9">
      <c r="A13" s="45" t="s">
        <v>45</v>
      </c>
      <c r="B13" s="45" t="s">
        <v>43</v>
      </c>
      <c r="C13" s="45" t="s">
        <v>6</v>
      </c>
      <c r="D13" s="45" t="s">
        <v>46</v>
      </c>
      <c r="E13" s="45" t="s">
        <v>47</v>
      </c>
      <c r="F13" s="45" t="s">
        <v>44</v>
      </c>
      <c r="G13" s="45" t="s">
        <v>48</v>
      </c>
      <c r="H13" s="45" t="s">
        <v>49</v>
      </c>
      <c r="I13" s="45" t="s">
        <v>162</v>
      </c>
    </row>
  </sheetData>
  <sheetProtection sheet="1" objects="1" scenarios="1"/>
  <conditionalFormatting sqref="A2:A1048576">
    <cfRule type="expression" dxfId="84" priority="11">
      <formula>A2&lt;&gt;""</formula>
    </cfRule>
  </conditionalFormatting>
  <conditionalFormatting sqref="B2:XFD1048576">
    <cfRule type="expression" dxfId="83" priority="6">
      <formula>AND(COUNTIF(B2,"&gt;&lt;")&gt;0)</formula>
    </cfRule>
  </conditionalFormatting>
  <conditionalFormatting sqref="A2:A3">
    <cfRule type="expression" dxfId="82" priority="2">
      <formula>A2&lt;&gt;""</formula>
    </cfRule>
  </conditionalFormatting>
  <conditionalFormatting sqref="B2:C3">
    <cfRule type="expression" dxfId="81" priority="1">
      <formula>AND(COUNTIF(B2,"&gt;&lt;")&gt;0)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05">
    <tabColor rgb="FF00B0F0"/>
  </sheetPr>
  <dimension ref="A1:D25"/>
  <sheetViews>
    <sheetView workbookViewId="0">
      <selection activeCell="C9" sqref="C9"/>
    </sheetView>
  </sheetViews>
  <sheetFormatPr baseColWidth="10" defaultRowHeight="12.75"/>
  <cols>
    <col min="1" max="1" width="20" style="49" customWidth="1"/>
    <col min="2" max="2" width="18.28515625" bestFit="1" customWidth="1"/>
    <col min="3" max="3" width="28.140625" bestFit="1" customWidth="1"/>
    <col min="4" max="4" width="14.28515625" bestFit="1" customWidth="1"/>
  </cols>
  <sheetData>
    <row r="1" spans="1:4" s="6" customFormat="1">
      <c r="A1" s="50" t="s">
        <v>1</v>
      </c>
      <c r="B1" s="53" t="s">
        <v>131</v>
      </c>
      <c r="C1" s="53"/>
    </row>
    <row r="2" spans="1:4" s="6" customFormat="1">
      <c r="A2" s="46" t="s">
        <v>18</v>
      </c>
      <c r="B2" s="48" t="s">
        <v>132</v>
      </c>
      <c r="C2" s="48" t="s">
        <v>133</v>
      </c>
    </row>
    <row r="3" spans="1:4" s="6" customFormat="1">
      <c r="A3" s="46" t="s">
        <v>52</v>
      </c>
      <c r="B3" s="47" t="s">
        <v>70</v>
      </c>
      <c r="C3" s="47" t="s">
        <v>146</v>
      </c>
      <c r="D3" s="47" t="s">
        <v>163</v>
      </c>
    </row>
    <row r="4" spans="1:4" s="6" customFormat="1">
      <c r="A4" s="46" t="s">
        <v>53</v>
      </c>
      <c r="B4" s="47" t="s">
        <v>129</v>
      </c>
      <c r="C4" s="47" t="s">
        <v>164</v>
      </c>
    </row>
    <row r="5" spans="1:4" s="6" customFormat="1">
      <c r="A5" s="46" t="s">
        <v>165</v>
      </c>
    </row>
    <row r="6" spans="1:4" s="6" customFormat="1">
      <c r="A6" s="46" t="s">
        <v>54</v>
      </c>
    </row>
    <row r="7" spans="1:4" s="6" customFormat="1">
      <c r="A7" s="46" t="s">
        <v>55</v>
      </c>
    </row>
    <row r="8" spans="1:4" s="6" customFormat="1">
      <c r="A8" s="46" t="s">
        <v>166</v>
      </c>
    </row>
    <row r="9" spans="1:4" s="6" customFormat="1">
      <c r="A9" s="46" t="s">
        <v>56</v>
      </c>
    </row>
    <row r="10" spans="1:4" s="6" customFormat="1">
      <c r="A10" s="46" t="s">
        <v>51</v>
      </c>
    </row>
    <row r="11" spans="1:4" s="6" customFormat="1">
      <c r="A11" s="46" t="s">
        <v>28</v>
      </c>
    </row>
    <row r="12" spans="1:4" s="6" customFormat="1">
      <c r="A12" s="46" t="s">
        <v>170</v>
      </c>
    </row>
    <row r="13" spans="1:4" s="6" customFormat="1">
      <c r="A13" s="46" t="s">
        <v>171</v>
      </c>
    </row>
    <row r="14" spans="1:4" s="6" customFormat="1">
      <c r="A14" s="46" t="s">
        <v>167</v>
      </c>
    </row>
    <row r="15" spans="1:4" s="6" customFormat="1">
      <c r="A15" s="46" t="s">
        <v>57</v>
      </c>
    </row>
    <row r="16" spans="1:4" s="6" customFormat="1">
      <c r="A16" s="46" t="s">
        <v>58</v>
      </c>
    </row>
    <row r="17" spans="1:4" s="6" customFormat="1">
      <c r="A17" s="46" t="s">
        <v>59</v>
      </c>
    </row>
    <row r="18" spans="1:4" s="6" customFormat="1">
      <c r="A18" s="46" t="s">
        <v>60</v>
      </c>
    </row>
    <row r="19" spans="1:4" s="6" customFormat="1">
      <c r="A19" s="46" t="s">
        <v>168</v>
      </c>
    </row>
    <row r="20" spans="1:4" s="6" customFormat="1">
      <c r="A20" s="46" t="s">
        <v>5</v>
      </c>
    </row>
    <row r="21" spans="1:4" s="6" customFormat="1">
      <c r="A21" s="46" t="s">
        <v>70</v>
      </c>
    </row>
    <row r="22" spans="1:4" s="6" customFormat="1">
      <c r="A22" s="46" t="s">
        <v>86</v>
      </c>
    </row>
    <row r="23" spans="1:4" s="6" customFormat="1">
      <c r="A23" s="46" t="s">
        <v>129</v>
      </c>
    </row>
    <row r="24" spans="1:4">
      <c r="A24" s="46"/>
      <c r="B24" s="6"/>
      <c r="C24" s="6"/>
      <c r="D24" s="6"/>
    </row>
    <row r="25" spans="1:4">
      <c r="A25" s="46"/>
    </row>
  </sheetData>
  <sortState ref="A3:D23">
    <sortCondition ref="A1"/>
  </sortState>
  <mergeCells count="1">
    <mergeCell ref="B1:C1"/>
  </mergeCells>
  <conditionalFormatting sqref="A2:A1048576">
    <cfRule type="expression" dxfId="80" priority="19">
      <formula>A2&lt;&gt;""</formula>
    </cfRule>
  </conditionalFormatting>
  <conditionalFormatting sqref="B3:C4 B9:C1048576 E4:G4 B5:B8">
    <cfRule type="expression" dxfId="79" priority="20">
      <formula>B3&lt;&gt;""</formula>
    </cfRule>
  </conditionalFormatting>
  <conditionalFormatting sqref="C3:C1048576">
    <cfRule type="expression" dxfId="78" priority="10">
      <formula>$C$3</formula>
    </cfRule>
  </conditionalFormatting>
  <conditionalFormatting sqref="D3">
    <cfRule type="expression" dxfId="77" priority="2">
      <formula>D3&lt;&gt;""</formula>
    </cfRule>
  </conditionalFormatting>
  <conditionalFormatting sqref="D3">
    <cfRule type="expression" dxfId="76" priority="1">
      <formula>$C$3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06"/>
  <dimension ref="A1:J13"/>
  <sheetViews>
    <sheetView workbookViewId="0">
      <selection activeCell="K12" sqref="K12"/>
    </sheetView>
  </sheetViews>
  <sheetFormatPr baseColWidth="10" defaultRowHeight="12.75"/>
  <cols>
    <col min="1" max="1" width="30.42578125" bestFit="1" customWidth="1"/>
    <col min="2" max="2" width="16.7109375" style="1" bestFit="1" customWidth="1"/>
    <col min="5" max="5" width="14.42578125" bestFit="1" customWidth="1"/>
    <col min="6" max="6" width="29.42578125" hidden="1" customWidth="1"/>
    <col min="7" max="7" width="25" hidden="1" customWidth="1"/>
    <col min="8" max="8" width="17.7109375" bestFit="1" customWidth="1"/>
    <col min="9" max="9" width="10.42578125" hidden="1" customWidth="1"/>
    <col min="10" max="10" width="0" hidden="1" customWidth="1"/>
  </cols>
  <sheetData>
    <row r="1" spans="1:10" s="3" customFormat="1">
      <c r="A1" s="7" t="s">
        <v>2</v>
      </c>
      <c r="B1" s="8" t="s">
        <v>103</v>
      </c>
      <c r="C1" s="54" t="s">
        <v>82</v>
      </c>
      <c r="D1" s="55"/>
      <c r="E1" s="9" t="s">
        <v>61</v>
      </c>
      <c r="F1" s="10" t="s">
        <v>87</v>
      </c>
      <c r="G1" s="10" t="s">
        <v>13</v>
      </c>
      <c r="H1" s="11" t="s">
        <v>46</v>
      </c>
      <c r="I1" s="12" t="s">
        <v>140</v>
      </c>
      <c r="J1" s="12" t="s">
        <v>141</v>
      </c>
    </row>
    <row r="2" spans="1:10" s="3" customFormat="1" ht="12.75" customHeight="1">
      <c r="A2" s="13" t="s">
        <v>12</v>
      </c>
      <c r="B2" s="33">
        <v>101</v>
      </c>
      <c r="C2" s="14" t="s">
        <v>68</v>
      </c>
      <c r="D2" s="15" t="s">
        <v>184</v>
      </c>
      <c r="E2" s="16" t="s">
        <v>105</v>
      </c>
      <c r="F2" s="56" t="s">
        <v>88</v>
      </c>
      <c r="G2" s="58" t="s">
        <v>144</v>
      </c>
      <c r="H2" s="3" t="s">
        <v>134</v>
      </c>
      <c r="I2" s="17">
        <v>3</v>
      </c>
      <c r="J2" s="17">
        <v>5</v>
      </c>
    </row>
    <row r="3" spans="1:10" s="3" customFormat="1">
      <c r="A3" s="13" t="s">
        <v>148</v>
      </c>
      <c r="B3" s="33">
        <v>1</v>
      </c>
      <c r="C3" s="14" t="s">
        <v>69</v>
      </c>
      <c r="D3" s="15" t="s">
        <v>89</v>
      </c>
      <c r="E3" s="16" t="s">
        <v>62</v>
      </c>
      <c r="F3" s="57"/>
      <c r="G3" s="59"/>
      <c r="H3" s="3" t="s">
        <v>136</v>
      </c>
    </row>
    <row r="4" spans="1:10" s="3" customFormat="1">
      <c r="A4" s="13" t="s">
        <v>149</v>
      </c>
      <c r="B4" s="33" t="s">
        <v>102</v>
      </c>
      <c r="C4" s="14" t="s">
        <v>72</v>
      </c>
      <c r="D4" s="15" t="s">
        <v>89</v>
      </c>
      <c r="E4" s="16" t="s">
        <v>63</v>
      </c>
      <c r="F4" s="18" t="s">
        <v>104</v>
      </c>
      <c r="G4" s="19">
        <f ca="1">TODAY()</f>
        <v>42371</v>
      </c>
      <c r="H4" s="3" t="s">
        <v>135</v>
      </c>
    </row>
    <row r="5" spans="1:10" s="3" customFormat="1">
      <c r="A5" s="13" t="s">
        <v>150</v>
      </c>
      <c r="B5" s="33" t="s">
        <v>102</v>
      </c>
      <c r="C5" s="14" t="s">
        <v>73</v>
      </c>
      <c r="D5" s="15" t="s">
        <v>89</v>
      </c>
      <c r="E5" s="16" t="s">
        <v>64</v>
      </c>
      <c r="H5" s="3" t="s">
        <v>137</v>
      </c>
    </row>
    <row r="6" spans="1:10" s="3" customFormat="1">
      <c r="A6" s="13" t="s">
        <v>151</v>
      </c>
      <c r="B6" s="33" t="s">
        <v>102</v>
      </c>
      <c r="C6" s="14" t="s">
        <v>74</v>
      </c>
      <c r="D6" s="15" t="s">
        <v>89</v>
      </c>
      <c r="E6" s="16" t="s">
        <v>65</v>
      </c>
      <c r="H6" s="3" t="s">
        <v>138</v>
      </c>
    </row>
    <row r="7" spans="1:10" s="3" customFormat="1">
      <c r="A7" s="13"/>
      <c r="B7" s="33"/>
      <c r="C7" s="14" t="s">
        <v>75</v>
      </c>
      <c r="D7" s="15" t="s">
        <v>89</v>
      </c>
      <c r="E7" s="20" t="s">
        <v>66</v>
      </c>
    </row>
    <row r="8" spans="1:10" s="3" customFormat="1">
      <c r="A8"/>
      <c r="B8" s="1"/>
      <c r="C8" s="14" t="s">
        <v>76</v>
      </c>
      <c r="D8" s="15" t="s">
        <v>89</v>
      </c>
      <c r="E8" s="20" t="s">
        <v>169</v>
      </c>
      <c r="G8" s="6"/>
    </row>
    <row r="9" spans="1:10" s="3" customFormat="1">
      <c r="A9"/>
      <c r="B9" s="1"/>
      <c r="C9" s="14" t="s">
        <v>77</v>
      </c>
      <c r="D9" s="15" t="s">
        <v>89</v>
      </c>
    </row>
    <row r="10" spans="1:10" s="3" customFormat="1">
      <c r="A10"/>
      <c r="B10" s="1"/>
      <c r="C10" s="14" t="s">
        <v>78</v>
      </c>
      <c r="D10" s="15" t="s">
        <v>89</v>
      </c>
      <c r="E10" s="13"/>
    </row>
    <row r="11" spans="1:10" s="3" customFormat="1">
      <c r="A11"/>
      <c r="B11" s="1"/>
      <c r="C11" s="14" t="s">
        <v>79</v>
      </c>
      <c r="D11" s="15" t="s">
        <v>89</v>
      </c>
      <c r="E11" s="13"/>
    </row>
    <row r="12" spans="1:10" s="3" customFormat="1">
      <c r="A12"/>
      <c r="B12" s="1"/>
      <c r="C12" s="14" t="s">
        <v>80</v>
      </c>
      <c r="D12" s="15" t="s">
        <v>89</v>
      </c>
      <c r="E12" s="21"/>
    </row>
    <row r="13" spans="1:10" s="3" customFormat="1">
      <c r="A13"/>
      <c r="B13" s="1"/>
      <c r="C13" s="14" t="s">
        <v>81</v>
      </c>
      <c r="D13" s="15" t="s">
        <v>89</v>
      </c>
    </row>
  </sheetData>
  <sortState ref="A2:B7">
    <sortCondition ref="A1"/>
  </sortState>
  <mergeCells count="3">
    <mergeCell ref="C1:D1"/>
    <mergeCell ref="F2:F3"/>
    <mergeCell ref="G2:G3"/>
  </mergeCells>
  <conditionalFormatting sqref="A2:B1048576">
    <cfRule type="expression" dxfId="75" priority="23">
      <formula>A2&lt;&gt;""</formula>
    </cfRule>
  </conditionalFormatting>
  <conditionalFormatting sqref="E10:E1048576 E2:E8">
    <cfRule type="expression" dxfId="74" priority="30">
      <formula>E2&lt;&gt;""</formula>
    </cfRule>
  </conditionalFormatting>
  <conditionalFormatting sqref="H2:H1048576">
    <cfRule type="expression" dxfId="73" priority="31">
      <formula>H2&lt;&gt;""</formula>
    </cfRule>
  </conditionalFormatting>
  <conditionalFormatting sqref="D2:D1048576">
    <cfRule type="cellIs" dxfId="72" priority="24" operator="equal">
      <formula>"Non Inscrite"</formula>
    </cfRule>
    <cfRule type="cellIs" dxfId="71" priority="25" operator="equal">
      <formula>"Inscrite"</formula>
    </cfRule>
  </conditionalFormatting>
  <dataValidations count="3">
    <dataValidation type="list" allowBlank="1" showInputMessage="1" showErrorMessage="1" sqref="D2:D13">
      <formula1>"Inscrite,Non Inscrite"</formula1>
    </dataValidation>
    <dataValidation type="list" allowBlank="1" showInputMessage="1" showErrorMessage="1" sqref="G1">
      <formula1>compte</formula1>
    </dataValidation>
    <dataValidation type="list" allowBlank="1" showInputMessage="1" showErrorMessage="1" sqref="G2:G3">
      <formula1>"Oui,Non"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07"/>
  <dimension ref="A1:S13"/>
  <sheetViews>
    <sheetView zoomScale="85" zoomScaleNormal="85" workbookViewId="0">
      <pane ySplit="2" topLeftCell="A3" activePane="bottomLeft" state="frozen"/>
      <selection pane="bottomLeft" activeCell="O11" sqref="O11"/>
    </sheetView>
  </sheetViews>
  <sheetFormatPr baseColWidth="10" defaultRowHeight="12.75"/>
  <cols>
    <col min="1" max="1" width="24.7109375" customWidth="1"/>
    <col min="2" max="2" width="7.42578125" bestFit="1" customWidth="1"/>
    <col min="3" max="3" width="19.5703125" bestFit="1" customWidth="1"/>
    <col min="4" max="4" width="14.42578125" bestFit="1" customWidth="1"/>
    <col min="5" max="5" width="15.42578125" bestFit="1" customWidth="1"/>
    <col min="6" max="6" width="20.5703125" customWidth="1"/>
    <col min="7" max="7" width="12.85546875" customWidth="1"/>
    <col min="8" max="8" width="10.5703125" bestFit="1" customWidth="1"/>
    <col min="9" max="9" width="10.42578125" bestFit="1" customWidth="1"/>
    <col min="10" max="10" width="8.5703125" bestFit="1" customWidth="1"/>
    <col min="11" max="11" width="8" bestFit="1" customWidth="1"/>
    <col min="12" max="12" width="7" bestFit="1" customWidth="1"/>
    <col min="13" max="13" width="7.7109375" bestFit="1" customWidth="1"/>
    <col min="14" max="14" width="9.42578125" bestFit="1" customWidth="1"/>
    <col min="15" max="15" width="8.140625" bestFit="1" customWidth="1"/>
    <col min="16" max="16" width="14.28515625" bestFit="1" customWidth="1"/>
    <col min="17" max="17" width="11.28515625" bestFit="1" customWidth="1"/>
    <col min="18" max="19" width="13.42578125" bestFit="1" customWidth="1"/>
  </cols>
  <sheetData>
    <row r="1" spans="1:19" ht="35.25" customHeight="1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</row>
    <row r="2" spans="1:19" s="5" customFormat="1" ht="25.5">
      <c r="A2" s="5" t="s">
        <v>2</v>
      </c>
      <c r="B2" s="5" t="s">
        <v>0</v>
      </c>
      <c r="C2" s="5" t="s">
        <v>61</v>
      </c>
      <c r="D2" s="5" t="s">
        <v>1</v>
      </c>
      <c r="E2" s="5" t="s">
        <v>14</v>
      </c>
      <c r="F2" s="5" t="s">
        <v>15</v>
      </c>
      <c r="G2" s="5" t="s">
        <v>67</v>
      </c>
      <c r="H2" s="5" t="s">
        <v>68</v>
      </c>
      <c r="I2" s="5" t="s">
        <v>69</v>
      </c>
      <c r="J2" s="5" t="s">
        <v>72</v>
      </c>
      <c r="K2" s="5" t="s">
        <v>73</v>
      </c>
      <c r="L2" s="5" t="s">
        <v>74</v>
      </c>
      <c r="M2" s="5" t="s">
        <v>75</v>
      </c>
      <c r="N2" s="5" t="s">
        <v>76</v>
      </c>
      <c r="O2" s="5" t="s">
        <v>77</v>
      </c>
      <c r="P2" s="5" t="s">
        <v>78</v>
      </c>
      <c r="Q2" s="5" t="s">
        <v>79</v>
      </c>
      <c r="R2" s="5" t="s">
        <v>80</v>
      </c>
      <c r="S2" s="5" t="s">
        <v>81</v>
      </c>
    </row>
    <row r="3" spans="1:19">
      <c r="A3" s="22" t="s">
        <v>148</v>
      </c>
      <c r="B3">
        <v>1</v>
      </c>
      <c r="C3" t="s">
        <v>64</v>
      </c>
      <c r="D3" t="s">
        <v>86</v>
      </c>
      <c r="E3" t="s">
        <v>71</v>
      </c>
      <c r="F3" t="s">
        <v>149</v>
      </c>
      <c r="G3" t="s">
        <v>11</v>
      </c>
      <c r="H3">
        <v>-600</v>
      </c>
      <c r="I3">
        <v>-600</v>
      </c>
      <c r="J3">
        <v>-600</v>
      </c>
      <c r="K3">
        <v>-600</v>
      </c>
      <c r="L3">
        <v>-600</v>
      </c>
      <c r="M3">
        <v>-600</v>
      </c>
      <c r="N3">
        <v>-600</v>
      </c>
      <c r="O3">
        <v>-600</v>
      </c>
      <c r="P3">
        <v>-600</v>
      </c>
      <c r="Q3">
        <v>-600</v>
      </c>
      <c r="R3">
        <v>-600</v>
      </c>
      <c r="S3">
        <v>-600</v>
      </c>
    </row>
    <row r="4" spans="1:19">
      <c r="A4" s="22" t="s">
        <v>12</v>
      </c>
      <c r="B4">
        <v>1</v>
      </c>
      <c r="C4" t="s">
        <v>64</v>
      </c>
      <c r="D4" t="s">
        <v>86</v>
      </c>
      <c r="E4" t="s">
        <v>71</v>
      </c>
      <c r="F4" t="s">
        <v>149</v>
      </c>
      <c r="G4" t="s">
        <v>11</v>
      </c>
      <c r="H4">
        <v>-600</v>
      </c>
      <c r="I4">
        <v>-600</v>
      </c>
      <c r="J4">
        <v>-600</v>
      </c>
      <c r="K4">
        <v>-600</v>
      </c>
      <c r="L4">
        <v>-600</v>
      </c>
      <c r="M4">
        <v>-600</v>
      </c>
      <c r="N4">
        <v>-600</v>
      </c>
      <c r="O4">
        <v>-600</v>
      </c>
      <c r="P4">
        <v>-600</v>
      </c>
      <c r="Q4">
        <v>-600</v>
      </c>
      <c r="R4">
        <v>-600</v>
      </c>
      <c r="S4">
        <v>-600</v>
      </c>
    </row>
    <row r="5" spans="1:19">
      <c r="A5" s="22" t="s">
        <v>148</v>
      </c>
      <c r="B5">
        <v>2</v>
      </c>
      <c r="C5" t="s">
        <v>63</v>
      </c>
      <c r="D5" t="s">
        <v>170</v>
      </c>
      <c r="E5" t="s">
        <v>170</v>
      </c>
      <c r="F5" t="s">
        <v>27</v>
      </c>
      <c r="G5" t="s">
        <v>10</v>
      </c>
      <c r="H5">
        <v>1200</v>
      </c>
      <c r="I5">
        <v>1200</v>
      </c>
      <c r="J5">
        <v>1200</v>
      </c>
      <c r="K5">
        <v>1200</v>
      </c>
      <c r="L5">
        <v>1200</v>
      </c>
      <c r="M5">
        <v>1200</v>
      </c>
      <c r="N5">
        <v>1200</v>
      </c>
      <c r="O5">
        <v>1200</v>
      </c>
      <c r="P5">
        <v>1200</v>
      </c>
      <c r="Q5">
        <v>1200</v>
      </c>
      <c r="R5">
        <v>1200</v>
      </c>
      <c r="S5">
        <v>1200</v>
      </c>
    </row>
    <row r="6" spans="1:19">
      <c r="A6" s="22" t="s">
        <v>12</v>
      </c>
      <c r="B6">
        <v>2</v>
      </c>
      <c r="C6" t="s">
        <v>63</v>
      </c>
      <c r="D6" t="s">
        <v>171</v>
      </c>
      <c r="E6" t="s">
        <v>171</v>
      </c>
      <c r="F6" t="s">
        <v>27</v>
      </c>
      <c r="G6" t="s">
        <v>10</v>
      </c>
      <c r="H6">
        <v>1300</v>
      </c>
      <c r="I6">
        <v>1300</v>
      </c>
      <c r="J6">
        <v>1300</v>
      </c>
      <c r="K6">
        <v>1300</v>
      </c>
      <c r="L6">
        <v>1300</v>
      </c>
      <c r="M6">
        <v>1300</v>
      </c>
      <c r="N6">
        <v>1300</v>
      </c>
      <c r="O6">
        <v>1300</v>
      </c>
      <c r="P6">
        <v>1300</v>
      </c>
      <c r="Q6">
        <v>1300</v>
      </c>
      <c r="R6">
        <v>1300</v>
      </c>
      <c r="S6">
        <v>1300</v>
      </c>
    </row>
    <row r="7" spans="1:19">
      <c r="A7" s="22" t="s">
        <v>149</v>
      </c>
      <c r="B7">
        <v>3</v>
      </c>
      <c r="C7" t="s">
        <v>65</v>
      </c>
      <c r="D7" t="s">
        <v>28</v>
      </c>
      <c r="E7" t="s">
        <v>28</v>
      </c>
      <c r="F7" t="s">
        <v>31</v>
      </c>
      <c r="G7" t="s">
        <v>11</v>
      </c>
      <c r="H7">
        <v>-40</v>
      </c>
      <c r="I7">
        <v>-40</v>
      </c>
      <c r="J7">
        <v>-40</v>
      </c>
      <c r="K7">
        <v>-40</v>
      </c>
      <c r="L7">
        <v>-40</v>
      </c>
      <c r="M7">
        <v>-40</v>
      </c>
      <c r="N7">
        <v>-40</v>
      </c>
      <c r="O7">
        <v>-40</v>
      </c>
      <c r="P7">
        <v>-40</v>
      </c>
      <c r="Q7">
        <v>-40</v>
      </c>
      <c r="R7">
        <v>-40</v>
      </c>
      <c r="S7">
        <v>-40</v>
      </c>
    </row>
    <row r="8" spans="1:19">
      <c r="A8" s="22" t="s">
        <v>12</v>
      </c>
      <c r="B8">
        <v>5</v>
      </c>
      <c r="C8" t="s">
        <v>65</v>
      </c>
      <c r="D8" t="s">
        <v>18</v>
      </c>
      <c r="E8" t="s">
        <v>18</v>
      </c>
      <c r="F8" t="s">
        <v>19</v>
      </c>
      <c r="G8" t="s">
        <v>11</v>
      </c>
      <c r="H8">
        <v>-3.8</v>
      </c>
      <c r="I8">
        <v>-3.8</v>
      </c>
      <c r="J8">
        <v>-3.8</v>
      </c>
      <c r="K8">
        <v>-3.8</v>
      </c>
      <c r="L8">
        <v>-3.8</v>
      </c>
      <c r="M8">
        <v>-3.8</v>
      </c>
      <c r="N8">
        <v>-3.8</v>
      </c>
      <c r="O8">
        <v>-3.8</v>
      </c>
      <c r="P8">
        <v>-3.8</v>
      </c>
      <c r="Q8">
        <v>-3.8</v>
      </c>
      <c r="R8">
        <v>-3.8</v>
      </c>
      <c r="S8">
        <v>-3.8</v>
      </c>
    </row>
    <row r="9" spans="1:19">
      <c r="A9" s="22" t="s">
        <v>148</v>
      </c>
      <c r="B9">
        <v>5</v>
      </c>
      <c r="C9" t="s">
        <v>65</v>
      </c>
      <c r="D9" t="s">
        <v>18</v>
      </c>
      <c r="E9" t="s">
        <v>18</v>
      </c>
      <c r="F9" t="s">
        <v>19</v>
      </c>
      <c r="G9" t="s">
        <v>11</v>
      </c>
      <c r="H9">
        <v>-3.8</v>
      </c>
      <c r="I9">
        <v>-3.8</v>
      </c>
      <c r="J9">
        <v>-3.8</v>
      </c>
      <c r="K9">
        <v>-3.8</v>
      </c>
      <c r="L9">
        <v>-3.8</v>
      </c>
      <c r="M9">
        <v>-3.8</v>
      </c>
      <c r="N9">
        <v>-3.8</v>
      </c>
      <c r="O9">
        <v>-3.8</v>
      </c>
      <c r="P9">
        <v>-3.8</v>
      </c>
      <c r="Q9">
        <v>-3.8</v>
      </c>
      <c r="R9">
        <v>-3.8</v>
      </c>
      <c r="S9">
        <v>-3.8</v>
      </c>
    </row>
    <row r="10" spans="1:19">
      <c r="A10" s="22" t="s">
        <v>149</v>
      </c>
      <c r="B10">
        <v>5</v>
      </c>
      <c r="C10" t="s">
        <v>65</v>
      </c>
      <c r="D10" t="s">
        <v>18</v>
      </c>
      <c r="E10" t="s">
        <v>18</v>
      </c>
      <c r="F10" t="s">
        <v>19</v>
      </c>
      <c r="G10" t="s">
        <v>11</v>
      </c>
      <c r="H10">
        <v>-3.8</v>
      </c>
      <c r="I10">
        <v>-3.8</v>
      </c>
      <c r="J10">
        <v>-3.8</v>
      </c>
      <c r="K10">
        <v>-3.8</v>
      </c>
      <c r="L10">
        <v>-3.8</v>
      </c>
      <c r="M10">
        <v>-3.8</v>
      </c>
      <c r="N10">
        <v>-3.8</v>
      </c>
      <c r="O10">
        <v>-3.8</v>
      </c>
      <c r="P10">
        <v>-3.8</v>
      </c>
      <c r="Q10">
        <v>-3.8</v>
      </c>
      <c r="R10">
        <v>-3.8</v>
      </c>
      <c r="S10">
        <v>-3.8</v>
      </c>
    </row>
    <row r="11" spans="1:19">
      <c r="A11" s="22" t="s">
        <v>149</v>
      </c>
      <c r="B11">
        <v>10</v>
      </c>
      <c r="C11" t="s">
        <v>65</v>
      </c>
      <c r="D11" t="s">
        <v>168</v>
      </c>
      <c r="E11" t="s">
        <v>168</v>
      </c>
      <c r="F11" t="s">
        <v>31</v>
      </c>
      <c r="G11" t="s">
        <v>11</v>
      </c>
      <c r="H11">
        <v>-350</v>
      </c>
      <c r="I11">
        <v>-350</v>
      </c>
      <c r="J11">
        <v>-350</v>
      </c>
      <c r="K11">
        <v>-350</v>
      </c>
      <c r="L11">
        <v>-350</v>
      </c>
      <c r="M11">
        <v>-350</v>
      </c>
      <c r="N11">
        <v>-350</v>
      </c>
      <c r="O11">
        <v>-350</v>
      </c>
      <c r="P11">
        <v>-350</v>
      </c>
      <c r="Q11">
        <v>-350</v>
      </c>
      <c r="R11">
        <v>-350</v>
      </c>
      <c r="S11">
        <v>-350</v>
      </c>
    </row>
    <row r="12" spans="1:19">
      <c r="A12" s="22" t="s">
        <v>148</v>
      </c>
      <c r="B12">
        <v>12</v>
      </c>
      <c r="C12" t="s">
        <v>63</v>
      </c>
      <c r="D12" t="s">
        <v>170</v>
      </c>
      <c r="E12" t="s">
        <v>170</v>
      </c>
      <c r="F12" t="s">
        <v>27</v>
      </c>
      <c r="G12" t="s">
        <v>10</v>
      </c>
      <c r="H12">
        <v>1200</v>
      </c>
      <c r="I12">
        <v>1200</v>
      </c>
      <c r="J12">
        <v>1200</v>
      </c>
      <c r="K12">
        <v>1200</v>
      </c>
      <c r="L12">
        <v>1200</v>
      </c>
      <c r="M12">
        <v>1200</v>
      </c>
      <c r="N12">
        <v>1200</v>
      </c>
      <c r="O12">
        <v>1200</v>
      </c>
      <c r="P12">
        <v>1200</v>
      </c>
      <c r="Q12">
        <v>1200</v>
      </c>
      <c r="R12">
        <v>1200</v>
      </c>
      <c r="S12">
        <v>1200</v>
      </c>
    </row>
    <row r="13" spans="1:19">
      <c r="A13" s="22" t="s">
        <v>12</v>
      </c>
      <c r="B13">
        <v>13</v>
      </c>
      <c r="C13" t="s">
        <v>64</v>
      </c>
      <c r="D13" t="s">
        <v>86</v>
      </c>
      <c r="E13" t="s">
        <v>71</v>
      </c>
      <c r="F13" t="s">
        <v>149</v>
      </c>
      <c r="G13" t="s">
        <v>11</v>
      </c>
      <c r="H13">
        <v>-600</v>
      </c>
      <c r="I13">
        <v>-600</v>
      </c>
      <c r="J13">
        <v>-600</v>
      </c>
      <c r="K13">
        <v>-600</v>
      </c>
      <c r="L13">
        <v>-600</v>
      </c>
      <c r="M13">
        <v>-600</v>
      </c>
      <c r="N13">
        <v>-600</v>
      </c>
      <c r="O13">
        <v>-600</v>
      </c>
      <c r="P13">
        <v>-600</v>
      </c>
      <c r="Q13">
        <v>-600</v>
      </c>
      <c r="R13">
        <v>-600</v>
      </c>
      <c r="S13">
        <v>-600</v>
      </c>
    </row>
  </sheetData>
  <sheetProtection sheet="1" objects="1" scenarios="1" sort="0" autoFilter="0"/>
  <mergeCells count="1">
    <mergeCell ref="A1:S1"/>
  </mergeCells>
  <dataValidations count="2">
    <dataValidation type="list" allowBlank="1" showInputMessage="1" showErrorMessage="1" sqref="E2:G2">
      <formula1>categ</formula1>
    </dataValidation>
    <dataValidation type="list" allowBlank="1" showInputMessage="1" showErrorMessage="1" sqref="A2">
      <formula1>compte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08"/>
  <dimension ref="A1:L3"/>
  <sheetViews>
    <sheetView tabSelected="1" workbookViewId="0">
      <selection activeCell="J2" sqref="J2"/>
    </sheetView>
  </sheetViews>
  <sheetFormatPr baseColWidth="10" defaultRowHeight="12.75"/>
  <cols>
    <col min="1" max="1" width="9.85546875" bestFit="1" customWidth="1"/>
    <col min="2" max="2" width="14.42578125" customWidth="1"/>
    <col min="3" max="3" width="18.7109375" customWidth="1"/>
    <col min="5" max="5" width="9.7109375" bestFit="1" customWidth="1"/>
    <col min="6" max="6" width="21" bestFit="1" customWidth="1"/>
    <col min="7" max="7" width="17.7109375" bestFit="1" customWidth="1"/>
    <col min="8" max="8" width="7.42578125" bestFit="1" customWidth="1"/>
    <col min="9" max="9" width="14.42578125" bestFit="1" customWidth="1"/>
    <col min="10" max="10" width="14" bestFit="1" customWidth="1"/>
  </cols>
  <sheetData>
    <row r="1" spans="1:12">
      <c r="A1" t="s">
        <v>0</v>
      </c>
      <c r="B1" t="s">
        <v>130</v>
      </c>
      <c r="C1" t="s">
        <v>45</v>
      </c>
      <c r="D1" t="s">
        <v>1</v>
      </c>
      <c r="E1" t="s">
        <v>11</v>
      </c>
      <c r="F1" t="s">
        <v>127</v>
      </c>
      <c r="G1" t="s">
        <v>46</v>
      </c>
      <c r="H1" t="s">
        <v>125</v>
      </c>
      <c r="I1" t="s">
        <v>126</v>
      </c>
      <c r="J1" t="s">
        <v>128</v>
      </c>
      <c r="K1" t="s">
        <v>9</v>
      </c>
      <c r="L1" t="s">
        <v>140</v>
      </c>
    </row>
    <row r="2" spans="1:12">
      <c r="A2" s="34">
        <v>42371</v>
      </c>
      <c r="B2" s="34" t="s">
        <v>70</v>
      </c>
      <c r="C2" s="34" t="s">
        <v>146</v>
      </c>
      <c r="D2" s="35" t="s">
        <v>70</v>
      </c>
      <c r="E2" s="36">
        <v>-62.33</v>
      </c>
      <c r="F2" s="37">
        <v>792.28</v>
      </c>
      <c r="G2" s="37" t="s">
        <v>134</v>
      </c>
      <c r="H2" s="38">
        <v>58.31</v>
      </c>
      <c r="I2" s="39">
        <v>1.2250000000000001</v>
      </c>
      <c r="J2" s="40">
        <f>Tableau4[[#This Row],[Distance parcourue]]/100</f>
        <v>7.9227999999999996</v>
      </c>
      <c r="K2" s="35"/>
      <c r="L2" s="35" t="s">
        <v>172</v>
      </c>
    </row>
    <row r="3" spans="1:12">
      <c r="A3" s="34">
        <v>42373</v>
      </c>
      <c r="B3" s="34" t="s">
        <v>129</v>
      </c>
      <c r="C3" s="34" t="s">
        <v>164</v>
      </c>
      <c r="D3" s="35" t="s">
        <v>129</v>
      </c>
      <c r="E3" s="36">
        <v>-56.78</v>
      </c>
      <c r="F3" s="37">
        <v>568.99</v>
      </c>
      <c r="G3" s="37" t="s">
        <v>136</v>
      </c>
      <c r="H3" s="38">
        <v>60.63</v>
      </c>
      <c r="I3" s="39">
        <v>1.226</v>
      </c>
      <c r="J3" s="40">
        <f>Tableau4[[#This Row],[Distance parcourue]]/100</f>
        <v>5.6898999999999997</v>
      </c>
      <c r="K3" s="35"/>
      <c r="L3" s="35" t="s">
        <v>180</v>
      </c>
    </row>
  </sheetData>
  <sheetProtection sheet="1" objects="1" scenarios="1" sort="0" autoFilter="0"/>
  <conditionalFormatting sqref="E2:E1048576">
    <cfRule type="cellIs" dxfId="46" priority="1" operator="lessThanOrEqual">
      <formula>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09"/>
  <dimension ref="A1:AC4"/>
  <sheetViews>
    <sheetView topLeftCell="H1" workbookViewId="0">
      <selection activeCell="K45" sqref="K45"/>
    </sheetView>
  </sheetViews>
  <sheetFormatPr baseColWidth="10" defaultRowHeight="12.75"/>
  <cols>
    <col min="1" max="1" width="25" bestFit="1" customWidth="1"/>
    <col min="4" max="5" width="13.28515625" customWidth="1"/>
    <col min="11" max="29" width="11.85546875" customWidth="1"/>
  </cols>
  <sheetData>
    <row r="1" spans="1:29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>
        <v>1</v>
      </c>
      <c r="S1">
        <v>2</v>
      </c>
      <c r="T1">
        <v>3</v>
      </c>
      <c r="U1">
        <v>4</v>
      </c>
      <c r="V1">
        <v>5</v>
      </c>
      <c r="W1">
        <v>6</v>
      </c>
      <c r="X1">
        <v>7</v>
      </c>
      <c r="Y1">
        <v>8</v>
      </c>
      <c r="Z1">
        <v>9</v>
      </c>
      <c r="AA1">
        <v>10</v>
      </c>
      <c r="AB1">
        <v>11</v>
      </c>
      <c r="AC1">
        <v>12</v>
      </c>
    </row>
    <row r="2" spans="1:29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t="e">
        <f ca="1">SUM(INDIRECT("R4:R"&amp;COUNTA($C:$C)+3))</f>
        <v>#NAME?</v>
      </c>
      <c r="S2" t="e">
        <f ca="1">SUM(INDIRECT("S4:S"&amp;COUNTA($C:$C)+3))</f>
        <v>#NAME?</v>
      </c>
      <c r="T2" t="e">
        <f ca="1">SUM(INDIRECT("T4:T"&amp;COUNTA($C:$C)+3))</f>
        <v>#NAME?</v>
      </c>
      <c r="U2" t="e">
        <f ca="1">SUM(INDIRECT("U4:U"&amp;COUNTA($C:$C)+3))</f>
        <v>#NAME?</v>
      </c>
      <c r="V2" t="e">
        <f ca="1">SUM(INDIRECT("V4:V"&amp;COUNTA($C:$C)+3))</f>
        <v>#NAME?</v>
      </c>
      <c r="W2" t="e">
        <f ca="1">SUM(INDIRECT("W4:W"&amp;COUNTA($C:$C)+3))</f>
        <v>#NAME?</v>
      </c>
      <c r="X2" t="e">
        <f ca="1">SUM(INDIRECT("X4:X"&amp;COUNTA($C:$C)+3))</f>
        <v>#NAME?</v>
      </c>
      <c r="Y2" t="e">
        <f ca="1">SUM(INDIRECT("Y4:Y"&amp;COUNTA($C:$C)+3))</f>
        <v>#NAME?</v>
      </c>
      <c r="Z2" t="e">
        <f ca="1">SUM(INDIRECT("Z4:Z"&amp;COUNTA($C:$C)+3))</f>
        <v>#NAME?</v>
      </c>
      <c r="AA2" t="e">
        <f ca="1">SUM(INDIRECT("AA4:AA"&amp;COUNTA($C:$C)+3))</f>
        <v>#NAME?</v>
      </c>
      <c r="AB2" t="e">
        <f ca="1">SUM(INDIRECT("AB4:AB"&amp;COUNTA($C:$C)+3))</f>
        <v>#NAME?</v>
      </c>
      <c r="AC2" t="e">
        <f ca="1">SUM(INDIRECT("AC4:AC"&amp;COUNTA($C:$C)+3))</f>
        <v>#NAME?</v>
      </c>
    </row>
    <row r="3" spans="1:29">
      <c r="A3" t="s">
        <v>2</v>
      </c>
      <c r="B3" t="s">
        <v>1</v>
      </c>
      <c r="C3" t="s">
        <v>14</v>
      </c>
      <c r="D3" t="s">
        <v>15</v>
      </c>
      <c r="E3" t="s">
        <v>124</v>
      </c>
      <c r="F3" t="s">
        <v>68</v>
      </c>
      <c r="G3" t="s">
        <v>69</v>
      </c>
      <c r="H3" t="s">
        <v>72</v>
      </c>
      <c r="I3" t="s">
        <v>73</v>
      </c>
      <c r="J3" t="s">
        <v>74</v>
      </c>
      <c r="K3" t="s">
        <v>75</v>
      </c>
      <c r="L3" t="s">
        <v>76</v>
      </c>
      <c r="M3" t="s">
        <v>77</v>
      </c>
      <c r="N3" t="s">
        <v>78</v>
      </c>
      <c r="O3" t="s">
        <v>79</v>
      </c>
      <c r="P3" t="s">
        <v>80</v>
      </c>
      <c r="Q3" t="s">
        <v>81</v>
      </c>
      <c r="R3" t="s">
        <v>91</v>
      </c>
      <c r="S3" t="s">
        <v>90</v>
      </c>
      <c r="T3" t="s">
        <v>92</v>
      </c>
      <c r="U3" t="s">
        <v>93</v>
      </c>
      <c r="V3" t="s">
        <v>94</v>
      </c>
      <c r="W3" t="s">
        <v>95</v>
      </c>
      <c r="X3" t="s">
        <v>96</v>
      </c>
      <c r="Y3" t="s">
        <v>97</v>
      </c>
      <c r="Z3" t="s">
        <v>98</v>
      </c>
      <c r="AA3" t="s">
        <v>99</v>
      </c>
      <c r="AB3" t="s">
        <v>100</v>
      </c>
      <c r="AC3" t="s">
        <v>101</v>
      </c>
    </row>
    <row r="4" spans="1:29">
      <c r="A4" t="s">
        <v>13</v>
      </c>
      <c r="C4" t="s">
        <v>18</v>
      </c>
      <c r="D4" t="s">
        <v>6</v>
      </c>
      <c r="E4">
        <f>SUM(Tableau3[[#This Row],[Janvier]:[Décembre]])</f>
        <v>190</v>
      </c>
      <c r="F4">
        <v>100</v>
      </c>
      <c r="G4">
        <v>10</v>
      </c>
      <c r="H4">
        <v>10</v>
      </c>
      <c r="I4">
        <v>10</v>
      </c>
      <c r="J4">
        <v>10</v>
      </c>
      <c r="K4">
        <v>10</v>
      </c>
      <c r="L4">
        <v>10</v>
      </c>
      <c r="M4">
        <v>10</v>
      </c>
      <c r="N4">
        <v>10</v>
      </c>
      <c r="O4">
        <v>10</v>
      </c>
      <c r="R4" t="e">
        <f t="shared" ref="R4:AC4" ca="1" si="0">F4-SUMPRODUCT((Libellés_principaux=$C4)*(Libellés_secondaires=$D4)*(Débit))</f>
        <v>#NAME?</v>
      </c>
      <c r="S4" t="e">
        <f t="shared" ca="1" si="0"/>
        <v>#NAME?</v>
      </c>
      <c r="T4" t="e">
        <f t="shared" ca="1" si="0"/>
        <v>#NAME?</v>
      </c>
      <c r="U4" t="e">
        <f t="shared" ca="1" si="0"/>
        <v>#NAME?</v>
      </c>
      <c r="V4" t="e">
        <f t="shared" ca="1" si="0"/>
        <v>#NAME?</v>
      </c>
      <c r="W4" t="e">
        <f t="shared" ca="1" si="0"/>
        <v>#NAME?</v>
      </c>
      <c r="X4" t="e">
        <f t="shared" ca="1" si="0"/>
        <v>#NAME?</v>
      </c>
      <c r="Y4" t="e">
        <f t="shared" ca="1" si="0"/>
        <v>#NAME?</v>
      </c>
      <c r="Z4" t="e">
        <f t="shared" ca="1" si="0"/>
        <v>#NAME?</v>
      </c>
      <c r="AA4" t="e">
        <f t="shared" ca="1" si="0"/>
        <v>#NAME?</v>
      </c>
      <c r="AB4" t="e">
        <f t="shared" ca="1" si="0"/>
        <v>#NAME?</v>
      </c>
      <c r="AC4" t="e">
        <f t="shared" ca="1" si="0"/>
        <v>#NAME?</v>
      </c>
    </row>
  </sheetData>
  <mergeCells count="1">
    <mergeCell ref="A1:Q2"/>
  </mergeCells>
  <dataValidations count="6">
    <dataValidation type="list" allowBlank="1" showInputMessage="1" showErrorMessage="1" sqref="C3:E3">
      <formula1>categ</formula1>
    </dataValidation>
    <dataValidation type="list" allowBlank="1" showInputMessage="1" showErrorMessage="1" sqref="C5:C1048576">
      <formula1>"choix1"</formula1>
    </dataValidation>
    <dataValidation type="list" allowBlank="1" showInputMessage="1" showErrorMessage="1" sqref="D5:D1048576">
      <formula1>Choix2</formula1>
    </dataValidation>
    <dataValidation type="list" allowBlank="1" showInputMessage="1" showErrorMessage="1" sqref="A4:A1048576">
      <formula1>compte</formula1>
    </dataValidation>
    <dataValidation type="list" allowBlank="1" showInputMessage="1" showErrorMessage="1" sqref="C4">
      <formula1>Choix1</formula1>
    </dataValidation>
    <dataValidation type="list" allowBlank="1" showInputMessage="1" showErrorMessage="1" sqref="D4">
      <formula1>OFFSET(Choix2,MATCH(C4,Choix1,0)-1,1,,COUNTA(OFFSET(Choix2,MATCH(C4,Choix1,0)-1,0))-1)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T19"/>
  <sheetViews>
    <sheetView zoomScale="70" zoomScaleNormal="70" workbookViewId="0">
      <selection activeCell="R2" sqref="R1:R1048576"/>
    </sheetView>
  </sheetViews>
  <sheetFormatPr baseColWidth="10" defaultRowHeight="12.75"/>
  <cols>
    <col min="1" max="1" width="17.140625" bestFit="1" customWidth="1"/>
    <col min="2" max="3" width="5.28515625" bestFit="1" customWidth="1"/>
    <col min="4" max="4" width="16.28515625" bestFit="1" customWidth="1"/>
    <col min="5" max="6" width="5.28515625" bestFit="1" customWidth="1"/>
    <col min="7" max="7" width="16.28515625" bestFit="1" customWidth="1"/>
    <col min="8" max="9" width="5.28515625" bestFit="1" customWidth="1"/>
    <col min="10" max="10" width="16.28515625" customWidth="1"/>
    <col min="11" max="12" width="5.28515625" bestFit="1" customWidth="1"/>
    <col min="13" max="13" width="16.28515625" bestFit="1" customWidth="1"/>
    <col min="14" max="15" width="5.28515625" bestFit="1" customWidth="1"/>
    <col min="16" max="16" width="16.28515625" bestFit="1" customWidth="1"/>
    <col min="17" max="18" width="5.28515625" bestFit="1" customWidth="1"/>
    <col min="19" max="19" width="16.28515625" bestFit="1" customWidth="1"/>
  </cols>
  <sheetData>
    <row r="1" spans="1:20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</row>
    <row r="2" spans="1:20" ht="13.5" thickBot="1">
      <c r="A2" s="61" t="s">
        <v>120</v>
      </c>
      <c r="B2" s="61"/>
      <c r="C2" s="61"/>
      <c r="D2" s="61"/>
      <c r="E2" s="61"/>
      <c r="F2" s="61"/>
      <c r="G2" s="61"/>
      <c r="H2" s="61"/>
      <c r="I2" s="61"/>
      <c r="J2" t="s">
        <v>122</v>
      </c>
    </row>
    <row r="3" spans="1:20" ht="13.5" thickBot="1">
      <c r="A3" s="61" t="s">
        <v>121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 t="s">
        <v>106</v>
      </c>
      <c r="T3" s="61"/>
    </row>
    <row r="4" spans="1:20" ht="13.5" thickBot="1">
      <c r="A4" t="s">
        <v>107</v>
      </c>
      <c r="B4" s="61">
        <v>700</v>
      </c>
      <c r="C4" s="61"/>
      <c r="D4" t="s">
        <v>108</v>
      </c>
      <c r="E4" s="61">
        <v>200</v>
      </c>
      <c r="F4" s="61"/>
      <c r="G4" t="s">
        <v>3</v>
      </c>
      <c r="H4" s="61">
        <v>150</v>
      </c>
      <c r="I4" s="61"/>
      <c r="J4" t="s">
        <v>109</v>
      </c>
      <c r="K4" s="61">
        <v>120</v>
      </c>
      <c r="L4" s="61"/>
      <c r="M4" t="s">
        <v>110</v>
      </c>
      <c r="N4" s="61">
        <v>0</v>
      </c>
      <c r="O4" s="61"/>
      <c r="P4" t="s">
        <v>111</v>
      </c>
      <c r="Q4" s="61">
        <v>0</v>
      </c>
      <c r="R4" s="61"/>
      <c r="S4" t="s">
        <v>112</v>
      </c>
      <c r="T4">
        <f>SUM(T6:T16)</f>
        <v>0</v>
      </c>
    </row>
    <row r="5" spans="1:20" ht="13.5" thickBot="1">
      <c r="A5" t="s">
        <v>113</v>
      </c>
      <c r="B5" s="61">
        <f>B4-C17</f>
        <v>700</v>
      </c>
      <c r="C5" s="61"/>
      <c r="D5" t="s">
        <v>113</v>
      </c>
      <c r="E5" s="61">
        <f>E4-F17</f>
        <v>200</v>
      </c>
      <c r="F5" s="61"/>
      <c r="G5" t="s">
        <v>113</v>
      </c>
      <c r="H5" s="61">
        <f>H4-I17</f>
        <v>150</v>
      </c>
      <c r="I5" s="61"/>
      <c r="J5" t="s">
        <v>113</v>
      </c>
      <c r="K5" s="61">
        <f>K4-L17</f>
        <v>120</v>
      </c>
      <c r="L5" s="61"/>
      <c r="M5" t="s">
        <v>113</v>
      </c>
      <c r="N5" s="61">
        <f>N4-O17</f>
        <v>0</v>
      </c>
      <c r="O5" s="61"/>
      <c r="P5" t="s">
        <v>113</v>
      </c>
      <c r="Q5" s="61">
        <f>Q4-R17</f>
        <v>0</v>
      </c>
      <c r="R5" s="61"/>
      <c r="S5" t="s">
        <v>114</v>
      </c>
      <c r="T5" t="s">
        <v>115</v>
      </c>
    </row>
    <row r="6" spans="1:20" ht="13.5" thickBot="1">
      <c r="A6" t="s">
        <v>114</v>
      </c>
      <c r="B6" t="s">
        <v>116</v>
      </c>
      <c r="C6" t="s">
        <v>117</v>
      </c>
      <c r="D6" t="s">
        <v>114</v>
      </c>
      <c r="E6" t="s">
        <v>116</v>
      </c>
      <c r="F6" t="s">
        <v>117</v>
      </c>
      <c r="G6" t="s">
        <v>114</v>
      </c>
      <c r="H6" t="s">
        <v>116</v>
      </c>
      <c r="I6" t="s">
        <v>117</v>
      </c>
      <c r="J6" t="s">
        <v>114</v>
      </c>
      <c r="K6" t="s">
        <v>116</v>
      </c>
      <c r="L6" t="s">
        <v>117</v>
      </c>
      <c r="M6" t="s">
        <v>114</v>
      </c>
      <c r="N6" t="s">
        <v>116</v>
      </c>
      <c r="O6" t="s">
        <v>117</v>
      </c>
      <c r="P6" t="s">
        <v>114</v>
      </c>
      <c r="Q6" t="s">
        <v>116</v>
      </c>
      <c r="R6" t="s">
        <v>117</v>
      </c>
    </row>
    <row r="16" spans="1:20" ht="13.5" thickBot="1"/>
    <row r="17" spans="1:20" ht="13.5" thickBot="1">
      <c r="A17" t="str">
        <f>"Total "&amp;A4</f>
        <v>Total Achats divers</v>
      </c>
      <c r="B17">
        <f>SUM(B7:B16)</f>
        <v>0</v>
      </c>
      <c r="C17">
        <f t="array" ref="C17">SUMPRODUCT((IF(B7:B16=0,C7:C16,B7:B16))*1)</f>
        <v>0</v>
      </c>
      <c r="D17" t="str">
        <f>"Total "&amp;D4</f>
        <v>Total Habillement</v>
      </c>
      <c r="E17">
        <f>SUM(E7:E16)</f>
        <v>0</v>
      </c>
      <c r="F17">
        <f t="array" ref="F17">SUMPRODUCT((IF(E7:E16=0,F7:F16,E7:E16))*1)</f>
        <v>0</v>
      </c>
      <c r="G17" t="str">
        <f>"Total "&amp;G4</f>
        <v>Total Divers</v>
      </c>
      <c r="H17">
        <f>SUM(H7:H16)</f>
        <v>0</v>
      </c>
      <c r="I17">
        <f t="array" ref="I17">SUMPRODUCT((IF(H7:H16=0,I7:I16,H7:H16))*1)</f>
        <v>0</v>
      </c>
      <c r="J17" t="str">
        <f>"Total "&amp;J4</f>
        <v>Total Cantine</v>
      </c>
      <c r="K17">
        <f>SUM(K7:K16)</f>
        <v>0</v>
      </c>
      <c r="L17">
        <f t="array" ref="L17">SUMPRODUCT((IF(K7:K16=0,L7:L16,K7:K16))*1)</f>
        <v>0</v>
      </c>
      <c r="M17" t="str">
        <f>"Total "&amp;M4</f>
        <v>Total Extra</v>
      </c>
      <c r="N17">
        <f>SUM(N7:N16)</f>
        <v>0</v>
      </c>
      <c r="O17">
        <f t="array" ref="O17">SUMPRODUCT((IF(N7:N16=0,O7:O16,N7:N16))*1)</f>
        <v>0</v>
      </c>
      <c r="P17" t="str">
        <f>"Total "&amp;P4</f>
        <v>Total Autre</v>
      </c>
      <c r="Q17">
        <f>SUM(Q7:Q16)</f>
        <v>0</v>
      </c>
      <c r="R17">
        <f t="array" ref="R17">SUMPRODUCT((IF(Q7:Q16=0,R7:R16,Q7:Q16))*1)</f>
        <v>0</v>
      </c>
      <c r="S17" t="s">
        <v>118</v>
      </c>
      <c r="T17">
        <f>T4</f>
        <v>0</v>
      </c>
    </row>
    <row r="18" spans="1:20">
      <c r="A18" t="s">
        <v>119</v>
      </c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</row>
    <row r="19" spans="1:20" ht="13.5" thickBot="1"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</row>
  </sheetData>
  <mergeCells count="17">
    <mergeCell ref="A1:T1"/>
    <mergeCell ref="A2:I2"/>
    <mergeCell ref="A3:R3"/>
    <mergeCell ref="S3:T3"/>
    <mergeCell ref="B4:C4"/>
    <mergeCell ref="E4:F4"/>
    <mergeCell ref="H4:I4"/>
    <mergeCell ref="K4:L4"/>
    <mergeCell ref="N4:O4"/>
    <mergeCell ref="Q4:R4"/>
    <mergeCell ref="B18:T19"/>
    <mergeCell ref="B5:C5"/>
    <mergeCell ref="E5:F5"/>
    <mergeCell ref="H5:I5"/>
    <mergeCell ref="K5:L5"/>
    <mergeCell ref="N5:O5"/>
    <mergeCell ref="Q5:R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5</vt:i4>
      </vt:variant>
    </vt:vector>
  </HeadingPairs>
  <TitlesOfParts>
    <vt:vector size="15" baseType="lpstr">
      <vt:lpstr>TCD_Compte</vt:lpstr>
      <vt:lpstr>TCD_Catégorie</vt:lpstr>
      <vt:lpstr>Crédit_Débit</vt:lpstr>
      <vt:lpstr>BD_Rubrique</vt:lpstr>
      <vt:lpstr>BD_Nom</vt:lpstr>
      <vt:lpstr>Système</vt:lpstr>
      <vt:lpstr>Mensualisation</vt:lpstr>
      <vt:lpstr>Carburant</vt:lpstr>
      <vt:lpstr>Budjet</vt:lpstr>
      <vt:lpstr>Gestion_Dépense</vt:lpstr>
      <vt:lpstr>Compte_princ</vt:lpstr>
      <vt:lpstr>Date</vt:lpstr>
      <vt:lpstr>IdCarburant</vt:lpstr>
      <vt:lpstr>IdTransfert</vt:lpstr>
      <vt:lpstr>suivi_chèque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</dc:creator>
  <cp:lastModifiedBy>PC-HP</cp:lastModifiedBy>
  <dcterms:created xsi:type="dcterms:W3CDTF">2004-03-07T20:52:29Z</dcterms:created>
  <dcterms:modified xsi:type="dcterms:W3CDTF">2016-01-02T21:53:36Z</dcterms:modified>
</cp:coreProperties>
</file>