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480" tabRatio="804" activeTab="4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</sheets>
  <definedNames>
    <definedName name="_xlnm._FilterDatabase" localSheetId="2" hidden="1">Crédit_Débit!$A$2:$I$58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NumCheque">Système!$B$2:$B$1048576</definedName>
    <definedName name="suivi_chèque">Système!$G$2</definedName>
    <definedName name="Tiers">OFFSET(BD!$A$1,1,,COUNTA(BD!$A:$A)-1)</definedName>
    <definedName name="Transferts">BD!$B$2</definedName>
    <definedName name="Type_op">OFFSET(Système!$E$1,1,,COUNTA(Système!$E:$E)-1)</definedName>
  </definedNames>
  <calcPr calcId="124519"/>
  <pivotCaches>
    <pivotCache cacheId="0" r:id="rId9"/>
  </pivotCaches>
</workbook>
</file>

<file path=xl/calcChain.xml><?xml version="1.0" encoding="utf-8"?>
<calcChain xmlns="http://schemas.openxmlformats.org/spreadsheetml/2006/main">
  <c r="Q4" i="27"/>
  <c r="R4"/>
  <c r="S4"/>
  <c r="T4"/>
  <c r="U4"/>
  <c r="V4"/>
  <c r="W4"/>
  <c r="X4"/>
  <c r="Y4"/>
  <c r="Z4"/>
  <c r="AA4"/>
  <c r="P4"/>
  <c r="C2" i="17" l="1"/>
  <c r="D2"/>
  <c r="E2"/>
  <c r="F2"/>
  <c r="G2"/>
  <c r="H2"/>
  <c r="I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J58" i="7" l="1"/>
  <c r="K58"/>
  <c r="K56"/>
  <c r="J56"/>
  <c r="J57"/>
  <c r="G4" i="25"/>
  <c r="A1" i="7" s="1"/>
  <c r="K54" l="1"/>
  <c r="J54"/>
  <c r="J55"/>
  <c r="K38"/>
  <c r="J38"/>
  <c r="J53"/>
  <c r="K53"/>
  <c r="K51"/>
  <c r="J51"/>
  <c r="J52"/>
  <c r="K49"/>
  <c r="J49"/>
  <c r="J50"/>
  <c r="J47"/>
  <c r="J3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9"/>
  <c r="J40"/>
  <c r="K40"/>
  <c r="J41"/>
  <c r="X2" i="27"/>
  <c r="R2"/>
  <c r="T2"/>
  <c r="W2"/>
  <c r="AA2"/>
  <c r="Z2"/>
  <c r="V2"/>
  <c r="Q2"/>
  <c r="P2"/>
  <c r="U2"/>
  <c r="S2"/>
  <c r="Y2"/>
  <c r="J48" i="7" l="1"/>
  <c r="J46"/>
  <c r="K45"/>
  <c r="J45"/>
  <c r="J44" l="1"/>
  <c r="K44"/>
  <c r="J43"/>
  <c r="K43"/>
  <c r="J42"/>
  <c r="K42"/>
  <c r="J2" i="17"/>
</calcChain>
</file>

<file path=xl/sharedStrings.xml><?xml version="1.0" encoding="utf-8"?>
<sst xmlns="http://schemas.openxmlformats.org/spreadsheetml/2006/main" count="623" uniqueCount="191">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</sst>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</numFmts>
  <fonts count="20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45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4" fillId="0" borderId="0" xfId="0" applyFont="1"/>
    <xf numFmtId="0" fontId="0" fillId="19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0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L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02">
      <pivotArea field="0" grandCol="1" collapsedLevelsAreSubtotals="1" axis="axisRow" fieldPosition="0">
        <references count="1">
          <reference field="0" count="0"/>
        </references>
      </pivotArea>
    </format>
    <format dxfId="101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L58" totalsRowShown="0" headerRowDxfId="90" dataDxfId="89">
  <autoFilter ref="A2:L58"/>
  <sortState ref="A2:Q1336">
    <sortCondition ref="B1316"/>
  </sortState>
  <tableColumns count="12">
    <tableColumn id="1" name="Compte" dataDxfId="88" totalsRowDxfId="87"/>
    <tableColumn id="3" name="Date" dataDxfId="86" totalsRowDxfId="85"/>
    <tableColumn id="8" name="Type d'opération" dataDxfId="84" totalsRowDxfId="83"/>
    <tableColumn id="4" name="Tiers" dataDxfId="82" totalsRowDxfId="81"/>
    <tableColumn id="5" name="Libellés principaux" dataDxfId="80" totalsRowDxfId="79"/>
    <tableColumn id="9" name="Libellés secondaires" dataDxfId="78" totalsRowDxfId="77"/>
    <tableColumn id="10" name="Solde Réel / Solde banque" dataDxfId="76" totalsRowDxfId="75"/>
    <tableColumn id="2" name="Crédit" dataDxfId="74" totalsRowDxfId="73"/>
    <tableColumn id="6" name="Débit" dataDxfId="72" totalsRowDxfId="71"/>
    <tableColumn id="12" name="Solde Courant" dataDxfId="70" totalsRowDxfId="69">
      <calculatedColumnFormula>Tableau1[[#This Row],[Crédit]]+Tableau1[[#This Row],[Débit]]</calculatedColumnFormula>
    </tableColumn>
    <tableColumn id="11" name="Crédit/Débit" dataDxfId="68" totalsRowDxfId="67">
      <calculatedColumnFormula>IF(Tableau1[[#This Row],[Crédit]]&lt;&gt;"","Crédit",IF(Tableau1[[#This Row],[Débit]]&lt;&gt;"","Débit",""))</calculatedColumnFormula>
    </tableColumn>
    <tableColumn id="7" name="Note" dataDxfId="66" totalsRowDxfId="6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54" dataDxfId="52" headerRowBorderDxfId="53" tableBorderDxfId="51" totalsRowBorderDxfId="50">
  <autoFilter ref="A1:S8"/>
  <tableColumns count="19">
    <tableColumn id="1" name="Compte"/>
    <tableColumn id="2" name="Date" dataDxfId="49"/>
    <tableColumn id="3" name="Type d'opération" dataDxfId="48"/>
    <tableColumn id="4" name="Tiers" dataDxfId="47"/>
    <tableColumn id="5" name="Libellés principaux" dataDxfId="46"/>
    <tableColumn id="6" name="Libellés secondaires" dataDxfId="45"/>
    <tableColumn id="9" name="Opération" dataDxfId="44"/>
    <tableColumn id="7" name="Janvier" dataDxfId="43"/>
    <tableColumn id="8" name="Février" dataDxfId="42"/>
    <tableColumn id="10" name="Mars" dataDxfId="41"/>
    <tableColumn id="11" name="Avril" dataDxfId="40"/>
    <tableColumn id="12" name="Mai" dataDxfId="39"/>
    <tableColumn id="13" name="Juin" dataDxfId="38"/>
    <tableColumn id="14" name="Juillet" dataDxfId="37"/>
    <tableColumn id="15" name="Août" dataDxfId="36"/>
    <tableColumn id="16" name="Septembre" dataDxfId="35"/>
    <tableColumn id="17" name="Octobre" dataDxfId="34"/>
    <tableColumn id="18" name="Novembre" dataDxfId="33"/>
    <tableColumn id="19" name="Décembre" dataDxfId="3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A4" totalsRowShown="0" headerRowDxfId="30" dataDxfId="28" headerRowBorderDxfId="29" tableBorderDxfId="27">
  <autoFilter ref="A3:AA4"/>
  <tableColumns count="27">
    <tableColumn id="2" name="Tiers" dataDxfId="26"/>
    <tableColumn id="3" name="Libellés principaux" dataDxfId="25"/>
    <tableColumn id="4" name="Libellés secondaires" dataDxfId="24"/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IF(D4-SUMPRODUCT((Choix1=$B4)*(Choix2=$C4)*(D_1))&lt;0,0,D4-SUMPRODUCT((Choix1=$B4)*(Choix2=$C4)*(D_1)))</calculatedColumnFormula>
    </tableColumn>
    <tableColumn id="18" name="Février2" dataDxfId="10">
      <calculatedColumnFormula>IF(E4-SUMPRODUCT((Choix1=$B4)*(Choix2=$C4)*(D_1))&lt;0,0,E4-SUMPRODUCT((Choix1=$B4)*(Choix2=$C4)*(D_1)))</calculatedColumnFormula>
    </tableColumn>
    <tableColumn id="19" name="Mars3" dataDxfId="9">
      <calculatedColumnFormula>IF(F4-SUMPRODUCT((Choix1=$B4)*(Choix2=$C4)*(D_1))&lt;0,0,F4-SUMPRODUCT((Choix1=$B4)*(Choix2=$C4)*(D_1)))</calculatedColumnFormula>
    </tableColumn>
    <tableColumn id="20" name="Avril4" dataDxfId="8">
      <calculatedColumnFormula>IF(G4-SUMPRODUCT((Choix1=$B4)*(Choix2=$C4)*(D_1))&lt;0,0,G4-SUMPRODUCT((Choix1=$B4)*(Choix2=$C4)*(D_1)))</calculatedColumnFormula>
    </tableColumn>
    <tableColumn id="21" name="Mai5" dataDxfId="7">
      <calculatedColumnFormula>IF(H4-SUMPRODUCT((Choix1=$B4)*(Choix2=$C4)*(D_1))&lt;0,0,H4-SUMPRODUCT((Choix1=$B4)*(Choix2=$C4)*(D_1)))</calculatedColumnFormula>
    </tableColumn>
    <tableColumn id="22" name="Juin6" dataDxfId="6">
      <calculatedColumnFormula>IF(I4-SUMPRODUCT((Choix1=$B4)*(Choix2=$C4)*(D_1))&lt;0,0,I4-SUMPRODUCT((Choix1=$B4)*(Choix2=$C4)*(D_1)))</calculatedColumnFormula>
    </tableColumn>
    <tableColumn id="23" name="Juillet7" dataDxfId="5">
      <calculatedColumnFormula>IF(J4-SUMPRODUCT((Choix1=$B4)*(Choix2=$C4)*(D_1))&lt;0,0,J4-SUMPRODUCT((Choix1=$B4)*(Choix2=$C4)*(D_1)))</calculatedColumnFormula>
    </tableColumn>
    <tableColumn id="24" name="Août8" dataDxfId="4">
      <calculatedColumnFormula>IF(K4-SUMPRODUCT((Choix1=$B4)*(Choix2=$C4)*(D_1))&lt;0,0,K4-SUMPRODUCT((Choix1=$B4)*(Choix2=$C4)*(D_1)))</calculatedColumnFormula>
    </tableColumn>
    <tableColumn id="25" name="Septembre9" dataDxfId="3">
      <calculatedColumnFormula>IF(L4-SUMPRODUCT((Choix1=$B4)*(Choix2=$C4)*(D_1))&lt;0,0,L4-SUMPRODUCT((Choix1=$B4)*(Choix2=$C4)*(D_1)))</calculatedColumnFormula>
    </tableColumn>
    <tableColumn id="26" name="Octobre10" dataDxfId="2">
      <calculatedColumnFormula>IF(M4-SUMPRODUCT((Choix1=$B4)*(Choix2=$C4)*(D_1))&lt;0,0,M4-SUMPRODUCT((Choix1=$B4)*(Choix2=$C4)*(D_1)))</calculatedColumnFormula>
    </tableColumn>
    <tableColumn id="27" name="Novembre11" dataDxfId="1">
      <calculatedColumnFormula>IF(N4-SUMPRODUCT((Choix1=$B4)*(Choix2=$C4)*(D_1))&lt;0,0,N4-SUMPRODUCT((Choix1=$B4)*(Choix2=$C4)*(D_1)))</calculatedColumnFormula>
    </tableColumn>
    <tableColumn id="28" name="Décembre12" dataDxfId="0">
      <calculatedColumnFormula>IF(O4-SUMPRODUCT((Choix1=$B4)*(Choix2=$C4)*(D_1))&lt;0,0,O4-SUMPRODUCT((Choix1=$B4)*(Choix2=$C4)*(D_1)))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C9" sqref="C9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134</v>
      </c>
      <c r="B1" s="3" t="s">
        <v>139</v>
      </c>
      <c r="C1" s="3" t="s">
        <v>142</v>
      </c>
    </row>
    <row r="2" spans="1:5">
      <c r="B2" t="s">
        <v>146</v>
      </c>
      <c r="C2" t="s">
        <v>140</v>
      </c>
      <c r="E2" t="s">
        <v>147</v>
      </c>
    </row>
    <row r="3" spans="1:5">
      <c r="A3" s="3" t="s">
        <v>2</v>
      </c>
      <c r="C3" t="s">
        <v>149</v>
      </c>
      <c r="D3" t="s">
        <v>148</v>
      </c>
    </row>
    <row r="4" spans="1:5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>
      <c r="A8" t="s">
        <v>15</v>
      </c>
      <c r="B8" s="39">
        <v>6100</v>
      </c>
      <c r="C8" s="67"/>
      <c r="D8" s="39"/>
      <c r="E8" s="66">
        <v>6100</v>
      </c>
    </row>
    <row r="9" spans="1:5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6"/>
  <sheetViews>
    <sheetView workbookViewId="0">
      <selection activeCell="F13" sqref="F13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124</v>
      </c>
    </row>
    <row r="3" spans="1:11">
      <c r="A3" s="3" t="s">
        <v>134</v>
      </c>
      <c r="D3" s="3" t="s">
        <v>139</v>
      </c>
      <c r="E3" s="3" t="s">
        <v>0</v>
      </c>
    </row>
    <row r="4" spans="1:11">
      <c r="D4" t="s">
        <v>140</v>
      </c>
      <c r="J4" t="s">
        <v>146</v>
      </c>
      <c r="K4" t="s">
        <v>8</v>
      </c>
    </row>
    <row r="5" spans="1:11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58"/>
  <sheetViews>
    <sheetView workbookViewId="0">
      <pane ySplit="2" topLeftCell="A1048535" activePane="bottomLeft" state="frozen"/>
      <selection pane="bottomLeft" activeCell="A59" sqref="A59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7109375" style="1" customWidth="1"/>
    <col min="13" max="16384" width="11.42578125" style="1"/>
  </cols>
  <sheetData>
    <row r="1" spans="1:12" ht="25.5" customHeight="1">
      <c r="A1" s="118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Samedi 17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2" s="25" customFormat="1" ht="39.75" customHeight="1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10</v>
      </c>
    </row>
    <row r="3" spans="1:12">
      <c r="A3" s="1" t="s">
        <v>14</v>
      </c>
      <c r="B3" s="59">
        <v>42369</v>
      </c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4"/>
    </row>
    <row r="4" spans="1:12">
      <c r="A4" s="1" t="s">
        <v>76</v>
      </c>
      <c r="B4" s="59">
        <v>42369</v>
      </c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4"/>
    </row>
    <row r="5" spans="1:12">
      <c r="A5" s="1" t="s">
        <v>102</v>
      </c>
      <c r="B5" s="59">
        <v>42369</v>
      </c>
      <c r="D5" s="17"/>
      <c r="E5" s="17"/>
      <c r="F5" s="17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4"/>
    </row>
    <row r="6" spans="1:12">
      <c r="A6" s="1" t="s">
        <v>13</v>
      </c>
      <c r="B6" s="59">
        <v>42369</v>
      </c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4"/>
    </row>
    <row r="7" spans="1:12">
      <c r="A7" s="1" t="s">
        <v>15</v>
      </c>
      <c r="B7" s="59">
        <v>42369</v>
      </c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4"/>
    </row>
    <row r="8" spans="1:12">
      <c r="A8" s="1" t="s">
        <v>16</v>
      </c>
      <c r="B8" s="59">
        <v>42369</v>
      </c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4"/>
    </row>
    <row r="9" spans="1:12">
      <c r="A9" s="1" t="s">
        <v>101</v>
      </c>
      <c r="B9" s="59">
        <v>42369</v>
      </c>
      <c r="D9" s="17"/>
      <c r="E9" s="17"/>
      <c r="F9" s="17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4"/>
    </row>
    <row r="10" spans="1:12">
      <c r="A10" s="1" t="s">
        <v>17</v>
      </c>
      <c r="B10" s="59">
        <v>42369</v>
      </c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4"/>
    </row>
    <row r="11" spans="1:12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63"/>
    </row>
    <row r="12" spans="1:12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63"/>
    </row>
    <row r="13" spans="1:12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63"/>
    </row>
    <row r="14" spans="1:12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24"/>
    </row>
    <row r="15" spans="1:12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28"/>
    </row>
    <row r="16" spans="1:12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28"/>
    </row>
    <row r="17" spans="1:1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28"/>
    </row>
    <row r="18" spans="1:1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24"/>
    </row>
    <row r="19" spans="1:12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28"/>
    </row>
    <row r="20" spans="1:12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28"/>
    </row>
    <row r="21" spans="1:12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28"/>
    </row>
    <row r="22" spans="1:12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24"/>
    </row>
    <row r="23" spans="1:12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24"/>
    </row>
    <row r="24" spans="1:12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24"/>
    </row>
    <row r="25" spans="1:12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24"/>
    </row>
    <row r="26" spans="1:12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24"/>
    </row>
    <row r="27" spans="1:12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24"/>
    </row>
    <row r="28" spans="1:12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24"/>
    </row>
    <row r="29" spans="1:12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24"/>
    </row>
    <row r="30" spans="1:12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24"/>
    </row>
    <row r="31" spans="1:12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24"/>
    </row>
    <row r="32" spans="1:12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24"/>
    </row>
    <row r="33" spans="1:12">
      <c r="A33" s="5" t="s">
        <v>14</v>
      </c>
      <c r="B33" s="23">
        <v>42461</v>
      </c>
      <c r="C33" s="23" t="s">
        <v>95</v>
      </c>
      <c r="D33" s="22" t="s">
        <v>127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24"/>
    </row>
    <row r="34" spans="1:12">
      <c r="A34" s="5" t="s">
        <v>13</v>
      </c>
      <c r="B34" s="23">
        <v>42461</v>
      </c>
      <c r="C34" s="23" t="s">
        <v>95</v>
      </c>
      <c r="D34" s="22" t="s">
        <v>128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24"/>
    </row>
    <row r="35" spans="1:12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24"/>
    </row>
    <row r="36" spans="1:12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24"/>
    </row>
    <row r="37" spans="1:12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24"/>
    </row>
    <row r="38" spans="1:12">
      <c r="A38" s="5" t="s">
        <v>16</v>
      </c>
      <c r="B38" s="23">
        <v>42511</v>
      </c>
      <c r="C38" s="23" t="s">
        <v>96</v>
      </c>
      <c r="D38" s="22" t="s">
        <v>137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24"/>
    </row>
    <row r="39" spans="1:12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24"/>
    </row>
    <row r="40" spans="1:12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24"/>
    </row>
    <row r="41" spans="1:12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24"/>
    </row>
    <row r="42" spans="1:12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/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24"/>
    </row>
    <row r="43" spans="1:12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/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24"/>
    </row>
    <row r="44" spans="1:12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24"/>
    </row>
    <row r="45" spans="1:12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28"/>
    </row>
    <row r="46" spans="1:12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28"/>
    </row>
    <row r="47" spans="1:12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28"/>
    </row>
    <row r="48" spans="1:12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28"/>
    </row>
    <row r="49" spans="1:12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28"/>
    </row>
    <row r="50" spans="1:12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28"/>
    </row>
    <row r="51" spans="1:12">
      <c r="A51" s="5" t="s">
        <v>13</v>
      </c>
      <c r="B51" s="23">
        <v>42162</v>
      </c>
      <c r="C51" s="23" t="s">
        <v>96</v>
      </c>
      <c r="D51" s="22" t="s">
        <v>168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24"/>
    </row>
    <row r="52" spans="1:12">
      <c r="A52" s="5" t="s">
        <v>101</v>
      </c>
      <c r="B52" s="23">
        <v>42162</v>
      </c>
      <c r="C52" s="23" t="s">
        <v>95</v>
      </c>
      <c r="D52" s="22" t="s">
        <v>168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24"/>
    </row>
    <row r="53" spans="1:12">
      <c r="A53" s="22" t="s">
        <v>14</v>
      </c>
      <c r="B53" s="23">
        <v>42163</v>
      </c>
      <c r="C53" s="23" t="s">
        <v>94</v>
      </c>
      <c r="D53" s="22" t="s">
        <v>136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24"/>
    </row>
    <row r="54" spans="1:12">
      <c r="A54" s="5" t="s">
        <v>14</v>
      </c>
      <c r="B54" s="23">
        <v>42530</v>
      </c>
      <c r="C54" s="23" t="s">
        <v>94</v>
      </c>
      <c r="D54" s="5" t="s">
        <v>171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28"/>
    </row>
    <row r="55" spans="1:12">
      <c r="A55" s="5" t="s">
        <v>76</v>
      </c>
      <c r="B55" s="23">
        <v>42530</v>
      </c>
      <c r="C55" s="23" t="s">
        <v>95</v>
      </c>
      <c r="D55" s="5" t="s">
        <v>171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28"/>
    </row>
    <row r="56" spans="1:12">
      <c r="A56" s="5" t="s">
        <v>13</v>
      </c>
      <c r="B56" s="23">
        <v>42531</v>
      </c>
      <c r="C56" s="23" t="s">
        <v>99</v>
      </c>
      <c r="D56" s="5" t="s">
        <v>171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24"/>
    </row>
    <row r="57" spans="1:12">
      <c r="A57" s="5" t="s">
        <v>16</v>
      </c>
      <c r="B57" s="23">
        <v>42531</v>
      </c>
      <c r="C57" s="23" t="s">
        <v>95</v>
      </c>
      <c r="D57" s="5" t="s">
        <v>171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24"/>
    </row>
    <row r="58" spans="1:12">
      <c r="A58" s="5" t="s">
        <v>14</v>
      </c>
      <c r="B58" s="23">
        <v>42166</v>
      </c>
      <c r="C58" s="23" t="s">
        <v>94</v>
      </c>
      <c r="D58" s="22"/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24"/>
    </row>
  </sheetData>
  <sortState ref="A2:N771">
    <sortCondition ref="B1"/>
  </sortState>
  <dataConsolidate/>
  <mergeCells count="1">
    <mergeCell ref="A1:L1"/>
  </mergeCells>
  <conditionalFormatting sqref="I2:J16 A11:I13 A13:J13 A23:I25 A28:L30 A35:L35 K2:L38 A2:H38 I19:J38 A40:L44 L50:L1048576 I50:J1048576 A50:G1048576">
    <cfRule type="expression" dxfId="100" priority="51">
      <formula>AND(MONTH($B2)=MONTH(TODAY()),YEAR($B2)=YEAR(TODAY()))</formula>
    </cfRule>
  </conditionalFormatting>
  <conditionalFormatting sqref="I14:J14">
    <cfRule type="expression" dxfId="99" priority="46">
      <formula>AND(MONTH($B2)=MONTH(TODAY()),YEAR($B2)=YEAR(TODAY()))</formula>
    </cfRule>
  </conditionalFormatting>
  <conditionalFormatting sqref="I3:J1048576">
    <cfRule type="cellIs" dxfId="98" priority="45" operator="lessThan">
      <formula>0</formula>
    </cfRule>
  </conditionalFormatting>
  <conditionalFormatting sqref="A45:L45">
    <cfRule type="expression" dxfId="97" priority="21">
      <formula>AND(MONTH($B45)=MONTH(TODAY()),YEAR($B45)=YEAR(TODAY()))</formula>
    </cfRule>
  </conditionalFormatting>
  <conditionalFormatting sqref="A46:L47">
    <cfRule type="expression" dxfId="96" priority="19">
      <formula>AND(MONTH($B46)=MONTH(TODAY()),YEAR($B46)=YEAR(TODAY()))</formula>
    </cfRule>
  </conditionalFormatting>
  <conditionalFormatting sqref="A48:L49">
    <cfRule type="expression" dxfId="95" priority="17">
      <formula>AND(MONTH($B48)=MONTH(TODAY()),YEAR($B48)=YEAR(TODAY()))</formula>
    </cfRule>
  </conditionalFormatting>
  <conditionalFormatting sqref="A39:L39">
    <cfRule type="expression" dxfId="94" priority="9">
      <formula>AND(MONTH($B39)=MONTH(TODAY()),YEAR($B39)=YEAR(TODAY()))</formula>
    </cfRule>
  </conditionalFormatting>
  <conditionalFormatting sqref="A47:L47">
    <cfRule type="expression" dxfId="93" priority="3">
      <formula>AND(MONTH($B47)=MONTH(TODAY()),YEAR($B47)=YEAR(TODAY()))</formula>
    </cfRule>
  </conditionalFormatting>
  <conditionalFormatting sqref="L49 I49:J49 A49:G49">
    <cfRule type="expression" dxfId="92" priority="2">
      <formula>AND(MONTH($B49)=MONTH(TODAY()),YEAR($B49)=YEAR(TODAY()))</formula>
    </cfRule>
  </conditionalFormatting>
  <conditionalFormatting sqref="A38:L38">
    <cfRule type="expression" dxfId="91" priority="1">
      <formula>AND(MONTH($B38)=MONTH(TODAY()),YEAR($B38)=YEAR(TODAY()))</formula>
    </cfRule>
  </conditionalFormatting>
  <dataValidations count="5">
    <dataValidation type="list" allowBlank="1" showInputMessage="1" showErrorMessage="1" sqref="E2:F10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11:E1048576">
      <formula1>Choix1</formula1>
    </dataValidation>
    <dataValidation type="list" allowBlank="1" showInputMessage="1" showErrorMessage="1" sqref="F11:F1048576">
      <formula1>OFFSET(Choix2,MATCH(E11,Choix1,0)-1,1,,COUNTA(OFFSET(Choix2,MATCH(E11,Choix1,0)-1,0))-1)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opLeftCell="C1" workbookViewId="0">
      <selection activeCell="C2" sqref="C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9" t="s">
        <v>111</v>
      </c>
      <c r="C2" s="6" t="str">
        <f>TRANSPOSE(Système!A2:A9)</f>
        <v>YYY - Compte Courant</v>
      </c>
      <c r="D2" s="6" t="str">
        <f>Système!$A$4</f>
        <v>YYY - Monnaie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1" s="6" customFormat="1" ht="11.25">
      <c r="A17" s="11" t="s">
        <v>110</v>
      </c>
    </row>
    <row r="18" spans="1:1" s="6" customFormat="1" ht="11.25">
      <c r="A18" s="11" t="s">
        <v>5</v>
      </c>
    </row>
    <row r="19" spans="1:1" s="6" customFormat="1" ht="11.25">
      <c r="A19" s="12" t="s">
        <v>91</v>
      </c>
    </row>
    <row r="20" spans="1:1" s="6" customFormat="1" ht="11.25"/>
    <row r="21" spans="1:1" s="6" customFormat="1" ht="11.25"/>
    <row r="22" spans="1:1" s="6" customFormat="1" ht="11.25"/>
    <row r="23" spans="1:1" s="6" customFormat="1" ht="11.25"/>
    <row r="24" spans="1:1" s="6" customFormat="1" ht="11.25"/>
    <row r="25" spans="1:1" s="6" customFormat="1" ht="11.25"/>
    <row r="26" spans="1:1" s="6" customFormat="1" ht="11.25"/>
    <row r="27" spans="1:1" s="6" customFormat="1" ht="11.25">
      <c r="A27" s="10"/>
    </row>
  </sheetData>
  <conditionalFormatting sqref="A2:A1048576">
    <cfRule type="expression" dxfId="64" priority="4">
      <formula>A2&lt;&gt;""</formula>
    </cfRule>
  </conditionalFormatting>
  <conditionalFormatting sqref="B2:B1048576">
    <cfRule type="expression" dxfId="63" priority="3">
      <formula>B2&lt;&gt;""</formula>
    </cfRule>
  </conditionalFormatting>
  <conditionalFormatting sqref="H2:H21 H23:H1048576 I2:XFD1048576 C2:G1048576">
    <cfRule type="expression" dxfId="62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tabSelected="1" workbookViewId="0">
      <selection activeCell="F26" sqref="F26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71" t="s">
        <v>2</v>
      </c>
      <c r="B1" s="83" t="s">
        <v>170</v>
      </c>
      <c r="C1" s="119" t="s">
        <v>123</v>
      </c>
      <c r="D1" s="119"/>
      <c r="E1" s="72" t="s">
        <v>92</v>
      </c>
      <c r="F1" s="73" t="s">
        <v>152</v>
      </c>
      <c r="G1" s="73" t="s">
        <v>17</v>
      </c>
    </row>
    <row r="2" spans="1:7">
      <c r="A2" s="57" t="s">
        <v>14</v>
      </c>
      <c r="B2" s="6">
        <v>111111</v>
      </c>
      <c r="C2" s="55" t="s">
        <v>104</v>
      </c>
      <c r="D2" s="56" t="s">
        <v>143</v>
      </c>
      <c r="E2" s="16" t="s">
        <v>173</v>
      </c>
      <c r="F2" s="120" t="s">
        <v>153</v>
      </c>
      <c r="G2" s="121" t="s">
        <v>154</v>
      </c>
    </row>
    <row r="3" spans="1:7">
      <c r="A3" s="57" t="s">
        <v>76</v>
      </c>
      <c r="B3" s="6" t="s">
        <v>169</v>
      </c>
      <c r="C3" s="55" t="s">
        <v>105</v>
      </c>
      <c r="D3" s="56" t="s">
        <v>143</v>
      </c>
      <c r="E3" s="16" t="s">
        <v>94</v>
      </c>
      <c r="F3" s="120"/>
      <c r="G3" s="122"/>
    </row>
    <row r="4" spans="1:7">
      <c r="A4" s="58" t="s">
        <v>102</v>
      </c>
      <c r="B4" s="6" t="s">
        <v>169</v>
      </c>
      <c r="C4" s="55" t="s">
        <v>112</v>
      </c>
      <c r="D4" s="56" t="s">
        <v>143</v>
      </c>
      <c r="E4" s="16" t="s">
        <v>95</v>
      </c>
      <c r="F4" s="86" t="s">
        <v>172</v>
      </c>
      <c r="G4" s="84">
        <f ca="1">TODAY()</f>
        <v>42294</v>
      </c>
    </row>
    <row r="5" spans="1:7">
      <c r="A5" s="57" t="s">
        <v>13</v>
      </c>
      <c r="B5" s="6">
        <v>222222</v>
      </c>
      <c r="C5" s="55" t="s">
        <v>113</v>
      </c>
      <c r="D5" s="56" t="s">
        <v>143</v>
      </c>
      <c r="E5" s="16" t="s">
        <v>96</v>
      </c>
    </row>
    <row r="6" spans="1:7">
      <c r="A6" s="58" t="s">
        <v>15</v>
      </c>
      <c r="B6" s="6" t="s">
        <v>169</v>
      </c>
      <c r="C6" s="55" t="s">
        <v>114</v>
      </c>
      <c r="D6" s="56" t="s">
        <v>143</v>
      </c>
      <c r="E6" s="16" t="s">
        <v>97</v>
      </c>
    </row>
    <row r="7" spans="1:7">
      <c r="A7" s="57" t="s">
        <v>16</v>
      </c>
      <c r="B7" s="6" t="s">
        <v>169</v>
      </c>
      <c r="C7" s="55" t="s">
        <v>115</v>
      </c>
      <c r="D7" s="56" t="s">
        <v>143</v>
      </c>
      <c r="E7" s="16" t="s">
        <v>98</v>
      </c>
    </row>
    <row r="8" spans="1:7">
      <c r="A8" s="58" t="s">
        <v>101</v>
      </c>
      <c r="B8" s="6" t="s">
        <v>169</v>
      </c>
      <c r="C8" s="55" t="s">
        <v>116</v>
      </c>
      <c r="D8" s="56" t="s">
        <v>155</v>
      </c>
      <c r="E8" s="9" t="s">
        <v>99</v>
      </c>
      <c r="G8" s="117"/>
    </row>
    <row r="9" spans="1:7">
      <c r="A9" s="58" t="s">
        <v>17</v>
      </c>
      <c r="B9" s="6">
        <v>333333</v>
      </c>
      <c r="C9" s="55" t="s">
        <v>117</v>
      </c>
      <c r="D9" s="56" t="s">
        <v>155</v>
      </c>
      <c r="E9" s="9" t="s">
        <v>100</v>
      </c>
    </row>
    <row r="10" spans="1:7">
      <c r="A10" s="6"/>
      <c r="B10" s="6"/>
      <c r="C10" s="55" t="s">
        <v>118</v>
      </c>
      <c r="D10" s="56" t="s">
        <v>155</v>
      </c>
      <c r="E10" s="6"/>
    </row>
    <row r="11" spans="1:7">
      <c r="A11" s="6"/>
      <c r="B11" s="6"/>
      <c r="C11" s="55" t="s">
        <v>119</v>
      </c>
      <c r="D11" s="56" t="s">
        <v>155</v>
      </c>
      <c r="E11" s="6"/>
    </row>
    <row r="12" spans="1:7">
      <c r="A12" s="6"/>
      <c r="B12" s="6"/>
      <c r="C12" s="55" t="s">
        <v>120</v>
      </c>
      <c r="D12" s="56" t="s">
        <v>155</v>
      </c>
      <c r="E12" s="5"/>
    </row>
    <row r="13" spans="1:7">
      <c r="A13" s="6"/>
      <c r="B13" s="6"/>
      <c r="C13" s="55" t="s">
        <v>121</v>
      </c>
      <c r="D13" s="56" t="s">
        <v>155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61" priority="8">
      <formula>A2&lt;&gt;""</formula>
    </cfRule>
  </conditionalFormatting>
  <conditionalFormatting sqref="E2:E1048576">
    <cfRule type="expression" dxfId="60" priority="7">
      <formula>E2&lt;&gt;""</formula>
    </cfRule>
  </conditionalFormatting>
  <conditionalFormatting sqref="A2:B8 B3:B9">
    <cfRule type="expression" dxfId="59" priority="5">
      <formula>AND(MONTH($C2)=MONTH(TODAY()),YEAR($C2)=YEAR(TODAY()))</formula>
    </cfRule>
  </conditionalFormatting>
  <conditionalFormatting sqref="A9:B9">
    <cfRule type="expression" dxfId="58" priority="3">
      <formula>AND(MONTH($C9)=MONTH(TODAY()),YEAR($C9)=YEAR(TODAY()))</formula>
    </cfRule>
  </conditionalFormatting>
  <conditionalFormatting sqref="D2:D13">
    <cfRule type="cellIs" dxfId="57" priority="1" operator="equal">
      <formula>"Non Inscrite"</formula>
    </cfRule>
    <cfRule type="cellIs" dxfId="5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horizontalDpi="0" verticalDpi="0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5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A4"/>
  <sheetViews>
    <sheetView topLeftCell="E1" workbookViewId="0">
      <selection activeCell="K6" sqref="K6"/>
    </sheetView>
  </sheetViews>
  <sheetFormatPr baseColWidth="10" defaultRowHeight="12.75"/>
  <cols>
    <col min="3" max="3" width="13.28515625" customWidth="1"/>
    <col min="9" max="27" width="11.85546875" customWidth="1"/>
  </cols>
  <sheetData>
    <row r="1" spans="1:27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4"/>
      <c r="P1" s="80">
        <v>1</v>
      </c>
      <c r="Q1" s="80">
        <v>2</v>
      </c>
      <c r="R1" s="80">
        <v>3</v>
      </c>
      <c r="S1" s="80">
        <v>4</v>
      </c>
      <c r="T1" s="80">
        <v>5</v>
      </c>
      <c r="U1" s="80">
        <v>6</v>
      </c>
      <c r="V1" s="80">
        <v>7</v>
      </c>
      <c r="W1" s="80">
        <v>8</v>
      </c>
      <c r="X1" s="80">
        <v>9</v>
      </c>
      <c r="Y1" s="80">
        <v>10</v>
      </c>
      <c r="Z1" s="80">
        <v>11</v>
      </c>
      <c r="AA1" s="80">
        <v>12</v>
      </c>
    </row>
    <row r="2" spans="1:27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6"/>
      <c r="P2" s="81" t="e">
        <f ca="1">SUM(INDIRECT("P4:P"&amp;COUNTA($B:$B)+3))</f>
        <v>#NAME?</v>
      </c>
      <c r="Q2" s="81" t="e">
        <f ca="1">SUM(INDIRECT("Q4:Q"&amp;COUNTA($B:$B)+3))</f>
        <v>#NAME?</v>
      </c>
      <c r="R2" s="81" t="e">
        <f ca="1">SUM(INDIRECT("R4:R"&amp;COUNTA($B:$B)+3))</f>
        <v>#NAME?</v>
      </c>
      <c r="S2" s="81" t="e">
        <f ca="1">SUM(INDIRECT("S4:S"&amp;COUNTA($B:$B)+3))</f>
        <v>#NAME?</v>
      </c>
      <c r="T2" s="81" t="e">
        <f ca="1">SUM(INDIRECT("T4:T"&amp;COUNTA($B:$B)+3))</f>
        <v>#NAME?</v>
      </c>
      <c r="U2" s="81" t="e">
        <f ca="1">SUM(INDIRECT("U4:U"&amp;COUNTA($B:$B)+3))</f>
        <v>#NAME?</v>
      </c>
      <c r="V2" s="81" t="e">
        <f ca="1">SUM(INDIRECT("V4:V"&amp;COUNTA($B:$B)+3))</f>
        <v>#NAME?</v>
      </c>
      <c r="W2" s="81" t="e">
        <f ca="1">SUM(INDIRECT("W4:W"&amp;COUNTA($B:$B)+3))</f>
        <v>#NAME?</v>
      </c>
      <c r="X2" s="81" t="e">
        <f ca="1">SUM(INDIRECT("X4:X"&amp;COUNTA($B:$B)+3))</f>
        <v>#NAME?</v>
      </c>
      <c r="Y2" s="81" t="e">
        <f ca="1">SUM(INDIRECT("Y4:Y"&amp;COUNTA($B:$B)+3))</f>
        <v>#NAME?</v>
      </c>
      <c r="Z2" s="81" t="e">
        <f ca="1">SUM(INDIRECT("Z4:Z"&amp;COUNTA($B:$B)+3))</f>
        <v>#NAME?</v>
      </c>
      <c r="AA2" s="81" t="e">
        <f ca="1">SUM(INDIRECT("AA4:AA"&amp;COUNTA($B:$B)+3))</f>
        <v>#NAME?</v>
      </c>
    </row>
    <row r="3" spans="1:27" ht="25.5">
      <c r="A3" s="76" t="s">
        <v>1</v>
      </c>
      <c r="B3" s="76" t="s">
        <v>18</v>
      </c>
      <c r="C3" s="76" t="s">
        <v>19</v>
      </c>
      <c r="D3" s="77" t="s">
        <v>104</v>
      </c>
      <c r="E3" s="77" t="s">
        <v>105</v>
      </c>
      <c r="F3" s="78" t="s">
        <v>112</v>
      </c>
      <c r="G3" s="78" t="s">
        <v>113</v>
      </c>
      <c r="H3" s="78" t="s">
        <v>114</v>
      </c>
      <c r="I3" s="78" t="s">
        <v>115</v>
      </c>
      <c r="J3" s="78" t="s">
        <v>116</v>
      </c>
      <c r="K3" s="78" t="s">
        <v>117</v>
      </c>
      <c r="L3" s="78" t="s">
        <v>118</v>
      </c>
      <c r="M3" s="78" t="s">
        <v>119</v>
      </c>
      <c r="N3" s="78" t="s">
        <v>120</v>
      </c>
      <c r="O3" s="78" t="s">
        <v>121</v>
      </c>
      <c r="P3" s="79" t="s">
        <v>157</v>
      </c>
      <c r="Q3" s="79" t="s">
        <v>156</v>
      </c>
      <c r="R3" s="79" t="s">
        <v>158</v>
      </c>
      <c r="S3" s="79" t="s">
        <v>159</v>
      </c>
      <c r="T3" s="79" t="s">
        <v>160</v>
      </c>
      <c r="U3" s="79" t="s">
        <v>161</v>
      </c>
      <c r="V3" s="79" t="s">
        <v>162</v>
      </c>
      <c r="W3" s="79" t="s">
        <v>163</v>
      </c>
      <c r="X3" s="79" t="s">
        <v>164</v>
      </c>
      <c r="Y3" s="79" t="s">
        <v>165</v>
      </c>
      <c r="Z3" s="79" t="s">
        <v>166</v>
      </c>
      <c r="AA3" s="79" t="s">
        <v>167</v>
      </c>
    </row>
    <row r="4" spans="1:27">
      <c r="P4" s="82" t="e">
        <f ca="1">IF(D4-SUMPRODUCT((Choix1=$B4)*(Choix2=$C4)*(D_1))&lt;0,0,D4-SUMPRODUCT((Choix1=$B4)*(Choix2=$C4)*(D_1)))</f>
        <v>#NAME?</v>
      </c>
      <c r="Q4" s="82" t="e">
        <f ca="1">IF(E4-SUMPRODUCT((Choix1=$B4)*(Choix2=$C4)*(D_1))&lt;0,0,E4-SUMPRODUCT((Choix1=$B4)*(Choix2=$C4)*(D_1)))</f>
        <v>#NAME?</v>
      </c>
      <c r="R4" s="82" t="e">
        <f ca="1">IF(F4-SUMPRODUCT((Choix1=$B4)*(Choix2=$C4)*(D_1))&lt;0,0,F4-SUMPRODUCT((Choix1=$B4)*(Choix2=$C4)*(D_1)))</f>
        <v>#NAME?</v>
      </c>
      <c r="S4" s="82" t="e">
        <f ca="1">IF(G4-SUMPRODUCT((Choix1=$B4)*(Choix2=$C4)*(D_1))&lt;0,0,G4-SUMPRODUCT((Choix1=$B4)*(Choix2=$C4)*(D_1)))</f>
        <v>#NAME?</v>
      </c>
      <c r="T4" s="82" t="e">
        <f ca="1">IF(H4-SUMPRODUCT((Choix1=$B4)*(Choix2=$C4)*(D_1))&lt;0,0,H4-SUMPRODUCT((Choix1=$B4)*(Choix2=$C4)*(D_1)))</f>
        <v>#NAME?</v>
      </c>
      <c r="U4" s="82" t="e">
        <f ca="1">IF(I4-SUMPRODUCT((Choix1=$B4)*(Choix2=$C4)*(D_1))&lt;0,0,I4-SUMPRODUCT((Choix1=$B4)*(Choix2=$C4)*(D_1)))</f>
        <v>#NAME?</v>
      </c>
      <c r="V4" s="82" t="e">
        <f ca="1">IF(J4-SUMPRODUCT((Choix1=$B4)*(Choix2=$C4)*(D_1))&lt;0,0,J4-SUMPRODUCT((Choix1=$B4)*(Choix2=$C4)*(D_1)))</f>
        <v>#NAME?</v>
      </c>
      <c r="W4" s="82" t="e">
        <f ca="1">IF(K4-SUMPRODUCT((Choix1=$B4)*(Choix2=$C4)*(D_1))&lt;0,0,K4-SUMPRODUCT((Choix1=$B4)*(Choix2=$C4)*(D_1)))</f>
        <v>#NAME?</v>
      </c>
      <c r="X4" s="82" t="e">
        <f ca="1">IF(L4-SUMPRODUCT((Choix1=$B4)*(Choix2=$C4)*(D_1))&lt;0,0,L4-SUMPRODUCT((Choix1=$B4)*(Choix2=$C4)*(D_1)))</f>
        <v>#NAME?</v>
      </c>
      <c r="Y4" s="82" t="e">
        <f ca="1">IF(M4-SUMPRODUCT((Choix1=$B4)*(Choix2=$C4)*(D_1))&lt;0,0,M4-SUMPRODUCT((Choix1=$B4)*(Choix2=$C4)*(D_1)))</f>
        <v>#NAME?</v>
      </c>
      <c r="Z4" s="82" t="e">
        <f ca="1">IF(N4-SUMPRODUCT((Choix1=$B4)*(Choix2=$C4)*(D_1))&lt;0,0,N4-SUMPRODUCT((Choix1=$B4)*(Choix2=$C4)*(D_1)))</f>
        <v>#NAME?</v>
      </c>
      <c r="AA4" s="82" t="e">
        <f ca="1">IF(O4-SUMPRODUCT((Choix1=$B4)*(Choix2=$C4)*(D_1))&lt;0,0,O4-SUMPRODUCT((Choix1=$B4)*(Choix2=$C4)*(D_1)))</f>
        <v>#NAME?</v>
      </c>
    </row>
  </sheetData>
  <mergeCells count="1">
    <mergeCell ref="A1:O2"/>
  </mergeCells>
  <conditionalFormatting sqref="A3:C3">
    <cfRule type="expression" dxfId="31" priority="3">
      <formula>AND(MONTH(#REF!)=MONTH(TODAY()),YEAR(#REF!)=YEAR(TODAY()))</formula>
    </cfRule>
  </conditionalFormatting>
  <dataValidations disablePrompts="1" count="3">
    <dataValidation type="list" allowBlank="1" showInputMessage="1" showErrorMessage="1" sqref="B3:C3">
      <formula1>categ</formula1>
    </dataValidation>
    <dataValidation type="list" allowBlank="1" showInputMessage="1" showErrorMessage="1" sqref="B4:B1048576">
      <formula1>"choix1"</formula1>
    </dataValidation>
    <dataValidation type="list" allowBlank="1" showInputMessage="1" showErrorMessage="1" sqref="C4:C1048576">
      <formula1>Choix2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</row>
    <row r="2" spans="1:20" ht="21" thickBot="1">
      <c r="A2" s="135" t="s">
        <v>188</v>
      </c>
      <c r="B2" s="136"/>
      <c r="C2" s="136"/>
      <c r="D2" s="136"/>
      <c r="E2" s="136"/>
      <c r="F2" s="136"/>
      <c r="G2" s="136"/>
      <c r="H2" s="136"/>
      <c r="I2" s="137"/>
      <c r="J2" s="87" t="s">
        <v>190</v>
      </c>
      <c r="K2" s="88"/>
      <c r="L2" s="88"/>
      <c r="M2" s="88"/>
      <c r="N2" s="88"/>
      <c r="O2" s="88"/>
      <c r="P2" s="88"/>
      <c r="Q2" s="88"/>
      <c r="R2" s="88"/>
      <c r="S2" s="88"/>
      <c r="T2" s="89"/>
    </row>
    <row r="3" spans="1:20" ht="21" thickBot="1">
      <c r="A3" s="138" t="s">
        <v>189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40"/>
      <c r="S3" s="141" t="s">
        <v>174</v>
      </c>
      <c r="T3" s="142"/>
    </row>
    <row r="4" spans="1:20" ht="29.25" thickBot="1">
      <c r="A4" s="90" t="s">
        <v>175</v>
      </c>
      <c r="B4" s="143">
        <v>700</v>
      </c>
      <c r="C4" s="144"/>
      <c r="D4" s="90" t="s">
        <v>176</v>
      </c>
      <c r="E4" s="143">
        <v>200</v>
      </c>
      <c r="F4" s="144"/>
      <c r="G4" s="90" t="s">
        <v>3</v>
      </c>
      <c r="H4" s="143">
        <v>150</v>
      </c>
      <c r="I4" s="144"/>
      <c r="J4" s="90" t="s">
        <v>177</v>
      </c>
      <c r="K4" s="143">
        <v>120</v>
      </c>
      <c r="L4" s="144"/>
      <c r="M4" s="90" t="s">
        <v>178</v>
      </c>
      <c r="N4" s="143">
        <v>0</v>
      </c>
      <c r="O4" s="144"/>
      <c r="P4" s="90" t="s">
        <v>179</v>
      </c>
      <c r="Q4" s="143">
        <v>0</v>
      </c>
      <c r="R4" s="144"/>
      <c r="S4" s="91" t="s">
        <v>180</v>
      </c>
      <c r="T4" s="92">
        <f>SUM(T6:T16)</f>
        <v>0</v>
      </c>
    </row>
    <row r="5" spans="1:20" ht="29.25" thickBot="1">
      <c r="A5" s="93" t="s">
        <v>181</v>
      </c>
      <c r="B5" s="131">
        <f>B4-C17</f>
        <v>700</v>
      </c>
      <c r="C5" s="132"/>
      <c r="D5" s="94" t="s">
        <v>181</v>
      </c>
      <c r="E5" s="133">
        <f>E4-F17</f>
        <v>200</v>
      </c>
      <c r="F5" s="134"/>
      <c r="G5" s="94" t="s">
        <v>181</v>
      </c>
      <c r="H5" s="133">
        <f>H4-I17</f>
        <v>150</v>
      </c>
      <c r="I5" s="134"/>
      <c r="J5" s="94" t="s">
        <v>181</v>
      </c>
      <c r="K5" s="133">
        <f>K4-L17</f>
        <v>120</v>
      </c>
      <c r="L5" s="134"/>
      <c r="M5" s="94" t="s">
        <v>181</v>
      </c>
      <c r="N5" s="133">
        <f>N4-O17</f>
        <v>0</v>
      </c>
      <c r="O5" s="134"/>
      <c r="P5" s="94" t="s">
        <v>181</v>
      </c>
      <c r="Q5" s="133">
        <f>Q4-R17</f>
        <v>0</v>
      </c>
      <c r="R5" s="134"/>
      <c r="S5" s="95" t="s">
        <v>182</v>
      </c>
      <c r="T5" s="96" t="s">
        <v>183</v>
      </c>
    </row>
    <row r="6" spans="1:20" ht="18.75" thickBot="1">
      <c r="A6" s="95" t="s">
        <v>182</v>
      </c>
      <c r="B6" s="97" t="s">
        <v>184</v>
      </c>
      <c r="C6" s="96" t="s">
        <v>185</v>
      </c>
      <c r="D6" s="95" t="s">
        <v>182</v>
      </c>
      <c r="E6" s="97" t="s">
        <v>184</v>
      </c>
      <c r="F6" s="96" t="s">
        <v>185</v>
      </c>
      <c r="G6" s="95" t="s">
        <v>182</v>
      </c>
      <c r="H6" s="97" t="s">
        <v>184</v>
      </c>
      <c r="I6" s="96" t="s">
        <v>185</v>
      </c>
      <c r="J6" s="95" t="s">
        <v>182</v>
      </c>
      <c r="K6" s="97" t="s">
        <v>184</v>
      </c>
      <c r="L6" s="96" t="s">
        <v>185</v>
      </c>
      <c r="M6" s="95" t="s">
        <v>182</v>
      </c>
      <c r="N6" s="97" t="s">
        <v>184</v>
      </c>
      <c r="O6" s="96" t="s">
        <v>185</v>
      </c>
      <c r="P6" s="95" t="s">
        <v>182</v>
      </c>
      <c r="Q6" s="97" t="s">
        <v>184</v>
      </c>
      <c r="R6" s="96" t="s">
        <v>185</v>
      </c>
      <c r="S6" s="98"/>
      <c r="T6" s="99"/>
    </row>
    <row r="7" spans="1:20" ht="18">
      <c r="A7" s="100"/>
      <c r="B7" s="101"/>
      <c r="C7" s="99"/>
      <c r="D7" s="100"/>
      <c r="E7" s="101"/>
      <c r="F7" s="99"/>
      <c r="G7" s="100"/>
      <c r="H7" s="101"/>
      <c r="I7" s="99"/>
      <c r="J7" s="100"/>
      <c r="K7" s="101"/>
      <c r="L7" s="99"/>
      <c r="M7" s="100"/>
      <c r="N7" s="101"/>
      <c r="O7" s="99"/>
      <c r="P7" s="100"/>
      <c r="Q7" s="101"/>
      <c r="R7" s="99"/>
      <c r="S7" s="98"/>
      <c r="T7" s="99"/>
    </row>
    <row r="8" spans="1:20" ht="18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>
      <c r="A12" s="102"/>
      <c r="B12" s="103"/>
      <c r="C12" s="104"/>
      <c r="D12" s="102"/>
      <c r="E12" s="103"/>
      <c r="F12" s="104"/>
      <c r="G12" s="102"/>
      <c r="H12" s="103"/>
      <c r="I12" s="104"/>
      <c r="J12" s="102"/>
      <c r="K12" s="103"/>
      <c r="L12" s="104"/>
      <c r="M12" s="102"/>
      <c r="N12" s="103"/>
      <c r="O12" s="104"/>
      <c r="P12" s="102"/>
      <c r="Q12" s="103"/>
      <c r="R12" s="104"/>
      <c r="S12" s="105"/>
      <c r="T12" s="104"/>
    </row>
    <row r="13" spans="1:20" ht="18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">
      <c r="A15" s="105"/>
      <c r="B15" s="103"/>
      <c r="C15" s="104"/>
      <c r="D15" s="105"/>
      <c r="E15" s="103"/>
      <c r="F15" s="104"/>
      <c r="G15" s="105"/>
      <c r="H15" s="103"/>
      <c r="I15" s="104"/>
      <c r="J15" s="105"/>
      <c r="K15" s="103"/>
      <c r="L15" s="104"/>
      <c r="M15" s="105"/>
      <c r="N15" s="103"/>
      <c r="O15" s="104"/>
      <c r="P15" s="105"/>
      <c r="Q15" s="103"/>
      <c r="R15" s="104"/>
      <c r="S15" s="105"/>
      <c r="T15" s="104"/>
    </row>
    <row r="16" spans="1:20" ht="18.75" thickBot="1">
      <c r="A16" s="106"/>
      <c r="B16" s="107"/>
      <c r="C16" s="108"/>
      <c r="D16" s="106"/>
      <c r="E16" s="107"/>
      <c r="F16" s="108"/>
      <c r="G16" s="106"/>
      <c r="H16" s="107"/>
      <c r="I16" s="108"/>
      <c r="J16" s="106"/>
      <c r="K16" s="107"/>
      <c r="L16" s="108"/>
      <c r="M16" s="106"/>
      <c r="N16" s="107"/>
      <c r="O16" s="108"/>
      <c r="P16" s="106"/>
      <c r="Q16" s="107"/>
      <c r="R16" s="108"/>
      <c r="S16" s="109"/>
      <c r="T16" s="110"/>
    </row>
    <row r="17" spans="1:20" ht="29.25" thickBot="1">
      <c r="A17" s="111" t="str">
        <f>"Total "&amp;A4</f>
        <v>Total Achats divers</v>
      </c>
      <c r="B17" s="112">
        <f>SUM(B7:B16)</f>
        <v>0</v>
      </c>
      <c r="C17" s="113">
        <f t="array" ref="C17">SUMPRODUCT((IF(B7:B16=0,C7:C16,B7:B16))*1)</f>
        <v>0</v>
      </c>
      <c r="D17" s="111" t="str">
        <f t="shared" ref="D17" si="0">"Total "&amp;D4</f>
        <v>Total Habillement</v>
      </c>
      <c r="E17" s="112">
        <f>SUM(E7:E16)</f>
        <v>0</v>
      </c>
      <c r="F17" s="113">
        <f t="array" ref="F17">SUMPRODUCT((IF(E7:E16=0,F7:F16,E7:E16))*1)</f>
        <v>0</v>
      </c>
      <c r="G17" s="111" t="str">
        <f t="shared" ref="G17" si="1">"Total "&amp;G4</f>
        <v>Total Divers</v>
      </c>
      <c r="H17" s="112">
        <f>SUM(H7:H16)</f>
        <v>0</v>
      </c>
      <c r="I17" s="113">
        <f t="array" ref="I17">SUMPRODUCT((IF(H7:H16=0,I7:I16,H7:H16))*1)</f>
        <v>0</v>
      </c>
      <c r="J17" s="111" t="str">
        <f t="shared" ref="J17" si="2">"Total "&amp;J4</f>
        <v>Total Cantine</v>
      </c>
      <c r="K17" s="112">
        <f>SUM(K7:K16)</f>
        <v>0</v>
      </c>
      <c r="L17" s="113">
        <f t="array" ref="L17">SUMPRODUCT((IF(K7:K16=0,L7:L16,K7:K16))*1)</f>
        <v>0</v>
      </c>
      <c r="M17" s="111" t="str">
        <f t="shared" ref="M17" si="3">"Total "&amp;M4</f>
        <v>Total Extra</v>
      </c>
      <c r="N17" s="112">
        <f>SUM(N7:N16)</f>
        <v>0</v>
      </c>
      <c r="O17" s="113">
        <f t="array" ref="O17">SUMPRODUCT((IF(N7:N16=0,O7:O16,N7:N16))*1)</f>
        <v>0</v>
      </c>
      <c r="P17" s="111" t="str">
        <f t="shared" ref="P17" si="4">"Total "&amp;P4</f>
        <v>Total Autre</v>
      </c>
      <c r="Q17" s="112">
        <f>SUM(Q7:Q16)</f>
        <v>0</v>
      </c>
      <c r="R17" s="113">
        <f t="array" ref="R17">SUMPRODUCT((IF(Q7:Q16=0,R7:R16,Q7:Q16))*1)</f>
        <v>0</v>
      </c>
      <c r="S17" s="111" t="s">
        <v>186</v>
      </c>
      <c r="T17" s="114">
        <f>T4</f>
        <v>0</v>
      </c>
    </row>
    <row r="18" spans="1:20" ht="31.5">
      <c r="A18" s="115" t="s">
        <v>187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8"/>
    </row>
    <row r="19" spans="1:20" ht="16.5" thickBot="1">
      <c r="A19" s="116"/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30"/>
    </row>
  </sheetData>
  <mergeCells count="17"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  <mergeCell ref="B18:T19"/>
    <mergeCell ref="B5:C5"/>
    <mergeCell ref="E5:F5"/>
    <mergeCell ref="H5:I5"/>
    <mergeCell ref="K5:L5"/>
    <mergeCell ref="N5:O5"/>
    <mergeCell ref="Q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Choix2</vt:lpstr>
      <vt:lpstr>Compte_princ</vt:lpstr>
      <vt:lpstr>Date</vt:lpstr>
      <vt:lpstr>NumCheque</vt:lpstr>
      <vt:lpstr>suivi_chèque</vt:lpstr>
      <vt:lpstr>Transferts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2015-10-17T16:29:56Z</dcterms:modified>
</cp:coreProperties>
</file>