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functionGroups/>
  <definedNames>
    <definedName name="_xlnm._FilterDatabase" localSheetId="2" hidden="1">Crédit_Débit!$A$3:$I$32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8" r:id="rId11"/>
  </pivotCaches>
</workbook>
</file>

<file path=xl/calcChain.xml><?xml version="1.0" encoding="utf-8"?>
<calcChain xmlns="http://schemas.openxmlformats.org/spreadsheetml/2006/main">
  <c r="J32" i="7"/>
  <c r="K32"/>
  <c r="J14"/>
  <c r="K14"/>
  <c r="J29"/>
  <c r="K29"/>
  <c r="J28"/>
  <c r="K28"/>
  <c r="J27"/>
  <c r="K27"/>
  <c r="J13"/>
  <c r="K13"/>
  <c r="J12"/>
  <c r="K12"/>
  <c r="J11"/>
  <c r="K11"/>
  <c r="J10"/>
  <c r="K10"/>
  <c r="J9"/>
  <c r="K9"/>
  <c r="J26"/>
  <c r="K26"/>
  <c r="J25"/>
  <c r="K25"/>
  <c r="J24"/>
  <c r="K24"/>
  <c r="J23"/>
  <c r="K23"/>
  <c r="J4" i="32" l="1"/>
  <c r="J22" i="7"/>
  <c r="K22"/>
  <c r="J8"/>
  <c r="K8"/>
  <c r="J7"/>
  <c r="K7"/>
  <c r="J6"/>
  <c r="K6"/>
  <c r="J5"/>
  <c r="K5"/>
  <c r="J4"/>
  <c r="K4"/>
  <c r="J21"/>
  <c r="K21"/>
  <c r="J20"/>
  <c r="K20"/>
  <c r="J19"/>
  <c r="K19"/>
  <c r="J18"/>
  <c r="K18"/>
  <c r="J3" i="32" l="1"/>
  <c r="J31" i="7"/>
  <c r="K31"/>
  <c r="K15"/>
  <c r="K16"/>
  <c r="K17"/>
  <c r="K30"/>
  <c r="J30"/>
  <c r="J2" i="32"/>
  <c r="J17" i="7"/>
  <c r="J16"/>
  <c r="J15"/>
  <c r="S4" i="27" l="1"/>
  <c r="T4"/>
  <c r="U4"/>
  <c r="V4"/>
  <c r="W4"/>
  <c r="X4"/>
  <c r="Y4"/>
  <c r="Z4"/>
  <c r="AA4"/>
  <c r="AB4"/>
  <c r="AC4"/>
  <c r="R4"/>
  <c r="E4"/>
  <c r="AC2"/>
  <c r="Y2"/>
  <c r="S2"/>
  <c r="W2"/>
  <c r="AB2"/>
  <c r="R2"/>
  <c r="U2"/>
  <c r="T2"/>
  <c r="V2"/>
  <c r="AA2"/>
  <c r="X2"/>
  <c r="Z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A2" i="7" s="1"/>
  <c r="L4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<sst xmlns="http://schemas.openxmlformats.org/spreadsheetml/2006/main" count="559" uniqueCount="216">
  <si>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</si>
  <si>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</si>
  <si>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</si>
  <si>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</si>
  <si>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</si>
  <si>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</si>
  <si>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</si>
  <si>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</si>
  <si>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</si>
  <si>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</si>
  <si>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</si>
  <si>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</si>
  <si>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</si>
  <si>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</si>
  <si>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</si>
  <si>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</si>
  <si>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</si>
  <si>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</si>
  <si>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</si>
  <si>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</si>
  <si>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</si>
  <si>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</si>
  <si>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</si>
  <si>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</si>
  <si>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</si>
  <si>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</si>
  <si>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</si>
  <si>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</si>
  <si>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</si>
  <si>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</si>
  <si>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</si>
  <si>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</si>
  <si>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</si>
  <si>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</si>
  <si>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</si>
  <si>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</si>
  <si>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</si>
  <si>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</si>
  <si>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</si>
  <si>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</si>
  <si>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</si>
  <si>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</si>
  <si>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</si>
  <si>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</si>
  <si>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</si>
  <si>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</si>
  <si>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</si>
  <si>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</si>
  <si>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</si>
  <si>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</si>
  <si>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</si>
  <si>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</si>
  <si>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</si>
  <si>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</si>
  <si>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</si>
  <si>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</si>
  <si>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</si>
  <si>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</si>
  <si>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</si>
  <si>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</si>
  <si>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</si>
  <si>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</si>
  <si>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</si>
  <si>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</si>
  <si>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</si>
  <si>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</si>
  <si>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</si>
  <si>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</si>
  <si>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</si>
  <si>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</si>
  <si>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</si>
  <si>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</si>
  <si>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</si>
  <si>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</si>
  <si>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</si>
  <si>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</si>
  <si>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</si>
  <si>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</si>
  <si>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</si>
  <si>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</si>
  <si>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</si>
  <si>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</si>
  <si>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</si>
  <si>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</si>
  <si>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</si>
  <si>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</si>
  <si>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</si>
  <si>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</si>
  <si>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</si>
  <si>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</si>
  <si>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</si>
  <si>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</si>
  <si>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</si>
  <si>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</si>
  <si>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</si>
  <si>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</si>
  <si>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</si>
  <si>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</si>
  <si>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</si>
  <si>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</si>
  <si>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</si>
  <si>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</si>
  <si>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</si>
  <si>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</si>
  <si>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</si>
  <si>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</si>
  <si>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</si>
  <si>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</si>
  <si>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</si>
  <si>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</si>
  <si>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</si>
  <si>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</si>
  <si>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</si>
  <si>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</si>
  <si>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</si>
  <si>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</si>
  <si>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</si>
  <si>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</si>
  <si>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</si>
  <si>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</si>
  <si>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</si>
  <si>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</si>
  <si>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</si>
  <si>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</si>
  <si>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</si>
  <si>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</si>
  <si>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</si>
  <si>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</si>
  <si>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</si>
  <si>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</si>
  <si>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</si>
  <si>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</si>
  <si>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</si>
  <si>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</si>
  <si>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</si>
  <si>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</si>
  <si>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</si>
  <si>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</si>
  <si>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</si>
  <si>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</si>
  <si>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</si>
  <si>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</si>
  <si>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</si>
  <si>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</si>
  <si>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</si>
  <si>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</si>
  <si>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</si>
  <si>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</si>
  <si>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</si>
  <si>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</si>
  <si>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</si>
  <si>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</si>
  <si>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</si>
  <si>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</si>
  <si>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</si>
  <si>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</si>
  <si>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</si>
  <si>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</si>
  <si>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</si>
  <si>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</si>
  <si>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</si>
  <si>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</si>
  <si>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</si>
  <si>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</si>
  <si>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</si>
  <si>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</si>
  <si>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</si>
  <si>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Oui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</si>
  <si>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</si>
  <si>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</si>
  <si>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</si>
  <si>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</si>
  <si>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</si>
  <si>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</si>
  <si>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</si>
  <si>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</si>
  <si>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</si>
  <si>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</si>
  <si>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</si>
  <si>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</si>
  <si>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</si>
  <si>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</si>
  <si>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</si>
  <si>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</si>
  <si>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</si>
  <si>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</si>
  <si>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</si>
  <si>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</si>
  <si>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</si>
  <si>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</si>
  <si>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yyyy</t>
  </si>
  <si>
    <t>assur</t>
  </si>
  <si>
    <t>C9</t>
  </si>
  <si>
    <t>1,52</t>
  </si>
  <si>
    <t>etetee</t>
  </si>
  <si>
    <t>P</t>
  </si>
  <si>
    <t>C10</t>
  </si>
  <si>
    <t>carb : 200.12 (13/11)</t>
  </si>
  <si>
    <t>TD12</t>
  </si>
  <si>
    <t>TC12</t>
  </si>
  <si>
    <t>C11</t>
  </si>
  <si>
    <t>2,22</t>
  </si>
  <si>
    <t>TD13</t>
  </si>
  <si>
    <t>TC13</t>
  </si>
  <si>
    <t>TD14</t>
  </si>
  <si>
    <t>TC14</t>
  </si>
  <si>
    <t>Solde Réel / Banque</t>
  </si>
  <si>
    <t>mars</t>
  </si>
  <si>
    <t>nov</t>
  </si>
  <si>
    <t>Années</t>
  </si>
  <si>
    <t>2015</t>
  </si>
  <si>
    <t>avr</t>
  </si>
  <si>
    <t>TD17</t>
  </si>
  <si>
    <t>TC17</t>
  </si>
  <si>
    <t>(vide)</t>
  </si>
  <si>
    <t>mai</t>
  </si>
</sst>
</file>

<file path=xl/styles.xml><?xml version="1.0" encoding="utf-8"?>
<styleSheet xmlns="http://schemas.openxmlformats.org/spreadsheetml/2006/main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3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name val="Wingdings 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82">
    <xf numFmtId="0" fontId="0" fillId="0" borderId="0" xfId="0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5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vertical="top" wrapText="1"/>
    </xf>
    <xf numFmtId="166" fontId="0" fillId="0" borderId="0" xfId="0" applyNumberFormat="1"/>
    <xf numFmtId="166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vertical="center"/>
    </xf>
    <xf numFmtId="167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8" fontId="0" fillId="12" borderId="1" xfId="0" applyNumberFormat="1" applyFill="1" applyBorder="1" applyAlignment="1">
      <alignment horizontal="left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3" xfId="0" applyFont="1" applyFill="1" applyBorder="1" applyAlignment="1">
      <alignment vertical="top" wrapText="1"/>
    </xf>
    <xf numFmtId="165" fontId="4" fillId="0" borderId="0" xfId="0" applyNumberFormat="1" applyFont="1"/>
    <xf numFmtId="165" fontId="0" fillId="0" borderId="0" xfId="0" applyNumberFormat="1"/>
    <xf numFmtId="166" fontId="4" fillId="0" borderId="0" xfId="0" applyNumberFormat="1" applyFont="1"/>
    <xf numFmtId="169" fontId="4" fillId="0" borderId="0" xfId="0" applyNumberFormat="1" applyFont="1"/>
    <xf numFmtId="169" fontId="0" fillId="0" borderId="0" xfId="0" applyNumberFormat="1"/>
    <xf numFmtId="0" fontId="4" fillId="0" borderId="0" xfId="0" applyNumberFormat="1" applyFont="1"/>
    <xf numFmtId="49" fontId="3" fillId="0" borderId="0" xfId="0" applyNumberFormat="1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70" fontId="4" fillId="0" borderId="0" xfId="0" applyNumberFormat="1" applyFont="1"/>
    <xf numFmtId="170" fontId="0" fillId="0" borderId="0" xfId="0" applyNumberFormat="1"/>
    <xf numFmtId="171" fontId="4" fillId="0" borderId="0" xfId="0" applyNumberFormat="1" applyFont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0" borderId="0" xfId="0" applyNumberFormat="1" applyAlignment="1">
      <alignment vertical="top"/>
    </xf>
    <xf numFmtId="0" fontId="8" fillId="0" borderId="0" xfId="0" applyFont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>
      <alignment vertical="top" wrapText="1"/>
    </xf>
    <xf numFmtId="0" fontId="0" fillId="3" borderId="5" xfId="0" applyFill="1" applyBorder="1"/>
    <xf numFmtId="0" fontId="4" fillId="3" borderId="1" xfId="0" applyFont="1" applyFill="1" applyBorder="1"/>
    <xf numFmtId="0" fontId="0" fillId="19" borderId="1" xfId="0" applyFill="1" applyBorder="1"/>
    <xf numFmtId="0" fontId="0" fillId="0" borderId="0" xfId="0" applyFont="1" applyAlignment="1">
      <alignment vertical="top" wrapText="1"/>
    </xf>
    <xf numFmtId="166" fontId="0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165" fontId="0" fillId="0" borderId="0" xfId="0" applyNumberFormat="1" applyFont="1"/>
    <xf numFmtId="166" fontId="0" fillId="0" borderId="0" xfId="0" applyNumberFormat="1" applyFont="1"/>
    <xf numFmtId="170" fontId="0" fillId="0" borderId="0" xfId="0" applyNumberFormat="1" applyFont="1"/>
    <xf numFmtId="171" fontId="0" fillId="0" borderId="0" xfId="0" applyNumberFormat="1" applyFont="1"/>
    <xf numFmtId="169" fontId="0" fillId="0" borderId="0" xfId="0" applyNumberFormat="1" applyFont="1"/>
    <xf numFmtId="0" fontId="0" fillId="0" borderId="0" xfId="0" applyNumberFormat="1" applyFont="1"/>
    <xf numFmtId="0" fontId="20" fillId="0" borderId="0" xfId="0" applyNumberFormat="1" applyFont="1" applyFill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NumberFormat="1" applyAlignment="1"/>
    <xf numFmtId="164" fontId="21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top" wrapText="1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166" fontId="4" fillId="0" borderId="0" xfId="0" applyNumberFormat="1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5" fontId="0" fillId="0" borderId="0" xfId="0" applyNumberForma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vertical="top" wrapText="1"/>
    </xf>
    <xf numFmtId="164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/>
    <xf numFmtId="0" fontId="0" fillId="0" borderId="0" xfId="0" applyFont="1" applyBorder="1"/>
    <xf numFmtId="166" fontId="0" fillId="0" borderId="0" xfId="0" applyNumberFormat="1" applyFont="1" applyBorder="1"/>
    <xf numFmtId="170" fontId="0" fillId="0" borderId="0" xfId="0" applyNumberFormat="1" applyFont="1" applyBorder="1"/>
    <xf numFmtId="171" fontId="0" fillId="0" borderId="0" xfId="0" applyNumberFormat="1" applyFont="1" applyBorder="1"/>
    <xf numFmtId="169" fontId="0" fillId="0" borderId="0" xfId="0" applyNumberFormat="1" applyFont="1" applyBorder="1"/>
    <xf numFmtId="0" fontId="0" fillId="0" borderId="0" xfId="0" applyNumberFormat="1" applyFont="1" applyBorder="1"/>
    <xf numFmtId="0" fontId="0" fillId="0" borderId="0" xfId="0" applyAlignment="1">
      <alignment horizontal="center" vertical="top" wrapText="1"/>
    </xf>
    <xf numFmtId="172" fontId="1" fillId="0" borderId="0" xfId="0" applyNumberFormat="1" applyFont="1" applyFill="1" applyAlignment="1">
      <alignment vertical="top" wrapText="1"/>
    </xf>
    <xf numFmtId="172" fontId="0" fillId="0" borderId="0" xfId="0" applyNumberFormat="1" applyAlignment="1">
      <alignment vertical="top" wrapText="1"/>
    </xf>
    <xf numFmtId="172" fontId="0" fillId="0" borderId="0" xfId="0" applyNumberFormat="1" applyBorder="1" applyAlignment="1">
      <alignment vertical="top" wrapText="1"/>
    </xf>
    <xf numFmtId="172" fontId="0" fillId="0" borderId="0" xfId="0" applyNumberFormat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17" borderId="0" xfId="0" applyFill="1" applyAlignment="1">
      <alignment horizontal="center" vertical="center" wrapText="1"/>
    </xf>
    <xf numFmtId="0" fontId="4" fillId="18" borderId="43" xfId="0" applyFont="1" applyFill="1" applyBorder="1" applyAlignment="1">
      <alignment horizontal="center"/>
    </xf>
    <xf numFmtId="0" fontId="4" fillId="18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&quot;€&quot;#,##0.00_);[Red]\(&quot;€&quot;#,##0.00\)"/>
      <alignment horizontal="general" vertical="top" textRotation="0" wrapText="1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5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5" formatCode="[$-40C]d\-mmm\-yy;@"/>
      <alignment horizontal="general" vertical="top" textRotation="0" wrapText="1" indent="0" relativeIndent="0" justifyLastLine="0" shrinkToFit="0" readingOrder="0"/>
    </dxf>
    <dxf>
      <numFmt numFmtId="172" formatCode="dd/mm/yy;@"/>
      <alignment horizontal="general" vertical="top" textRotation="0" wrapText="1" indent="0" relativeIndent="255" justifyLastLine="0" shrinkToFit="0" mergeCell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152401</xdr:colOff>
      <xdr:row>0</xdr:row>
      <xdr:rowOff>38099</xdr:rowOff>
    </xdr:from>
    <xdr:to>
      <xdr:col>2</xdr:col>
      <xdr:colOff>457200</xdr:colOff>
      <xdr:row>0</xdr:row>
      <xdr:rowOff>409574</xdr:rowOff>
    </xdr:to>
    <xdr:sp macro="[0]!mensuel" textlink="">
      <xdr:nvSpPr>
        <xdr:cNvPr id="2" name="ZoneTexte 1"/>
        <xdr:cNvSpPr txBox="1"/>
      </xdr:nvSpPr>
      <xdr:spPr>
        <a:xfrm>
          <a:off x="1981201" y="38099"/>
          <a:ext cx="1057274" cy="3714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100">
              <a:latin typeface="+mn-lt"/>
              <a:ea typeface="+mn-ea"/>
              <a:cs typeface="+mn-cs"/>
            </a:rPr>
            <a:t>Mensualisation</a:t>
          </a:r>
          <a:r>
            <a:rPr lang="fr-FR" sz="1100"/>
            <a:t> </a:t>
          </a:r>
        </a:p>
      </xdr:txBody>
    </xdr:sp>
    <xdr:clientData/>
  </xdr:twoCellAnchor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modMensua_Transfert.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31.88144837963" createdVersion="3" refreshedVersion="3" minRefreshableVersion="3" recordCount="29">
  <cacheSource type="worksheet">
    <worksheetSource ref="A3:O1048576" sheet="Crédit_Débit"/>
  </cacheSource>
  <cacheFields count="16">
    <cacheField name="Compte" numFmtId="0">
      <sharedItems containsBlank="1" count="10">
        <s v="YYY - Compte Courant"/>
        <s v="XXX - Compte Courant"/>
        <s v="YYY - Livret Epargne"/>
        <s v="XXX - Livret Compte courant"/>
        <s v="YYY - Monnaie"/>
        <m/>
        <s v="XYX - Compte Joint" u="1"/>
        <s v="Compte" u="1"/>
        <s v="XXX - Monnaie" u="1"/>
        <s v="XXX - Livret caisse d'Epargne" u="1"/>
      </sharedItems>
    </cacheField>
    <cacheField name="Date" numFmtId="172">
      <sharedItems containsNonDate="0" containsDate="1" containsString="0" containsBlank="1" minDate="2015-03-01T00:00:00" maxDate="2015-11-14T00:00:00" count="21">
        <d v="2015-03-01T00:00:00"/>
        <d v="2015-03-02T00:00:00"/>
        <d v="2015-03-03T00:00:00"/>
        <d v="2015-03-04T00:00:00"/>
        <d v="2015-04-01T00:00:00"/>
        <d v="2015-04-02T00:00:00"/>
        <d v="2015-04-03T00:00:00"/>
        <d v="2015-04-04T00:00:00"/>
        <d v="2015-05-04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05-06T00:00:00"/>
        <d v="2015-11-08T00:00:00"/>
        <d v="2015-11-11T00:00:00"/>
        <d v="2015-11-13T00:00:00"/>
        <m/>
      </sharedItems>
      <fieldGroup par="15" base="1">
        <rangePr autoStart="0" groupBy="months" startDate="2015-01-01T00:00:00" endDate="2015-11-14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1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3">
        <s v="Transfert"/>
        <s v="Banque"/>
        <s v="Emploi"/>
        <s v="Assurance"/>
        <s v="Voiture"/>
        <s v="Cadeaux"/>
        <s v="Courses"/>
        <m/>
        <s v="Loisirs" u="1"/>
        <s v="Habitation" u="1"/>
        <s v="Dépenses de santé" u="1"/>
        <s v="Vélo" u="1"/>
        <s v="Transport en commun" u="1"/>
      </sharedItems>
    </cacheField>
    <cacheField name="Libellés secondaires" numFmtId="0">
      <sharedItems containsBlank="1" count="31">
        <s v="XYX - Compte Joint"/>
        <s v="Carte bancaire"/>
        <s v="Assurance"/>
        <s v="Salaire"/>
        <s v="Assurance juridique"/>
        <s v="Carburant"/>
        <s v="Noël Famille"/>
        <s v="Hygiène, soin"/>
        <s v="YYY - Livret Epargne"/>
        <s v="YYY - Compte Courant"/>
        <s v="XXX - Compte Courant"/>
        <s v="XXX - Livret Compte courant"/>
        <m/>
        <s v="Achat" u="1"/>
        <s v="Alimentation, boisson" u="1"/>
        <s v="Equipement maison" u="1"/>
        <s v="Généraliste" u="1"/>
        <s v="XXX - Livret caisse d'Epargne" u="1"/>
        <s v="Entretien" u="1"/>
        <s v="Bricolage" u="1"/>
        <s v="Film en DVD" u="1"/>
        <s v="Alimentation" u="1"/>
        <s v="Bus" u="1"/>
        <s v="EDF" u="1"/>
        <s v="YYY - Monnaie" u="1"/>
        <s v="XXX - Monnaie" u="1"/>
        <s v="Téléphone mobile" u="1"/>
        <s v="Covoiturage" u="1"/>
        <s v="Assurance vie" u="1"/>
        <s v="Noël autre" u="1"/>
        <s v="Sport" u="1"/>
      </sharedItems>
    </cacheField>
    <cacheField name="Solde Réel / Banque" numFmtId="0">
      <sharedItems containsBlank="1" count="2">
        <m/>
        <s v="P"/>
      </sharedItems>
    </cacheField>
    <cacheField name="Crédit" numFmtId="166">
      <sharedItems containsString="0" containsBlank="1" containsNumber="1" containsInteger="1" minValue="13" maxValue="440"/>
    </cacheField>
    <cacheField name="Débit" numFmtId="166">
      <sharedItems containsString="0" containsBlank="1" containsNumber="1" minValue="-240" maxValue="-11"/>
    </cacheField>
    <cacheField name="Solde Courant" numFmtId="166">
      <sharedItems containsString="0" containsBlank="1" containsNumber="1" minValue="-240" maxValue="440"/>
    </cacheField>
    <cacheField name="Crédit/Débit" numFmtId="0">
      <sharedItems containsBlank="1" count="4">
        <s v="Débit"/>
        <s v="Crédit"/>
        <m/>
        <s v="" u="1"/>
      </sharedItems>
    </cacheField>
    <cacheField name="Solde Cumulé" numFmtId="0">
      <sharedItems containsString="0" containsBlank="1" containsNumber="1" minValue="-580.24" maxValue="528"/>
    </cacheField>
    <cacheField name="Note" numFmtId="0">
      <sharedItems containsBlank="1"/>
    </cacheField>
    <cacheField name="N° chèque" numFmtId="0">
      <sharedItems containsString="0" containsBlank="1" containsNumber="1" containsInteger="1" minValue="20" maxValue="109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11-14T00:00:00"/>
        <groupItems count="3">
          <s v="&lt;01/01/2015"/>
          <s v="2015"/>
          <s v="&gt;14/11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s v="Prélèvement"/>
    <s v="XYX"/>
    <x v="0"/>
    <x v="0"/>
    <x v="0"/>
    <m/>
    <n v="-130"/>
    <n v="-130"/>
    <x v="0"/>
    <n v="-130"/>
    <m/>
    <m/>
    <m/>
  </r>
  <r>
    <x v="1"/>
    <x v="0"/>
    <s v="Prélèvement"/>
    <s v="XYX"/>
    <x v="0"/>
    <x v="0"/>
    <x v="0"/>
    <m/>
    <n v="-131"/>
    <n v="-131"/>
    <x v="0"/>
    <n v="-261"/>
    <m/>
    <m/>
    <m/>
  </r>
  <r>
    <x v="0"/>
    <x v="1"/>
    <s v="Virement"/>
    <s v="LCL"/>
    <x v="1"/>
    <x v="1"/>
    <x v="0"/>
    <m/>
    <n v="-230"/>
    <n v="-230"/>
    <x v="0"/>
    <n v="-491"/>
    <m/>
    <m/>
    <m/>
  </r>
  <r>
    <x v="0"/>
    <x v="2"/>
    <s v="Versement"/>
    <s v="CA"/>
    <x v="1"/>
    <x v="2"/>
    <x v="0"/>
    <n v="330"/>
    <m/>
    <n v="330"/>
    <x v="1"/>
    <n v="-161"/>
    <m/>
    <m/>
    <m/>
  </r>
  <r>
    <x v="0"/>
    <x v="3"/>
    <s v="Virement"/>
    <s v="Travail YYY"/>
    <x v="2"/>
    <x v="3"/>
    <x v="0"/>
    <n v="430"/>
    <m/>
    <n v="430"/>
    <x v="1"/>
    <n v="269"/>
    <m/>
    <m/>
    <m/>
  </r>
  <r>
    <x v="0"/>
    <x v="4"/>
    <s v="Prélèvement"/>
    <s v="XYX"/>
    <x v="0"/>
    <x v="0"/>
    <x v="0"/>
    <m/>
    <n v="-140"/>
    <n v="-140"/>
    <x v="0"/>
    <n v="129"/>
    <m/>
    <m/>
    <m/>
  </r>
  <r>
    <x v="1"/>
    <x v="4"/>
    <s v="Prélèvement"/>
    <s v="XYX"/>
    <x v="0"/>
    <x v="0"/>
    <x v="0"/>
    <m/>
    <n v="-141"/>
    <n v="-141"/>
    <x v="0"/>
    <n v="-12"/>
    <m/>
    <m/>
    <m/>
  </r>
  <r>
    <x v="0"/>
    <x v="5"/>
    <s v="Virement"/>
    <s v="LCL"/>
    <x v="1"/>
    <x v="1"/>
    <x v="0"/>
    <m/>
    <n v="-240"/>
    <n v="-240"/>
    <x v="0"/>
    <n v="-252"/>
    <m/>
    <m/>
    <m/>
  </r>
  <r>
    <x v="0"/>
    <x v="6"/>
    <s v="Versement"/>
    <s v="CA"/>
    <x v="1"/>
    <x v="2"/>
    <x v="0"/>
    <n v="340"/>
    <m/>
    <n v="340"/>
    <x v="1"/>
    <n v="88"/>
    <m/>
    <m/>
    <m/>
  </r>
  <r>
    <x v="0"/>
    <x v="7"/>
    <s v="Virement"/>
    <s v="Travail YYY"/>
    <x v="2"/>
    <x v="3"/>
    <x v="0"/>
    <n v="440"/>
    <m/>
    <n v="440"/>
    <x v="1"/>
    <n v="528"/>
    <m/>
    <m/>
    <m/>
  </r>
  <r>
    <x v="2"/>
    <x v="8"/>
    <s v="Carte Bancaire"/>
    <s v="Blanchisserie"/>
    <x v="3"/>
    <x v="4"/>
    <x v="0"/>
    <m/>
    <n v="-30"/>
    <n v="-30"/>
    <x v="0"/>
    <n v="498"/>
    <m/>
    <m/>
    <m/>
  </r>
  <r>
    <x v="0"/>
    <x v="9"/>
    <s v="Chèque"/>
    <s v="Boulangerie"/>
    <x v="1"/>
    <x v="1"/>
    <x v="1"/>
    <m/>
    <n v="-200"/>
    <n v="-200"/>
    <x v="0"/>
    <n v="298"/>
    <s v="yyyy"/>
    <n v="20"/>
    <m/>
  </r>
  <r>
    <x v="2"/>
    <x v="10"/>
    <s v="Carte Bancaire"/>
    <s v="Blanchisserie"/>
    <x v="3"/>
    <x v="4"/>
    <x v="1"/>
    <m/>
    <n v="-200"/>
    <n v="-200"/>
    <x v="0"/>
    <n v="98"/>
    <s v="assur"/>
    <m/>
    <m/>
  </r>
  <r>
    <x v="0"/>
    <x v="10"/>
    <s v="Chèque"/>
    <s v="Boucherie Tavernie"/>
    <x v="4"/>
    <x v="5"/>
    <x v="1"/>
    <m/>
    <n v="-200"/>
    <n v="-200"/>
    <x v="0"/>
    <n v="-102"/>
    <m/>
    <n v="21"/>
    <s v="C9"/>
  </r>
  <r>
    <x v="1"/>
    <x v="10"/>
    <s v="Carte Bancaire"/>
    <s v="Biocoop"/>
    <x v="5"/>
    <x v="6"/>
    <x v="0"/>
    <m/>
    <n v="-11"/>
    <n v="-11"/>
    <x v="0"/>
    <n v="-113"/>
    <m/>
    <m/>
    <m/>
  </r>
  <r>
    <x v="0"/>
    <x v="11"/>
    <s v="Carte Bancaire"/>
    <s v="Coiffeur MCO"/>
    <x v="6"/>
    <x v="7"/>
    <x v="0"/>
    <m/>
    <n v="-12"/>
    <n v="-12"/>
    <x v="0"/>
    <n v="-125"/>
    <m/>
    <m/>
    <m/>
  </r>
  <r>
    <x v="0"/>
    <x v="12"/>
    <s v="Virement"/>
    <s v="Boucherie Tavernie"/>
    <x v="0"/>
    <x v="8"/>
    <x v="0"/>
    <m/>
    <n v="-20"/>
    <n v="-20"/>
    <x v="0"/>
    <n v="-145"/>
    <m/>
    <m/>
    <s v="TD12"/>
  </r>
  <r>
    <x v="2"/>
    <x v="12"/>
    <s v="Prélèvement"/>
    <s v="Boucherie Tavernie"/>
    <x v="0"/>
    <x v="9"/>
    <x v="0"/>
    <n v="20"/>
    <m/>
    <n v="20"/>
    <x v="1"/>
    <n v="-125"/>
    <m/>
    <m/>
    <s v="TC12"/>
  </r>
  <r>
    <x v="0"/>
    <x v="13"/>
    <s v="Carte Bancaire"/>
    <s v="Carrefour"/>
    <x v="4"/>
    <x v="5"/>
    <x v="0"/>
    <m/>
    <n v="-20"/>
    <n v="-20"/>
    <x v="0"/>
    <n v="-145"/>
    <m/>
    <m/>
    <s v="C11"/>
  </r>
  <r>
    <x v="0"/>
    <x v="14"/>
    <s v="Carte Bancaire"/>
    <s v="Cora"/>
    <x v="0"/>
    <x v="8"/>
    <x v="0"/>
    <m/>
    <n v="-13"/>
    <n v="-13"/>
    <x v="0"/>
    <n v="-158"/>
    <m/>
    <m/>
    <s v="TD13"/>
  </r>
  <r>
    <x v="2"/>
    <x v="14"/>
    <s v="Carte Bancaire"/>
    <s v="Cora"/>
    <x v="0"/>
    <x v="9"/>
    <x v="0"/>
    <n v="13"/>
    <m/>
    <n v="13"/>
    <x v="1"/>
    <n v="-145"/>
    <m/>
    <m/>
    <s v="TC13"/>
  </r>
  <r>
    <x v="3"/>
    <x v="15"/>
    <s v="Versement"/>
    <s v="E.Leclerc"/>
    <x v="0"/>
    <x v="10"/>
    <x v="0"/>
    <m/>
    <n v="-14"/>
    <n v="-14"/>
    <x v="0"/>
    <n v="-159"/>
    <m/>
    <m/>
    <s v="TD14"/>
  </r>
  <r>
    <x v="1"/>
    <x v="15"/>
    <s v="Virement"/>
    <s v="E.Leclerc"/>
    <x v="0"/>
    <x v="11"/>
    <x v="0"/>
    <n v="14"/>
    <m/>
    <n v="14"/>
    <x v="1"/>
    <n v="-145"/>
    <m/>
    <m/>
    <s v="TC14"/>
  </r>
  <r>
    <x v="1"/>
    <x v="16"/>
    <s v="Carte Bancaire"/>
    <s v="Biocoop"/>
    <x v="5"/>
    <x v="6"/>
    <x v="0"/>
    <m/>
    <n v="-35"/>
    <n v="-35"/>
    <x v="0"/>
    <n v="-180"/>
    <m/>
    <m/>
    <m/>
  </r>
  <r>
    <x v="1"/>
    <x v="17"/>
    <s v="Carte Bancaire"/>
    <s v="Biocoop"/>
    <x v="0"/>
    <x v="8"/>
    <x v="0"/>
    <m/>
    <n v="-36"/>
    <n v="-36"/>
    <x v="0"/>
    <n v="-216"/>
    <m/>
    <m/>
    <s v="TD17"/>
  </r>
  <r>
    <x v="2"/>
    <x v="17"/>
    <s v="Versement"/>
    <s v="Biocoop"/>
    <x v="0"/>
    <x v="10"/>
    <x v="0"/>
    <n v="36"/>
    <m/>
    <n v="36"/>
    <x v="1"/>
    <n v="-180"/>
    <m/>
    <m/>
    <s v="TC17"/>
  </r>
  <r>
    <x v="4"/>
    <x v="18"/>
    <s v="Versement"/>
    <s v="Cora"/>
    <x v="1"/>
    <x v="1"/>
    <x v="0"/>
    <m/>
    <n v="-200.12"/>
    <n v="-200.12"/>
    <x v="0"/>
    <n v="-380.12"/>
    <s v="etetee"/>
    <m/>
    <m/>
  </r>
  <r>
    <x v="1"/>
    <x v="19"/>
    <s v="Chèque"/>
    <s v="Divers"/>
    <x v="4"/>
    <x v="5"/>
    <x v="0"/>
    <m/>
    <n v="-200.12"/>
    <n v="-200.12"/>
    <x v="0"/>
    <n v="-580.24"/>
    <s v="carb : 200.12 (13/11)"/>
    <n v="109"/>
    <s v="C10"/>
  </r>
  <r>
    <x v="5"/>
    <x v="20"/>
    <m/>
    <m/>
    <x v="7"/>
    <x v="12"/>
    <x v="0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D8" firstHeaderRow="1" firstDataRow="2" firstDataCol="1"/>
  <pivotFields count="16">
    <pivotField axis="axisRow" compact="0" showAll="0">
      <items count="11">
        <item h="1" x="5"/>
        <item x="0"/>
        <item x="2"/>
        <item x="4"/>
        <item x="1"/>
        <item m="1" x="9"/>
        <item x="3"/>
        <item m="1" x="8"/>
        <item m="1" x="6"/>
        <item h="1" m="1" x="7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x="1"/>
        <item x="0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6">
    <i>
      <x v="1"/>
    </i>
    <i>
      <x v="2"/>
    </i>
    <i>
      <x v="3"/>
    </i>
    <i>
      <x v="4"/>
    </i>
    <i>
      <x v="6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Solde Courant" fld="9" baseField="0" baseItem="0"/>
  </dataFields>
  <formats count="1">
    <format dxfId="111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H38" firstHeaderRow="1" firstDataRow="3" firstDataCol="3" rowPageCount="1" colPageCount="1"/>
  <pivotFields count="16">
    <pivotField axis="axisPage" compact="0" showAll="0">
      <items count="11">
        <item x="1"/>
        <item m="1" x="9"/>
        <item x="3"/>
        <item m="1" x="8"/>
        <item m="1" x="6"/>
        <item x="0"/>
        <item x="2"/>
        <item x="4"/>
        <item x="5"/>
        <item m="1" x="7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4">
        <item x="3"/>
        <item x="6"/>
        <item x="2"/>
        <item m="1" x="9"/>
        <item m="1" x="8"/>
        <item x="0"/>
        <item x="7"/>
        <item x="1"/>
        <item m="1" x="12"/>
        <item x="4"/>
        <item m="1" x="11"/>
        <item m="1" x="10"/>
        <item x="5"/>
        <item t="default"/>
      </items>
    </pivotField>
    <pivotField axis="axisRow" compact="0" showAll="0">
      <items count="32">
        <item m="1" x="21"/>
        <item m="1" x="14"/>
        <item m="1" x="28"/>
        <item m="1" x="19"/>
        <item m="1" x="23"/>
        <item m="1" x="15"/>
        <item x="7"/>
        <item x="3"/>
        <item m="1" x="26"/>
        <item x="9"/>
        <item x="8"/>
        <item x="12"/>
        <item m="1" x="30"/>
        <item x="11"/>
        <item x="0"/>
        <item x="1"/>
        <item x="2"/>
        <item x="10"/>
        <item m="1" x="24"/>
        <item m="1" x="25"/>
        <item m="1" x="20"/>
        <item x="4"/>
        <item m="1" x="22"/>
        <item x="5"/>
        <item m="1" x="18"/>
        <item m="1" x="16"/>
        <item x="6"/>
        <item m="1" x="17"/>
        <item m="1" x="13"/>
        <item m="1" x="29"/>
        <item m="1" x="2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1"/>
        <item x="0"/>
        <item x="2"/>
        <item m="1"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3">
    <field x="4"/>
    <field x="5"/>
    <field x="10"/>
  </rowFields>
  <rowItems count="33">
    <i>
      <x/>
    </i>
    <i r="1">
      <x v="21"/>
    </i>
    <i r="2">
      <x v="1"/>
    </i>
    <i>
      <x v="1"/>
    </i>
    <i r="1">
      <x v="6"/>
    </i>
    <i r="2">
      <x v="1"/>
    </i>
    <i>
      <x v="2"/>
    </i>
    <i r="1">
      <x v="7"/>
    </i>
    <i r="2">
      <x/>
    </i>
    <i>
      <x v="5"/>
    </i>
    <i r="1">
      <x v="9"/>
    </i>
    <i r="2">
      <x/>
    </i>
    <i r="1">
      <x v="10"/>
    </i>
    <i r="2">
      <x v="1"/>
    </i>
    <i r="1">
      <x v="13"/>
    </i>
    <i r="2">
      <x/>
    </i>
    <i r="1">
      <x v="14"/>
    </i>
    <i r="2">
      <x v="1"/>
    </i>
    <i r="1">
      <x v="17"/>
    </i>
    <i r="2">
      <x/>
    </i>
    <i r="2">
      <x v="1"/>
    </i>
    <i>
      <x v="7"/>
    </i>
    <i r="1">
      <x v="15"/>
    </i>
    <i r="2">
      <x v="1"/>
    </i>
    <i r="1">
      <x v="16"/>
    </i>
    <i r="2">
      <x/>
    </i>
    <i>
      <x v="9"/>
    </i>
    <i r="1">
      <x v="23"/>
    </i>
    <i r="2">
      <x v="1"/>
    </i>
    <i>
      <x v="12"/>
    </i>
    <i r="1">
      <x v="26"/>
    </i>
    <i r="2">
      <x v="1"/>
    </i>
    <i t="grand">
      <x/>
    </i>
  </rowItems>
  <colFields count="2">
    <field x="15"/>
    <field x="1"/>
  </colFields>
  <colItems count="5">
    <i>
      <x v="1"/>
      <x v="3"/>
    </i>
    <i r="1">
      <x v="4"/>
    </i>
    <i r="1">
      <x v="5"/>
    </i>
    <i r="1">
      <x v="1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32" totalsRowShown="0" headerRowDxfId="109" dataDxfId="108">
  <autoFilter ref="A3:O32"/>
  <sortState ref="A4:O31">
    <sortCondition ref="B4:B31"/>
  </sortState>
  <tableColumns count="15">
    <tableColumn id="1" name="Compte" dataDxfId="107" totalsRowDxfId="106"/>
    <tableColumn id="3" name="Date" dataDxfId="105"/>
    <tableColumn id="8" name="Type d'opération" dataDxfId="104" totalsRowDxfId="103"/>
    <tableColumn id="4" name="Tiers" dataDxfId="102" totalsRowDxfId="101"/>
    <tableColumn id="5" name="Libellés principaux" dataDxfId="100" totalsRowDxfId="99"/>
    <tableColumn id="9" name="Libellés secondaires" dataDxfId="98" totalsRowDxfId="97"/>
    <tableColumn id="10" name="Solde Réel / Banque" dataDxfId="96" totalsRowDxfId="95"/>
    <tableColumn id="2" name="Crédit" dataDxfId="94" totalsRowDxfId="93"/>
    <tableColumn id="6" name="Débit" dataDxfId="92" totalsRowDxfId="91"/>
    <tableColumn id="12" name="Solde Courant" dataDxfId="90" totalsRowDxfId="89">
      <calculatedColumnFormula>Tableau1[[#This Row],[Crédit]]+Tableau1[[#This Row],[Débit]]</calculatedColumnFormula>
    </tableColumn>
    <tableColumn id="11" name="Crédit/Débit" dataDxfId="88" totalsRowDxfId="87">
      <calculatedColumnFormula>IF(Tableau1[[#This Row],[Crédit]]&lt;&gt;"","Crédit",IF(Tableau1[[#This Row],[Débit]]&lt;&gt;"","Débit",""))</calculatedColumnFormula>
    </tableColumn>
    <tableColumn id="13" name="Solde Cumulé" dataDxfId="86" totalsRowDxfId="85">
      <calculatedColumnFormula>IF(A3="Compte",Tableau1[[#This Row],[Solde Courant]],L3+Tableau1[[#This Row],[Solde Courant]])</calculatedColumnFormula>
    </tableColumn>
    <tableColumn id="18" name="Note" dataDxfId="84" totalsRowDxfId="83"/>
    <tableColumn id="17" name="N° chèque" dataDxfId="82" totalsRowDxfId="81"/>
    <tableColumn id="7" name="Id (transfert ou carb)" dataDxfId="80" totalsRowDxfId="7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9" totalsRowShown="0" headerRowDxfId="69" dataDxfId="67" headerRowBorderDxfId="68" tableBorderDxfId="66" totalsRowBorderDxfId="65">
  <autoFilter ref="A2:S9"/>
  <tableColumns count="19">
    <tableColumn id="1" name="Compte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4" totalsRowShown="0" headerRowDxfId="45" dataDxfId="44">
  <autoFilter ref="A1:L4"/>
  <tableColumns count="12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  <tableColumn id="12" name="IdCarburant" dataDxfId="3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1" dataDxfId="29" headerRowBorderDxfId="30" tableBorderDxfId="28">
  <autoFilter ref="A3:AC4"/>
  <tableColumns count="29">
    <tableColumn id="1" name="Compte" dataDxfId="27"/>
    <tableColumn id="2" name="Tiers" dataDxfId="26"/>
    <tableColumn id="3" name="Libellés principaux" dataDxfId="25"/>
    <tableColumn id="4" name="Libellés secondaires" dataDxfId="24"/>
    <tableColumn id="29" name="Total budgété">
      <calculatedColumnFormula>SUM(Tableau3[[#This Row],[Janvier]:[Décembre]])</calculatedColumnFormula>
    </tableColumn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F4-SUMPRODUCT((Libellés_principaux=$C4)*(Libellés_secondaires=$D4)*(Débit))</calculatedColumnFormula>
    </tableColumn>
    <tableColumn id="18" name="Février2" dataDxfId="10">
      <calculatedColumnFormula>G4-SUMPRODUCT((Libellés_principaux=$C4)*(Libellés_secondaires=$D4)*(Débit))</calculatedColumnFormula>
    </tableColumn>
    <tableColumn id="19" name="Mars3" dataDxfId="9">
      <calculatedColumnFormula>H4-SUMPRODUCT((Libellés_principaux=$C4)*(Libellés_secondaires=$D4)*(Débit))</calculatedColumnFormula>
    </tableColumn>
    <tableColumn id="20" name="Avril4" dataDxfId="8">
      <calculatedColumnFormula>I4-SUMPRODUCT((Libellés_principaux=$C4)*(Libellés_secondaires=$D4)*(Débit))</calculatedColumnFormula>
    </tableColumn>
    <tableColumn id="21" name="Mai5" dataDxfId="7">
      <calculatedColumnFormula>J4-SUMPRODUCT((Libellés_principaux=$C4)*(Libellés_secondaires=$D4)*(Débit))</calculatedColumnFormula>
    </tableColumn>
    <tableColumn id="22" name="Juin6" dataDxfId="6">
      <calculatedColumnFormula>K4-SUMPRODUCT((Libellés_principaux=$C4)*(Libellés_secondaires=$D4)*(Débit))</calculatedColumnFormula>
    </tableColumn>
    <tableColumn id="23" name="Juillet7" dataDxfId="5">
      <calculatedColumnFormula>L4-SUMPRODUCT((Libellés_principaux=$C4)*(Libellés_secondaires=$D4)*(Débit))</calculatedColumnFormula>
    </tableColumn>
    <tableColumn id="24" name="Août8" dataDxfId="4">
      <calculatedColumnFormula>M4-SUMPRODUCT((Libellés_principaux=$C4)*(Libellés_secondaires=$D4)*(Débit))</calculatedColumnFormula>
    </tableColumn>
    <tableColumn id="25" name="Septembre9" dataDxfId="3">
      <calculatedColumnFormula>N4-SUMPRODUCT((Libellés_principaux=$C4)*(Libellés_secondaires=$D4)*(Débit))</calculatedColumnFormula>
    </tableColumn>
    <tableColumn id="26" name="Octobre10" dataDxfId="2">
      <calculatedColumnFormula>O4-SUMPRODUCT((Libellés_principaux=$C4)*(Libellés_secondaires=$D4)*(Débit))</calculatedColumnFormula>
    </tableColumn>
    <tableColumn id="27" name="Novembre11" dataDxfId="1">
      <calculatedColumnFormula>P4-SUMPRODUCT((Libellés_principaux=$C4)*(Libellés_secondaires=$D4)*(Débit))</calculatedColumnFormula>
    </tableColumn>
    <tableColumn id="28" name="Décembre12" dataDxfId="0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1.doc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D8"/>
  <sheetViews>
    <sheetView workbookViewId="0">
      <selection activeCell="E18" sqref="E18"/>
    </sheetView>
  </sheetViews>
  <sheetFormatPr baseColWidth="10" defaultRowHeight="12.75"/>
  <cols>
    <col min="1" max="1" width="24.7109375" customWidth="1"/>
    <col min="2" max="2" width="22.140625" bestFit="1" customWidth="1"/>
    <col min="3" max="3" width="22.14062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>
      <c r="A1" s="3" t="s">
        <v>119</v>
      </c>
      <c r="B1" s="3" t="s">
        <v>206</v>
      </c>
    </row>
    <row r="2" spans="1:4">
      <c r="A2" s="3" t="s">
        <v>2</v>
      </c>
      <c r="B2" t="s">
        <v>195</v>
      </c>
      <c r="C2" t="s">
        <v>214</v>
      </c>
      <c r="D2" t="s">
        <v>124</v>
      </c>
    </row>
    <row r="3" spans="1:4">
      <c r="A3" t="s">
        <v>14</v>
      </c>
      <c r="B3" s="31">
        <v>-400</v>
      </c>
      <c r="C3" s="31">
        <v>735</v>
      </c>
      <c r="D3" s="42">
        <v>335</v>
      </c>
    </row>
    <row r="4" spans="1:4">
      <c r="A4" t="s">
        <v>76</v>
      </c>
      <c r="B4" s="31">
        <v>-200</v>
      </c>
      <c r="C4" s="31">
        <v>39</v>
      </c>
      <c r="D4" s="42">
        <v>-161</v>
      </c>
    </row>
    <row r="5" spans="1:4">
      <c r="A5" t="s">
        <v>99</v>
      </c>
      <c r="B5" s="31"/>
      <c r="C5" s="31">
        <v>-200.12</v>
      </c>
      <c r="D5" s="42">
        <v>-200.12</v>
      </c>
    </row>
    <row r="6" spans="1:4">
      <c r="A6" t="s">
        <v>13</v>
      </c>
      <c r="B6" s="31"/>
      <c r="C6" s="31">
        <v>-540.12</v>
      </c>
      <c r="D6" s="42">
        <v>-540.12</v>
      </c>
    </row>
    <row r="7" spans="1:4">
      <c r="A7" t="s">
        <v>16</v>
      </c>
      <c r="B7" s="31"/>
      <c r="C7" s="31">
        <v>-14</v>
      </c>
      <c r="D7" s="42">
        <v>-14</v>
      </c>
    </row>
    <row r="8" spans="1:4">
      <c r="A8" t="s">
        <v>124</v>
      </c>
      <c r="B8" s="31">
        <v>-600</v>
      </c>
      <c r="C8" s="31">
        <v>19.759999999999991</v>
      </c>
      <c r="D8" s="31">
        <v>-580.24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H38"/>
  <sheetViews>
    <sheetView workbookViewId="0">
      <selection activeCell="D4" sqref="D4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5" width="10" customWidth="1"/>
    <col min="6" max="7" width="10" bestFit="1" customWidth="1"/>
    <col min="8" max="8" width="13.140625" bestFit="1" customWidth="1"/>
    <col min="9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8">
      <c r="A1" s="3" t="s">
        <v>2</v>
      </c>
      <c r="B1" t="s">
        <v>116</v>
      </c>
    </row>
    <row r="3" spans="1:8">
      <c r="A3" s="3" t="s">
        <v>119</v>
      </c>
      <c r="D3" s="3" t="s">
        <v>209</v>
      </c>
      <c r="E3" s="3" t="s">
        <v>0</v>
      </c>
    </row>
    <row r="4" spans="1:8">
      <c r="D4" t="s">
        <v>210</v>
      </c>
      <c r="H4" t="s">
        <v>8</v>
      </c>
    </row>
    <row r="5" spans="1:8">
      <c r="A5" s="3" t="s">
        <v>18</v>
      </c>
      <c r="B5" s="3" t="s">
        <v>19</v>
      </c>
      <c r="C5" s="3" t="s">
        <v>120</v>
      </c>
      <c r="D5" t="s">
        <v>207</v>
      </c>
      <c r="E5" t="s">
        <v>211</v>
      </c>
      <c r="F5" t="s">
        <v>215</v>
      </c>
      <c r="G5" t="s">
        <v>208</v>
      </c>
    </row>
    <row r="6" spans="1:8">
      <c r="A6" t="s">
        <v>6</v>
      </c>
      <c r="D6" s="31"/>
      <c r="E6" s="31"/>
      <c r="F6" s="31">
        <v>-30</v>
      </c>
      <c r="G6" s="31">
        <v>-200</v>
      </c>
      <c r="H6" s="31">
        <v>-230</v>
      </c>
    </row>
    <row r="7" spans="1:8">
      <c r="B7" t="s">
        <v>21</v>
      </c>
      <c r="D7" s="31"/>
      <c r="E7" s="31"/>
      <c r="F7" s="31">
        <v>-30</v>
      </c>
      <c r="G7" s="31">
        <v>-200</v>
      </c>
      <c r="H7" s="31">
        <v>-230</v>
      </c>
    </row>
    <row r="8" spans="1:8">
      <c r="C8" t="s">
        <v>12</v>
      </c>
      <c r="D8" s="31"/>
      <c r="E8" s="31"/>
      <c r="F8" s="31">
        <v>-30</v>
      </c>
      <c r="G8" s="31">
        <v>-200</v>
      </c>
      <c r="H8" s="31">
        <v>-230</v>
      </c>
    </row>
    <row r="9" spans="1:8">
      <c r="A9" t="s">
        <v>29</v>
      </c>
      <c r="D9" s="31"/>
      <c r="E9" s="31"/>
      <c r="F9" s="31"/>
      <c r="G9" s="31">
        <v>-12</v>
      </c>
      <c r="H9" s="31">
        <v>-12</v>
      </c>
    </row>
    <row r="10" spans="1:8">
      <c r="B10" t="s">
        <v>31</v>
      </c>
      <c r="D10" s="31"/>
      <c r="E10" s="31"/>
      <c r="F10" s="31"/>
      <c r="G10" s="31">
        <v>-12</v>
      </c>
      <c r="H10" s="31">
        <v>-12</v>
      </c>
    </row>
    <row r="11" spans="1:8">
      <c r="C11" t="s">
        <v>12</v>
      </c>
      <c r="D11" s="31"/>
      <c r="E11" s="31"/>
      <c r="F11" s="31"/>
      <c r="G11" s="31">
        <v>-12</v>
      </c>
      <c r="H11" s="31">
        <v>-12</v>
      </c>
    </row>
    <row r="12" spans="1:8">
      <c r="A12" t="s">
        <v>37</v>
      </c>
      <c r="D12" s="31">
        <v>430</v>
      </c>
      <c r="E12" s="31">
        <v>440</v>
      </c>
      <c r="F12" s="31"/>
      <c r="G12" s="31"/>
      <c r="H12" s="31">
        <v>870</v>
      </c>
    </row>
    <row r="13" spans="1:8">
      <c r="B13" t="s">
        <v>38</v>
      </c>
      <c r="D13" s="31">
        <v>430</v>
      </c>
      <c r="E13" s="31">
        <v>440</v>
      </c>
      <c r="F13" s="31"/>
      <c r="G13" s="31"/>
      <c r="H13" s="31">
        <v>870</v>
      </c>
    </row>
    <row r="14" spans="1:8">
      <c r="C14" t="s">
        <v>11</v>
      </c>
      <c r="D14" s="31">
        <v>430</v>
      </c>
      <c r="E14" s="31">
        <v>440</v>
      </c>
      <c r="F14" s="31"/>
      <c r="G14" s="31"/>
      <c r="H14" s="31">
        <v>870</v>
      </c>
    </row>
    <row r="15" spans="1:8">
      <c r="A15" t="s">
        <v>104</v>
      </c>
      <c r="D15" s="31">
        <v>-261</v>
      </c>
      <c r="E15" s="31">
        <v>-281</v>
      </c>
      <c r="F15" s="31"/>
      <c r="G15" s="31">
        <v>0</v>
      </c>
      <c r="H15" s="31">
        <v>-542</v>
      </c>
    </row>
    <row r="16" spans="1:8">
      <c r="B16" t="s">
        <v>14</v>
      </c>
      <c r="D16" s="31"/>
      <c r="E16" s="31"/>
      <c r="F16" s="31"/>
      <c r="G16" s="31">
        <v>33</v>
      </c>
      <c r="H16" s="31">
        <v>33</v>
      </c>
    </row>
    <row r="17" spans="1:8">
      <c r="C17" t="s">
        <v>11</v>
      </c>
      <c r="D17" s="31"/>
      <c r="E17" s="31"/>
      <c r="F17" s="31"/>
      <c r="G17" s="31">
        <v>33</v>
      </c>
      <c r="H17" s="31">
        <v>33</v>
      </c>
    </row>
    <row r="18" spans="1:8">
      <c r="B18" t="s">
        <v>76</v>
      </c>
      <c r="D18" s="31"/>
      <c r="E18" s="31"/>
      <c r="F18" s="31"/>
      <c r="G18" s="31">
        <v>-69</v>
      </c>
      <c r="H18" s="31">
        <v>-69</v>
      </c>
    </row>
    <row r="19" spans="1:8">
      <c r="C19" t="s">
        <v>12</v>
      </c>
      <c r="D19" s="31"/>
      <c r="E19" s="31"/>
      <c r="F19" s="31"/>
      <c r="G19" s="31">
        <v>-69</v>
      </c>
      <c r="H19" s="31">
        <v>-69</v>
      </c>
    </row>
    <row r="20" spans="1:8">
      <c r="B20" t="s">
        <v>16</v>
      </c>
      <c r="D20" s="31"/>
      <c r="E20" s="31"/>
      <c r="F20" s="31"/>
      <c r="G20" s="31">
        <v>14</v>
      </c>
      <c r="H20" s="31">
        <v>14</v>
      </c>
    </row>
    <row r="21" spans="1:8">
      <c r="C21" t="s">
        <v>11</v>
      </c>
      <c r="D21" s="31"/>
      <c r="E21" s="31"/>
      <c r="F21" s="31"/>
      <c r="G21" s="31">
        <v>14</v>
      </c>
      <c r="H21" s="31">
        <v>14</v>
      </c>
    </row>
    <row r="22" spans="1:8">
      <c r="B22" t="s">
        <v>17</v>
      </c>
      <c r="D22" s="31">
        <v>-261</v>
      </c>
      <c r="E22" s="31">
        <v>-281</v>
      </c>
      <c r="F22" s="31"/>
      <c r="G22" s="31"/>
      <c r="H22" s="31">
        <v>-542</v>
      </c>
    </row>
    <row r="23" spans="1:8">
      <c r="C23" t="s">
        <v>12</v>
      </c>
      <c r="D23" s="31">
        <v>-261</v>
      </c>
      <c r="E23" s="31">
        <v>-281</v>
      </c>
      <c r="F23" s="31"/>
      <c r="G23" s="31"/>
      <c r="H23" s="31">
        <v>-542</v>
      </c>
    </row>
    <row r="24" spans="1:8">
      <c r="B24" t="s">
        <v>13</v>
      </c>
      <c r="D24" s="31"/>
      <c r="E24" s="31"/>
      <c r="F24" s="31"/>
      <c r="G24" s="31">
        <v>22</v>
      </c>
      <c r="H24" s="31">
        <v>22</v>
      </c>
    </row>
    <row r="25" spans="1:8">
      <c r="C25" t="s">
        <v>11</v>
      </c>
      <c r="D25" s="31"/>
      <c r="E25" s="31"/>
      <c r="F25" s="31"/>
      <c r="G25" s="31">
        <v>36</v>
      </c>
      <c r="H25" s="31">
        <v>36</v>
      </c>
    </row>
    <row r="26" spans="1:8">
      <c r="C26" t="s">
        <v>12</v>
      </c>
      <c r="D26" s="31"/>
      <c r="E26" s="31"/>
      <c r="F26" s="31"/>
      <c r="G26" s="31">
        <v>-14</v>
      </c>
      <c r="H26" s="31">
        <v>-14</v>
      </c>
    </row>
    <row r="27" spans="1:8">
      <c r="A27" t="s">
        <v>22</v>
      </c>
      <c r="D27" s="31">
        <v>100</v>
      </c>
      <c r="E27" s="31">
        <v>100</v>
      </c>
      <c r="F27" s="31"/>
      <c r="G27" s="31">
        <v>-400.12</v>
      </c>
      <c r="H27" s="31">
        <v>-200.12</v>
      </c>
    </row>
    <row r="28" spans="1:8">
      <c r="B28" t="s">
        <v>23</v>
      </c>
      <c r="D28" s="31">
        <v>-230</v>
      </c>
      <c r="E28" s="31">
        <v>-240</v>
      </c>
      <c r="F28" s="31"/>
      <c r="G28" s="31">
        <v>-400.12</v>
      </c>
      <c r="H28" s="31">
        <v>-870.12</v>
      </c>
    </row>
    <row r="29" spans="1:8">
      <c r="C29" t="s">
        <v>12</v>
      </c>
      <c r="D29" s="31">
        <v>-230</v>
      </c>
      <c r="E29" s="31">
        <v>-240</v>
      </c>
      <c r="F29" s="31"/>
      <c r="G29" s="31">
        <v>-400.12</v>
      </c>
      <c r="H29" s="31">
        <v>-870.12</v>
      </c>
    </row>
    <row r="30" spans="1:8">
      <c r="B30" t="s">
        <v>6</v>
      </c>
      <c r="D30" s="31">
        <v>330</v>
      </c>
      <c r="E30" s="31">
        <v>340</v>
      </c>
      <c r="F30" s="31"/>
      <c r="G30" s="31"/>
      <c r="H30" s="31">
        <v>670</v>
      </c>
    </row>
    <row r="31" spans="1:8">
      <c r="C31" t="s">
        <v>11</v>
      </c>
      <c r="D31" s="31">
        <v>330</v>
      </c>
      <c r="E31" s="31">
        <v>340</v>
      </c>
      <c r="F31" s="31"/>
      <c r="G31" s="31"/>
      <c r="H31" s="31">
        <v>670</v>
      </c>
    </row>
    <row r="32" spans="1:8">
      <c r="A32" t="s">
        <v>70</v>
      </c>
      <c r="D32" s="31"/>
      <c r="E32" s="31"/>
      <c r="F32" s="31"/>
      <c r="G32" s="31">
        <v>-420.12</v>
      </c>
      <c r="H32" s="31">
        <v>-420.12</v>
      </c>
    </row>
    <row r="33" spans="1:8">
      <c r="B33" t="s">
        <v>71</v>
      </c>
      <c r="D33" s="31"/>
      <c r="E33" s="31"/>
      <c r="F33" s="31"/>
      <c r="G33" s="31">
        <v>-420.12</v>
      </c>
      <c r="H33" s="31">
        <v>-420.12</v>
      </c>
    </row>
    <row r="34" spans="1:8">
      <c r="C34" t="s">
        <v>12</v>
      </c>
      <c r="D34" s="31"/>
      <c r="E34" s="31"/>
      <c r="F34" s="31"/>
      <c r="G34" s="31">
        <v>-420.12</v>
      </c>
      <c r="H34" s="31">
        <v>-420.12</v>
      </c>
    </row>
    <row r="35" spans="1:8">
      <c r="A35" t="s">
        <v>24</v>
      </c>
      <c r="D35" s="31"/>
      <c r="E35" s="31"/>
      <c r="F35" s="31">
        <v>-35</v>
      </c>
      <c r="G35" s="31">
        <v>-11</v>
      </c>
      <c r="H35" s="31">
        <v>-46</v>
      </c>
    </row>
    <row r="36" spans="1:8">
      <c r="B36" t="s">
        <v>25</v>
      </c>
      <c r="D36" s="31"/>
      <c r="E36" s="31"/>
      <c r="F36" s="31">
        <v>-35</v>
      </c>
      <c r="G36" s="31">
        <v>-11</v>
      </c>
      <c r="H36" s="31">
        <v>-46</v>
      </c>
    </row>
    <row r="37" spans="1:8">
      <c r="C37" t="s">
        <v>12</v>
      </c>
      <c r="D37" s="31"/>
      <c r="E37" s="31"/>
      <c r="F37" s="31">
        <v>-35</v>
      </c>
      <c r="G37" s="31">
        <v>-11</v>
      </c>
      <c r="H37" s="31">
        <v>-46</v>
      </c>
    </row>
    <row r="38" spans="1:8">
      <c r="A38" t="s">
        <v>8</v>
      </c>
      <c r="D38" s="31">
        <v>269</v>
      </c>
      <c r="E38" s="31">
        <v>259</v>
      </c>
      <c r="F38" s="31">
        <v>-65</v>
      </c>
      <c r="G38" s="31">
        <v>-1043.24</v>
      </c>
      <c r="H38" s="31">
        <v>-580.24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/>
  <dimension ref="A1:O32"/>
  <sheetViews>
    <sheetView tabSelected="1" workbookViewId="0">
      <pane ySplit="3" topLeftCell="A4" activePane="bottomLeft" state="frozen"/>
      <selection pane="bottomLeft" activeCell="A32" sqref="A32"/>
    </sheetView>
  </sheetViews>
  <sheetFormatPr baseColWidth="10" defaultColWidth="11.42578125" defaultRowHeight="12.75"/>
  <cols>
    <col min="1" max="1" width="24" style="1" bestFit="1" customWidth="1"/>
    <col min="2" max="2" width="8.140625" style="149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110" customWidth="1"/>
    <col min="8" max="8" width="11.42578125" style="35"/>
    <col min="9" max="10" width="14.140625" style="34" customWidth="1"/>
    <col min="12" max="13" width="11.42578125" style="88"/>
    <col min="14" max="14" width="11.42578125" style="126"/>
    <col min="15" max="15" width="11.7109375" style="1" customWidth="1"/>
    <col min="16" max="16384" width="11.42578125" style="1"/>
  </cols>
  <sheetData>
    <row r="1" spans="1:15" ht="36.75" customHeight="1">
      <c r="A1" s="147"/>
      <c r="B1" s="151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1:15" ht="36.75" customHeight="1">
      <c r="A2" s="153" t="str">
        <f ca="1">"Nous sommes le "&amp;PROPER(TEXT(Système!G4,"jjjj jj mmmm aaaa"))&amp;", la mensualisation est Inscrite/non inscrite. Sur le compte "&amp;Compte_princ&amp;", le solde au dernier relevé bancaire est de XXX€,le solde budgété à la fin "&amp;TEXT(Système!G4,"mmmm")&amp;" est de YYY€ € et le numéro du dernier chèque enregistré est le ZZZ"</f>
        <v>Nous sommes le Lundi 23 Novembre 2015, la mensualisation est Inscrite/non inscrite. Sur le compte XYX - Compte Joint, le solde au dernier relevé bancaire est de XXX€,le solde budgété à la fin novembre est de YYY€ € et le numéro du dernier chèque enregistré est le ZZZ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s="20" customFormat="1" ht="39.75" customHeight="1">
      <c r="A3" s="20" t="s">
        <v>2</v>
      </c>
      <c r="B3" s="148" t="s">
        <v>0</v>
      </c>
      <c r="C3" s="21" t="s">
        <v>91</v>
      </c>
      <c r="D3" s="20" t="s">
        <v>1</v>
      </c>
      <c r="E3" s="20" t="s">
        <v>18</v>
      </c>
      <c r="F3" s="20" t="s">
        <v>19</v>
      </c>
      <c r="G3" s="20" t="s">
        <v>206</v>
      </c>
      <c r="H3" s="20" t="s">
        <v>11</v>
      </c>
      <c r="I3" s="20" t="s">
        <v>12</v>
      </c>
      <c r="J3" s="20" t="s">
        <v>117</v>
      </c>
      <c r="K3" s="20" t="s">
        <v>120</v>
      </c>
      <c r="L3" s="20" t="s">
        <v>161</v>
      </c>
      <c r="M3" s="20" t="s">
        <v>10</v>
      </c>
      <c r="N3" s="124" t="s">
        <v>188</v>
      </c>
      <c r="O3" s="111" t="s">
        <v>182</v>
      </c>
    </row>
    <row r="4" spans="1:15">
      <c r="A4" s="4" t="s">
        <v>14</v>
      </c>
      <c r="B4" s="150">
        <v>42064</v>
      </c>
      <c r="C4" s="132" t="s">
        <v>95</v>
      </c>
      <c r="D4" s="133" t="s">
        <v>122</v>
      </c>
      <c r="E4" s="133" t="s">
        <v>104</v>
      </c>
      <c r="F4" s="133" t="s">
        <v>17</v>
      </c>
      <c r="G4" s="134"/>
      <c r="H4" s="135"/>
      <c r="I4" s="135">
        <v>-130</v>
      </c>
      <c r="J4" s="135">
        <f>Tableau1[[#This Row],[Crédit]]+Tableau1[[#This Row],[Débit]]</f>
        <v>-130</v>
      </c>
      <c r="K4" s="136" t="str">
        <f>IF(Tableau1[[#This Row],[Crédit]]&lt;&gt;"","Crédit",IF(Tableau1[[#This Row],[Débit]]&lt;&gt;"","Débit",""))</f>
        <v>Débit</v>
      </c>
      <c r="L4" s="137">
        <f>IF(A3="Compte",Tableau1[[#This Row],[Solde Courant]],L3+Tableau1[[#This Row],[Solde Courant]])</f>
        <v>-130</v>
      </c>
      <c r="M4" s="138"/>
      <c r="N4" s="137"/>
      <c r="O4" s="139"/>
    </row>
    <row r="5" spans="1:15">
      <c r="A5" s="4" t="s">
        <v>13</v>
      </c>
      <c r="B5" s="150">
        <v>42064</v>
      </c>
      <c r="C5" s="132" t="s">
        <v>95</v>
      </c>
      <c r="D5" s="133" t="s">
        <v>122</v>
      </c>
      <c r="E5" s="133" t="s">
        <v>104</v>
      </c>
      <c r="F5" s="133" t="s">
        <v>17</v>
      </c>
      <c r="G5" s="134"/>
      <c r="H5" s="135"/>
      <c r="I5" s="135">
        <v>-131</v>
      </c>
      <c r="J5" s="135">
        <f>Tableau1[[#This Row],[Crédit]]+Tableau1[[#This Row],[Débit]]</f>
        <v>-131</v>
      </c>
      <c r="K5" s="136" t="str">
        <f>IF(Tableau1[[#This Row],[Crédit]]&lt;&gt;"","Crédit",IF(Tableau1[[#This Row],[Débit]]&lt;&gt;"","Débit",""))</f>
        <v>Débit</v>
      </c>
      <c r="L5" s="137">
        <f>IF(A4="Compte",Tableau1[[#This Row],[Solde Courant]],L4+Tableau1[[#This Row],[Solde Courant]])</f>
        <v>-261</v>
      </c>
      <c r="M5" s="138"/>
      <c r="N5" s="137"/>
      <c r="O5" s="139"/>
    </row>
    <row r="6" spans="1:15">
      <c r="A6" s="4" t="s">
        <v>14</v>
      </c>
      <c r="B6" s="150">
        <v>42065</v>
      </c>
      <c r="C6" s="132" t="s">
        <v>94</v>
      </c>
      <c r="D6" s="133" t="s">
        <v>87</v>
      </c>
      <c r="E6" s="133" t="s">
        <v>22</v>
      </c>
      <c r="F6" s="133" t="s">
        <v>23</v>
      </c>
      <c r="G6" s="134"/>
      <c r="H6" s="135"/>
      <c r="I6" s="135">
        <v>-230</v>
      </c>
      <c r="J6" s="135">
        <f>Tableau1[[#This Row],[Crédit]]+Tableau1[[#This Row],[Débit]]</f>
        <v>-230</v>
      </c>
      <c r="K6" s="136" t="str">
        <f>IF(Tableau1[[#This Row],[Crédit]]&lt;&gt;"","Crédit",IF(Tableau1[[#This Row],[Débit]]&lt;&gt;"","Débit",""))</f>
        <v>Débit</v>
      </c>
      <c r="L6" s="137">
        <f>IF(A5="Compte",Tableau1[[#This Row],[Solde Courant]],L5+Tableau1[[#This Row],[Solde Courant]])</f>
        <v>-491</v>
      </c>
      <c r="M6" s="138"/>
      <c r="N6" s="137"/>
      <c r="O6" s="139"/>
    </row>
    <row r="7" spans="1:15">
      <c r="A7" s="4" t="s">
        <v>14</v>
      </c>
      <c r="B7" s="150">
        <v>42066</v>
      </c>
      <c r="C7" s="132" t="s">
        <v>93</v>
      </c>
      <c r="D7" s="133" t="s">
        <v>123</v>
      </c>
      <c r="E7" s="133" t="s">
        <v>22</v>
      </c>
      <c r="F7" s="133" t="s">
        <v>6</v>
      </c>
      <c r="G7" s="134"/>
      <c r="H7" s="135">
        <v>330</v>
      </c>
      <c r="I7" s="135"/>
      <c r="J7" s="135">
        <f>Tableau1[[#This Row],[Crédit]]+Tableau1[[#This Row],[Débit]]</f>
        <v>330</v>
      </c>
      <c r="K7" s="136" t="str">
        <f>IF(Tableau1[[#This Row],[Crédit]]&lt;&gt;"","Crédit",IF(Tableau1[[#This Row],[Débit]]&lt;&gt;"","Débit",""))</f>
        <v>Crédit</v>
      </c>
      <c r="L7" s="137">
        <f>IF(A6="Compte",Tableau1[[#This Row],[Solde Courant]],L6+Tableau1[[#This Row],[Solde Courant]])</f>
        <v>-161</v>
      </c>
      <c r="M7" s="138"/>
      <c r="N7" s="137"/>
      <c r="O7" s="139"/>
    </row>
    <row r="8" spans="1:15">
      <c r="A8" s="4" t="s">
        <v>14</v>
      </c>
      <c r="B8" s="150">
        <v>42067</v>
      </c>
      <c r="C8" s="132" t="s">
        <v>94</v>
      </c>
      <c r="D8" s="133" t="s">
        <v>118</v>
      </c>
      <c r="E8" s="133" t="s">
        <v>37</v>
      </c>
      <c r="F8" s="133" t="s">
        <v>38</v>
      </c>
      <c r="G8" s="134"/>
      <c r="H8" s="135">
        <v>430</v>
      </c>
      <c r="I8" s="135"/>
      <c r="J8" s="135">
        <f>Tableau1[[#This Row],[Crédit]]+Tableau1[[#This Row],[Débit]]</f>
        <v>430</v>
      </c>
      <c r="K8" s="136" t="str">
        <f>IF(Tableau1[[#This Row],[Crédit]]&lt;&gt;"","Crédit",IF(Tableau1[[#This Row],[Débit]]&lt;&gt;"","Débit",""))</f>
        <v>Crédit</v>
      </c>
      <c r="L8" s="137">
        <f>IF(A7="Compte",Tableau1[[#This Row],[Solde Courant]],L7+Tableau1[[#This Row],[Solde Courant]])</f>
        <v>269</v>
      </c>
      <c r="M8" s="138"/>
      <c r="N8" s="137"/>
      <c r="O8" s="139"/>
    </row>
    <row r="9" spans="1:15">
      <c r="A9" s="4" t="s">
        <v>14</v>
      </c>
      <c r="B9" s="150">
        <v>42095</v>
      </c>
      <c r="C9" s="132" t="s">
        <v>95</v>
      </c>
      <c r="D9" s="133" t="s">
        <v>122</v>
      </c>
      <c r="E9" s="133" t="s">
        <v>104</v>
      </c>
      <c r="F9" s="133" t="s">
        <v>17</v>
      </c>
      <c r="G9" s="134"/>
      <c r="H9" s="135"/>
      <c r="I9" s="135">
        <v>-140</v>
      </c>
      <c r="J9" s="135">
        <f>Tableau1[[#This Row],[Crédit]]+Tableau1[[#This Row],[Débit]]</f>
        <v>-140</v>
      </c>
      <c r="K9" s="136" t="str">
        <f>IF(Tableau1[[#This Row],[Crédit]]&lt;&gt;"","Crédit",IF(Tableau1[[#This Row],[Débit]]&lt;&gt;"","Débit",""))</f>
        <v>Débit</v>
      </c>
      <c r="L9" s="137">
        <f>IF(A8="Compte",Tableau1[[#This Row],[Solde Courant]],L8+Tableau1[[#This Row],[Solde Courant]])</f>
        <v>129</v>
      </c>
      <c r="M9" s="138"/>
      <c r="N9" s="137"/>
      <c r="O9" s="139"/>
    </row>
    <row r="10" spans="1:15">
      <c r="A10" s="4" t="s">
        <v>13</v>
      </c>
      <c r="B10" s="150">
        <v>42095</v>
      </c>
      <c r="C10" s="132" t="s">
        <v>95</v>
      </c>
      <c r="D10" s="133" t="s">
        <v>122</v>
      </c>
      <c r="E10" s="133" t="s">
        <v>104</v>
      </c>
      <c r="F10" s="133" t="s">
        <v>17</v>
      </c>
      <c r="G10" s="134"/>
      <c r="H10" s="135"/>
      <c r="I10" s="135">
        <v>-141</v>
      </c>
      <c r="J10" s="135">
        <f>Tableau1[[#This Row],[Crédit]]+Tableau1[[#This Row],[Débit]]</f>
        <v>-141</v>
      </c>
      <c r="K10" s="136" t="str">
        <f>IF(Tableau1[[#This Row],[Crédit]]&lt;&gt;"","Crédit",IF(Tableau1[[#This Row],[Débit]]&lt;&gt;"","Débit",""))</f>
        <v>Débit</v>
      </c>
      <c r="L10" s="137">
        <f>IF(A9="Compte",Tableau1[[#This Row],[Solde Courant]],L9+Tableau1[[#This Row],[Solde Courant]])</f>
        <v>-12</v>
      </c>
      <c r="M10" s="138"/>
      <c r="N10" s="137"/>
      <c r="O10" s="139"/>
    </row>
    <row r="11" spans="1:15">
      <c r="A11" s="4" t="s">
        <v>14</v>
      </c>
      <c r="B11" s="150">
        <v>42096</v>
      </c>
      <c r="C11" s="132" t="s">
        <v>94</v>
      </c>
      <c r="D11" s="133" t="s">
        <v>87</v>
      </c>
      <c r="E11" s="133" t="s">
        <v>22</v>
      </c>
      <c r="F11" s="133" t="s">
        <v>23</v>
      </c>
      <c r="G11" s="134"/>
      <c r="H11" s="135"/>
      <c r="I11" s="135">
        <v>-240</v>
      </c>
      <c r="J11" s="135">
        <f>Tableau1[[#This Row],[Crédit]]+Tableau1[[#This Row],[Débit]]</f>
        <v>-240</v>
      </c>
      <c r="K11" s="136" t="str">
        <f>IF(Tableau1[[#This Row],[Crédit]]&lt;&gt;"","Crédit",IF(Tableau1[[#This Row],[Débit]]&lt;&gt;"","Débit",""))</f>
        <v>Débit</v>
      </c>
      <c r="L11" s="137">
        <f>IF(A10="Compte",Tableau1[[#This Row],[Solde Courant]],L10+Tableau1[[#This Row],[Solde Courant]])</f>
        <v>-252</v>
      </c>
      <c r="M11" s="138"/>
      <c r="N11" s="137"/>
      <c r="O11" s="139"/>
    </row>
    <row r="12" spans="1:15">
      <c r="A12" s="4" t="s">
        <v>14</v>
      </c>
      <c r="B12" s="150">
        <v>42097</v>
      </c>
      <c r="C12" s="132" t="s">
        <v>93</v>
      </c>
      <c r="D12" s="133" t="s">
        <v>123</v>
      </c>
      <c r="E12" s="133" t="s">
        <v>22</v>
      </c>
      <c r="F12" s="133" t="s">
        <v>6</v>
      </c>
      <c r="G12" s="134"/>
      <c r="H12" s="135">
        <v>340</v>
      </c>
      <c r="I12" s="135"/>
      <c r="J12" s="135">
        <f>Tableau1[[#This Row],[Crédit]]+Tableau1[[#This Row],[Débit]]</f>
        <v>340</v>
      </c>
      <c r="K12" s="136" t="str">
        <f>IF(Tableau1[[#This Row],[Crédit]]&lt;&gt;"","Crédit",IF(Tableau1[[#This Row],[Débit]]&lt;&gt;"","Débit",""))</f>
        <v>Crédit</v>
      </c>
      <c r="L12" s="137">
        <f>IF(A11="Compte",Tableau1[[#This Row],[Solde Courant]],L11+Tableau1[[#This Row],[Solde Courant]])</f>
        <v>88</v>
      </c>
      <c r="M12" s="138"/>
      <c r="N12" s="137"/>
      <c r="O12" s="139"/>
    </row>
    <row r="13" spans="1:15">
      <c r="A13" s="4" t="s">
        <v>14</v>
      </c>
      <c r="B13" s="150">
        <v>42098</v>
      </c>
      <c r="C13" s="132" t="s">
        <v>94</v>
      </c>
      <c r="D13" s="133" t="s">
        <v>118</v>
      </c>
      <c r="E13" s="133" t="s">
        <v>37</v>
      </c>
      <c r="F13" s="133" t="s">
        <v>38</v>
      </c>
      <c r="G13" s="134"/>
      <c r="H13" s="135">
        <v>440</v>
      </c>
      <c r="I13" s="135"/>
      <c r="J13" s="135">
        <f>Tableau1[[#This Row],[Crédit]]+Tableau1[[#This Row],[Débit]]</f>
        <v>440</v>
      </c>
      <c r="K13" s="136" t="str">
        <f>IF(Tableau1[[#This Row],[Crédit]]&lt;&gt;"","Crédit",IF(Tableau1[[#This Row],[Débit]]&lt;&gt;"","Débit",""))</f>
        <v>Crédit</v>
      </c>
      <c r="L13" s="137">
        <f>IF(A12="Compte",Tableau1[[#This Row],[Solde Courant]],L12+Tableau1[[#This Row],[Solde Courant]])</f>
        <v>528</v>
      </c>
      <c r="M13" s="138"/>
      <c r="N13" s="137"/>
      <c r="O13" s="139"/>
    </row>
    <row r="14" spans="1:15">
      <c r="A14" s="152" t="s">
        <v>76</v>
      </c>
      <c r="B14" s="150">
        <v>42128</v>
      </c>
      <c r="C14" s="132" t="s">
        <v>143</v>
      </c>
      <c r="D14" s="133" t="s">
        <v>79</v>
      </c>
      <c r="E14" s="133" t="s">
        <v>6</v>
      </c>
      <c r="F14" s="133" t="s">
        <v>21</v>
      </c>
      <c r="G14" s="134"/>
      <c r="H14" s="135"/>
      <c r="I14" s="135">
        <v>-30</v>
      </c>
      <c r="J14" s="135">
        <f>Tableau1[[#This Row],[Crédit]]+Tableau1[[#This Row],[Débit]]</f>
        <v>-30</v>
      </c>
      <c r="K14" s="136" t="str">
        <f>IF(Tableau1[[#This Row],[Crédit]]&lt;&gt;"","Crédit",IF(Tableau1[[#This Row],[Débit]]&lt;&gt;"","Débit",""))</f>
        <v>Débit</v>
      </c>
      <c r="L14" s="137">
        <f>IF(A13="Compte",Tableau1[[#This Row],[Solde Courant]],L13+Tableau1[[#This Row],[Solde Courant]])</f>
        <v>498</v>
      </c>
      <c r="M14" s="138"/>
      <c r="N14" s="137"/>
      <c r="O14" s="139"/>
    </row>
    <row r="15" spans="1:15">
      <c r="A15" s="1" t="s">
        <v>14</v>
      </c>
      <c r="B15" s="149">
        <v>42309</v>
      </c>
      <c r="C15" s="2" t="s">
        <v>92</v>
      </c>
      <c r="D15" s="115" t="s">
        <v>81</v>
      </c>
      <c r="E15" s="115" t="s">
        <v>22</v>
      </c>
      <c r="F15" s="115" t="s">
        <v>23</v>
      </c>
      <c r="G15" s="127" t="s">
        <v>195</v>
      </c>
      <c r="H15" s="116"/>
      <c r="I15" s="116">
        <v>-200</v>
      </c>
      <c r="J15" s="116">
        <f>Tableau1[[#This Row],[Crédit]]+Tableau1[[#This Row],[Débit]]</f>
        <v>-200</v>
      </c>
      <c r="K15" s="41" t="str">
        <f>IF(Tableau1[[#This Row],[Crédit]]&lt;&gt;"","Crédit",IF(Tableau1[[#This Row],[Débit]]&lt;&gt;"","Débit",""))</f>
        <v>Débit</v>
      </c>
      <c r="L15" s="109">
        <f>IF(A14="Compte",Tableau1[[#This Row],[Solde Courant]],L14+Tableau1[[#This Row],[Solde Courant]])</f>
        <v>298</v>
      </c>
      <c r="M15" s="125" t="s">
        <v>190</v>
      </c>
      <c r="N15" s="109">
        <v>20</v>
      </c>
      <c r="O15" s="117"/>
    </row>
    <row r="16" spans="1:15">
      <c r="A16" s="1" t="s">
        <v>76</v>
      </c>
      <c r="B16" s="149">
        <v>42310</v>
      </c>
      <c r="C16" s="2" t="s">
        <v>143</v>
      </c>
      <c r="D16" s="115" t="s">
        <v>79</v>
      </c>
      <c r="E16" s="115" t="s">
        <v>6</v>
      </c>
      <c r="F16" s="115" t="s">
        <v>21</v>
      </c>
      <c r="G16" s="127" t="s">
        <v>195</v>
      </c>
      <c r="H16" s="116"/>
      <c r="I16" s="116">
        <v>-200</v>
      </c>
      <c r="J16" s="116">
        <f>Tableau1[[#This Row],[Crédit]]+Tableau1[[#This Row],[Débit]]</f>
        <v>-200</v>
      </c>
      <c r="K16" s="41" t="str">
        <f>IF(Tableau1[[#This Row],[Crédit]]&lt;&gt;"","Crédit",IF(Tableau1[[#This Row],[Débit]]&lt;&gt;"","Débit",""))</f>
        <v>Débit</v>
      </c>
      <c r="L16" s="109">
        <f>IF(A15="Compte",Tableau1[[#This Row],[Solde Courant]],L15+Tableau1[[#This Row],[Solde Courant]])</f>
        <v>98</v>
      </c>
      <c r="M16" s="125" t="s">
        <v>191</v>
      </c>
      <c r="N16" s="109"/>
      <c r="O16" s="117"/>
    </row>
    <row r="17" spans="1:15">
      <c r="A17" s="1" t="s">
        <v>14</v>
      </c>
      <c r="B17" s="149">
        <v>42310</v>
      </c>
      <c r="C17" s="2" t="s">
        <v>92</v>
      </c>
      <c r="D17" s="115" t="s">
        <v>80</v>
      </c>
      <c r="E17" s="115" t="s">
        <v>70</v>
      </c>
      <c r="F17" s="115" t="s">
        <v>71</v>
      </c>
      <c r="G17" s="127" t="s">
        <v>195</v>
      </c>
      <c r="H17" s="116"/>
      <c r="I17" s="116">
        <v>-200</v>
      </c>
      <c r="J17" s="116">
        <f>Tableau1[[#This Row],[Crédit]]+Tableau1[[#This Row],[Débit]]</f>
        <v>-200</v>
      </c>
      <c r="K17" s="41" t="str">
        <f>IF(Tableau1[[#This Row],[Crédit]]&lt;&gt;"","Crédit",IF(Tableau1[[#This Row],[Débit]]&lt;&gt;"","Débit",""))</f>
        <v>Débit</v>
      </c>
      <c r="L17" s="109">
        <f>IF(A16="Compte",Tableau1[[#This Row],[Solde Courant]],L16+Tableau1[[#This Row],[Solde Courant]])</f>
        <v>-102</v>
      </c>
      <c r="M17" s="125"/>
      <c r="N17" s="109">
        <v>21</v>
      </c>
      <c r="O17" s="117" t="s">
        <v>192</v>
      </c>
    </row>
    <row r="18" spans="1:15">
      <c r="A18" s="4" t="s">
        <v>13</v>
      </c>
      <c r="B18" s="150">
        <v>42310</v>
      </c>
      <c r="C18" s="132" t="s">
        <v>143</v>
      </c>
      <c r="D18" s="133" t="s">
        <v>78</v>
      </c>
      <c r="E18" s="133" t="s">
        <v>24</v>
      </c>
      <c r="F18" s="133" t="s">
        <v>25</v>
      </c>
      <c r="G18" s="134"/>
      <c r="H18" s="135"/>
      <c r="I18" s="135">
        <v>-11</v>
      </c>
      <c r="J18" s="135">
        <f>Tableau1[[#This Row],[Crédit]]+Tableau1[[#This Row],[Débit]]</f>
        <v>-11</v>
      </c>
      <c r="K18" s="136" t="str">
        <f>IF(Tableau1[[#This Row],[Crédit]]&lt;&gt;"","Crédit",IF(Tableau1[[#This Row],[Débit]]&lt;&gt;"","Débit",""))</f>
        <v>Débit</v>
      </c>
      <c r="L18" s="137">
        <f>IF(A17="Compte",Tableau1[[#This Row],[Solde Courant]],L17+Tableau1[[#This Row],[Solde Courant]])</f>
        <v>-113</v>
      </c>
      <c r="M18" s="138"/>
      <c r="N18" s="137"/>
      <c r="O18" s="139"/>
    </row>
    <row r="19" spans="1:15">
      <c r="A19" s="4" t="s">
        <v>14</v>
      </c>
      <c r="B19" s="150">
        <v>42311</v>
      </c>
      <c r="C19" s="132" t="s">
        <v>143</v>
      </c>
      <c r="D19" s="133" t="s">
        <v>83</v>
      </c>
      <c r="E19" s="133" t="s">
        <v>29</v>
      </c>
      <c r="F19" s="133" t="s">
        <v>31</v>
      </c>
      <c r="G19" s="134"/>
      <c r="H19" s="135"/>
      <c r="I19" s="135">
        <v>-12</v>
      </c>
      <c r="J19" s="135">
        <f>Tableau1[[#This Row],[Crédit]]+Tableau1[[#This Row],[Débit]]</f>
        <v>-12</v>
      </c>
      <c r="K19" s="136" t="str">
        <f>IF(Tableau1[[#This Row],[Crédit]]&lt;&gt;"","Crédit",IF(Tableau1[[#This Row],[Débit]]&lt;&gt;"","Débit",""))</f>
        <v>Débit</v>
      </c>
      <c r="L19" s="137">
        <f>IF(A18="Compte",Tableau1[[#This Row],[Solde Courant]],L18+Tableau1[[#This Row],[Solde Courant]])</f>
        <v>-125</v>
      </c>
      <c r="M19" s="138"/>
      <c r="N19" s="137"/>
      <c r="O19" s="139"/>
    </row>
    <row r="20" spans="1:15">
      <c r="A20" s="4" t="s">
        <v>14</v>
      </c>
      <c r="B20" s="150">
        <v>42312</v>
      </c>
      <c r="C20" s="132" t="s">
        <v>94</v>
      </c>
      <c r="D20" s="133" t="s">
        <v>80</v>
      </c>
      <c r="E20" s="133" t="s">
        <v>104</v>
      </c>
      <c r="F20" s="133" t="s">
        <v>76</v>
      </c>
      <c r="G20" s="134"/>
      <c r="H20" s="135"/>
      <c r="I20" s="135">
        <v>-20</v>
      </c>
      <c r="J20" s="135">
        <f>Tableau1[[#This Row],[Crédit]]+Tableau1[[#This Row],[Débit]]</f>
        <v>-20</v>
      </c>
      <c r="K20" s="136" t="str">
        <f>IF(Tableau1[[#This Row],[Crédit]]&lt;&gt;"","Crédit",IF(Tableau1[[#This Row],[Débit]]&lt;&gt;"","Débit",""))</f>
        <v>Débit</v>
      </c>
      <c r="L20" s="137">
        <f>IF(A19="Compte",Tableau1[[#This Row],[Solde Courant]],L19+Tableau1[[#This Row],[Solde Courant]])</f>
        <v>-145</v>
      </c>
      <c r="M20" s="138"/>
      <c r="N20" s="137"/>
      <c r="O20" s="139" t="s">
        <v>198</v>
      </c>
    </row>
    <row r="21" spans="1:15">
      <c r="A21" s="4" t="s">
        <v>76</v>
      </c>
      <c r="B21" s="150">
        <v>42312</v>
      </c>
      <c r="C21" s="132" t="s">
        <v>95</v>
      </c>
      <c r="D21" s="133" t="s">
        <v>80</v>
      </c>
      <c r="E21" s="133" t="s">
        <v>104</v>
      </c>
      <c r="F21" s="133" t="s">
        <v>14</v>
      </c>
      <c r="G21" s="134"/>
      <c r="H21" s="135">
        <v>20</v>
      </c>
      <c r="I21" s="135"/>
      <c r="J21" s="135">
        <f>Tableau1[[#This Row],[Crédit]]+Tableau1[[#This Row],[Débit]]</f>
        <v>20</v>
      </c>
      <c r="K21" s="136" t="str">
        <f>IF(Tableau1[[#This Row],[Crédit]]&lt;&gt;"","Crédit",IF(Tableau1[[#This Row],[Débit]]&lt;&gt;"","Débit",""))</f>
        <v>Crédit</v>
      </c>
      <c r="L21" s="137">
        <f>IF(A20="Compte",Tableau1[[#This Row],[Solde Courant]],L20+Tableau1[[#This Row],[Solde Courant]])</f>
        <v>-125</v>
      </c>
      <c r="M21" s="138"/>
      <c r="N21" s="137"/>
      <c r="O21" s="139" t="s">
        <v>199</v>
      </c>
    </row>
    <row r="22" spans="1:15">
      <c r="A22" s="4" t="s">
        <v>14</v>
      </c>
      <c r="B22" s="150">
        <v>42313</v>
      </c>
      <c r="C22" s="132" t="s">
        <v>143</v>
      </c>
      <c r="D22" s="133" t="s">
        <v>82</v>
      </c>
      <c r="E22" s="133" t="s">
        <v>70</v>
      </c>
      <c r="F22" s="133" t="s">
        <v>71</v>
      </c>
      <c r="G22" s="134"/>
      <c r="H22" s="135"/>
      <c r="I22" s="135">
        <v>-20</v>
      </c>
      <c r="J22" s="135">
        <f>Tableau1[[#This Row],[Crédit]]+Tableau1[[#This Row],[Débit]]</f>
        <v>-20</v>
      </c>
      <c r="K22" s="136" t="str">
        <f>IF(Tableau1[[#This Row],[Crédit]]&lt;&gt;"","Crédit",IF(Tableau1[[#This Row],[Débit]]&lt;&gt;"","Débit",""))</f>
        <v>Débit</v>
      </c>
      <c r="L22" s="137">
        <f>IF(A21="Compte",Tableau1[[#This Row],[Solde Courant]],L21+Tableau1[[#This Row],[Solde Courant]])</f>
        <v>-145</v>
      </c>
      <c r="M22" s="138"/>
      <c r="N22" s="137"/>
      <c r="O22" s="139" t="s">
        <v>200</v>
      </c>
    </row>
    <row r="23" spans="1:15">
      <c r="A23" s="4" t="s">
        <v>14</v>
      </c>
      <c r="B23" s="150">
        <v>42314</v>
      </c>
      <c r="C23" s="132" t="s">
        <v>143</v>
      </c>
      <c r="D23" s="133" t="s">
        <v>84</v>
      </c>
      <c r="E23" s="133" t="s">
        <v>104</v>
      </c>
      <c r="F23" s="133" t="s">
        <v>76</v>
      </c>
      <c r="G23" s="134"/>
      <c r="H23" s="135"/>
      <c r="I23" s="135">
        <v>-13</v>
      </c>
      <c r="J23" s="135">
        <f>Tableau1[[#This Row],[Crédit]]+Tableau1[[#This Row],[Débit]]</f>
        <v>-13</v>
      </c>
      <c r="K23" s="136" t="str">
        <f>IF(Tableau1[[#This Row],[Crédit]]&lt;&gt;"","Crédit",IF(Tableau1[[#This Row],[Débit]]&lt;&gt;"","Débit",""))</f>
        <v>Débit</v>
      </c>
      <c r="L23" s="137">
        <f>IF(A22="Compte",Tableau1[[#This Row],[Solde Courant]],L22+Tableau1[[#This Row],[Solde Courant]])</f>
        <v>-158</v>
      </c>
      <c r="M23" s="138"/>
      <c r="N23" s="137"/>
      <c r="O23" s="139" t="s">
        <v>202</v>
      </c>
    </row>
    <row r="24" spans="1:15">
      <c r="A24" s="4" t="s">
        <v>76</v>
      </c>
      <c r="B24" s="150">
        <v>42314</v>
      </c>
      <c r="C24" s="132" t="s">
        <v>143</v>
      </c>
      <c r="D24" s="133" t="s">
        <v>84</v>
      </c>
      <c r="E24" s="133" t="s">
        <v>104</v>
      </c>
      <c r="F24" s="133" t="s">
        <v>14</v>
      </c>
      <c r="G24" s="134"/>
      <c r="H24" s="135">
        <v>13</v>
      </c>
      <c r="I24" s="135"/>
      <c r="J24" s="135">
        <f>Tableau1[[#This Row],[Crédit]]+Tableau1[[#This Row],[Débit]]</f>
        <v>13</v>
      </c>
      <c r="K24" s="136" t="str">
        <f>IF(Tableau1[[#This Row],[Crédit]]&lt;&gt;"","Crédit",IF(Tableau1[[#This Row],[Débit]]&lt;&gt;"","Débit",""))</f>
        <v>Crédit</v>
      </c>
      <c r="L24" s="137">
        <f>IF(A23="Compte",Tableau1[[#This Row],[Solde Courant]],L23+Tableau1[[#This Row],[Solde Courant]])</f>
        <v>-145</v>
      </c>
      <c r="M24" s="138"/>
      <c r="N24" s="137"/>
      <c r="O24" s="139" t="s">
        <v>203</v>
      </c>
    </row>
    <row r="25" spans="1:15">
      <c r="A25" s="4" t="s">
        <v>16</v>
      </c>
      <c r="B25" s="150">
        <v>42315</v>
      </c>
      <c r="C25" s="132" t="s">
        <v>93</v>
      </c>
      <c r="D25" s="133" t="s">
        <v>77</v>
      </c>
      <c r="E25" s="133" t="s">
        <v>104</v>
      </c>
      <c r="F25" s="133" t="s">
        <v>13</v>
      </c>
      <c r="G25" s="134"/>
      <c r="H25" s="135"/>
      <c r="I25" s="135">
        <v>-14</v>
      </c>
      <c r="J25" s="135">
        <f>Tableau1[[#This Row],[Crédit]]+Tableau1[[#This Row],[Débit]]</f>
        <v>-14</v>
      </c>
      <c r="K25" s="136" t="str">
        <f>IF(Tableau1[[#This Row],[Crédit]]&lt;&gt;"","Crédit",IF(Tableau1[[#This Row],[Débit]]&lt;&gt;"","Débit",""))</f>
        <v>Débit</v>
      </c>
      <c r="L25" s="137">
        <f>IF(A24="Compte",Tableau1[[#This Row],[Solde Courant]],L24+Tableau1[[#This Row],[Solde Courant]])</f>
        <v>-159</v>
      </c>
      <c r="M25" s="138"/>
      <c r="N25" s="137"/>
      <c r="O25" s="139" t="s">
        <v>204</v>
      </c>
    </row>
    <row r="26" spans="1:15">
      <c r="A26" s="4" t="s">
        <v>13</v>
      </c>
      <c r="B26" s="150">
        <v>42315</v>
      </c>
      <c r="C26" s="132" t="s">
        <v>94</v>
      </c>
      <c r="D26" s="133" t="s">
        <v>77</v>
      </c>
      <c r="E26" s="133" t="s">
        <v>104</v>
      </c>
      <c r="F26" s="133" t="s">
        <v>16</v>
      </c>
      <c r="G26" s="134"/>
      <c r="H26" s="135">
        <v>14</v>
      </c>
      <c r="I26" s="135"/>
      <c r="J26" s="135">
        <f>Tableau1[[#This Row],[Crédit]]+Tableau1[[#This Row],[Débit]]</f>
        <v>14</v>
      </c>
      <c r="K26" s="136" t="str">
        <f>IF(Tableau1[[#This Row],[Crédit]]&lt;&gt;"","Crédit",IF(Tableau1[[#This Row],[Débit]]&lt;&gt;"","Débit",""))</f>
        <v>Crédit</v>
      </c>
      <c r="L26" s="137">
        <f>IF(A25="Compte",Tableau1[[#This Row],[Solde Courant]],L25+Tableau1[[#This Row],[Solde Courant]])</f>
        <v>-145</v>
      </c>
      <c r="M26" s="138"/>
      <c r="N26" s="137"/>
      <c r="O26" s="139" t="s">
        <v>205</v>
      </c>
    </row>
    <row r="27" spans="1:15">
      <c r="A27" s="4" t="s">
        <v>13</v>
      </c>
      <c r="B27" s="150">
        <v>42130</v>
      </c>
      <c r="C27" s="132" t="s">
        <v>143</v>
      </c>
      <c r="D27" s="133" t="s">
        <v>78</v>
      </c>
      <c r="E27" s="133" t="s">
        <v>24</v>
      </c>
      <c r="F27" s="133" t="s">
        <v>25</v>
      </c>
      <c r="G27" s="134"/>
      <c r="H27" s="135"/>
      <c r="I27" s="135">
        <v>-35</v>
      </c>
      <c r="J27" s="135">
        <f>Tableau1[[#This Row],[Crédit]]+Tableau1[[#This Row],[Débit]]</f>
        <v>-35</v>
      </c>
      <c r="K27" s="136" t="str">
        <f>IF(Tableau1[[#This Row],[Crédit]]&lt;&gt;"","Crédit",IF(Tableau1[[#This Row],[Débit]]&lt;&gt;"","Débit",""))</f>
        <v>Débit</v>
      </c>
      <c r="L27" s="137">
        <f>IF(A26="Compte",Tableau1[[#This Row],[Solde Courant]],L26+Tableau1[[#This Row],[Solde Courant]])</f>
        <v>-180</v>
      </c>
      <c r="M27" s="138"/>
      <c r="N27" s="137"/>
      <c r="O27" s="139"/>
    </row>
    <row r="28" spans="1:15">
      <c r="A28" s="4" t="s">
        <v>13</v>
      </c>
      <c r="B28" s="150">
        <v>42316</v>
      </c>
      <c r="C28" s="132" t="s">
        <v>143</v>
      </c>
      <c r="D28" s="133" t="s">
        <v>78</v>
      </c>
      <c r="E28" s="133" t="s">
        <v>104</v>
      </c>
      <c r="F28" s="133" t="s">
        <v>76</v>
      </c>
      <c r="G28" s="134"/>
      <c r="H28" s="135"/>
      <c r="I28" s="135">
        <v>-36</v>
      </c>
      <c r="J28" s="135">
        <f>Tableau1[[#This Row],[Crédit]]+Tableau1[[#This Row],[Débit]]</f>
        <v>-36</v>
      </c>
      <c r="K28" s="136" t="str">
        <f>IF(Tableau1[[#This Row],[Crédit]]&lt;&gt;"","Crédit",IF(Tableau1[[#This Row],[Débit]]&lt;&gt;"","Débit",""))</f>
        <v>Débit</v>
      </c>
      <c r="L28" s="137">
        <f>IF(A27="Compte",Tableau1[[#This Row],[Solde Courant]],L27+Tableau1[[#This Row],[Solde Courant]])</f>
        <v>-216</v>
      </c>
      <c r="M28" s="138"/>
      <c r="N28" s="137"/>
      <c r="O28" s="139" t="s">
        <v>212</v>
      </c>
    </row>
    <row r="29" spans="1:15">
      <c r="A29" s="4" t="s">
        <v>76</v>
      </c>
      <c r="B29" s="150">
        <v>42316</v>
      </c>
      <c r="C29" s="132" t="s">
        <v>93</v>
      </c>
      <c r="D29" s="133" t="s">
        <v>78</v>
      </c>
      <c r="E29" s="133" t="s">
        <v>104</v>
      </c>
      <c r="F29" s="133" t="s">
        <v>13</v>
      </c>
      <c r="G29" s="134"/>
      <c r="H29" s="135">
        <v>36</v>
      </c>
      <c r="I29" s="135"/>
      <c r="J29" s="135">
        <f>Tableau1[[#This Row],[Crédit]]+Tableau1[[#This Row],[Débit]]</f>
        <v>36</v>
      </c>
      <c r="K29" s="136" t="str">
        <f>IF(Tableau1[[#This Row],[Crédit]]&lt;&gt;"","Crédit",IF(Tableau1[[#This Row],[Débit]]&lt;&gt;"","Débit",""))</f>
        <v>Crédit</v>
      </c>
      <c r="L29" s="137">
        <f>IF(A28="Compte",Tableau1[[#This Row],[Solde Courant]],L28+Tableau1[[#This Row],[Solde Courant]])</f>
        <v>-180</v>
      </c>
      <c r="M29" s="138"/>
      <c r="N29" s="137"/>
      <c r="O29" s="139" t="s">
        <v>213</v>
      </c>
    </row>
    <row r="30" spans="1:15">
      <c r="A30" s="1" t="s">
        <v>99</v>
      </c>
      <c r="B30" s="149">
        <v>42319</v>
      </c>
      <c r="C30" s="2" t="s">
        <v>93</v>
      </c>
      <c r="D30" s="128" t="s">
        <v>84</v>
      </c>
      <c r="E30" s="128" t="s">
        <v>22</v>
      </c>
      <c r="F30" s="128" t="s">
        <v>23</v>
      </c>
      <c r="G30" s="129"/>
      <c r="H30" s="116"/>
      <c r="I30" s="130">
        <v>-200.12</v>
      </c>
      <c r="J30" s="130">
        <f>Tableau1[[#This Row],[Crédit]]+Tableau1[[#This Row],[Débit]]</f>
        <v>-200.12</v>
      </c>
      <c r="K30" s="41" t="str">
        <f>IF(Tableau1[[#This Row],[Crédit]]&lt;&gt;"","Crédit",IF(Tableau1[[#This Row],[Débit]]&lt;&gt;"","Débit",""))</f>
        <v>Débit</v>
      </c>
      <c r="L30" s="109">
        <f>IF(A29="Compte",Tableau1[[#This Row],[Solde Courant]],L29+Tableau1[[#This Row],[Solde Courant]])</f>
        <v>-380.12</v>
      </c>
      <c r="M30" s="125" t="s">
        <v>194</v>
      </c>
      <c r="N30" s="109"/>
      <c r="O30" s="131"/>
    </row>
    <row r="31" spans="1:15" ht="38.25">
      <c r="A31" s="1" t="s">
        <v>13</v>
      </c>
      <c r="B31" s="149">
        <v>42321</v>
      </c>
      <c r="C31" s="2" t="s">
        <v>92</v>
      </c>
      <c r="D31" s="128" t="s">
        <v>3</v>
      </c>
      <c r="E31" s="128" t="s">
        <v>70</v>
      </c>
      <c r="F31" s="128" t="s">
        <v>71</v>
      </c>
      <c r="G31" s="129"/>
      <c r="H31" s="130"/>
      <c r="I31" s="130">
        <v>-200.12</v>
      </c>
      <c r="J31" s="130">
        <f>Tableau1[[#This Row],[Crédit]]+Tableau1[[#This Row],[Débit]]</f>
        <v>-200.12</v>
      </c>
      <c r="K31" s="41" t="str">
        <f>IF(Tableau1[[#This Row],[Crédit]]&lt;&gt;"","Crédit",IF(Tableau1[[#This Row],[Débit]]&lt;&gt;"","Débit",""))</f>
        <v>Débit</v>
      </c>
      <c r="L31" s="109">
        <f>IF(A30="Compte",Tableau1[[#This Row],[Solde Courant]],L30+Tableau1[[#This Row],[Solde Courant]])</f>
        <v>-580.24</v>
      </c>
      <c r="M31" s="125" t="s">
        <v>197</v>
      </c>
      <c r="N31" s="109">
        <v>109</v>
      </c>
      <c r="O31" s="131" t="s">
        <v>196</v>
      </c>
    </row>
    <row r="32" spans="1:15">
      <c r="A32" s="4" t="s">
        <v>14</v>
      </c>
      <c r="B32" s="150">
        <v>42129</v>
      </c>
      <c r="C32" s="132" t="s">
        <v>93</v>
      </c>
      <c r="D32" s="133" t="s">
        <v>78</v>
      </c>
      <c r="E32" s="133" t="s">
        <v>104</v>
      </c>
      <c r="F32" s="133" t="s">
        <v>13</v>
      </c>
      <c r="G32" s="134"/>
      <c r="H32" s="135"/>
      <c r="I32" s="135">
        <v>-20</v>
      </c>
      <c r="J32" s="135">
        <f>Tableau1[[#This Row],[Crédit]]+Tableau1[[#This Row],[Débit]]</f>
        <v>-20</v>
      </c>
      <c r="K32" s="136" t="str">
        <f>IF(Tableau1[[#This Row],[Crédit]]&lt;&gt;"","Crédit",IF(Tableau1[[#This Row],[Débit]]&lt;&gt;"","Débit",""))</f>
        <v>Débit</v>
      </c>
      <c r="L32" s="137">
        <f>IF(A31="Compte",Tableau1[[#This Row],[Solde Courant]],L31+Tableau1[[#This Row],[Solde Courant]])</f>
        <v>-600.24</v>
      </c>
      <c r="M32" s="138"/>
      <c r="N32" s="137"/>
      <c r="O32" s="139"/>
    </row>
  </sheetData>
  <sheetProtection sheet="1" objects="1" scenarios="1"/>
  <sortState ref="A2:N771">
    <sortCondition ref="B1"/>
  </sortState>
  <dataConsolidate/>
  <mergeCells count="1">
    <mergeCell ref="A2:O2"/>
  </mergeCells>
  <conditionalFormatting sqref="I23:J1048576 H4:J32">
    <cfRule type="cellIs" dxfId="110" priority="46" operator="lessThan">
      <formula>0</formula>
    </cfRule>
  </conditionalFormatting>
  <dataValidations disablePrompts="1"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/>
  <dimension ref="A1:AW25"/>
  <sheetViews>
    <sheetView workbookViewId="0">
      <selection activeCell="A2" sqref="A2:XFD2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2" t="s">
        <v>18</v>
      </c>
      <c r="B1" s="14" t="s">
        <v>19</v>
      </c>
    </row>
    <row r="2" spans="1:49">
      <c r="A2" s="13" t="s">
        <v>6</v>
      </c>
      <c r="B2" s="5" t="s">
        <v>20</v>
      </c>
      <c r="C2" s="5" t="s">
        <v>21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</row>
    <row r="3" spans="1:49">
      <c r="A3" s="5" t="s">
        <v>22</v>
      </c>
      <c r="B3" s="5" t="s">
        <v>23</v>
      </c>
      <c r="C3" s="5" t="s">
        <v>6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</row>
    <row r="4" spans="1:49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>
      <c r="A5" s="6" t="s">
        <v>29</v>
      </c>
      <c r="B5" s="6" t="s">
        <v>30</v>
      </c>
      <c r="C5" s="6" t="s">
        <v>31</v>
      </c>
      <c r="D5" s="6" t="s">
        <v>32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>
      <c r="A6" s="6" t="s">
        <v>33</v>
      </c>
      <c r="B6" s="6" t="s">
        <v>34</v>
      </c>
      <c r="C6" s="6" t="s">
        <v>35</v>
      </c>
      <c r="D6" s="6" t="s">
        <v>36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>
      <c r="A7" s="6" t="s">
        <v>37</v>
      </c>
      <c r="B7" s="6" t="s">
        <v>38</v>
      </c>
      <c r="C7" s="6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  <c r="P7" s="6"/>
      <c r="Q7" s="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>
      <c r="A8" s="6" t="s">
        <v>39</v>
      </c>
      <c r="B8" s="6" t="s">
        <v>40</v>
      </c>
      <c r="C8" s="6" t="s">
        <v>41</v>
      </c>
      <c r="D8" s="6" t="s">
        <v>42</v>
      </c>
      <c r="E8" s="6" t="s">
        <v>43</v>
      </c>
      <c r="F8" s="6" t="s">
        <v>6</v>
      </c>
      <c r="G8" s="6" t="s">
        <v>44</v>
      </c>
      <c r="H8" s="6" t="s">
        <v>45</v>
      </c>
      <c r="I8" s="6"/>
      <c r="J8" s="6"/>
      <c r="K8" s="6"/>
      <c r="L8" s="6"/>
      <c r="M8" s="6"/>
      <c r="N8" s="5"/>
      <c r="O8" s="5"/>
      <c r="P8" s="6"/>
      <c r="Q8" s="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</row>
    <row r="9" spans="1:49">
      <c r="A9" s="6" t="s">
        <v>9</v>
      </c>
      <c r="B9" s="6" t="s">
        <v>46</v>
      </c>
      <c r="C9" s="6" t="s">
        <v>47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</row>
    <row r="10" spans="1:49">
      <c r="A10" s="6" t="s">
        <v>7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58</v>
      </c>
      <c r="G10" s="6" t="s">
        <v>53</v>
      </c>
      <c r="H10" s="6" t="s">
        <v>5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52</v>
      </c>
      <c r="N10" s="6" t="s">
        <v>59</v>
      </c>
      <c r="O10" s="6"/>
      <c r="P10" s="6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</row>
    <row r="11" spans="1:49">
      <c r="A11" s="6" t="s">
        <v>60</v>
      </c>
      <c r="B11" s="6" t="s">
        <v>61</v>
      </c>
      <c r="C11" s="6" t="s">
        <v>62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</row>
    <row r="12" spans="1:49">
      <c r="A12" s="6" t="s">
        <v>63</v>
      </c>
      <c r="B12" s="6" t="s">
        <v>64</v>
      </c>
      <c r="C12" s="6" t="s">
        <v>65</v>
      </c>
      <c r="D12" s="6" t="s">
        <v>66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1:49">
      <c r="A13" s="5" t="s">
        <v>67</v>
      </c>
      <c r="B13" s="5" t="s">
        <v>68</v>
      </c>
      <c r="C13" s="5" t="s">
        <v>69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  <c r="P13" s="6"/>
      <c r="Q13" s="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1:49" s="5" customFormat="1" ht="11.25">
      <c r="A14" s="6" t="s">
        <v>70</v>
      </c>
      <c r="B14" s="6" t="s">
        <v>68</v>
      </c>
      <c r="C14" s="6" t="s">
        <v>6</v>
      </c>
      <c r="D14" s="6" t="s">
        <v>71</v>
      </c>
      <c r="E14" s="6" t="s">
        <v>72</v>
      </c>
      <c r="F14" s="6" t="s">
        <v>69</v>
      </c>
      <c r="G14" s="6" t="s">
        <v>73</v>
      </c>
      <c r="H14" s="6" t="s">
        <v>74</v>
      </c>
      <c r="I14" s="6" t="s">
        <v>75</v>
      </c>
      <c r="J14" s="6"/>
      <c r="K14" s="6"/>
      <c r="L14" s="6"/>
      <c r="M14" s="6"/>
      <c r="N14" s="6"/>
      <c r="O14" s="6"/>
      <c r="P14" s="6"/>
      <c r="Q14" s="6"/>
    </row>
    <row r="15" spans="1:49" s="5" customFormat="1" ht="11.25"/>
    <row r="16" spans="1:49" s="5" customFormat="1" ht="11.25"/>
    <row r="17" spans="2:6" s="5" customFormat="1" ht="11.25"/>
    <row r="18" spans="2:6" s="5" customFormat="1">
      <c r="B18"/>
      <c r="C18"/>
      <c r="D18"/>
      <c r="E18"/>
    </row>
    <row r="19" spans="2:6" s="5" customFormat="1">
      <c r="B19"/>
      <c r="C19"/>
      <c r="D19"/>
      <c r="E19"/>
    </row>
    <row r="20" spans="2:6" s="5" customFormat="1">
      <c r="B20"/>
      <c r="C20"/>
      <c r="D20"/>
      <c r="E20"/>
    </row>
    <row r="21" spans="2:6" s="5" customFormat="1" ht="11.25"/>
    <row r="22" spans="2:6" s="5" customFormat="1" ht="11.25"/>
    <row r="23" spans="2:6" s="5" customFormat="1" ht="11.25"/>
    <row r="24" spans="2:6" s="5" customFormat="1">
      <c r="E24"/>
      <c r="F24"/>
    </row>
    <row r="25" spans="2:6" s="5" customFormat="1" ht="11.25"/>
  </sheetData>
  <conditionalFormatting sqref="A2:A1048576">
    <cfRule type="expression" dxfId="78" priority="9">
      <formula>A2&lt;&gt;""</formula>
    </cfRule>
  </conditionalFormatting>
  <conditionalFormatting sqref="B2:XFD1048576">
    <cfRule type="expression" dxfId="77" priority="4">
      <formula>AND(COUNTIF(B2,"&gt;&lt;")&gt;0)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/>
  <dimension ref="A1:C26"/>
  <sheetViews>
    <sheetView workbookViewId="0">
      <selection activeCell="C39" sqref="C39"/>
    </sheetView>
  </sheetViews>
  <sheetFormatPr baseColWidth="10" defaultRowHeight="12.75"/>
  <cols>
    <col min="1" max="1" width="20" style="9" customWidth="1"/>
    <col min="2" max="2" width="18.28515625" bestFit="1" customWidth="1"/>
    <col min="3" max="3" width="28.140625" bestFit="1" customWidth="1"/>
  </cols>
  <sheetData>
    <row r="1" spans="1:3">
      <c r="A1" s="7" t="s">
        <v>1</v>
      </c>
      <c r="B1" s="154" t="s">
        <v>170</v>
      </c>
      <c r="C1" s="155"/>
    </row>
    <row r="2" spans="1:3">
      <c r="A2" s="10" t="s">
        <v>78</v>
      </c>
      <c r="B2" s="107" t="s">
        <v>171</v>
      </c>
      <c r="C2" s="107" t="s">
        <v>172</v>
      </c>
    </row>
    <row r="3" spans="1:3">
      <c r="A3" s="10" t="s">
        <v>79</v>
      </c>
      <c r="B3" s="87" t="s">
        <v>103</v>
      </c>
      <c r="C3" s="87" t="s">
        <v>173</v>
      </c>
    </row>
    <row r="4" spans="1:3">
      <c r="A4" s="10" t="s">
        <v>80</v>
      </c>
      <c r="B4" s="87" t="s">
        <v>168</v>
      </c>
      <c r="C4" s="87" t="s">
        <v>174</v>
      </c>
    </row>
    <row r="5" spans="1:3">
      <c r="A5" s="10" t="s">
        <v>81</v>
      </c>
      <c r="B5" s="87"/>
      <c r="C5" s="87" t="s">
        <v>181</v>
      </c>
    </row>
    <row r="6" spans="1:3">
      <c r="A6" s="10" t="s">
        <v>82</v>
      </c>
      <c r="B6" s="87"/>
      <c r="C6" s="87" t="s">
        <v>185</v>
      </c>
    </row>
    <row r="7" spans="1:3">
      <c r="A7" s="10" t="s">
        <v>83</v>
      </c>
      <c r="C7" s="87" t="s">
        <v>186</v>
      </c>
    </row>
    <row r="8" spans="1:3">
      <c r="A8" s="10" t="s">
        <v>84</v>
      </c>
      <c r="C8" s="87" t="s">
        <v>187</v>
      </c>
    </row>
    <row r="9" spans="1:3">
      <c r="A9" s="10" t="s">
        <v>3</v>
      </c>
    </row>
    <row r="10" spans="1:3">
      <c r="A10" s="10" t="s">
        <v>77</v>
      </c>
    </row>
    <row r="11" spans="1:3">
      <c r="A11" s="10" t="s">
        <v>85</v>
      </c>
    </row>
    <row r="12" spans="1:3">
      <c r="A12" s="10" t="s">
        <v>86</v>
      </c>
    </row>
    <row r="13" spans="1:3">
      <c r="A13" s="10" t="s">
        <v>87</v>
      </c>
    </row>
    <row r="14" spans="1:3">
      <c r="A14" s="10" t="s">
        <v>88</v>
      </c>
    </row>
    <row r="15" spans="1:3">
      <c r="A15" s="10" t="s">
        <v>89</v>
      </c>
    </row>
    <row r="16" spans="1:3">
      <c r="A16" s="10" t="s">
        <v>90</v>
      </c>
    </row>
    <row r="17" spans="1:1">
      <c r="A17" s="10" t="s">
        <v>103</v>
      </c>
    </row>
    <row r="18" spans="1:1">
      <c r="A18" s="10" t="s">
        <v>5</v>
      </c>
    </row>
    <row r="19" spans="1:1">
      <c r="A19" s="11" t="s">
        <v>175</v>
      </c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</sheetData>
  <mergeCells count="1">
    <mergeCell ref="B1:C1"/>
  </mergeCells>
  <conditionalFormatting sqref="A2:A1048576">
    <cfRule type="expression" dxfId="76" priority="5">
      <formula>A2&lt;&gt;""</formula>
    </cfRule>
  </conditionalFormatting>
  <conditionalFormatting sqref="B3:C1048576">
    <cfRule type="expression" dxfId="75" priority="6">
      <formula>B3&lt;&gt;""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25"/>
  <sheetViews>
    <sheetView workbookViewId="0">
      <selection activeCell="E18" sqref="E18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85546875" bestFit="1" customWidth="1"/>
    <col min="8" max="8" width="17.7109375" bestFit="1" customWidth="1"/>
  </cols>
  <sheetData>
    <row r="1" spans="1:10">
      <c r="A1" s="43" t="s">
        <v>2</v>
      </c>
      <c r="B1" s="53" t="s">
        <v>141</v>
      </c>
      <c r="C1" s="156" t="s">
        <v>115</v>
      </c>
      <c r="D1" s="156"/>
      <c r="E1" s="44" t="s">
        <v>91</v>
      </c>
      <c r="F1" s="45" t="s">
        <v>125</v>
      </c>
      <c r="G1" s="45" t="s">
        <v>17</v>
      </c>
      <c r="H1" s="112" t="s">
        <v>71</v>
      </c>
      <c r="I1" s="113" t="s">
        <v>183</v>
      </c>
      <c r="J1" s="113" t="s">
        <v>184</v>
      </c>
    </row>
    <row r="2" spans="1:10">
      <c r="A2" s="39" t="s">
        <v>14</v>
      </c>
      <c r="B2" s="96">
        <v>22</v>
      </c>
      <c r="C2" s="37" t="s">
        <v>101</v>
      </c>
      <c r="D2" s="38" t="s">
        <v>121</v>
      </c>
      <c r="E2" s="15" t="s">
        <v>143</v>
      </c>
      <c r="F2" s="157" t="s">
        <v>126</v>
      </c>
      <c r="G2" s="158" t="s">
        <v>167</v>
      </c>
      <c r="H2" t="s">
        <v>176</v>
      </c>
      <c r="I2" s="114">
        <v>12</v>
      </c>
      <c r="J2" s="114">
        <v>18</v>
      </c>
    </row>
    <row r="3" spans="1:10">
      <c r="A3" s="39" t="s">
        <v>76</v>
      </c>
      <c r="B3" s="96" t="s">
        <v>140</v>
      </c>
      <c r="C3" s="37" t="s">
        <v>102</v>
      </c>
      <c r="D3" s="38" t="s">
        <v>121</v>
      </c>
      <c r="E3" s="15" t="s">
        <v>92</v>
      </c>
      <c r="F3" s="157"/>
      <c r="G3" s="159"/>
      <c r="H3" t="s">
        <v>178</v>
      </c>
    </row>
    <row r="4" spans="1:10">
      <c r="A4" s="40" t="s">
        <v>99</v>
      </c>
      <c r="B4" s="96" t="s">
        <v>140</v>
      </c>
      <c r="C4" s="37" t="s">
        <v>105</v>
      </c>
      <c r="D4" s="38" t="s">
        <v>121</v>
      </c>
      <c r="E4" s="15" t="s">
        <v>93</v>
      </c>
      <c r="F4" s="56" t="s">
        <v>142</v>
      </c>
      <c r="G4" s="54">
        <f ca="1">TODAY()</f>
        <v>42331</v>
      </c>
      <c r="H4" t="s">
        <v>177</v>
      </c>
    </row>
    <row r="5" spans="1:10">
      <c r="A5" s="39" t="s">
        <v>13</v>
      </c>
      <c r="B5" s="96">
        <v>110</v>
      </c>
      <c r="C5" s="37" t="s">
        <v>106</v>
      </c>
      <c r="D5" s="38" t="s">
        <v>121</v>
      </c>
      <c r="E5" s="15" t="s">
        <v>94</v>
      </c>
      <c r="H5" t="s">
        <v>179</v>
      </c>
    </row>
    <row r="6" spans="1:10">
      <c r="A6" s="40" t="s">
        <v>15</v>
      </c>
      <c r="B6" s="96" t="s">
        <v>140</v>
      </c>
      <c r="C6" s="37" t="s">
        <v>107</v>
      </c>
      <c r="D6" s="38" t="s">
        <v>127</v>
      </c>
      <c r="E6" s="15" t="s">
        <v>95</v>
      </c>
      <c r="H6" t="s">
        <v>180</v>
      </c>
    </row>
    <row r="7" spans="1:10">
      <c r="A7" s="39" t="s">
        <v>16</v>
      </c>
      <c r="B7" s="96" t="s">
        <v>140</v>
      </c>
      <c r="C7" s="37" t="s">
        <v>108</v>
      </c>
      <c r="D7" s="38" t="s">
        <v>127</v>
      </c>
      <c r="E7" s="8" t="s">
        <v>96</v>
      </c>
    </row>
    <row r="8" spans="1:10">
      <c r="A8" s="40" t="s">
        <v>98</v>
      </c>
      <c r="B8" s="96" t="s">
        <v>140</v>
      </c>
      <c r="C8" s="37" t="s">
        <v>109</v>
      </c>
      <c r="D8" s="38" t="s">
        <v>127</v>
      </c>
      <c r="E8" s="8" t="s">
        <v>97</v>
      </c>
      <c r="G8" s="87"/>
    </row>
    <row r="9" spans="1:10">
      <c r="A9" s="40" t="s">
        <v>17</v>
      </c>
      <c r="B9" s="96" t="s">
        <v>189</v>
      </c>
      <c r="C9" s="37" t="s">
        <v>110</v>
      </c>
      <c r="D9" s="38" t="s">
        <v>127</v>
      </c>
    </row>
    <row r="10" spans="1:10">
      <c r="A10" s="5"/>
      <c r="B10" s="5"/>
      <c r="C10" s="37" t="s">
        <v>111</v>
      </c>
      <c r="D10" s="38" t="s">
        <v>127</v>
      </c>
      <c r="E10" s="5"/>
    </row>
    <row r="11" spans="1:10">
      <c r="A11" s="5"/>
      <c r="B11" s="5"/>
      <c r="C11" s="37" t="s">
        <v>112</v>
      </c>
      <c r="D11" s="38" t="s">
        <v>127</v>
      </c>
      <c r="E11" s="5"/>
    </row>
    <row r="12" spans="1:10">
      <c r="A12" s="5"/>
      <c r="B12" s="5"/>
      <c r="C12" s="37" t="s">
        <v>113</v>
      </c>
      <c r="D12" s="38" t="s">
        <v>127</v>
      </c>
      <c r="E12" s="4"/>
    </row>
    <row r="13" spans="1:10">
      <c r="A13" s="5"/>
      <c r="B13" s="5"/>
      <c r="C13" s="37" t="s">
        <v>114</v>
      </c>
      <c r="D13" s="38" t="s">
        <v>127</v>
      </c>
    </row>
    <row r="14" spans="1:10">
      <c r="A14" s="5"/>
      <c r="B14" s="5"/>
      <c r="E14" s="5"/>
    </row>
    <row r="15" spans="1:10">
      <c r="A15" s="5"/>
      <c r="B15" s="5"/>
      <c r="E15" s="5"/>
    </row>
    <row r="16" spans="1:10">
      <c r="A16" s="5"/>
      <c r="B16" s="5"/>
      <c r="E16" s="5"/>
    </row>
    <row r="17" spans="1:5">
      <c r="A17" s="5"/>
      <c r="B17" s="5"/>
      <c r="E17" s="5"/>
    </row>
    <row r="18" spans="1:5">
      <c r="A18" s="5"/>
      <c r="B18" s="5"/>
      <c r="E18" s="5"/>
    </row>
    <row r="19" spans="1:5">
      <c r="A19" s="5"/>
      <c r="B19" s="5"/>
      <c r="E19" s="5"/>
    </row>
    <row r="20" spans="1:5">
      <c r="A20" s="5"/>
      <c r="B20" s="5"/>
      <c r="E20" s="5"/>
    </row>
    <row r="21" spans="1:5">
      <c r="E21" s="5"/>
    </row>
    <row r="22" spans="1:5">
      <c r="E22" s="5"/>
    </row>
    <row r="23" spans="1:5">
      <c r="E23" s="5"/>
    </row>
    <row r="24" spans="1:5">
      <c r="E24" s="5"/>
    </row>
    <row r="25" spans="1:5">
      <c r="E25" s="5"/>
    </row>
  </sheetData>
  <mergeCells count="3">
    <mergeCell ref="C1:D1"/>
    <mergeCell ref="F2:F3"/>
    <mergeCell ref="G2:G3"/>
  </mergeCells>
  <conditionalFormatting sqref="A2:B1048576">
    <cfRule type="expression" dxfId="74" priority="1">
      <formula>A2&lt;&gt;""</formula>
    </cfRule>
  </conditionalFormatting>
  <conditionalFormatting sqref="E10:E1048576 E2:E8">
    <cfRule type="expression" dxfId="73" priority="8">
      <formula>E2&lt;&gt;""</formula>
    </cfRule>
  </conditionalFormatting>
  <conditionalFormatting sqref="H2:H1048576">
    <cfRule type="expression" dxfId="72" priority="9">
      <formula>H2&lt;&gt;""</formula>
    </cfRule>
  </conditionalFormatting>
  <conditionalFormatting sqref="D2:D1048576">
    <cfRule type="cellIs" dxfId="71" priority="2" operator="equal">
      <formula>"Non Inscrite"</formula>
    </cfRule>
    <cfRule type="cellIs" dxfId="70" priority="3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oleObject progId="Word.Document.8" dvAspect="DVASPECT_ICON" shapeId="3076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9"/>
  <sheetViews>
    <sheetView zoomScale="85" zoomScaleNormal="85" workbookViewId="0">
      <pane ySplit="2" topLeftCell="A3" activePane="bottomLeft" state="frozen"/>
      <selection pane="bottomLeft" activeCell="C18" sqref="C18"/>
    </sheetView>
  </sheetViews>
  <sheetFormatPr baseColWidth="10" defaultRowHeight="12.75"/>
  <cols>
    <col min="1" max="1" width="20.140625" bestFit="1" customWidth="1"/>
    <col min="2" max="2" width="7.42578125" style="33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98" customWidth="1"/>
    <col min="7" max="7" width="12.85546875" bestFit="1" customWidth="1"/>
    <col min="8" max="17" width="11.42578125" style="102"/>
    <col min="18" max="19" width="11.42578125" style="35"/>
  </cols>
  <sheetData>
    <row r="1" spans="1:19" ht="39" customHeight="1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25.5">
      <c r="A2" s="27" t="s">
        <v>2</v>
      </c>
      <c r="B2" s="28" t="s">
        <v>0</v>
      </c>
      <c r="C2" s="28" t="s">
        <v>91</v>
      </c>
      <c r="D2" s="27" t="s">
        <v>1</v>
      </c>
      <c r="E2" s="27" t="s">
        <v>18</v>
      </c>
      <c r="F2" s="27" t="s">
        <v>19</v>
      </c>
      <c r="G2" s="27" t="s">
        <v>100</v>
      </c>
      <c r="H2" s="16" t="s">
        <v>101</v>
      </c>
      <c r="I2" s="22" t="s">
        <v>102</v>
      </c>
      <c r="J2" s="30" t="s">
        <v>105</v>
      </c>
      <c r="K2" s="30" t="s">
        <v>106</v>
      </c>
      <c r="L2" s="30" t="s">
        <v>107</v>
      </c>
      <c r="M2" s="30" t="s">
        <v>108</v>
      </c>
      <c r="N2" s="30" t="s">
        <v>109</v>
      </c>
      <c r="O2" s="30" t="s">
        <v>110</v>
      </c>
      <c r="P2" s="30" t="s">
        <v>111</v>
      </c>
      <c r="Q2" s="30" t="s">
        <v>112</v>
      </c>
      <c r="R2" s="30" t="s">
        <v>113</v>
      </c>
      <c r="S2" s="30" t="s">
        <v>114</v>
      </c>
    </row>
    <row r="3" spans="1:19">
      <c r="A3" s="17" t="s">
        <v>14</v>
      </c>
      <c r="B3" s="32">
        <v>1</v>
      </c>
      <c r="C3" s="18" t="s">
        <v>95</v>
      </c>
      <c r="D3" s="19" t="s">
        <v>122</v>
      </c>
      <c r="E3" s="19" t="s">
        <v>104</v>
      </c>
      <c r="F3" s="97" t="s">
        <v>17</v>
      </c>
      <c r="G3" s="19" t="s">
        <v>12</v>
      </c>
      <c r="H3" s="55">
        <v>-110</v>
      </c>
      <c r="I3" s="55">
        <v>-120</v>
      </c>
      <c r="J3" s="55">
        <v>-130</v>
      </c>
      <c r="K3" s="55">
        <v>-140</v>
      </c>
      <c r="L3" s="55">
        <v>-150</v>
      </c>
      <c r="M3" s="55">
        <v>-160</v>
      </c>
      <c r="N3" s="55">
        <v>-170</v>
      </c>
      <c r="O3" s="55">
        <v>-180</v>
      </c>
      <c r="P3" s="55">
        <v>-190</v>
      </c>
      <c r="Q3" s="55">
        <v>-200</v>
      </c>
      <c r="R3" s="55">
        <v>-200</v>
      </c>
      <c r="S3" s="36"/>
    </row>
    <row r="4" spans="1:19">
      <c r="A4" s="17" t="s">
        <v>13</v>
      </c>
      <c r="B4" s="32">
        <v>1</v>
      </c>
      <c r="C4" s="18" t="s">
        <v>95</v>
      </c>
      <c r="D4" s="19" t="s">
        <v>122</v>
      </c>
      <c r="E4" s="19" t="s">
        <v>104</v>
      </c>
      <c r="F4" s="97" t="s">
        <v>17</v>
      </c>
      <c r="G4" s="25" t="s">
        <v>12</v>
      </c>
      <c r="H4" s="55">
        <v>-111</v>
      </c>
      <c r="I4" s="99">
        <v>-121</v>
      </c>
      <c r="J4" s="55">
        <v>-131</v>
      </c>
      <c r="K4" s="55">
        <v>-141</v>
      </c>
      <c r="L4" s="55">
        <v>-151</v>
      </c>
      <c r="M4" s="55">
        <v>-161</v>
      </c>
      <c r="N4" s="55">
        <v>-171</v>
      </c>
      <c r="O4" s="55">
        <v>-181</v>
      </c>
      <c r="P4" s="55">
        <v>-191</v>
      </c>
      <c r="Q4" s="55">
        <v>-201</v>
      </c>
      <c r="R4" s="55">
        <v>-201</v>
      </c>
      <c r="S4" s="36"/>
    </row>
    <row r="5" spans="1:19">
      <c r="A5" s="17" t="s">
        <v>14</v>
      </c>
      <c r="B5" s="32">
        <v>2</v>
      </c>
      <c r="C5" s="18" t="s">
        <v>94</v>
      </c>
      <c r="D5" s="19" t="s">
        <v>87</v>
      </c>
      <c r="E5" s="19" t="s">
        <v>22</v>
      </c>
      <c r="F5" s="97" t="s">
        <v>23</v>
      </c>
      <c r="G5" s="19" t="s">
        <v>12</v>
      </c>
      <c r="H5" s="55">
        <v>-210</v>
      </c>
      <c r="I5" s="55">
        <v>-220</v>
      </c>
      <c r="J5" s="55">
        <v>-230</v>
      </c>
      <c r="K5" s="55">
        <v>-240</v>
      </c>
      <c r="L5" s="55">
        <v>-250</v>
      </c>
      <c r="M5" s="55">
        <v>-260</v>
      </c>
      <c r="N5" s="55">
        <v>-270</v>
      </c>
      <c r="O5" s="55">
        <v>-280</v>
      </c>
      <c r="P5" s="55">
        <v>-290</v>
      </c>
      <c r="Q5" s="55">
        <v>-300</v>
      </c>
      <c r="R5" s="55">
        <v>-300</v>
      </c>
      <c r="S5" s="36"/>
    </row>
    <row r="6" spans="1:19">
      <c r="A6" s="17" t="s">
        <v>14</v>
      </c>
      <c r="B6" s="32">
        <v>3</v>
      </c>
      <c r="C6" s="18" t="s">
        <v>93</v>
      </c>
      <c r="D6" s="19" t="s">
        <v>123</v>
      </c>
      <c r="E6" s="19" t="s">
        <v>22</v>
      </c>
      <c r="F6" s="97" t="s">
        <v>6</v>
      </c>
      <c r="G6" s="19" t="s">
        <v>11</v>
      </c>
      <c r="H6" s="55">
        <v>310</v>
      </c>
      <c r="I6" s="99">
        <v>320</v>
      </c>
      <c r="J6" s="55">
        <v>330</v>
      </c>
      <c r="K6" s="99">
        <v>340</v>
      </c>
      <c r="L6" s="55">
        <v>350</v>
      </c>
      <c r="M6" s="99">
        <v>360</v>
      </c>
      <c r="N6" s="55">
        <v>370</v>
      </c>
      <c r="O6" s="99">
        <v>380</v>
      </c>
      <c r="P6" s="55">
        <v>390</v>
      </c>
      <c r="Q6" s="99">
        <v>400</v>
      </c>
      <c r="R6" s="99">
        <v>400</v>
      </c>
      <c r="S6" s="36"/>
    </row>
    <row r="7" spans="1:19">
      <c r="A7" s="23" t="s">
        <v>14</v>
      </c>
      <c r="B7" s="32">
        <v>4</v>
      </c>
      <c r="C7" s="24" t="s">
        <v>94</v>
      </c>
      <c r="D7" s="25" t="s">
        <v>118</v>
      </c>
      <c r="E7" s="25" t="s">
        <v>37</v>
      </c>
      <c r="F7" s="97" t="s">
        <v>38</v>
      </c>
      <c r="G7" s="25" t="s">
        <v>11</v>
      </c>
      <c r="H7" s="100">
        <v>410</v>
      </c>
      <c r="I7" s="100">
        <v>420</v>
      </c>
      <c r="J7" s="100">
        <v>430</v>
      </c>
      <c r="K7" s="100">
        <v>440</v>
      </c>
      <c r="L7" s="100">
        <v>450</v>
      </c>
      <c r="M7" s="100">
        <v>460</v>
      </c>
      <c r="N7" s="100">
        <v>470</v>
      </c>
      <c r="O7" s="100">
        <v>480</v>
      </c>
      <c r="P7" s="100">
        <v>490</v>
      </c>
      <c r="Q7" s="100">
        <v>500</v>
      </c>
      <c r="R7" s="100">
        <v>500</v>
      </c>
      <c r="S7" s="36"/>
    </row>
    <row r="8" spans="1:19">
      <c r="A8" s="26" t="s">
        <v>17</v>
      </c>
      <c r="B8" s="32">
        <v>5</v>
      </c>
      <c r="C8" s="24" t="s">
        <v>95</v>
      </c>
      <c r="D8" s="25" t="s">
        <v>122</v>
      </c>
      <c r="E8" s="25" t="s">
        <v>39</v>
      </c>
      <c r="F8" s="97" t="s">
        <v>40</v>
      </c>
      <c r="G8" s="25" t="s">
        <v>12</v>
      </c>
      <c r="H8" s="100"/>
      <c r="I8" s="101"/>
      <c r="J8" s="36"/>
      <c r="K8" s="36"/>
      <c r="L8" s="36"/>
      <c r="M8" s="36"/>
      <c r="N8" s="36"/>
      <c r="O8" s="36">
        <v>-8888</v>
      </c>
      <c r="P8" s="36"/>
      <c r="Q8" s="36"/>
      <c r="R8" s="36"/>
      <c r="S8" s="36"/>
    </row>
    <row r="9" spans="1:19">
      <c r="A9" s="29" t="s">
        <v>14</v>
      </c>
      <c r="B9" s="32">
        <v>6</v>
      </c>
      <c r="C9" s="24" t="s">
        <v>95</v>
      </c>
      <c r="D9" s="25" t="s">
        <v>103</v>
      </c>
      <c r="E9" s="25" t="s">
        <v>33</v>
      </c>
      <c r="F9" s="97" t="s">
        <v>34</v>
      </c>
      <c r="G9" s="25" t="s">
        <v>12</v>
      </c>
      <c r="H9" s="100"/>
      <c r="I9" s="101"/>
      <c r="J9" s="36"/>
      <c r="K9" s="36"/>
      <c r="L9" s="36"/>
      <c r="M9" s="36"/>
      <c r="N9" s="36"/>
      <c r="O9" s="36">
        <v>-9999</v>
      </c>
      <c r="P9" s="36"/>
      <c r="Q9" s="36"/>
      <c r="R9" s="36"/>
      <c r="S9" s="36"/>
    </row>
  </sheetData>
  <sheetProtection sheet="1" objects="1" scenarios="1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4"/>
  <sheetViews>
    <sheetView workbookViewId="0">
      <selection activeCell="F4" sqref="F4"/>
    </sheetView>
  </sheetViews>
  <sheetFormatPr baseColWidth="10" defaultRowHeight="12.75"/>
  <cols>
    <col min="1" max="1" width="9.85546875" style="91" bestFit="1" customWidth="1"/>
    <col min="2" max="2" width="14.140625" style="91" bestFit="1" customWidth="1"/>
    <col min="3" max="3" width="14.7109375" style="91" bestFit="1" customWidth="1"/>
    <col min="5" max="5" width="9.7109375" style="35" bestFit="1" customWidth="1"/>
    <col min="6" max="6" width="21" style="104" bestFit="1" customWidth="1"/>
    <col min="7" max="7" width="17.7109375" style="104" bestFit="1" customWidth="1"/>
    <col min="8" max="8" width="7.42578125" style="106" bestFit="1" customWidth="1"/>
    <col min="9" max="9" width="14.42578125" style="94" bestFit="1" customWidth="1"/>
    <col min="10" max="10" width="14" bestFit="1" customWidth="1"/>
  </cols>
  <sheetData>
    <row r="1" spans="1:12">
      <c r="A1" s="87" t="s">
        <v>0</v>
      </c>
      <c r="B1" s="87" t="s">
        <v>169</v>
      </c>
      <c r="C1" s="87" t="s">
        <v>70</v>
      </c>
      <c r="D1" s="87" t="s">
        <v>1</v>
      </c>
      <c r="E1" s="87" t="s">
        <v>12</v>
      </c>
      <c r="F1" s="87" t="s">
        <v>165</v>
      </c>
      <c r="G1" s="87" t="s">
        <v>71</v>
      </c>
      <c r="H1" s="87" t="s">
        <v>163</v>
      </c>
      <c r="I1" s="87" t="s">
        <v>164</v>
      </c>
      <c r="J1" s="87" t="s">
        <v>166</v>
      </c>
      <c r="K1" t="s">
        <v>10</v>
      </c>
      <c r="L1" s="87" t="s">
        <v>183</v>
      </c>
    </row>
    <row r="2" spans="1:12">
      <c r="A2" s="118">
        <v>42310</v>
      </c>
      <c r="B2" s="118" t="s">
        <v>168</v>
      </c>
      <c r="C2" s="118" t="s">
        <v>174</v>
      </c>
      <c r="D2" s="108" t="s">
        <v>80</v>
      </c>
      <c r="E2" s="119">
        <v>-200</v>
      </c>
      <c r="F2" s="120">
        <v>300</v>
      </c>
      <c r="G2" s="120" t="s">
        <v>178</v>
      </c>
      <c r="H2" s="121">
        <v>10</v>
      </c>
      <c r="I2" s="122" t="s">
        <v>193</v>
      </c>
      <c r="J2" s="123">
        <f>Tableau4[[#This Row],[Distance parcourue]]/100</f>
        <v>3</v>
      </c>
      <c r="K2" s="108"/>
      <c r="L2" s="108" t="s">
        <v>192</v>
      </c>
    </row>
    <row r="3" spans="1:12">
      <c r="A3" s="90">
        <v>42321</v>
      </c>
      <c r="B3" s="90" t="s">
        <v>168</v>
      </c>
      <c r="C3" s="90" t="s">
        <v>174</v>
      </c>
      <c r="D3" s="87" t="s">
        <v>3</v>
      </c>
      <c r="E3" s="92">
        <v>-200.12</v>
      </c>
      <c r="F3" s="103"/>
      <c r="G3" s="103" t="s">
        <v>177</v>
      </c>
      <c r="H3" s="105"/>
      <c r="I3" s="93"/>
      <c r="J3" s="95">
        <f>Tableau4[[#This Row],[Distance parcourue]]/100</f>
        <v>0</v>
      </c>
      <c r="K3" s="87" t="s">
        <v>197</v>
      </c>
      <c r="L3" s="87" t="s">
        <v>196</v>
      </c>
    </row>
    <row r="4" spans="1:12">
      <c r="A4" s="140">
        <v>42313</v>
      </c>
      <c r="B4" s="140" t="s">
        <v>103</v>
      </c>
      <c r="C4" s="140" t="s">
        <v>173</v>
      </c>
      <c r="D4" s="141" t="s">
        <v>82</v>
      </c>
      <c r="E4" s="142">
        <v>-20</v>
      </c>
      <c r="F4" s="143">
        <v>222</v>
      </c>
      <c r="G4" s="143" t="s">
        <v>176</v>
      </c>
      <c r="H4" s="144">
        <v>22</v>
      </c>
      <c r="I4" s="145" t="s">
        <v>201</v>
      </c>
      <c r="J4" s="146">
        <f>Tableau4[[#This Row],[Distance parcourue]]/100</f>
        <v>2.2200000000000002</v>
      </c>
      <c r="K4" s="141"/>
      <c r="L4" s="141" t="s">
        <v>200</v>
      </c>
    </row>
  </sheetData>
  <sheetProtection sheet="1" objects="1" scenarios="1"/>
  <conditionalFormatting sqref="E2:E1048576">
    <cfRule type="cellIs" dxfId="46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workbookViewId="0">
      <selection activeCell="A35" sqref="A3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1"/>
      <c r="R1" s="50">
        <v>1</v>
      </c>
      <c r="S1" s="50">
        <v>2</v>
      </c>
      <c r="T1" s="50">
        <v>3</v>
      </c>
      <c r="U1" s="50">
        <v>4</v>
      </c>
      <c r="V1" s="50">
        <v>5</v>
      </c>
      <c r="W1" s="50">
        <v>6</v>
      </c>
      <c r="X1" s="50">
        <v>7</v>
      </c>
      <c r="Y1" s="50">
        <v>8</v>
      </c>
      <c r="Z1" s="50">
        <v>9</v>
      </c>
      <c r="AA1" s="50">
        <v>10</v>
      </c>
      <c r="AB1" s="50">
        <v>11</v>
      </c>
      <c r="AC1" s="50">
        <v>12</v>
      </c>
    </row>
    <row r="2" spans="1:29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3"/>
      <c r="R2" s="51" t="e">
        <f ca="1">SUM(INDIRECT("R4:R"&amp;COUNTA($C:$C)+3))</f>
        <v>#NAME?</v>
      </c>
      <c r="S2" s="51" t="e">
        <f ca="1">SUM(INDIRECT("S4:S"&amp;COUNTA($C:$C)+3))</f>
        <v>#NAME?</v>
      </c>
      <c r="T2" s="51" t="e">
        <f ca="1">SUM(INDIRECT("T4:T"&amp;COUNTA($C:$C)+3))</f>
        <v>#NAME?</v>
      </c>
      <c r="U2" s="51" t="e">
        <f ca="1">SUM(INDIRECT("U4:U"&amp;COUNTA($C:$C)+3))</f>
        <v>#NAME?</v>
      </c>
      <c r="V2" s="51" t="e">
        <f ca="1">SUM(INDIRECT("V4:V"&amp;COUNTA($C:$C)+3))</f>
        <v>#NAME?</v>
      </c>
      <c r="W2" s="51" t="e">
        <f ca="1">SUM(INDIRECT("W4:W"&amp;COUNTA($C:$C)+3))</f>
        <v>#NAME?</v>
      </c>
      <c r="X2" s="51" t="e">
        <f ca="1">SUM(INDIRECT("X4:X"&amp;COUNTA($C:$C)+3))</f>
        <v>#NAME?</v>
      </c>
      <c r="Y2" s="51" t="e">
        <f ca="1">SUM(INDIRECT("Y4:Y"&amp;COUNTA($C:$C)+3))</f>
        <v>#NAME?</v>
      </c>
      <c r="Z2" s="51" t="e">
        <f ca="1">SUM(INDIRECT("Z4:Z"&amp;COUNTA($C:$C)+3))</f>
        <v>#NAME?</v>
      </c>
      <c r="AA2" s="51" t="e">
        <f ca="1">SUM(INDIRECT("AA4:AA"&amp;COUNTA($C:$C)+3))</f>
        <v>#NAME?</v>
      </c>
      <c r="AB2" s="51" t="e">
        <f ca="1">SUM(INDIRECT("AB4:AB"&amp;COUNTA($C:$C)+3))</f>
        <v>#NAME?</v>
      </c>
      <c r="AC2" s="51" t="e">
        <f ca="1">SUM(INDIRECT("AC4:AC"&amp;COUNTA($C:$C)+3))</f>
        <v>#NAME?</v>
      </c>
    </row>
    <row r="3" spans="1:29" ht="25.5">
      <c r="A3" s="89" t="s">
        <v>2</v>
      </c>
      <c r="B3" s="46" t="s">
        <v>1</v>
      </c>
      <c r="C3" s="89" t="s">
        <v>18</v>
      </c>
      <c r="D3" s="46" t="s">
        <v>19</v>
      </c>
      <c r="E3" s="46" t="s">
        <v>162</v>
      </c>
      <c r="F3" s="47" t="s">
        <v>101</v>
      </c>
      <c r="G3" s="47" t="s">
        <v>102</v>
      </c>
      <c r="H3" s="48" t="s">
        <v>105</v>
      </c>
      <c r="I3" s="48" t="s">
        <v>106</v>
      </c>
      <c r="J3" s="48" t="s">
        <v>107</v>
      </c>
      <c r="K3" s="48" t="s">
        <v>108</v>
      </c>
      <c r="L3" s="48" t="s">
        <v>109</v>
      </c>
      <c r="M3" s="48" t="s">
        <v>110</v>
      </c>
      <c r="N3" s="48" t="s">
        <v>111</v>
      </c>
      <c r="O3" s="48" t="s">
        <v>112</v>
      </c>
      <c r="P3" s="48" t="s">
        <v>113</v>
      </c>
      <c r="Q3" s="48" t="s">
        <v>114</v>
      </c>
      <c r="R3" s="49" t="s">
        <v>129</v>
      </c>
      <c r="S3" s="49" t="s">
        <v>128</v>
      </c>
      <c r="T3" s="49" t="s">
        <v>130</v>
      </c>
      <c r="U3" s="49" t="s">
        <v>131</v>
      </c>
      <c r="V3" s="49" t="s">
        <v>132</v>
      </c>
      <c r="W3" s="49" t="s">
        <v>133</v>
      </c>
      <c r="X3" s="49" t="s">
        <v>134</v>
      </c>
      <c r="Y3" s="49" t="s">
        <v>135</v>
      </c>
      <c r="Z3" s="49" t="s">
        <v>136</v>
      </c>
      <c r="AA3" s="49" t="s">
        <v>137</v>
      </c>
      <c r="AB3" s="49" t="s">
        <v>138</v>
      </c>
      <c r="AC3" s="49" t="s">
        <v>139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52" t="e">
        <f t="shared" ref="R4:AC4" ca="1" si="0">F4-SUMPRODUCT((Libellés_principaux=$C4)*(Libellés_secondaires=$D4)*(Débit))</f>
        <v>#NAME?</v>
      </c>
      <c r="S4" s="52" t="e">
        <f t="shared" ca="1" si="0"/>
        <v>#NAME?</v>
      </c>
      <c r="T4" s="52" t="e">
        <f t="shared" ca="1" si="0"/>
        <v>#NAME?</v>
      </c>
      <c r="U4" s="52" t="e">
        <f t="shared" ca="1" si="0"/>
        <v>#NAME?</v>
      </c>
      <c r="V4" s="52" t="e">
        <f t="shared" ca="1" si="0"/>
        <v>#NAME?</v>
      </c>
      <c r="W4" s="52" t="e">
        <f t="shared" ca="1" si="0"/>
        <v>#NAME?</v>
      </c>
      <c r="X4" s="52" t="e">
        <f t="shared" ca="1" si="0"/>
        <v>#NAME?</v>
      </c>
      <c r="Y4" s="52" t="e">
        <f t="shared" ca="1" si="0"/>
        <v>#NAME?</v>
      </c>
      <c r="Z4" s="52" t="e">
        <f t="shared" ca="1" si="0"/>
        <v>#NAME?</v>
      </c>
      <c r="AA4" s="52" t="e">
        <f t="shared" ca="1" si="0"/>
        <v>#NAME?</v>
      </c>
      <c r="AB4" s="52" t="e">
        <f t="shared" ca="1" si="0"/>
        <v>#NAME?</v>
      </c>
      <c r="AC4" s="52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0" ht="21" thickBot="1">
      <c r="A2" s="172" t="s">
        <v>158</v>
      </c>
      <c r="B2" s="173"/>
      <c r="C2" s="173"/>
      <c r="D2" s="173"/>
      <c r="E2" s="173"/>
      <c r="F2" s="173"/>
      <c r="G2" s="173"/>
      <c r="H2" s="173"/>
      <c r="I2" s="174"/>
      <c r="J2" s="57" t="s">
        <v>160</v>
      </c>
      <c r="K2" s="58"/>
      <c r="L2" s="58"/>
      <c r="M2" s="58"/>
      <c r="N2" s="58"/>
      <c r="O2" s="58"/>
      <c r="P2" s="58"/>
      <c r="Q2" s="58"/>
      <c r="R2" s="58"/>
      <c r="S2" s="58"/>
      <c r="T2" s="59"/>
    </row>
    <row r="3" spans="1:20" ht="21" thickBot="1">
      <c r="A3" s="175" t="s">
        <v>159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7"/>
      <c r="S3" s="178" t="s">
        <v>144</v>
      </c>
      <c r="T3" s="179"/>
    </row>
    <row r="4" spans="1:20" ht="29.25" thickBot="1">
      <c r="A4" s="60" t="s">
        <v>145</v>
      </c>
      <c r="B4" s="180">
        <v>700</v>
      </c>
      <c r="C4" s="181"/>
      <c r="D4" s="60" t="s">
        <v>146</v>
      </c>
      <c r="E4" s="180">
        <v>200</v>
      </c>
      <c r="F4" s="181"/>
      <c r="G4" s="60" t="s">
        <v>3</v>
      </c>
      <c r="H4" s="180">
        <v>150</v>
      </c>
      <c r="I4" s="181"/>
      <c r="J4" s="60" t="s">
        <v>147</v>
      </c>
      <c r="K4" s="180">
        <v>120</v>
      </c>
      <c r="L4" s="181"/>
      <c r="M4" s="60" t="s">
        <v>148</v>
      </c>
      <c r="N4" s="180">
        <v>0</v>
      </c>
      <c r="O4" s="181"/>
      <c r="P4" s="60" t="s">
        <v>149</v>
      </c>
      <c r="Q4" s="180">
        <v>0</v>
      </c>
      <c r="R4" s="181"/>
      <c r="S4" s="61" t="s">
        <v>150</v>
      </c>
      <c r="T4" s="62">
        <f>SUM(T6:T16)</f>
        <v>0</v>
      </c>
    </row>
    <row r="5" spans="1:20" ht="29.25" thickBot="1">
      <c r="A5" s="63" t="s">
        <v>151</v>
      </c>
      <c r="B5" s="168">
        <f>B4-C17</f>
        <v>700</v>
      </c>
      <c r="C5" s="169"/>
      <c r="D5" s="64" t="s">
        <v>151</v>
      </c>
      <c r="E5" s="170">
        <f>E4-F17</f>
        <v>200</v>
      </c>
      <c r="F5" s="171"/>
      <c r="G5" s="64" t="s">
        <v>151</v>
      </c>
      <c r="H5" s="170">
        <f>H4-I17</f>
        <v>150</v>
      </c>
      <c r="I5" s="171"/>
      <c r="J5" s="64" t="s">
        <v>151</v>
      </c>
      <c r="K5" s="170">
        <f>K4-L17</f>
        <v>120</v>
      </c>
      <c r="L5" s="171"/>
      <c r="M5" s="64" t="s">
        <v>151</v>
      </c>
      <c r="N5" s="170">
        <f>N4-O17</f>
        <v>0</v>
      </c>
      <c r="O5" s="171"/>
      <c r="P5" s="64" t="s">
        <v>151</v>
      </c>
      <c r="Q5" s="170">
        <f>Q4-R17</f>
        <v>0</v>
      </c>
      <c r="R5" s="171"/>
      <c r="S5" s="65" t="s">
        <v>152</v>
      </c>
      <c r="T5" s="66" t="s">
        <v>153</v>
      </c>
    </row>
    <row r="6" spans="1:20" ht="18.75" thickBot="1">
      <c r="A6" s="65" t="s">
        <v>152</v>
      </c>
      <c r="B6" s="67" t="s">
        <v>154</v>
      </c>
      <c r="C6" s="66" t="s">
        <v>155</v>
      </c>
      <c r="D6" s="65" t="s">
        <v>152</v>
      </c>
      <c r="E6" s="67" t="s">
        <v>154</v>
      </c>
      <c r="F6" s="66" t="s">
        <v>155</v>
      </c>
      <c r="G6" s="65" t="s">
        <v>152</v>
      </c>
      <c r="H6" s="67" t="s">
        <v>154</v>
      </c>
      <c r="I6" s="66" t="s">
        <v>155</v>
      </c>
      <c r="J6" s="65" t="s">
        <v>152</v>
      </c>
      <c r="K6" s="67" t="s">
        <v>154</v>
      </c>
      <c r="L6" s="66" t="s">
        <v>155</v>
      </c>
      <c r="M6" s="65" t="s">
        <v>152</v>
      </c>
      <c r="N6" s="67" t="s">
        <v>154</v>
      </c>
      <c r="O6" s="66" t="s">
        <v>155</v>
      </c>
      <c r="P6" s="65" t="s">
        <v>152</v>
      </c>
      <c r="Q6" s="67" t="s">
        <v>154</v>
      </c>
      <c r="R6" s="66" t="s">
        <v>155</v>
      </c>
      <c r="S6" s="68"/>
      <c r="T6" s="69"/>
    </row>
    <row r="7" spans="1:20" ht="18">
      <c r="A7" s="70"/>
      <c r="B7" s="71"/>
      <c r="C7" s="69"/>
      <c r="D7" s="70"/>
      <c r="E7" s="71"/>
      <c r="F7" s="69"/>
      <c r="G7" s="70"/>
      <c r="H7" s="71"/>
      <c r="I7" s="69"/>
      <c r="J7" s="70"/>
      <c r="K7" s="71"/>
      <c r="L7" s="69"/>
      <c r="M7" s="70"/>
      <c r="N7" s="71"/>
      <c r="O7" s="69"/>
      <c r="P7" s="70"/>
      <c r="Q7" s="71"/>
      <c r="R7" s="69"/>
      <c r="S7" s="68"/>
      <c r="T7" s="69"/>
    </row>
    <row r="8" spans="1:20" ht="18">
      <c r="A8" s="72"/>
      <c r="B8" s="73"/>
      <c r="C8" s="74"/>
      <c r="D8" s="72"/>
      <c r="E8" s="73"/>
      <c r="F8" s="74"/>
      <c r="G8" s="72"/>
      <c r="H8" s="73"/>
      <c r="I8" s="74"/>
      <c r="J8" s="72"/>
      <c r="K8" s="73"/>
      <c r="L8" s="74"/>
      <c r="M8" s="72"/>
      <c r="N8" s="73"/>
      <c r="O8" s="74"/>
      <c r="P8" s="72"/>
      <c r="Q8" s="73"/>
      <c r="R8" s="74"/>
      <c r="S8" s="75"/>
      <c r="T8" s="74"/>
    </row>
    <row r="9" spans="1:20" ht="18">
      <c r="A9" s="72"/>
      <c r="B9" s="73"/>
      <c r="C9" s="74"/>
      <c r="D9" s="72"/>
      <c r="E9" s="73"/>
      <c r="F9" s="74"/>
      <c r="G9" s="72"/>
      <c r="H9" s="73"/>
      <c r="I9" s="74"/>
      <c r="J9" s="72"/>
      <c r="K9" s="73"/>
      <c r="L9" s="74"/>
      <c r="M9" s="72"/>
      <c r="N9" s="73"/>
      <c r="O9" s="74"/>
      <c r="P9" s="72"/>
      <c r="Q9" s="73"/>
      <c r="R9" s="74"/>
      <c r="S9" s="75"/>
      <c r="T9" s="74"/>
    </row>
    <row r="10" spans="1:20" ht="18">
      <c r="A10" s="72"/>
      <c r="B10" s="73"/>
      <c r="C10" s="74"/>
      <c r="D10" s="72"/>
      <c r="E10" s="73"/>
      <c r="F10" s="74"/>
      <c r="G10" s="72"/>
      <c r="H10" s="73"/>
      <c r="I10" s="74"/>
      <c r="J10" s="72"/>
      <c r="K10" s="73"/>
      <c r="L10" s="74"/>
      <c r="M10" s="72"/>
      <c r="N10" s="73"/>
      <c r="O10" s="74"/>
      <c r="P10" s="72"/>
      <c r="Q10" s="73"/>
      <c r="R10" s="74"/>
      <c r="S10" s="75"/>
      <c r="T10" s="74"/>
    </row>
    <row r="11" spans="1:20" ht="18">
      <c r="A11" s="72"/>
      <c r="B11" s="73"/>
      <c r="C11" s="74"/>
      <c r="D11" s="72"/>
      <c r="E11" s="73"/>
      <c r="F11" s="74"/>
      <c r="G11" s="72"/>
      <c r="H11" s="73"/>
      <c r="I11" s="74"/>
      <c r="J11" s="72"/>
      <c r="K11" s="73"/>
      <c r="L11" s="74"/>
      <c r="M11" s="72"/>
      <c r="N11" s="73"/>
      <c r="O11" s="74"/>
      <c r="P11" s="72"/>
      <c r="Q11" s="73"/>
      <c r="R11" s="74"/>
      <c r="S11" s="75"/>
      <c r="T11" s="74"/>
    </row>
    <row r="12" spans="1:20" ht="18">
      <c r="A12" s="72"/>
      <c r="B12" s="73"/>
      <c r="C12" s="74"/>
      <c r="D12" s="72"/>
      <c r="E12" s="73"/>
      <c r="F12" s="74"/>
      <c r="G12" s="72"/>
      <c r="H12" s="73"/>
      <c r="I12" s="74"/>
      <c r="J12" s="72"/>
      <c r="K12" s="73"/>
      <c r="L12" s="74"/>
      <c r="M12" s="72"/>
      <c r="N12" s="73"/>
      <c r="O12" s="74"/>
      <c r="P12" s="72"/>
      <c r="Q12" s="73"/>
      <c r="R12" s="74"/>
      <c r="S12" s="75"/>
      <c r="T12" s="74"/>
    </row>
    <row r="13" spans="1:20" ht="18">
      <c r="A13" s="75"/>
      <c r="B13" s="73"/>
      <c r="C13" s="74"/>
      <c r="D13" s="75"/>
      <c r="E13" s="73"/>
      <c r="F13" s="74"/>
      <c r="G13" s="75"/>
      <c r="H13" s="73"/>
      <c r="I13" s="74"/>
      <c r="J13" s="75"/>
      <c r="K13" s="73"/>
      <c r="L13" s="74"/>
      <c r="M13" s="75"/>
      <c r="N13" s="73"/>
      <c r="O13" s="74"/>
      <c r="P13" s="75"/>
      <c r="Q13" s="73"/>
      <c r="R13" s="74"/>
      <c r="S13" s="75"/>
      <c r="T13" s="74"/>
    </row>
    <row r="14" spans="1:20" ht="18">
      <c r="A14" s="75"/>
      <c r="B14" s="73"/>
      <c r="C14" s="74"/>
      <c r="D14" s="75"/>
      <c r="E14" s="73"/>
      <c r="F14" s="74"/>
      <c r="G14" s="75"/>
      <c r="H14" s="73"/>
      <c r="I14" s="74"/>
      <c r="J14" s="75"/>
      <c r="K14" s="73"/>
      <c r="L14" s="74"/>
      <c r="M14" s="75"/>
      <c r="N14" s="73"/>
      <c r="O14" s="74"/>
      <c r="P14" s="75"/>
      <c r="Q14" s="73"/>
      <c r="R14" s="74"/>
      <c r="S14" s="75"/>
      <c r="T14" s="74"/>
    </row>
    <row r="15" spans="1:20" ht="18">
      <c r="A15" s="75"/>
      <c r="B15" s="73"/>
      <c r="C15" s="74"/>
      <c r="D15" s="75"/>
      <c r="E15" s="73"/>
      <c r="F15" s="74"/>
      <c r="G15" s="75"/>
      <c r="H15" s="73"/>
      <c r="I15" s="74"/>
      <c r="J15" s="75"/>
      <c r="K15" s="73"/>
      <c r="L15" s="74"/>
      <c r="M15" s="75"/>
      <c r="N15" s="73"/>
      <c r="O15" s="74"/>
      <c r="P15" s="75"/>
      <c r="Q15" s="73"/>
      <c r="R15" s="74"/>
      <c r="S15" s="75"/>
      <c r="T15" s="74"/>
    </row>
    <row r="16" spans="1:20" ht="18.75" thickBot="1">
      <c r="A16" s="76"/>
      <c r="B16" s="77"/>
      <c r="C16" s="78"/>
      <c r="D16" s="76"/>
      <c r="E16" s="77"/>
      <c r="F16" s="78"/>
      <c r="G16" s="76"/>
      <c r="H16" s="77"/>
      <c r="I16" s="78"/>
      <c r="J16" s="76"/>
      <c r="K16" s="77"/>
      <c r="L16" s="78"/>
      <c r="M16" s="76"/>
      <c r="N16" s="77"/>
      <c r="O16" s="78"/>
      <c r="P16" s="76"/>
      <c r="Q16" s="77"/>
      <c r="R16" s="78"/>
      <c r="S16" s="79"/>
      <c r="T16" s="80"/>
    </row>
    <row r="17" spans="1:20" ht="29.25" thickBot="1">
      <c r="A17" s="81" t="str">
        <f>"Total "&amp;A4</f>
        <v>Total Achats divers</v>
      </c>
      <c r="B17" s="82">
        <f>SUM(B7:B16)</f>
        <v>0</v>
      </c>
      <c r="C17" s="83">
        <f t="array" ref="C17">SUMPRODUCT((IF(B7:B16=0,C7:C16,B7:B16))*1)</f>
        <v>0</v>
      </c>
      <c r="D17" s="81" t="str">
        <f>"Total "&amp;D4</f>
        <v>Total Habillement</v>
      </c>
      <c r="E17" s="82">
        <f>SUM(E7:E16)</f>
        <v>0</v>
      </c>
      <c r="F17" s="83">
        <f t="array" ref="F17">SUMPRODUCT((IF(E7:E16=0,F7:F16,E7:E16))*1)</f>
        <v>0</v>
      </c>
      <c r="G17" s="81" t="str">
        <f>"Total "&amp;G4</f>
        <v>Total Divers</v>
      </c>
      <c r="H17" s="82">
        <f>SUM(H7:H16)</f>
        <v>0</v>
      </c>
      <c r="I17" s="83">
        <f t="array" ref="I17">SUMPRODUCT((IF(H7:H16=0,I7:I16,H7:H16))*1)</f>
        <v>0</v>
      </c>
      <c r="J17" s="81" t="str">
        <f>"Total "&amp;J4</f>
        <v>Total Cantine</v>
      </c>
      <c r="K17" s="82">
        <f>SUM(K7:K16)</f>
        <v>0</v>
      </c>
      <c r="L17" s="83">
        <f t="array" ref="L17">SUMPRODUCT((IF(K7:K16=0,L7:L16,K7:K16))*1)</f>
        <v>0</v>
      </c>
      <c r="M17" s="81" t="str">
        <f>"Total "&amp;M4</f>
        <v>Total Extra</v>
      </c>
      <c r="N17" s="82">
        <f>SUM(N7:N16)</f>
        <v>0</v>
      </c>
      <c r="O17" s="83">
        <f t="array" ref="O17">SUMPRODUCT((IF(N7:N16=0,O7:O16,N7:N16))*1)</f>
        <v>0</v>
      </c>
      <c r="P17" s="81" t="str">
        <f>"Total "&amp;P4</f>
        <v>Total Autre</v>
      </c>
      <c r="Q17" s="82">
        <f>SUM(Q7:Q16)</f>
        <v>0</v>
      </c>
      <c r="R17" s="83">
        <f t="array" ref="R17">SUMPRODUCT((IF(Q7:Q16=0,R7:R16,Q7:Q16))*1)</f>
        <v>0</v>
      </c>
      <c r="S17" s="81" t="s">
        <v>156</v>
      </c>
      <c r="T17" s="84">
        <f>T4</f>
        <v>0</v>
      </c>
    </row>
    <row r="18" spans="1:20" ht="31.5">
      <c r="A18" s="85" t="s">
        <v>157</v>
      </c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5"/>
    </row>
    <row r="19" spans="1:20" ht="16.5" thickBot="1">
      <c r="A19" s="86"/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7"/>
    </row>
  </sheetData>
  <mergeCells count="17"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  <mergeCell ref="B18:T19"/>
    <mergeCell ref="B5:C5"/>
    <mergeCell ref="E5:F5"/>
    <mergeCell ref="H5:I5"/>
    <mergeCell ref="K5:L5"/>
    <mergeCell ref="N5:O5"/>
    <mergeCell ref="Q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2015-11-23T20:14:24Z</dcterms:modified>
</cp:coreProperties>
</file>