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120" tabRatio="804" firstSheet="1" activeTab="2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_Dépense" sheetId="31" r:id="rId10"/>
  </sheets>
  <functionGroups/>
  <definedNames>
    <definedName name="_xlnm._FilterDatabase" localSheetId="2" hidden="1">Crédit_Débit!$A$3:$I$8</definedName>
    <definedName name="Compte_princ">Système!$G$1</definedName>
    <definedName name="Date">Système!$G$4</definedName>
    <definedName name="Débit">OFFSET(Crédit_Débit!#REF!,,,COUNTA(Crédit_Débit!$I:$I))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24519"/>
  <pivotCaches>
    <pivotCache cacheId="74" r:id="rId11"/>
  </pivotCaches>
</workbook>
</file>

<file path=xl/calcChain.xml><?xml version="1.0" encoding="utf-8"?>
<calcChain xmlns="http://schemas.openxmlformats.org/spreadsheetml/2006/main">
  <c r="G4" i="25"/>
  <c r="K5" i="7" l="1"/>
  <c r="K6"/>
  <c r="K7"/>
  <c r="K8"/>
  <c r="K4"/>
  <c r="J5"/>
  <c r="L5" s="1"/>
  <c r="L7" s="1"/>
  <c r="J6"/>
  <c r="J7"/>
  <c r="J8"/>
  <c r="J4"/>
  <c r="L4" s="1"/>
  <c r="L6" s="1"/>
  <c r="L8" s="1"/>
  <c r="J2" i="32" l="1"/>
  <c r="S4" i="27" l="1"/>
  <c r="T4"/>
  <c r="U4"/>
  <c r="V4"/>
  <c r="W4"/>
  <c r="X4"/>
  <c r="Y4"/>
  <c r="Z4"/>
  <c r="AA4"/>
  <c r="AB4"/>
  <c r="AC4"/>
  <c r="R4"/>
  <c r="E4"/>
  <c r="AA2"/>
  <c r="V2"/>
  <c r="U2"/>
  <c r="AB2"/>
  <c r="T2"/>
  <c r="W2"/>
  <c r="AC2"/>
  <c r="R2"/>
  <c r="S2"/>
  <c r="Z2"/>
  <c r="X2"/>
  <c r="Y2"/>
  <c r="R17" i="31" l="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</calcChain>
</file>

<file path=xl/sharedStrings.xml><?xml version="1.0" encoding="utf-8"?>
<sst xmlns="http://schemas.openxmlformats.org/spreadsheetml/2006/main" count="346" uniqueCount="178">
  <si>
    <t>Date</t>
  </si>
  <si>
    <t>Tiers</t>
  </si>
  <si>
    <t>Compte</t>
  </si>
  <si>
    <t>Divers</t>
  </si>
  <si>
    <t>Alimentation</t>
  </si>
  <si>
    <t>Restaurant</t>
  </si>
  <si>
    <t>Assurance</t>
  </si>
  <si>
    <t>Total général</t>
  </si>
  <si>
    <t>Impôts</t>
  </si>
  <si>
    <t>Note</t>
  </si>
  <si>
    <t>Crédit</t>
  </si>
  <si>
    <t>Débit</t>
  </si>
  <si>
    <t>YYY -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</si>
  <si>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</si>
  <si>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</si>
  <si>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</si>
  <si>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</si>
  <si>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</si>
  <si>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</si>
  <si>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</si>
  <si>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</si>
  <si>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Courses</t>
  </si>
  <si>
    <t>Alimentation, boisson</t>
  </si>
  <si>
    <t>Alimentation festif</t>
  </si>
  <si>
    <t>Dentiste</t>
  </si>
  <si>
    <t>Pharmacie</t>
  </si>
  <si>
    <t>Emploi</t>
  </si>
  <si>
    <t>Salaire</t>
  </si>
  <si>
    <t>EDF</t>
  </si>
  <si>
    <t>Abonnement internet</t>
  </si>
  <si>
    <t>Gaz</t>
  </si>
  <si>
    <t>Loyer</t>
  </si>
  <si>
    <t>Locaux</t>
  </si>
  <si>
    <t>Sur les revenus</t>
  </si>
  <si>
    <t>Jardinage</t>
  </si>
  <si>
    <t>Cinéma, spectacle</t>
  </si>
  <si>
    <t>Organisme de santé</t>
  </si>
  <si>
    <t>Sécurité sociale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</si>
  <si>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</si>
  <si>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</si>
  <si>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</si>
  <si>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</si>
  <si>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</si>
  <si>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</si>
  <si>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</si>
  <si>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</si>
  <si>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</si>
  <si>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</si>
  <si>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</si>
  <si>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</si>
  <si>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YYY - Livret Epargne</t>
  </si>
  <si>
    <t>E.Leclerc</t>
  </si>
  <si>
    <t>Biocoop</t>
  </si>
  <si>
    <t>Blanchisserie</t>
  </si>
  <si>
    <t>Boulangerie</t>
  </si>
  <si>
    <t>Carrefour</t>
  </si>
  <si>
    <t>Cora</t>
  </si>
  <si>
    <t>Go Sport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</si>
  <si>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</si>
  <si>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</si>
  <si>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</si>
  <si>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</si>
  <si>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</si>
  <si>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</si>
  <si>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</si>
  <si>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</si>
  <si>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</si>
  <si>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</si>
  <si>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</si>
  <si>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</si>
  <si>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</si>
  <si>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</si>
  <si>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</si>
  <si>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</si>
  <si>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</si>
  <si>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</si>
  <si>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</si>
  <si>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</si>
  <si>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</si>
  <si>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</si>
  <si>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</si>
  <si>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</si>
  <si>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</si>
  <si>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</si>
  <si>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</si>
  <si>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Somme de Solde Courant</t>
  </si>
  <si>
    <t>Inscrite</t>
  </si>
  <si>
    <t>XYX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</si>
  <si>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</si>
  <si>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</si>
  <si>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</si>
  <si>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</si>
  <si>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</si>
  <si>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</si>
  <si>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</si>
  <si>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</si>
  <si>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</si>
  <si>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</si>
  <si>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</si>
  <si>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</si>
  <si>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</si>
  <si>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</si>
  <si>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</si>
  <si>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</si>
  <si>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</si>
  <si>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</si>
  <si>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</si>
  <si>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</si>
  <si>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</si>
  <si>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</si>
  <si>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</si>
  <si>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</si>
  <si>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</si>
  <si>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</si>
  <si>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</si>
  <si>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</si>
  <si>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</si>
  <si>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</si>
  <si>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</si>
  <si>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</si>
  <si>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</si>
  <si>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</si>
  <si>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</si>
  <si>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</si>
  <si>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</si>
  <si>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</si>
  <si>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</si>
  <si>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</si>
  <si>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</si>
  <si>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Litre/100Km</t>
  </si>
  <si>
    <t>YYY</t>
  </si>
  <si>
    <t>Conducteur</t>
  </si>
  <si>
    <t>Véhicule</t>
  </si>
  <si>
    <t>Nom des conducteur</t>
  </si>
  <si>
    <t>Type de voiture - Immatriculation</t>
  </si>
  <si>
    <t>Porche - XF9999</t>
  </si>
  <si>
    <t>Sans Plomb 95</t>
  </si>
  <si>
    <t>Sans Plomb 98</t>
  </si>
  <si>
    <t>Sans Plomb 95 E10</t>
  </si>
  <si>
    <t>GPL</t>
  </si>
  <si>
    <t>Gasoil</t>
  </si>
  <si>
    <t>Id (transfert ou carb)</t>
  </si>
  <si>
    <t>IdCarburant</t>
  </si>
  <si>
    <t>IdTransfert</t>
  </si>
  <si>
    <t>N° chèque</t>
  </si>
  <si>
    <t>Solde Réel / Banque</t>
  </si>
  <si>
    <t>(vide)</t>
  </si>
  <si>
    <t>Non</t>
  </si>
  <si>
    <t>Ajout du compte</t>
  </si>
  <si>
    <t>C41</t>
  </si>
  <si>
    <t>Porsche - XF9999</t>
  </si>
  <si>
    <t>Crédit / Débit</t>
  </si>
  <si>
    <t>XXX - Compte courant</t>
  </si>
  <si>
    <t>XYX - Compte joint</t>
  </si>
  <si>
    <t>XXX - Livret A</t>
  </si>
  <si>
    <t>YYY - Livret A</t>
  </si>
  <si>
    <t>Hygiène, soin</t>
  </si>
  <si>
    <t>Consommable</t>
  </si>
  <si>
    <t>Santé</t>
  </si>
  <si>
    <t>Généraliste</t>
  </si>
  <si>
    <t>Kinésithérapeute</t>
  </si>
  <si>
    <t>Habitation</t>
  </si>
  <si>
    <t>Electricité</t>
  </si>
  <si>
    <t>Loisir</t>
  </si>
  <si>
    <t>Visite, découverte</t>
  </si>
  <si>
    <t>Mutuelle</t>
  </si>
  <si>
    <t>Péages</t>
  </si>
  <si>
    <t>Ferrari - AL3333</t>
  </si>
  <si>
    <t>Lamborghini - FR1111</t>
  </si>
  <si>
    <t>Boucherie</t>
  </si>
  <si>
    <t>Coiffeur</t>
  </si>
  <si>
    <t>Employeur</t>
  </si>
  <si>
    <t>Ferme</t>
  </si>
  <si>
    <t>Propriétaire</t>
  </si>
  <si>
    <t>001</t>
  </si>
  <si>
    <t>101</t>
  </si>
  <si>
    <t>Espèce</t>
  </si>
  <si>
    <t>Somme de Crédit / Débit</t>
  </si>
</sst>
</file>

<file path=xl/styles.xml><?xml version="1.0" encoding="utf-8"?>
<styleSheet xmlns="http://schemas.openxmlformats.org/spreadsheetml/2006/main">
  <numFmts count="9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  <numFmt numFmtId="169" formatCode="#,##0.00&quot; Km&quot;"/>
    <numFmt numFmtId="170" formatCode="#,##0.00&quot; l&quot;"/>
    <numFmt numFmtId="171" formatCode="dd/mm/yy;@"/>
  </numFmts>
  <fonts count="19">
    <font>
      <sz val="10"/>
      <name val="Arial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b/>
      <sz val="8"/>
      <color theme="1"/>
      <name val="Calibri"/>
      <family val="2"/>
    </font>
    <font>
      <sz val="8"/>
      <name val="Calibri"/>
      <family val="2"/>
    </font>
    <font>
      <sz val="8"/>
      <color theme="1"/>
      <name val="Calibri"/>
      <family val="2"/>
    </font>
    <font>
      <sz val="10"/>
      <name val="Wingdings 2"/>
      <family val="1"/>
      <charset val="2"/>
    </font>
    <font>
      <sz val="10"/>
      <color theme="1"/>
      <name val="Calibri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69">
    <xf numFmtId="0" fontId="0" fillId="0" borderId="0" xfId="0"/>
    <xf numFmtId="0" fontId="0" fillId="0" borderId="0" xfId="0" pivotButton="1"/>
    <xf numFmtId="0" fontId="0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Alignment="1">
      <alignment vertical="top" wrapText="1"/>
    </xf>
    <xf numFmtId="164" fontId="2" fillId="0" borderId="0" xfId="0" applyNumberFormat="1" applyFont="1" applyFill="1" applyAlignment="1">
      <alignment vertical="top" wrapText="1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3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/>
    <xf numFmtId="165" fontId="3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vertical="center"/>
    </xf>
    <xf numFmtId="166" fontId="5" fillId="0" borderId="2" xfId="0" applyNumberFormat="1" applyFont="1" applyBorder="1" applyAlignment="1" applyProtection="1">
      <alignment vertical="center"/>
      <protection locked="0"/>
    </xf>
    <xf numFmtId="165" fontId="3" fillId="0" borderId="1" xfId="0" applyNumberFormat="1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10" borderId="13" xfId="0" applyFont="1" applyFill="1" applyBorder="1"/>
    <xf numFmtId="0" fontId="7" fillId="10" borderId="16" xfId="0" applyFont="1" applyFill="1" applyBorder="1"/>
    <xf numFmtId="0" fontId="7" fillId="11" borderId="20" xfId="0" applyFont="1" applyFill="1" applyBorder="1" applyAlignment="1">
      <alignment horizontal="center" vertical="center" wrapText="1"/>
    </xf>
    <xf numFmtId="0" fontId="7" fillId="12" borderId="20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7" fillId="13" borderId="24" xfId="0" applyFont="1" applyFill="1" applyBorder="1" applyAlignment="1">
      <alignment horizontal="center" vertical="center" wrapText="1"/>
    </xf>
    <xf numFmtId="0" fontId="7" fillId="13" borderId="26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/>
    </xf>
    <xf numFmtId="16" fontId="10" fillId="0" borderId="3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6" fontId="10" fillId="0" borderId="34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3" fillId="0" borderId="39" xfId="0" applyFont="1" applyBorder="1" applyAlignment="1">
      <alignment vertical="top" wrapText="1"/>
    </xf>
    <xf numFmtId="0" fontId="13" fillId="0" borderId="12" xfId="0" applyFont="1" applyBorder="1" applyAlignment="1">
      <alignment vertical="top" wrapText="1"/>
    </xf>
    <xf numFmtId="0" fontId="2" fillId="0" borderId="0" xfId="0" applyFont="1"/>
    <xf numFmtId="0" fontId="2" fillId="0" borderId="3" xfId="0" applyFont="1" applyFill="1" applyBorder="1" applyAlignment="1">
      <alignment vertical="top" wrapText="1"/>
    </xf>
    <xf numFmtId="0" fontId="3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5" fontId="3" fillId="0" borderId="5" xfId="0" applyNumberFormat="1" applyFont="1" applyFill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0" fontId="2" fillId="9" borderId="0" xfId="0" applyFont="1" applyFill="1"/>
    <xf numFmtId="0" fontId="1" fillId="0" borderId="0" xfId="0" applyNumberFormat="1" applyFont="1" applyFill="1" applyAlignment="1">
      <alignment vertical="top" wrapText="1"/>
    </xf>
    <xf numFmtId="171" fontId="1" fillId="0" borderId="0" xfId="0" applyNumberFormat="1" applyFont="1" applyFill="1" applyAlignment="1">
      <alignment vertical="top" wrapText="1"/>
    </xf>
    <xf numFmtId="0" fontId="2" fillId="0" borderId="0" xfId="0" applyFont="1" applyBorder="1" applyAlignment="1">
      <alignment vertical="top" wrapText="1"/>
    </xf>
    <xf numFmtId="165" fontId="2" fillId="0" borderId="0" xfId="0" applyNumberFormat="1" applyFont="1" applyBorder="1" applyAlignment="1">
      <alignment vertical="top" wrapText="1"/>
    </xf>
    <xf numFmtId="164" fontId="2" fillId="0" borderId="0" xfId="0" applyNumberFormat="1" applyFont="1" applyBorder="1"/>
    <xf numFmtId="165" fontId="2" fillId="0" borderId="0" xfId="0" applyNumberFormat="1" applyFont="1" applyBorder="1"/>
    <xf numFmtId="169" fontId="2" fillId="0" borderId="0" xfId="0" applyNumberFormat="1" applyFont="1" applyBorder="1"/>
    <xf numFmtId="170" fontId="2" fillId="0" borderId="0" xfId="0" applyNumberFormat="1" applyFont="1" applyBorder="1"/>
    <xf numFmtId="168" fontId="2" fillId="0" borderId="0" xfId="0" applyNumberFormat="1" applyFont="1" applyBorder="1"/>
    <xf numFmtId="0" fontId="2" fillId="0" borderId="0" xfId="0" applyNumberFormat="1" applyFont="1" applyBorder="1"/>
    <xf numFmtId="0" fontId="2" fillId="0" borderId="0" xfId="0" applyFont="1" applyAlignment="1">
      <alignment vertical="top" wrapText="1"/>
    </xf>
    <xf numFmtId="165" fontId="2" fillId="0" borderId="0" xfId="0" applyNumberFormat="1" applyFont="1" applyAlignment="1">
      <alignment vertical="top" wrapText="1"/>
    </xf>
    <xf numFmtId="0" fontId="2" fillId="9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7" fontId="2" fillId="9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6" fillId="4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171" fontId="2" fillId="0" borderId="0" xfId="0" applyNumberFormat="1" applyFont="1" applyAlignment="1">
      <alignment horizontal="center" vertical="top" wrapText="1"/>
    </xf>
    <xf numFmtId="171" fontId="2" fillId="0" borderId="0" xfId="0" applyNumberFormat="1" applyFont="1" applyBorder="1" applyAlignment="1">
      <alignment vertical="top" wrapText="1"/>
    </xf>
    <xf numFmtId="164" fontId="2" fillId="0" borderId="0" xfId="0" applyNumberFormat="1" applyFont="1" applyBorder="1" applyAlignment="1">
      <alignment vertical="top" wrapText="1"/>
    </xf>
    <xf numFmtId="171" fontId="2" fillId="0" borderId="0" xfId="0" applyNumberFormat="1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165" fontId="2" fillId="0" borderId="0" xfId="0" applyNumberFormat="1" applyFont="1"/>
    <xf numFmtId="0" fontId="2" fillId="0" borderId="0" xfId="0" applyFont="1" applyAlignment="1"/>
    <xf numFmtId="0" fontId="2" fillId="0" borderId="0" xfId="0" applyNumberFormat="1" applyFont="1" applyAlignment="1"/>
    <xf numFmtId="164" fontId="2" fillId="0" borderId="0" xfId="0" applyNumberFormat="1" applyFont="1"/>
    <xf numFmtId="169" fontId="2" fillId="0" borderId="0" xfId="0" applyNumberFormat="1" applyFont="1"/>
    <xf numFmtId="170" fontId="2" fillId="0" borderId="0" xfId="0" applyNumberFormat="1" applyFont="1"/>
    <xf numFmtId="168" fontId="2" fillId="0" borderId="0" xfId="0" applyNumberFormat="1" applyFont="1"/>
    <xf numFmtId="0" fontId="17" fillId="0" borderId="0" xfId="0" applyFont="1" applyAlignment="1" applyProtection="1">
      <alignment horizontal="center" vertical="center" wrapText="1"/>
      <protection locked="0"/>
    </xf>
    <xf numFmtId="0" fontId="2" fillId="7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8" fontId="17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vertical="top"/>
    </xf>
    <xf numFmtId="8" fontId="2" fillId="0" borderId="0" xfId="0" applyNumberFormat="1" applyFont="1" applyBorder="1" applyAlignment="1">
      <alignment vertical="top" wrapText="1"/>
    </xf>
    <xf numFmtId="8" fontId="17" fillId="0" borderId="0" xfId="0" applyNumberFormat="1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top"/>
    </xf>
    <xf numFmtId="8" fontId="2" fillId="0" borderId="0" xfId="0" applyNumberFormat="1" applyFont="1" applyAlignment="1">
      <alignment vertical="top" wrapText="1"/>
    </xf>
    <xf numFmtId="0" fontId="18" fillId="0" borderId="3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Alignment="1">
      <alignment horizontal="center" vertical="center"/>
    </xf>
    <xf numFmtId="0" fontId="0" fillId="0" borderId="0" xfId="0" applyBorder="1"/>
    <xf numFmtId="0" fontId="18" fillId="0" borderId="6" xfId="0" applyNumberFormat="1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left" vertical="center"/>
    </xf>
    <xf numFmtId="165" fontId="18" fillId="0" borderId="7" xfId="0" applyNumberFormat="1" applyFont="1" applyFill="1" applyBorder="1" applyAlignment="1">
      <alignment horizontal="center" vertical="center"/>
    </xf>
    <xf numFmtId="165" fontId="18" fillId="0" borderId="8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center" vertical="center"/>
    </xf>
    <xf numFmtId="0" fontId="0" fillId="0" borderId="3" xfId="0" applyBorder="1"/>
    <xf numFmtId="0" fontId="2" fillId="14" borderId="0" xfId="0" applyFont="1" applyFill="1" applyAlignment="1">
      <alignment horizontal="center" vertical="center" wrapText="1"/>
    </xf>
    <xf numFmtId="0" fontId="2" fillId="15" borderId="42" xfId="0" applyFont="1" applyFill="1" applyBorder="1" applyAlignment="1">
      <alignment horizontal="center"/>
    </xf>
    <xf numFmtId="0" fontId="2" fillId="15" borderId="0" xfId="0" applyFont="1" applyFill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10" borderId="12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3" fillId="0" borderId="13" xfId="0" applyFont="1" applyBorder="1" applyAlignment="1">
      <alignment horizontal="left" vertical="top" wrapText="1"/>
    </xf>
    <xf numFmtId="0" fontId="13" fillId="0" borderId="16" xfId="0" applyFont="1" applyBorder="1" applyAlignment="1">
      <alignment horizontal="left" vertical="top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14" fontId="0" fillId="0" borderId="0" xfId="0" applyNumberFormat="1"/>
  </cellXfs>
  <cellStyles count="2">
    <cellStyle name="Normal" xfId="0" builtinId="0"/>
    <cellStyle name="Normal 2" xfId="1"/>
  </cellStyles>
  <dxfs count="1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2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2" formatCode="&quot;€&quot;#,##0.00_);[Red]\(&quot;€&quot;#,##0.00\)"/>
      <alignment horizontal="general" vertical="top" textRotation="0" wrapText="1" indent="0" relativeIndent="0" justifyLastLine="0" shrinkToFit="0" readingOrder="0"/>
    </dxf>
    <dxf>
      <numFmt numFmtId="172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general" vertical="top" textRotation="0" wrapText="0" indent="0" relativeIndent="255" justifyLastLine="0" shrinkToFit="0" readingOrder="0"/>
    </dxf>
    <dxf>
      <numFmt numFmtId="172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72" formatCode="&quot;€&quot;#,##0.00_);[Red]\(&quot;€&quot;#,##0.00\)"/>
      <alignment horizontal="general" vertical="top" textRotation="0" wrapText="1" indent="0" relativeIndent="255" justifyLastLine="0" shrinkToFit="0" readingOrder="0"/>
    </dxf>
    <dxf>
      <numFmt numFmtId="172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general" vertical="top" textRotation="0" wrapText="0" indent="0" relativeIndent="255" justifyLastLine="0" shrinkToFit="0" readingOrder="0"/>
    </dxf>
    <dxf>
      <numFmt numFmtId="172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2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72" formatCode="&quot;€&quot;#,##0.00_);[Red]\(&quot;€&quot;#,##0.00\)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[$-40C]d\-mmm\-yy;@"/>
      <alignment horizontal="general" vertical="top"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71" formatCode="dd/mm/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9C0006"/>
      <color rgb="FFC9B5E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304801</xdr:colOff>
      <xdr:row>0</xdr:row>
      <xdr:rowOff>28575</xdr:rowOff>
    </xdr:from>
    <xdr:to>
      <xdr:col>4</xdr:col>
      <xdr:colOff>1009650</xdr:colOff>
      <xdr:row>0</xdr:row>
      <xdr:rowOff>409575</xdr:rowOff>
    </xdr:to>
    <xdr:sp macro="[0]!AffichCarburant" textlink="">
      <xdr:nvSpPr>
        <xdr:cNvPr id="3" name="Rectangle 2"/>
        <xdr:cNvSpPr/>
      </xdr:nvSpPr>
      <xdr:spPr bwMode="auto">
        <a:xfrm>
          <a:off x="5172076" y="28575"/>
          <a:ext cx="704849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Carburant</a:t>
          </a:r>
        </a:p>
      </xdr:txBody>
    </xdr:sp>
    <xdr:clientData/>
  </xdr:twoCellAnchor>
  <xdr:twoCellAnchor>
    <xdr:from>
      <xdr:col>0</xdr:col>
      <xdr:colOff>28575</xdr:colOff>
      <xdr:row>0</xdr:row>
      <xdr:rowOff>38101</xdr:rowOff>
    </xdr:from>
    <xdr:to>
      <xdr:col>1</xdr:col>
      <xdr:colOff>95250</xdr:colOff>
      <xdr:row>0</xdr:row>
      <xdr:rowOff>419100</xdr:rowOff>
    </xdr:to>
    <xdr:sp macro="[0]!modCheque.Affichcheque" textlink="">
      <xdr:nvSpPr>
        <xdr:cNvPr id="4" name="Rectangle 3"/>
        <xdr:cNvSpPr/>
      </xdr:nvSpPr>
      <xdr:spPr bwMode="auto">
        <a:xfrm>
          <a:off x="28575" y="38101"/>
          <a:ext cx="1895475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 ou annulation d'un chèque</a:t>
          </a:r>
          <a:endParaRPr lang="fr-FR" sz="1100"/>
        </a:p>
      </xdr:txBody>
    </xdr:sp>
    <xdr:clientData/>
  </xdr:twoCellAnchor>
  <xdr:twoCellAnchor>
    <xdr:from>
      <xdr:col>4</xdr:col>
      <xdr:colOff>1085851</xdr:colOff>
      <xdr:row>0</xdr:row>
      <xdr:rowOff>28575</xdr:rowOff>
    </xdr:from>
    <xdr:to>
      <xdr:col>5</xdr:col>
      <xdr:colOff>561975</xdr:colOff>
      <xdr:row>0</xdr:row>
      <xdr:rowOff>409574</xdr:rowOff>
    </xdr:to>
    <xdr:sp macro="[0]!modAjouter.AffichAjouter" textlink="">
      <xdr:nvSpPr>
        <xdr:cNvPr id="5" name="Rectangle 4"/>
        <xdr:cNvSpPr/>
      </xdr:nvSpPr>
      <xdr:spPr bwMode="auto">
        <a:xfrm>
          <a:off x="5953126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11</xdr:col>
      <xdr:colOff>0</xdr:colOff>
      <xdr:row>0</xdr:row>
      <xdr:rowOff>28575</xdr:rowOff>
    </xdr:from>
    <xdr:to>
      <xdr:col>11</xdr:col>
      <xdr:colOff>619124</xdr:colOff>
      <xdr:row>0</xdr:row>
      <xdr:rowOff>409574</xdr:rowOff>
    </xdr:to>
    <xdr:sp macro="[0]!AffichModif" textlink="">
      <xdr:nvSpPr>
        <xdr:cNvPr id="6" name="Rectangle 5"/>
        <xdr:cNvSpPr/>
      </xdr:nvSpPr>
      <xdr:spPr bwMode="auto">
        <a:xfrm>
          <a:off x="1180147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11</xdr:col>
      <xdr:colOff>657226</xdr:colOff>
      <xdr:row>0</xdr:row>
      <xdr:rowOff>28575</xdr:rowOff>
    </xdr:from>
    <xdr:to>
      <xdr:col>12</xdr:col>
      <xdr:colOff>695325</xdr:colOff>
      <xdr:row>0</xdr:row>
      <xdr:rowOff>409574</xdr:rowOff>
    </xdr:to>
    <xdr:sp macro="[0]!SupprLigne" textlink="">
      <xdr:nvSpPr>
        <xdr:cNvPr id="7" name="Rectangle 6"/>
        <xdr:cNvSpPr/>
      </xdr:nvSpPr>
      <xdr:spPr bwMode="auto">
        <a:xfrm>
          <a:off x="12458701" y="2857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5</xdr:col>
      <xdr:colOff>628650</xdr:colOff>
      <xdr:row>0</xdr:row>
      <xdr:rowOff>28575</xdr:rowOff>
    </xdr:from>
    <xdr:to>
      <xdr:col>5</xdr:col>
      <xdr:colOff>1247774</xdr:colOff>
      <xdr:row>0</xdr:row>
      <xdr:rowOff>409574</xdr:rowOff>
    </xdr:to>
    <xdr:sp macro="[0]!modTransfert.AffichTransfert" textlink="">
      <xdr:nvSpPr>
        <xdr:cNvPr id="8" name="Rectangle 7"/>
        <xdr:cNvSpPr/>
      </xdr:nvSpPr>
      <xdr:spPr bwMode="auto">
        <a:xfrm>
          <a:off x="663892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10</xdr:col>
      <xdr:colOff>238125</xdr:colOff>
      <xdr:row>0</xdr:row>
      <xdr:rowOff>28575</xdr:rowOff>
    </xdr:from>
    <xdr:to>
      <xdr:col>10</xdr:col>
      <xdr:colOff>714375</xdr:colOff>
      <xdr:row>0</xdr:row>
      <xdr:rowOff>409574</xdr:rowOff>
    </xdr:to>
    <xdr:sp macro="[0]!Copier" textlink="">
      <xdr:nvSpPr>
        <xdr:cNvPr id="9" name="Rectangle 8"/>
        <xdr:cNvSpPr/>
      </xdr:nvSpPr>
      <xdr:spPr bwMode="auto">
        <a:xfrm>
          <a:off x="11277600" y="2857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  <xdr:twoCellAnchor>
    <xdr:from>
      <xdr:col>1</xdr:col>
      <xdr:colOff>190501</xdr:colOff>
      <xdr:row>0</xdr:row>
      <xdr:rowOff>38100</xdr:rowOff>
    </xdr:from>
    <xdr:to>
      <xdr:col>2</xdr:col>
      <xdr:colOff>628650</xdr:colOff>
      <xdr:row>0</xdr:row>
      <xdr:rowOff>419100</xdr:rowOff>
    </xdr:to>
    <xdr:sp macro="[0]!mensuel" textlink="">
      <xdr:nvSpPr>
        <xdr:cNvPr id="10" name="Rectangle 9"/>
        <xdr:cNvSpPr/>
      </xdr:nvSpPr>
      <xdr:spPr bwMode="auto">
        <a:xfrm>
          <a:off x="1790701" y="38100"/>
          <a:ext cx="981074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Mensualisation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1</xdr:row>
      <xdr:rowOff>104775</xdr:rowOff>
    </xdr:from>
    <xdr:to>
      <xdr:col>8</xdr:col>
      <xdr:colOff>361949</xdr:colOff>
      <xdr:row>4</xdr:row>
      <xdr:rowOff>19050</xdr:rowOff>
    </xdr:to>
    <xdr:sp macro="[0]!GestionRubriques" textlink="">
      <xdr:nvSpPr>
        <xdr:cNvPr id="2" name="Rectangle 1"/>
        <xdr:cNvSpPr/>
      </xdr:nvSpPr>
      <xdr:spPr bwMode="auto">
        <a:xfrm>
          <a:off x="5638800" y="247650"/>
          <a:ext cx="981074" cy="3429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Gestion des rubriques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409573</xdr:colOff>
      <xdr:row>13</xdr:row>
      <xdr:rowOff>114301</xdr:rowOff>
    </xdr:from>
    <xdr:to>
      <xdr:col>3</xdr:col>
      <xdr:colOff>409574</xdr:colOff>
      <xdr:row>16</xdr:row>
      <xdr:rowOff>28576</xdr:rowOff>
    </xdr:to>
    <xdr:sp macro="[0]!modAjout_Compte.AffichAjouter" textlink="">
      <xdr:nvSpPr>
        <xdr:cNvPr id="2" name="Rectangle 1"/>
        <xdr:cNvSpPr/>
      </xdr:nvSpPr>
      <xdr:spPr bwMode="auto">
        <a:xfrm>
          <a:off x="3190873" y="2219326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 un Compte</a:t>
          </a:r>
        </a:p>
      </xdr:txBody>
    </xdr:sp>
    <xdr:clientData/>
  </xdr:twoCellAnchor>
  <xdr:twoCellAnchor>
    <xdr:from>
      <xdr:col>2</xdr:col>
      <xdr:colOff>409575</xdr:colOff>
      <xdr:row>16</xdr:row>
      <xdr:rowOff>104775</xdr:rowOff>
    </xdr:from>
    <xdr:to>
      <xdr:col>3</xdr:col>
      <xdr:colOff>409576</xdr:colOff>
      <xdr:row>19</xdr:row>
      <xdr:rowOff>19050</xdr:rowOff>
    </xdr:to>
    <xdr:sp macro="[0]!AffichSupprCompte" textlink="">
      <xdr:nvSpPr>
        <xdr:cNvPr id="3" name="Rectangle 2"/>
        <xdr:cNvSpPr/>
      </xdr:nvSpPr>
      <xdr:spPr bwMode="auto">
        <a:xfrm>
          <a:off x="3190875" y="26955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un Compte</a:t>
          </a:r>
        </a:p>
      </xdr:txBody>
    </xdr:sp>
    <xdr:clientData/>
  </xdr:twoCellAnchor>
  <xdr:twoCellAnchor>
    <xdr:from>
      <xdr:col>2</xdr:col>
      <xdr:colOff>409575</xdr:colOff>
      <xdr:row>19</xdr:row>
      <xdr:rowOff>76200</xdr:rowOff>
    </xdr:from>
    <xdr:to>
      <xdr:col>3</xdr:col>
      <xdr:colOff>409576</xdr:colOff>
      <xdr:row>21</xdr:row>
      <xdr:rowOff>152400</xdr:rowOff>
    </xdr:to>
    <xdr:sp macro="[0]!AffichModifCompte" textlink="">
      <xdr:nvSpPr>
        <xdr:cNvPr id="4" name="Rectangle 3"/>
        <xdr:cNvSpPr/>
      </xdr:nvSpPr>
      <xdr:spPr bwMode="auto">
        <a:xfrm>
          <a:off x="3190875" y="31527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 un Compte</a:t>
          </a:r>
        </a:p>
      </xdr:txBody>
    </xdr:sp>
    <xdr:clientData/>
  </xdr:twoCellAnchor>
  <xdr:twoCellAnchor>
    <xdr:from>
      <xdr:col>5</xdr:col>
      <xdr:colOff>352425</xdr:colOff>
      <xdr:row>13</xdr:row>
      <xdr:rowOff>152400</xdr:rowOff>
    </xdr:from>
    <xdr:to>
      <xdr:col>5</xdr:col>
      <xdr:colOff>1152524</xdr:colOff>
      <xdr:row>16</xdr:row>
      <xdr:rowOff>47624</xdr:rowOff>
    </xdr:to>
    <xdr:sp macro="[0]!modMAJ.transfert_total_version" textlink="">
      <xdr:nvSpPr>
        <xdr:cNvPr id="5" name="Rectangle 4"/>
        <xdr:cNvSpPr/>
      </xdr:nvSpPr>
      <xdr:spPr bwMode="auto">
        <a:xfrm>
          <a:off x="5476875" y="225742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Mise à jour de version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179294</xdr:colOff>
      <xdr:row>0</xdr:row>
      <xdr:rowOff>67235</xdr:rowOff>
    </xdr:from>
    <xdr:to>
      <xdr:col>2</xdr:col>
      <xdr:colOff>798418</xdr:colOff>
      <xdr:row>0</xdr:row>
      <xdr:rowOff>448234</xdr:rowOff>
    </xdr:to>
    <xdr:sp macro="[0]!modMensua_Ajout.AffichMensua_Ajout" textlink="">
      <xdr:nvSpPr>
        <xdr:cNvPr id="2" name="Rectangle 1"/>
        <xdr:cNvSpPr/>
      </xdr:nvSpPr>
      <xdr:spPr bwMode="auto">
        <a:xfrm>
          <a:off x="2017059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8</xdr:col>
      <xdr:colOff>144555</xdr:colOff>
      <xdr:row>0</xdr:row>
      <xdr:rowOff>67235</xdr:rowOff>
    </xdr:from>
    <xdr:to>
      <xdr:col>9</xdr:col>
      <xdr:colOff>1679</xdr:colOff>
      <xdr:row>0</xdr:row>
      <xdr:rowOff>448234</xdr:rowOff>
    </xdr:to>
    <xdr:sp macro="[0]!AffichMensua_Modif" textlink="">
      <xdr:nvSpPr>
        <xdr:cNvPr id="3" name="Rectangle 2"/>
        <xdr:cNvSpPr/>
      </xdr:nvSpPr>
      <xdr:spPr bwMode="auto">
        <a:xfrm>
          <a:off x="786540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9</xdr:col>
      <xdr:colOff>39781</xdr:colOff>
      <xdr:row>0</xdr:row>
      <xdr:rowOff>67235</xdr:rowOff>
    </xdr:from>
    <xdr:to>
      <xdr:col>10</xdr:col>
      <xdr:colOff>77880</xdr:colOff>
      <xdr:row>0</xdr:row>
      <xdr:rowOff>448234</xdr:rowOff>
    </xdr:to>
    <xdr:sp macro="[0]!Mensua_SupprLigne" textlink="">
      <xdr:nvSpPr>
        <xdr:cNvPr id="4" name="Rectangle 3"/>
        <xdr:cNvSpPr/>
      </xdr:nvSpPr>
      <xdr:spPr bwMode="auto">
        <a:xfrm>
          <a:off x="8522634" y="6723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2</xdr:col>
      <xdr:colOff>865093</xdr:colOff>
      <xdr:row>0</xdr:row>
      <xdr:rowOff>67235</xdr:rowOff>
    </xdr:from>
    <xdr:to>
      <xdr:col>3</xdr:col>
      <xdr:colOff>262776</xdr:colOff>
      <xdr:row>0</xdr:row>
      <xdr:rowOff>448234</xdr:rowOff>
    </xdr:to>
    <xdr:sp macro="[0]!AffichMensua_Transfert" textlink="">
      <xdr:nvSpPr>
        <xdr:cNvPr id="5" name="Rectangle 4"/>
        <xdr:cNvSpPr/>
      </xdr:nvSpPr>
      <xdr:spPr bwMode="auto">
        <a:xfrm>
          <a:off x="270285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7</xdr:col>
      <xdr:colOff>382680</xdr:colOff>
      <xdr:row>0</xdr:row>
      <xdr:rowOff>67235</xdr:rowOff>
    </xdr:from>
    <xdr:to>
      <xdr:col>8</xdr:col>
      <xdr:colOff>96930</xdr:colOff>
      <xdr:row>0</xdr:row>
      <xdr:rowOff>448234</xdr:rowOff>
    </xdr:to>
    <xdr:sp macro="[0]!Mensu_Copier" textlink="">
      <xdr:nvSpPr>
        <xdr:cNvPr id="6" name="Rectangle 5"/>
        <xdr:cNvSpPr/>
      </xdr:nvSpPr>
      <xdr:spPr bwMode="auto">
        <a:xfrm>
          <a:off x="7341533" y="6723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C-HP" refreshedDate="42370.962032060183" createdVersion="3" refreshedVersion="3" minRefreshableVersion="3" recordCount="6">
  <cacheSource type="worksheet">
    <worksheetSource ref="A3:O1048576" sheet="Crédit_Débit"/>
  </cacheSource>
  <cacheFields count="15">
    <cacheField name="Compte" numFmtId="0">
      <sharedItems containsBlank="1" count="6">
        <s v="YYY - Compte Courant"/>
        <s v="XXX - Compte courant"/>
        <s v="XYX - Compte joint"/>
        <s v="XXX - Livret A"/>
        <s v="YYY - Livret A"/>
        <m/>
      </sharedItems>
    </cacheField>
    <cacheField name="Date" numFmtId="171">
      <sharedItems containsNonDate="0" containsDate="1" containsString="0" containsBlank="1" minDate="2000-01-01T00:00:00" maxDate="2000-01-02T00:00:00" count="2">
        <d v="2000-01-01T00:00:00"/>
        <m/>
      </sharedItems>
    </cacheField>
    <cacheField name="Type d'opération" numFmtId="164">
      <sharedItems containsNonDate="0" containsString="0" containsBlank="1"/>
    </cacheField>
    <cacheField name="Tiers" numFmtId="0">
      <sharedItems containsNonDate="0" containsString="0" containsBlank="1"/>
    </cacheField>
    <cacheField name="Libellés principaux" numFmtId="0">
      <sharedItems containsNonDate="0" containsBlank="1" count="2">
        <m/>
        <s v="Courses" u="1"/>
      </sharedItems>
    </cacheField>
    <cacheField name="Libellés secondaires" numFmtId="0">
      <sharedItems containsNonDate="0" containsBlank="1" count="2">
        <m/>
        <s v="Alimentation, boisson" u="1"/>
      </sharedItems>
    </cacheField>
    <cacheField name="Solde Réel / Banque" numFmtId="0">
      <sharedItems containsNonDate="0" containsString="0" containsBlank="1" count="1">
        <m/>
      </sharedItems>
    </cacheField>
    <cacheField name="Crédit" numFmtId="165">
      <sharedItems containsNonDate="0" containsString="0" containsBlank="1"/>
    </cacheField>
    <cacheField name="Débit" numFmtId="165">
      <sharedItems containsString="0" containsBlank="1" containsNumber="1" containsInteger="1" minValue="1000" maxValue="1400"/>
    </cacheField>
    <cacheField name="Solde Courant" numFmtId="165">
      <sharedItems containsString="0" containsBlank="1" containsNumber="1" containsInteger="1" minValue="1000" maxValue="1400"/>
    </cacheField>
    <cacheField name="Crédit / Débit" numFmtId="0">
      <sharedItems containsBlank="1" count="2">
        <s v="Débit"/>
        <m/>
      </sharedItems>
    </cacheField>
    <cacheField name="Solde Cumulé" numFmtId="0">
      <sharedItems containsString="0" containsBlank="1" containsNumber="1" containsInteger="1" minValue="1000" maxValue="3600"/>
    </cacheField>
    <cacheField name="Note" numFmtId="0">
      <sharedItems containsBlank="1"/>
    </cacheField>
    <cacheField name="N° chèque" numFmtId="0">
      <sharedItems containsNonDate="0" containsString="0" containsBlank="1"/>
    </cacheField>
    <cacheField name="Id (transfert ou carb)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m/>
    <m/>
    <x v="0"/>
    <x v="0"/>
    <x v="0"/>
    <m/>
    <n v="1000"/>
    <n v="1000"/>
    <x v="0"/>
    <n v="1000"/>
    <s v="Ajout du compte"/>
    <m/>
    <m/>
  </r>
  <r>
    <x v="1"/>
    <x v="0"/>
    <m/>
    <m/>
    <x v="0"/>
    <x v="0"/>
    <x v="0"/>
    <m/>
    <n v="1100"/>
    <n v="1100"/>
    <x v="0"/>
    <n v="1100"/>
    <s v="Ajout du compte"/>
    <m/>
    <m/>
  </r>
  <r>
    <x v="2"/>
    <x v="0"/>
    <m/>
    <m/>
    <x v="0"/>
    <x v="0"/>
    <x v="0"/>
    <m/>
    <n v="1200"/>
    <n v="1200"/>
    <x v="0"/>
    <n v="2200"/>
    <s v="Ajout du compte"/>
    <m/>
    <m/>
  </r>
  <r>
    <x v="3"/>
    <x v="0"/>
    <m/>
    <m/>
    <x v="0"/>
    <x v="0"/>
    <x v="0"/>
    <m/>
    <n v="1300"/>
    <n v="1300"/>
    <x v="0"/>
    <n v="2400"/>
    <s v="Ajout du compte"/>
    <m/>
    <m/>
  </r>
  <r>
    <x v="4"/>
    <x v="0"/>
    <m/>
    <m/>
    <x v="0"/>
    <x v="0"/>
    <x v="0"/>
    <m/>
    <n v="1400"/>
    <n v="1400"/>
    <x v="0"/>
    <n v="3600"/>
    <s v="Ajout du compte"/>
    <m/>
    <m/>
  </r>
  <r>
    <x v="5"/>
    <x v="1"/>
    <m/>
    <m/>
    <x v="0"/>
    <x v="0"/>
    <x v="0"/>
    <m/>
    <m/>
    <m/>
    <x v="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7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compactData="0" multipleFieldFilters="0">
  <location ref="A1:C9" firstHeaderRow="1" firstDataRow="2" firstDataCol="1"/>
  <pivotFields count="15">
    <pivotField axis="axisRow" compact="0" showAll="0">
      <items count="7">
        <item x="1"/>
        <item x="3"/>
        <item x="2"/>
        <item x="0"/>
        <item x="4"/>
        <item x="5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axis="axisCol" compact="0" showAll="0">
      <items count="2">
        <item x="0"/>
        <item t="default"/>
      </items>
    </pivotField>
    <pivotField compact="0" showAll="0"/>
    <pivotField compact="0" showAll="0"/>
    <pivotField compact="0" showAll="0"/>
    <pivotField dataField="1" compact="0" showAll="0"/>
    <pivotField compact="0" showAll="0"/>
    <pivotField compact="0" showAll="0"/>
    <pivotField compact="0" showAll="0"/>
    <pivotField compact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2">
    <i>
      <x/>
    </i>
    <i t="grand">
      <x/>
    </i>
  </colItems>
  <dataFields count="1">
    <dataField name="Somme de Crédit / Débit" fld="10" baseField="0" baseItem="0"/>
  </dataField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7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compactData="0" multipleFieldFilters="0">
  <location ref="A3:F11" firstHeaderRow="1" firstDataRow="2" firstDataCol="3" rowPageCount="1" colPageCount="1"/>
  <pivotFields count="15">
    <pivotField axis="axisPage" compact="0" showAll="0">
      <items count="7">
        <item x="1"/>
        <item x="3"/>
        <item x="2"/>
        <item x="0"/>
        <item x="4"/>
        <item x="5"/>
        <item t="default"/>
      </items>
    </pivotField>
    <pivotField axis="axisCol" compact="0" showAll="0">
      <items count="3">
        <item x="0"/>
        <item x="1"/>
        <item t="default"/>
      </items>
    </pivotField>
    <pivotField compact="0" showAll="0"/>
    <pivotField compact="0" showAll="0"/>
    <pivotField axis="axisRow" compact="0" showAll="0">
      <items count="3">
        <item m="1" x="1"/>
        <item x="0"/>
        <item t="default"/>
      </items>
    </pivotField>
    <pivotField axis="axisRow" compact="0" showAll="0">
      <items count="3">
        <item m="1" x="1"/>
        <item x="0"/>
        <item t="default"/>
      </items>
    </pivotField>
    <pivotField compact="0" showAll="0"/>
    <pivotField compact="0" showAll="0"/>
    <pivotField compact="0" showAll="0"/>
    <pivotField dataField="1" compact="0" showAll="0"/>
    <pivotField axis="axisRow" compact="0" showAll="0">
      <items count="3">
        <item x="0"/>
        <item x="1"/>
        <item t="default"/>
      </items>
    </pivotField>
    <pivotField compact="0" showAll="0"/>
    <pivotField compact="0" showAll="0"/>
    <pivotField compact="0" showAll="0"/>
    <pivotField compact="0" showAll="0"/>
  </pivotFields>
  <rowFields count="3">
    <field x="10"/>
    <field x="4"/>
    <field x="5"/>
  </rowFields>
  <rowItems count="7">
    <i>
      <x/>
    </i>
    <i r="1">
      <x v="1"/>
    </i>
    <i r="2">
      <x v="1"/>
    </i>
    <i>
      <x v="1"/>
    </i>
    <i r="1">
      <x v="1"/>
    </i>
    <i r="2">
      <x v="1"/>
    </i>
    <i t="grand">
      <x/>
    </i>
  </rowItems>
  <colFields count="1">
    <field x="1"/>
  </colFields>
  <colItems count="3">
    <i>
      <x/>
    </i>
    <i>
      <x v="1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3:O8" totalsRowShown="0" headerRowDxfId="118" dataDxfId="117">
  <autoFilter ref="A3:O8"/>
  <sortState ref="A4:O58">
    <sortCondition ref="B3:B58"/>
  </sortState>
  <tableColumns count="15">
    <tableColumn id="1" name="Compte" dataDxfId="116" totalsRowDxfId="115"/>
    <tableColumn id="3" name="Date" dataDxfId="114"/>
    <tableColumn id="8" name="Type d'opération" dataDxfId="113" totalsRowDxfId="112"/>
    <tableColumn id="4" name="Tiers" dataDxfId="111" totalsRowDxfId="110"/>
    <tableColumn id="5" name="Libellés principaux" dataDxfId="109" totalsRowDxfId="108"/>
    <tableColumn id="9" name="Libellés secondaires" dataDxfId="107" totalsRowDxfId="106"/>
    <tableColumn id="10" name="Solde Réel / Banque" dataDxfId="105" totalsRowDxfId="104"/>
    <tableColumn id="2" name="Crédit" dataDxfId="103" totalsRowDxfId="102"/>
    <tableColumn id="6" name="Débit" dataDxfId="101" totalsRowDxfId="100"/>
    <tableColumn id="12" name="Solde Courant" dataDxfId="99" totalsRowDxfId="98">
      <calculatedColumnFormula>Tableau1[[#This Row],[Crédit]]+Tableau1[[#This Row],[Débit]]</calculatedColumnFormula>
    </tableColumn>
    <tableColumn id="11" name="Crédit / Débit" dataDxfId="97" totalsRowDxfId="96">
      <calculatedColumnFormula>IF(Tableau1[[#This Row],[Crédit]]&lt;&gt;"","Crédit",IF(Tableau1[[#This Row],[Débit]]&lt;&gt;"","Débit",""))</calculatedColumnFormula>
    </tableColumn>
    <tableColumn id="13" name="Solde Cumulé" dataDxfId="95" totalsRowDxfId="94">
      <calculatedColumnFormula>IF(A2="Compte",Tableau1[[#This Row],[Solde Courant]],L2+Tableau1[[#This Row],[Solde Courant]])</calculatedColumnFormula>
    </tableColumn>
    <tableColumn id="18" name="Note" dataDxfId="93" totalsRowDxfId="92"/>
    <tableColumn id="17" name="N° chèque" dataDxfId="91" totalsRowDxfId="90"/>
    <tableColumn id="7" name="Id (transfert ou carb)" dataDxfId="89" totalsRowDxfId="8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S9" totalsRowShown="0" headerRowDxfId="69" dataDxfId="67" headerRowBorderDxfId="68" tableBorderDxfId="66" totalsRowBorderDxfId="65">
  <autoFilter ref="A2:S9"/>
  <sortState ref="A3:S9">
    <sortCondition ref="B2:B9"/>
  </sortState>
  <tableColumns count="19">
    <tableColumn id="1" name="Compte"/>
    <tableColumn id="2" name="Date" dataDxfId="64"/>
    <tableColumn id="3" name="Type d'opération" dataDxfId="63"/>
    <tableColumn id="4" name="Tiers" dataDxfId="62"/>
    <tableColumn id="5" name="Libellés principaux" dataDxfId="61"/>
    <tableColumn id="6" name="Libellés secondaires" dataDxfId="60"/>
    <tableColumn id="9" name="Opération" dataDxfId="59"/>
    <tableColumn id="7" name="Janvier" dataDxfId="58"/>
    <tableColumn id="8" name="Février" dataDxfId="57"/>
    <tableColumn id="10" name="Mars" dataDxfId="56"/>
    <tableColumn id="11" name="Avril" dataDxfId="55"/>
    <tableColumn id="12" name="Mai" dataDxfId="54"/>
    <tableColumn id="13" name="Juin" dataDxfId="53"/>
    <tableColumn id="14" name="Juillet" dataDxfId="52"/>
    <tableColumn id="15" name="Août" dataDxfId="51"/>
    <tableColumn id="16" name="Septembre" dataDxfId="50"/>
    <tableColumn id="17" name="Octobre" dataDxfId="49"/>
    <tableColumn id="18" name="Novembre" dataDxfId="48"/>
    <tableColumn id="19" name="Décembre" dataDxfId="47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L2" totalsRowShown="0" headerRowDxfId="45" dataDxfId="44">
  <autoFilter ref="A1:L2"/>
  <tableColumns count="12">
    <tableColumn id="1" name="Date" dataDxfId="43"/>
    <tableColumn id="8" name="Conducteur" dataDxfId="42"/>
    <tableColumn id="9" name="Voiture" dataDxfId="41"/>
    <tableColumn id="2" name="Tiers" dataDxfId="40"/>
    <tableColumn id="3" name="Débit" dataDxfId="39"/>
    <tableColumn id="4" name="Distance parcourue" dataDxfId="38"/>
    <tableColumn id="11" name="Carburant" dataDxfId="37"/>
    <tableColumn id="5" name="Litre" dataDxfId="36"/>
    <tableColumn id="6" name="Tarif du litre" dataDxfId="35"/>
    <tableColumn id="7" name="Litre/100Km" dataDxfId="34">
      <calculatedColumnFormula>Tableau4[[#This Row],[Distance parcourue]]/100</calculatedColumnFormula>
    </tableColumn>
    <tableColumn id="10" name="Note" dataDxfId="33"/>
    <tableColumn id="12" name="IdCarburant" dataDxfId="3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31" dataDxfId="29" headerRowBorderDxfId="30" tableBorderDxfId="28">
  <autoFilter ref="A3:AC4"/>
  <tableColumns count="29">
    <tableColumn id="1" name="Compte" dataDxfId="27"/>
    <tableColumn id="2" name="Tiers" dataDxfId="26"/>
    <tableColumn id="3" name="Libellés principaux" dataDxfId="25"/>
    <tableColumn id="4" name="Libellés secondaires" dataDxfId="24"/>
    <tableColumn id="29" name="Total budgété">
      <calculatedColumnFormula>SUM(Tableau3[[#This Row],[Janvier]:[Décembre]])</calculatedColumnFormula>
    </tableColumn>
    <tableColumn id="5" name="Janvier" dataDxfId="23"/>
    <tableColumn id="6" name="Février" dataDxfId="22"/>
    <tableColumn id="7" name="Mars" dataDxfId="21"/>
    <tableColumn id="8" name="Avril" dataDxfId="20"/>
    <tableColumn id="9" name="Mai" dataDxfId="19"/>
    <tableColumn id="10" name="Juin" dataDxfId="18"/>
    <tableColumn id="11" name="Juillet" dataDxfId="17"/>
    <tableColumn id="12" name="Août" dataDxfId="16"/>
    <tableColumn id="13" name="Septembre" dataDxfId="15"/>
    <tableColumn id="14" name="Octobre" dataDxfId="14"/>
    <tableColumn id="15" name="Novembre" dataDxfId="13"/>
    <tableColumn id="16" name="Décembre" dataDxfId="12"/>
    <tableColumn id="17" name="Janvier1" dataDxfId="11">
      <calculatedColumnFormula>F4-SUMPRODUCT((Libellés_principaux=$C4)*(Libellés_secondaires=$D4)*(Débit))</calculatedColumnFormula>
    </tableColumn>
    <tableColumn id="18" name="Février2" dataDxfId="10">
      <calculatedColumnFormula>G4-SUMPRODUCT((Libellés_principaux=$C4)*(Libellés_secondaires=$D4)*(Débit))</calculatedColumnFormula>
    </tableColumn>
    <tableColumn id="19" name="Mars3" dataDxfId="9">
      <calculatedColumnFormula>H4-SUMPRODUCT((Libellés_principaux=$C4)*(Libellés_secondaires=$D4)*(Débit))</calculatedColumnFormula>
    </tableColumn>
    <tableColumn id="20" name="Avril4" dataDxfId="8">
      <calculatedColumnFormula>I4-SUMPRODUCT((Libellés_principaux=$C4)*(Libellés_secondaires=$D4)*(Débit))</calculatedColumnFormula>
    </tableColumn>
    <tableColumn id="21" name="Mai5" dataDxfId="7">
      <calculatedColumnFormula>J4-SUMPRODUCT((Libellés_principaux=$C4)*(Libellés_secondaires=$D4)*(Débit))</calculatedColumnFormula>
    </tableColumn>
    <tableColumn id="22" name="Juin6" dataDxfId="6">
      <calculatedColumnFormula>K4-SUMPRODUCT((Libellés_principaux=$C4)*(Libellés_secondaires=$D4)*(Débit))</calculatedColumnFormula>
    </tableColumn>
    <tableColumn id="23" name="Juillet7" dataDxfId="5">
      <calculatedColumnFormula>L4-SUMPRODUCT((Libellés_principaux=$C4)*(Libellés_secondaires=$D4)*(Débit))</calculatedColumnFormula>
    </tableColumn>
    <tableColumn id="24" name="Août8" dataDxfId="4">
      <calculatedColumnFormula>M4-SUMPRODUCT((Libellés_principaux=$C4)*(Libellés_secondaires=$D4)*(Débit))</calculatedColumnFormula>
    </tableColumn>
    <tableColumn id="25" name="Septembre9" dataDxfId="3">
      <calculatedColumnFormula>N4-SUMPRODUCT((Libellés_principaux=$C4)*(Libellés_secondaires=$D4)*(Débit))</calculatedColumnFormula>
    </tableColumn>
    <tableColumn id="26" name="Octobre10" dataDxfId="2">
      <calculatedColumnFormula>O4-SUMPRODUCT((Libellés_principaux=$C4)*(Libellés_secondaires=$D4)*(Débit))</calculatedColumnFormula>
    </tableColumn>
    <tableColumn id="27" name="Novembre11" dataDxfId="1">
      <calculatedColumnFormula>P4-SUMPRODUCT((Libellés_principaux=$C4)*(Libellés_secondaires=$D4)*(Débit))</calculatedColumnFormula>
    </tableColumn>
    <tableColumn id="28" name="Décembre12" dataDxfId="0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1">
    <tabColor rgb="FFFFC000"/>
  </sheetPr>
  <dimension ref="A1:C9"/>
  <sheetViews>
    <sheetView workbookViewId="0">
      <selection activeCell="A2" sqref="A2"/>
    </sheetView>
  </sheetViews>
  <sheetFormatPr baseColWidth="10" defaultRowHeight="12.75"/>
  <cols>
    <col min="1" max="1" width="23.5703125" customWidth="1"/>
    <col min="2" max="2" width="22.140625" bestFit="1" customWidth="1"/>
    <col min="3" max="3" width="13.140625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3">
      <c r="A1" s="1" t="s">
        <v>177</v>
      </c>
      <c r="B1" s="1" t="s">
        <v>145</v>
      </c>
    </row>
    <row r="2" spans="1:3">
      <c r="A2" s="1" t="s">
        <v>2</v>
      </c>
      <c r="B2" t="s">
        <v>146</v>
      </c>
      <c r="C2" t="s">
        <v>7</v>
      </c>
    </row>
    <row r="3" spans="1:3">
      <c r="A3" t="s">
        <v>152</v>
      </c>
      <c r="B3" s="16">
        <v>0</v>
      </c>
      <c r="C3" s="16">
        <v>0</v>
      </c>
    </row>
    <row r="4" spans="1:3">
      <c r="A4" t="s">
        <v>154</v>
      </c>
      <c r="B4" s="16">
        <v>0</v>
      </c>
      <c r="C4" s="16">
        <v>0</v>
      </c>
    </row>
    <row r="5" spans="1:3">
      <c r="A5" t="s">
        <v>153</v>
      </c>
      <c r="B5" s="16">
        <v>0</v>
      </c>
      <c r="C5" s="16">
        <v>0</v>
      </c>
    </row>
    <row r="6" spans="1:3">
      <c r="A6" t="s">
        <v>12</v>
      </c>
      <c r="B6" s="16">
        <v>0</v>
      </c>
      <c r="C6" s="16">
        <v>0</v>
      </c>
    </row>
    <row r="7" spans="1:3">
      <c r="A7" t="s">
        <v>155</v>
      </c>
      <c r="B7" s="16">
        <v>0</v>
      </c>
      <c r="C7" s="16">
        <v>0</v>
      </c>
    </row>
    <row r="8" spans="1:3">
      <c r="A8" t="s">
        <v>146</v>
      </c>
      <c r="B8" s="16"/>
      <c r="C8" s="16"/>
    </row>
    <row r="9" spans="1:3">
      <c r="A9" t="s">
        <v>7</v>
      </c>
      <c r="B9" s="16">
        <v>0</v>
      </c>
      <c r="C9" s="16">
        <v>0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02">
    <tabColor rgb="FFFFC000"/>
  </sheetPr>
  <dimension ref="A1:F11"/>
  <sheetViews>
    <sheetView workbookViewId="0">
      <selection activeCell="A5" sqref="A5"/>
    </sheetView>
  </sheetViews>
  <sheetFormatPr baseColWidth="10" defaultRowHeight="12.75"/>
  <cols>
    <col min="1" max="1" width="20.140625" customWidth="1"/>
    <col min="2" max="2" width="22" customWidth="1"/>
    <col min="3" max="3" width="22" bestFit="1" customWidth="1"/>
    <col min="4" max="4" width="10.140625" customWidth="1"/>
    <col min="5" max="5" width="10.140625" bestFit="1" customWidth="1"/>
    <col min="6" max="8" width="13.140625" bestFit="1" customWidth="1"/>
    <col min="9" max="10" width="10" bestFit="1" customWidth="1"/>
    <col min="11" max="11" width="13.140625" bestFit="1" customWidth="1"/>
    <col min="12" max="12" width="10" bestFit="1" customWidth="1"/>
    <col min="13" max="13" width="13.140625" bestFit="1" customWidth="1"/>
    <col min="14" max="18" width="10.140625" bestFit="1" customWidth="1"/>
    <col min="19" max="19" width="13.140625" bestFit="1" customWidth="1"/>
    <col min="20" max="23" width="10.140625" bestFit="1" customWidth="1"/>
    <col min="24" max="24" width="13.140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6">
      <c r="A1" s="1" t="s">
        <v>2</v>
      </c>
      <c r="B1" t="s">
        <v>83</v>
      </c>
    </row>
    <row r="3" spans="1:6">
      <c r="A3" s="1" t="s">
        <v>85</v>
      </c>
      <c r="D3" s="1" t="s">
        <v>0</v>
      </c>
    </row>
    <row r="4" spans="1:6">
      <c r="A4" s="1" t="s">
        <v>151</v>
      </c>
      <c r="B4" s="1" t="s">
        <v>14</v>
      </c>
      <c r="C4" s="1" t="s">
        <v>15</v>
      </c>
      <c r="D4" s="168">
        <v>36526</v>
      </c>
      <c r="E4" t="s">
        <v>146</v>
      </c>
      <c r="F4" t="s">
        <v>7</v>
      </c>
    </row>
    <row r="5" spans="1:6">
      <c r="A5" t="s">
        <v>11</v>
      </c>
      <c r="D5" s="16">
        <v>6000</v>
      </c>
      <c r="E5" s="16"/>
      <c r="F5" s="16">
        <v>6000</v>
      </c>
    </row>
    <row r="6" spans="1:6">
      <c r="B6" t="s">
        <v>146</v>
      </c>
      <c r="D6" s="16">
        <v>6000</v>
      </c>
      <c r="E6" s="16"/>
      <c r="F6" s="16">
        <v>6000</v>
      </c>
    </row>
    <row r="7" spans="1:6">
      <c r="C7" t="s">
        <v>146</v>
      </c>
      <c r="D7" s="16">
        <v>6000</v>
      </c>
      <c r="E7" s="16"/>
      <c r="F7" s="16">
        <v>6000</v>
      </c>
    </row>
    <row r="8" spans="1:6">
      <c r="A8" t="s">
        <v>146</v>
      </c>
      <c r="D8" s="16"/>
      <c r="E8" s="16"/>
      <c r="F8" s="16"/>
    </row>
    <row r="9" spans="1:6">
      <c r="B9" t="s">
        <v>146</v>
      </c>
      <c r="D9" s="16"/>
      <c r="E9" s="16"/>
      <c r="F9" s="16"/>
    </row>
    <row r="10" spans="1:6">
      <c r="C10" t="s">
        <v>146</v>
      </c>
      <c r="D10" s="16"/>
      <c r="E10" s="16"/>
      <c r="F10" s="16"/>
    </row>
    <row r="11" spans="1:6">
      <c r="A11" t="s">
        <v>7</v>
      </c>
      <c r="D11" s="16">
        <v>6000</v>
      </c>
      <c r="E11" s="16"/>
      <c r="F11" s="16">
        <v>6000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03">
    <tabColor rgb="FFFF0000"/>
  </sheetPr>
  <dimension ref="A1:O8"/>
  <sheetViews>
    <sheetView tabSelected="1" zoomScale="85" zoomScaleNormal="85" workbookViewId="0">
      <pane ySplit="3" topLeftCell="A4" activePane="bottomLeft" state="frozen"/>
      <selection pane="bottomLeft" activeCell="A9" sqref="A9"/>
    </sheetView>
  </sheetViews>
  <sheetFormatPr baseColWidth="10" defaultColWidth="11.42578125" defaultRowHeight="12.75"/>
  <cols>
    <col min="1" max="1" width="25.7109375" style="77" bestFit="1" customWidth="1"/>
    <col min="2" max="2" width="8.140625" style="105" bestFit="1" customWidth="1"/>
    <col min="3" max="3" width="14.28515625" style="106" bestFit="1" customWidth="1"/>
    <col min="4" max="4" width="20" style="77" bestFit="1" customWidth="1"/>
    <col min="5" max="5" width="17.140625" style="77" bestFit="1" customWidth="1"/>
    <col min="6" max="6" width="24.5703125" style="77" bestFit="1" customWidth="1"/>
    <col min="7" max="7" width="14.5703125" style="114" bestFit="1" customWidth="1"/>
    <col min="8" max="8" width="9.7109375" style="107" bestFit="1" customWidth="1"/>
    <col min="9" max="9" width="10.42578125" style="78" bestFit="1" customWidth="1"/>
    <col min="10" max="10" width="17" style="78" bestFit="1" customWidth="1"/>
    <col min="11" max="11" width="10.5703125" style="59" bestFit="1" customWidth="1"/>
    <col min="12" max="12" width="11" style="108" bestFit="1" customWidth="1"/>
    <col min="13" max="13" width="20" style="108" customWidth="1"/>
    <col min="14" max="14" width="11.42578125" style="109"/>
    <col min="15" max="15" width="15.85546875" style="77" customWidth="1"/>
    <col min="16" max="16384" width="11.42578125" style="77"/>
  </cols>
  <sheetData>
    <row r="1" spans="1:15" ht="36.75" customHeight="1">
      <c r="A1" s="101"/>
      <c r="B1" s="102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5" ht="36.75" customHeight="1">
      <c r="A2" s="139" t="s">
        <v>50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1:15" s="6" customFormat="1" ht="25.5">
      <c r="A3" s="6" t="s">
        <v>2</v>
      </c>
      <c r="B3" s="68" t="s">
        <v>0</v>
      </c>
      <c r="C3" s="7" t="s">
        <v>61</v>
      </c>
      <c r="D3" s="6" t="s">
        <v>1</v>
      </c>
      <c r="E3" s="6" t="s">
        <v>14</v>
      </c>
      <c r="F3" s="6" t="s">
        <v>15</v>
      </c>
      <c r="G3" s="6" t="s">
        <v>145</v>
      </c>
      <c r="H3" s="6" t="s">
        <v>10</v>
      </c>
      <c r="I3" s="6" t="s">
        <v>11</v>
      </c>
      <c r="J3" s="6" t="s">
        <v>84</v>
      </c>
      <c r="K3" s="6" t="s">
        <v>151</v>
      </c>
      <c r="L3" s="6" t="s">
        <v>124</v>
      </c>
      <c r="M3" s="6" t="s">
        <v>9</v>
      </c>
      <c r="N3" s="67" t="s">
        <v>144</v>
      </c>
      <c r="O3" s="67" t="s">
        <v>141</v>
      </c>
    </row>
    <row r="4" spans="1:15">
      <c r="A4" s="69" t="s">
        <v>12</v>
      </c>
      <c r="B4" s="103">
        <v>36526</v>
      </c>
      <c r="C4" s="104"/>
      <c r="D4" s="69"/>
      <c r="E4" s="69"/>
      <c r="F4" s="69"/>
      <c r="G4" s="117"/>
      <c r="H4" s="70"/>
      <c r="I4" s="70">
        <v>1000</v>
      </c>
      <c r="J4" s="70">
        <f>Tableau1[[#This Row],[Crédit]]+Tableau1[[#This Row],[Débit]]</f>
        <v>1000</v>
      </c>
      <c r="K4" s="69" t="str">
        <f>IF(Tableau1[[#This Row],[Crédit]]&lt;&gt;"","Crédit",IF(Tableau1[[#This Row],[Débit]]&lt;&gt;"","Débit",""))</f>
        <v>Débit</v>
      </c>
      <c r="L4" s="118">
        <f>IF(A2="Compte",Tableau1[[#This Row],[Solde Courant]],L2+Tableau1[[#This Row],[Solde Courant]])</f>
        <v>1000</v>
      </c>
      <c r="M4" s="119" t="s">
        <v>148</v>
      </c>
      <c r="N4" s="118"/>
      <c r="O4" s="119"/>
    </row>
    <row r="5" spans="1:15">
      <c r="A5" s="77" t="s">
        <v>152</v>
      </c>
      <c r="B5" s="105">
        <v>36526</v>
      </c>
      <c r="G5" s="120"/>
      <c r="H5" s="78"/>
      <c r="I5" s="78">
        <v>1100</v>
      </c>
      <c r="J5" s="70">
        <f>Tableau1[[#This Row],[Crédit]]+Tableau1[[#This Row],[Débit]]</f>
        <v>1100</v>
      </c>
      <c r="K5" s="69" t="str">
        <f>IF(Tableau1[[#This Row],[Crédit]]&lt;&gt;"","Crédit",IF(Tableau1[[#This Row],[Débit]]&lt;&gt;"","Débit",""))</f>
        <v>Débit</v>
      </c>
      <c r="L5" s="118">
        <f>IF(A3="Compte",Tableau1[[#This Row],[Solde Courant]],L3+Tableau1[[#This Row],[Solde Courant]])</f>
        <v>1100</v>
      </c>
      <c r="M5" s="122" t="s">
        <v>148</v>
      </c>
      <c r="N5" s="121"/>
      <c r="O5" s="122"/>
    </row>
    <row r="6" spans="1:15">
      <c r="A6" s="69" t="s">
        <v>153</v>
      </c>
      <c r="B6" s="103">
        <v>36526</v>
      </c>
      <c r="C6" s="104"/>
      <c r="D6" s="69"/>
      <c r="E6" s="69"/>
      <c r="F6" s="69"/>
      <c r="G6" s="117"/>
      <c r="H6" s="70"/>
      <c r="I6" s="70">
        <v>1200</v>
      </c>
      <c r="J6" s="70">
        <f>Tableau1[[#This Row],[Crédit]]+Tableau1[[#This Row],[Débit]]</f>
        <v>1200</v>
      </c>
      <c r="K6" s="69" t="str">
        <f>IF(Tableau1[[#This Row],[Crédit]]&lt;&gt;"","Crédit",IF(Tableau1[[#This Row],[Débit]]&lt;&gt;"","Débit",""))</f>
        <v>Débit</v>
      </c>
      <c r="L6" s="118">
        <f>IF(A4="Compte",Tableau1[[#This Row],[Solde Courant]],L4+Tableau1[[#This Row],[Solde Courant]])</f>
        <v>2200</v>
      </c>
      <c r="M6" s="119" t="s">
        <v>148</v>
      </c>
      <c r="N6" s="118"/>
      <c r="O6" s="119"/>
    </row>
    <row r="7" spans="1:15">
      <c r="A7" s="77" t="s">
        <v>154</v>
      </c>
      <c r="B7" s="105">
        <v>36526</v>
      </c>
      <c r="G7" s="120"/>
      <c r="H7" s="78"/>
      <c r="I7" s="78">
        <v>1300</v>
      </c>
      <c r="J7" s="70">
        <f>Tableau1[[#This Row],[Crédit]]+Tableau1[[#This Row],[Débit]]</f>
        <v>1300</v>
      </c>
      <c r="K7" s="69" t="str">
        <f>IF(Tableau1[[#This Row],[Crédit]]&lt;&gt;"","Crédit",IF(Tableau1[[#This Row],[Débit]]&lt;&gt;"","Débit",""))</f>
        <v>Débit</v>
      </c>
      <c r="L7" s="118">
        <f>IF(A5="Compte",Tableau1[[#This Row],[Solde Courant]],L5+Tableau1[[#This Row],[Solde Courant]])</f>
        <v>2400</v>
      </c>
      <c r="M7" s="122" t="s">
        <v>148</v>
      </c>
      <c r="N7" s="121"/>
      <c r="O7" s="122"/>
    </row>
    <row r="8" spans="1:15">
      <c r="A8" s="69" t="s">
        <v>155</v>
      </c>
      <c r="B8" s="103">
        <v>36526</v>
      </c>
      <c r="C8" s="104"/>
      <c r="D8" s="69"/>
      <c r="E8" s="69"/>
      <c r="F8" s="69"/>
      <c r="G8" s="117"/>
      <c r="H8" s="70"/>
      <c r="I8" s="70">
        <v>1400</v>
      </c>
      <c r="J8" s="70">
        <f>Tableau1[[#This Row],[Crédit]]+Tableau1[[#This Row],[Débit]]</f>
        <v>1400</v>
      </c>
      <c r="K8" s="69" t="str">
        <f>IF(Tableau1[[#This Row],[Crédit]]&lt;&gt;"","Crédit",IF(Tableau1[[#This Row],[Débit]]&lt;&gt;"","Débit",""))</f>
        <v>Débit</v>
      </c>
      <c r="L8" s="118">
        <f>IF(A6="Compte",Tableau1[[#This Row],[Solde Courant]],L6+Tableau1[[#This Row],[Solde Courant]])</f>
        <v>3600</v>
      </c>
      <c r="M8" s="119" t="s">
        <v>148</v>
      </c>
      <c r="N8" s="118"/>
      <c r="O8" s="119"/>
    </row>
  </sheetData>
  <sheetProtection sort="0" autoFilter="0"/>
  <sortState ref="A2:N771">
    <sortCondition ref="B1"/>
  </sortState>
  <dataConsolidate/>
  <mergeCells count="1">
    <mergeCell ref="A2:O2"/>
  </mergeCells>
  <conditionalFormatting sqref="I9:J1048576 H4:J8">
    <cfRule type="cellIs" dxfId="119" priority="46" operator="lessThan">
      <formula>0</formula>
    </cfRule>
  </conditionalFormatting>
  <dataValidations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04">
    <tabColor rgb="FF00B0F0"/>
  </sheetPr>
  <dimension ref="A1:AW14"/>
  <sheetViews>
    <sheetView workbookViewId="0">
      <selection activeCell="C36" sqref="C36"/>
    </sheetView>
  </sheetViews>
  <sheetFormatPr baseColWidth="10" defaultRowHeight="11.25"/>
  <cols>
    <col min="1" max="2" width="15.85546875" style="97" bestFit="1" customWidth="1"/>
    <col min="3" max="3" width="15.5703125" style="97" bestFit="1" customWidth="1"/>
    <col min="4" max="4" width="13.5703125" style="97" bestFit="1" customWidth="1"/>
    <col min="5" max="5" width="12.85546875" style="97" bestFit="1" customWidth="1"/>
    <col min="6" max="6" width="7.28515625" style="97" bestFit="1" customWidth="1"/>
    <col min="7" max="7" width="6.85546875" style="97" bestFit="1" customWidth="1"/>
    <col min="8" max="8" width="6" style="97" bestFit="1" customWidth="1"/>
    <col min="9" max="9" width="5.85546875" style="97" bestFit="1" customWidth="1"/>
    <col min="10" max="10" width="9.42578125" style="97" customWidth="1"/>
    <col min="11" max="11" width="6.7109375" style="97" bestFit="1" customWidth="1"/>
    <col min="12" max="12" width="7.85546875" style="97" bestFit="1" customWidth="1"/>
    <col min="13" max="13" width="15.42578125" style="97" bestFit="1" customWidth="1"/>
    <col min="14" max="16384" width="11.42578125" style="97"/>
  </cols>
  <sheetData>
    <row r="1" spans="1:49">
      <c r="A1" s="95" t="s">
        <v>14</v>
      </c>
      <c r="B1" s="96" t="s">
        <v>15</v>
      </c>
    </row>
    <row r="2" spans="1:49">
      <c r="A2" s="98" t="s">
        <v>6</v>
      </c>
      <c r="B2" s="99" t="s">
        <v>16</v>
      </c>
      <c r="C2" s="99" t="s">
        <v>17</v>
      </c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100"/>
      <c r="P2" s="100"/>
      <c r="Q2" s="100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</row>
    <row r="3" spans="1:49">
      <c r="A3" s="99" t="s">
        <v>18</v>
      </c>
      <c r="B3" s="99" t="s">
        <v>19</v>
      </c>
      <c r="C3" s="99" t="s">
        <v>6</v>
      </c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100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</row>
    <row r="4" spans="1:49">
      <c r="A4" s="100" t="s">
        <v>21</v>
      </c>
      <c r="B4" s="100" t="s">
        <v>22</v>
      </c>
      <c r="C4" s="100" t="s">
        <v>156</v>
      </c>
      <c r="D4" s="100" t="s">
        <v>23</v>
      </c>
      <c r="E4" s="100" t="s">
        <v>157</v>
      </c>
      <c r="F4" s="100" t="s">
        <v>20</v>
      </c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</row>
    <row r="5" spans="1:49">
      <c r="A5" s="100" t="s">
        <v>158</v>
      </c>
      <c r="B5" s="100" t="s">
        <v>159</v>
      </c>
      <c r="C5" s="100" t="s">
        <v>24</v>
      </c>
      <c r="D5" s="100" t="s">
        <v>25</v>
      </c>
      <c r="E5" s="100" t="s">
        <v>160</v>
      </c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</row>
    <row r="6" spans="1:49">
      <c r="A6" s="100" t="s">
        <v>26</v>
      </c>
      <c r="B6" s="100" t="s">
        <v>27</v>
      </c>
      <c r="C6" s="100" t="s">
        <v>4</v>
      </c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</row>
    <row r="7" spans="1:49">
      <c r="A7" s="100" t="s">
        <v>161</v>
      </c>
      <c r="B7" s="100" t="s">
        <v>162</v>
      </c>
      <c r="C7" s="100" t="s">
        <v>29</v>
      </c>
      <c r="D7" s="100" t="s">
        <v>6</v>
      </c>
      <c r="E7" s="100" t="s">
        <v>30</v>
      </c>
      <c r="F7" s="100" t="s">
        <v>31</v>
      </c>
      <c r="G7" s="100"/>
      <c r="H7" s="100"/>
      <c r="I7" s="100"/>
      <c r="J7" s="100"/>
      <c r="K7" s="100"/>
      <c r="L7" s="100"/>
      <c r="M7" s="100"/>
      <c r="N7" s="100"/>
      <c r="O7" s="99"/>
      <c r="P7" s="100"/>
      <c r="Q7" s="100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</row>
    <row r="8" spans="1:49">
      <c r="A8" s="100" t="s">
        <v>8</v>
      </c>
      <c r="B8" s="100" t="s">
        <v>32</v>
      </c>
      <c r="C8" s="100" t="s">
        <v>33</v>
      </c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99"/>
      <c r="O8" s="99"/>
      <c r="P8" s="100"/>
      <c r="Q8" s="100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</row>
    <row r="9" spans="1:49">
      <c r="A9" s="100" t="s">
        <v>163</v>
      </c>
      <c r="B9" s="100" t="s">
        <v>164</v>
      </c>
      <c r="C9" s="100" t="s">
        <v>5</v>
      </c>
      <c r="D9" s="100" t="s">
        <v>35</v>
      </c>
      <c r="E9" s="100" t="s">
        <v>34</v>
      </c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</row>
    <row r="10" spans="1:49">
      <c r="A10" s="100" t="s">
        <v>36</v>
      </c>
      <c r="B10" s="100" t="s">
        <v>37</v>
      </c>
      <c r="C10" s="100" t="s">
        <v>165</v>
      </c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W10" s="99"/>
    </row>
    <row r="11" spans="1:49">
      <c r="A11" s="100" t="s">
        <v>38</v>
      </c>
      <c r="B11" s="100" t="s">
        <v>39</v>
      </c>
      <c r="C11" s="100" t="s">
        <v>40</v>
      </c>
      <c r="D11" s="100" t="s">
        <v>41</v>
      </c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</row>
    <row r="12" spans="1:49">
      <c r="A12" s="100" t="s">
        <v>42</v>
      </c>
      <c r="B12" s="100" t="s">
        <v>43</v>
      </c>
      <c r="C12" s="100" t="s">
        <v>44</v>
      </c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</row>
    <row r="13" spans="1:49">
      <c r="A13" s="99" t="s">
        <v>45</v>
      </c>
      <c r="B13" s="99" t="s">
        <v>43</v>
      </c>
      <c r="C13" s="99" t="s">
        <v>6</v>
      </c>
      <c r="D13" s="99" t="s">
        <v>46</v>
      </c>
      <c r="E13" s="99" t="s">
        <v>47</v>
      </c>
      <c r="F13" s="99" t="s">
        <v>44</v>
      </c>
      <c r="G13" s="99" t="s">
        <v>48</v>
      </c>
      <c r="H13" s="99" t="s">
        <v>49</v>
      </c>
      <c r="I13" s="99" t="s">
        <v>166</v>
      </c>
      <c r="J13" s="99"/>
      <c r="K13" s="99"/>
      <c r="L13" s="99"/>
      <c r="M13" s="99"/>
      <c r="N13" s="99"/>
      <c r="O13" s="100"/>
      <c r="P13" s="100"/>
      <c r="Q13" s="100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</row>
    <row r="14" spans="1:49" s="99" customFormat="1"/>
  </sheetData>
  <conditionalFormatting sqref="A2:A1048576">
    <cfRule type="expression" dxfId="87" priority="9">
      <formula>A2&lt;&gt;""</formula>
    </cfRule>
  </conditionalFormatting>
  <conditionalFormatting sqref="B2:XFD1048576">
    <cfRule type="expression" dxfId="86" priority="4">
      <formula>AND(COUNTIF(B2,"&gt;&lt;")&gt;0)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05">
    <tabColor rgb="FF00B0F0"/>
  </sheetPr>
  <dimension ref="A1:D26"/>
  <sheetViews>
    <sheetView workbookViewId="0">
      <selection activeCell="G36" sqref="G36"/>
    </sheetView>
  </sheetViews>
  <sheetFormatPr baseColWidth="10" defaultRowHeight="12.75"/>
  <cols>
    <col min="1" max="1" width="20" style="59" customWidth="1"/>
    <col min="2" max="2" width="18.28515625" style="59" bestFit="1" customWidth="1"/>
    <col min="3" max="3" width="28.140625" style="59" bestFit="1" customWidth="1"/>
    <col min="4" max="4" width="14.28515625" style="59" bestFit="1" customWidth="1"/>
    <col min="5" max="16384" width="11.42578125" style="59"/>
  </cols>
  <sheetData>
    <row r="1" spans="1:4">
      <c r="A1" s="92" t="s">
        <v>1</v>
      </c>
      <c r="B1" s="140" t="s">
        <v>132</v>
      </c>
      <c r="C1" s="141"/>
    </row>
    <row r="2" spans="1:4">
      <c r="A2" s="93" t="s">
        <v>18</v>
      </c>
      <c r="B2" s="66" t="s">
        <v>133</v>
      </c>
      <c r="C2" s="66" t="s">
        <v>134</v>
      </c>
    </row>
    <row r="3" spans="1:4">
      <c r="A3" s="93" t="s">
        <v>52</v>
      </c>
      <c r="B3" s="59" t="s">
        <v>70</v>
      </c>
      <c r="C3" s="59" t="s">
        <v>150</v>
      </c>
      <c r="D3" s="59" t="s">
        <v>167</v>
      </c>
    </row>
    <row r="4" spans="1:4">
      <c r="A4" s="93" t="s">
        <v>53</v>
      </c>
      <c r="B4" s="59" t="s">
        <v>130</v>
      </c>
      <c r="C4" s="59" t="s">
        <v>168</v>
      </c>
    </row>
    <row r="5" spans="1:4">
      <c r="A5" s="93" t="s">
        <v>169</v>
      </c>
    </row>
    <row r="6" spans="1:4">
      <c r="A6" s="93" t="s">
        <v>54</v>
      </c>
    </row>
    <row r="7" spans="1:4">
      <c r="A7" s="93" t="s">
        <v>55</v>
      </c>
    </row>
    <row r="8" spans="1:4">
      <c r="A8" s="93" t="s">
        <v>170</v>
      </c>
    </row>
    <row r="9" spans="1:4">
      <c r="A9" s="93" t="s">
        <v>56</v>
      </c>
    </row>
    <row r="10" spans="1:4">
      <c r="A10" s="93" t="s">
        <v>51</v>
      </c>
    </row>
    <row r="11" spans="1:4">
      <c r="A11" s="93" t="s">
        <v>28</v>
      </c>
    </row>
    <row r="12" spans="1:4">
      <c r="A12" s="93" t="s">
        <v>171</v>
      </c>
    </row>
    <row r="13" spans="1:4">
      <c r="A13" s="93" t="s">
        <v>172</v>
      </c>
    </row>
    <row r="14" spans="1:4">
      <c r="A14" s="93" t="s">
        <v>57</v>
      </c>
    </row>
    <row r="15" spans="1:4">
      <c r="A15" s="93" t="s">
        <v>58</v>
      </c>
    </row>
    <row r="16" spans="1:4">
      <c r="A16" s="93" t="s">
        <v>59</v>
      </c>
    </row>
    <row r="17" spans="1:1">
      <c r="A17" s="93" t="s">
        <v>60</v>
      </c>
    </row>
    <row r="18" spans="1:1">
      <c r="A18" s="93" t="s">
        <v>173</v>
      </c>
    </row>
    <row r="19" spans="1:1">
      <c r="A19" s="94" t="s">
        <v>5</v>
      </c>
    </row>
    <row r="20" spans="1:1">
      <c r="A20" s="89" t="s">
        <v>70</v>
      </c>
    </row>
    <row r="21" spans="1:1">
      <c r="A21" s="89" t="s">
        <v>87</v>
      </c>
    </row>
    <row r="22" spans="1:1">
      <c r="A22" s="89" t="s">
        <v>130</v>
      </c>
    </row>
    <row r="23" spans="1:1">
      <c r="A23" s="89"/>
    </row>
    <row r="24" spans="1:1">
      <c r="A24" s="89"/>
    </row>
    <row r="25" spans="1:1">
      <c r="A25" s="89"/>
    </row>
    <row r="26" spans="1:1">
      <c r="A26" s="89"/>
    </row>
  </sheetData>
  <mergeCells count="1">
    <mergeCell ref="B1:C1"/>
  </mergeCells>
  <conditionalFormatting sqref="A2:A1048576">
    <cfRule type="expression" dxfId="85" priority="11">
      <formula>A2&lt;&gt;""</formula>
    </cfRule>
  </conditionalFormatting>
  <conditionalFormatting sqref="B3:C4 B9:C1048576 E4:G4 B5:B8">
    <cfRule type="expression" dxfId="84" priority="12">
      <formula>B3&lt;&gt;""</formula>
    </cfRule>
  </conditionalFormatting>
  <conditionalFormatting sqref="D4">
    <cfRule type="expression" dxfId="83" priority="6">
      <formula>D4&lt;&gt;""</formula>
    </cfRule>
  </conditionalFormatting>
  <conditionalFormatting sqref="D3">
    <cfRule type="expression" dxfId="82" priority="5">
      <formula>D3&lt;&gt;""</formula>
    </cfRule>
  </conditionalFormatting>
  <conditionalFormatting sqref="C3:C1048576">
    <cfRule type="expression" dxfId="81" priority="2">
      <formula>$C$3</formula>
    </cfRule>
  </conditionalFormatting>
  <conditionalFormatting sqref="C5:C6">
    <cfRule type="expression" dxfId="80" priority="1">
      <formula>C5&lt;&gt;""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06"/>
  <dimension ref="A1:J25"/>
  <sheetViews>
    <sheetView workbookViewId="0">
      <selection activeCell="L8" sqref="K8:L8"/>
    </sheetView>
  </sheetViews>
  <sheetFormatPr baseColWidth="10" defaultRowHeight="12.75"/>
  <cols>
    <col min="1" max="1" width="30.42578125" style="85" bestFit="1" customWidth="1"/>
    <col min="2" max="2" width="16.7109375" style="85" bestFit="1" customWidth="1"/>
    <col min="3" max="4" width="11.42578125" style="85"/>
    <col min="5" max="5" width="14.42578125" style="85" bestFit="1" customWidth="1"/>
    <col min="6" max="6" width="29.42578125" style="85" customWidth="1"/>
    <col min="7" max="7" width="25" style="85" customWidth="1"/>
    <col min="8" max="8" width="17.7109375" style="85" bestFit="1" customWidth="1"/>
    <col min="9" max="9" width="10.42578125" style="85" bestFit="1" customWidth="1"/>
    <col min="10" max="16384" width="11.42578125" style="85"/>
  </cols>
  <sheetData>
    <row r="1" spans="1:10">
      <c r="A1" s="82" t="s">
        <v>2</v>
      </c>
      <c r="B1" s="82" t="s">
        <v>104</v>
      </c>
      <c r="C1" s="142" t="s">
        <v>82</v>
      </c>
      <c r="D1" s="142"/>
      <c r="E1" s="88" t="s">
        <v>61</v>
      </c>
      <c r="F1" s="79" t="s">
        <v>88</v>
      </c>
      <c r="G1" s="79" t="s">
        <v>13</v>
      </c>
      <c r="H1" s="83" t="s">
        <v>46</v>
      </c>
      <c r="I1" s="84" t="s">
        <v>142</v>
      </c>
      <c r="J1" s="84" t="s">
        <v>143</v>
      </c>
    </row>
    <row r="2" spans="1:10">
      <c r="A2" s="89" t="s">
        <v>12</v>
      </c>
      <c r="B2" s="90" t="s">
        <v>174</v>
      </c>
      <c r="C2" s="115" t="s">
        <v>68</v>
      </c>
      <c r="D2" s="80" t="s">
        <v>86</v>
      </c>
      <c r="E2" s="91" t="s">
        <v>106</v>
      </c>
      <c r="F2" s="143" t="s">
        <v>89</v>
      </c>
      <c r="G2" s="144" t="s">
        <v>147</v>
      </c>
      <c r="H2" s="85" t="s">
        <v>136</v>
      </c>
      <c r="I2" s="86">
        <v>1</v>
      </c>
      <c r="J2" s="86">
        <v>1</v>
      </c>
    </row>
    <row r="3" spans="1:10">
      <c r="A3" s="89" t="s">
        <v>152</v>
      </c>
      <c r="B3" s="90" t="s">
        <v>175</v>
      </c>
      <c r="C3" s="115" t="s">
        <v>69</v>
      </c>
      <c r="D3" s="80" t="s">
        <v>90</v>
      </c>
      <c r="E3" s="91" t="s">
        <v>62</v>
      </c>
      <c r="F3" s="143"/>
      <c r="G3" s="145"/>
      <c r="H3" s="85" t="s">
        <v>138</v>
      </c>
    </row>
    <row r="4" spans="1:10">
      <c r="A4" s="89" t="s">
        <v>153</v>
      </c>
      <c r="B4" s="90" t="s">
        <v>103</v>
      </c>
      <c r="C4" s="115" t="s">
        <v>72</v>
      </c>
      <c r="D4" s="80" t="s">
        <v>90</v>
      </c>
      <c r="E4" s="91" t="s">
        <v>63</v>
      </c>
      <c r="F4" s="116" t="s">
        <v>105</v>
      </c>
      <c r="G4" s="81">
        <f ca="1">TODAY()</f>
        <v>42370</v>
      </c>
      <c r="H4" s="85" t="s">
        <v>137</v>
      </c>
    </row>
    <row r="5" spans="1:10">
      <c r="A5" s="89" t="s">
        <v>154</v>
      </c>
      <c r="B5" s="90" t="s">
        <v>103</v>
      </c>
      <c r="C5" s="115" t="s">
        <v>73</v>
      </c>
      <c r="D5" s="80" t="s">
        <v>90</v>
      </c>
      <c r="E5" s="91" t="s">
        <v>64</v>
      </c>
      <c r="H5" s="85" t="s">
        <v>139</v>
      </c>
    </row>
    <row r="6" spans="1:10">
      <c r="A6" s="89" t="s">
        <v>155</v>
      </c>
      <c r="B6" s="90" t="s">
        <v>103</v>
      </c>
      <c r="C6" s="115" t="s">
        <v>74</v>
      </c>
      <c r="D6" s="80" t="s">
        <v>90</v>
      </c>
      <c r="E6" s="91" t="s">
        <v>65</v>
      </c>
      <c r="H6" s="85" t="s">
        <v>140</v>
      </c>
    </row>
    <row r="7" spans="1:10">
      <c r="A7" s="89"/>
      <c r="B7" s="90"/>
      <c r="C7" s="115" t="s">
        <v>75</v>
      </c>
      <c r="D7" s="80" t="s">
        <v>90</v>
      </c>
      <c r="E7" s="85" t="s">
        <v>66</v>
      </c>
    </row>
    <row r="8" spans="1:10">
      <c r="A8" s="89"/>
      <c r="B8" s="90"/>
      <c r="C8" s="115" t="s">
        <v>76</v>
      </c>
      <c r="D8" s="80" t="s">
        <v>90</v>
      </c>
      <c r="E8" s="85" t="s">
        <v>176</v>
      </c>
    </row>
    <row r="9" spans="1:10">
      <c r="A9" s="89"/>
      <c r="B9" s="90"/>
      <c r="C9" s="115" t="s">
        <v>77</v>
      </c>
      <c r="D9" s="80" t="s">
        <v>90</v>
      </c>
    </row>
    <row r="10" spans="1:10">
      <c r="A10" s="89"/>
      <c r="B10" s="89"/>
      <c r="C10" s="115" t="s">
        <v>78</v>
      </c>
      <c r="D10" s="80" t="s">
        <v>90</v>
      </c>
      <c r="E10" s="89"/>
    </row>
    <row r="11" spans="1:10">
      <c r="A11" s="89"/>
      <c r="B11" s="89"/>
      <c r="C11" s="115" t="s">
        <v>79</v>
      </c>
      <c r="D11" s="80" t="s">
        <v>90</v>
      </c>
      <c r="E11" s="89"/>
    </row>
    <row r="12" spans="1:10">
      <c r="A12" s="89"/>
      <c r="B12" s="89"/>
      <c r="C12" s="115" t="s">
        <v>80</v>
      </c>
      <c r="D12" s="80" t="s">
        <v>90</v>
      </c>
      <c r="E12" s="87"/>
    </row>
    <row r="13" spans="1:10">
      <c r="A13" s="89"/>
      <c r="B13" s="89"/>
      <c r="C13" s="115" t="s">
        <v>81</v>
      </c>
      <c r="D13" s="80" t="s">
        <v>90</v>
      </c>
    </row>
    <row r="14" spans="1:10">
      <c r="A14" s="89"/>
      <c r="B14" s="89"/>
      <c r="E14" s="89"/>
    </row>
    <row r="15" spans="1:10">
      <c r="A15" s="89"/>
      <c r="B15" s="89"/>
      <c r="E15" s="89"/>
    </row>
    <row r="16" spans="1:10">
      <c r="A16" s="89"/>
      <c r="B16" s="89"/>
      <c r="E16" s="89"/>
    </row>
    <row r="17" spans="1:5">
      <c r="A17" s="89"/>
      <c r="B17" s="89"/>
      <c r="E17" s="89"/>
    </row>
    <row r="18" spans="1:5">
      <c r="A18" s="89"/>
      <c r="B18" s="89"/>
      <c r="E18" s="89"/>
    </row>
    <row r="19" spans="1:5">
      <c r="E19" s="89"/>
    </row>
    <row r="20" spans="1:5">
      <c r="E20" s="89"/>
    </row>
    <row r="21" spans="1:5">
      <c r="E21" s="89"/>
    </row>
    <row r="22" spans="1:5">
      <c r="E22" s="89"/>
    </row>
    <row r="23" spans="1:5">
      <c r="E23" s="89"/>
    </row>
    <row r="24" spans="1:5">
      <c r="B24" s="89"/>
      <c r="E24" s="89"/>
    </row>
    <row r="25" spans="1:5">
      <c r="E25" s="89"/>
    </row>
  </sheetData>
  <mergeCells count="3">
    <mergeCell ref="C1:D1"/>
    <mergeCell ref="F2:F3"/>
    <mergeCell ref="G2:G3"/>
  </mergeCells>
  <conditionalFormatting sqref="A2:B1048576">
    <cfRule type="expression" dxfId="79" priority="6">
      <formula>A2&lt;&gt;""</formula>
    </cfRule>
  </conditionalFormatting>
  <conditionalFormatting sqref="E10:E1048576 E2:E8">
    <cfRule type="expression" dxfId="78" priority="13">
      <formula>E2&lt;&gt;""</formula>
    </cfRule>
  </conditionalFormatting>
  <conditionalFormatting sqref="H2:H1048576">
    <cfRule type="expression" dxfId="77" priority="14">
      <formula>H2&lt;&gt;""</formula>
    </cfRule>
  </conditionalFormatting>
  <conditionalFormatting sqref="D2:D1048576">
    <cfRule type="cellIs" dxfId="76" priority="7" operator="equal">
      <formula>"Non Inscrite"</formula>
    </cfRule>
    <cfRule type="cellIs" dxfId="75" priority="8" operator="equal">
      <formula>"Inscrite"</formula>
    </cfRule>
  </conditionalFormatting>
  <conditionalFormatting sqref="A2:B13">
    <cfRule type="expression" dxfId="74" priority="5">
      <formula>A2&lt;&gt;""</formula>
    </cfRule>
  </conditionalFormatting>
  <conditionalFormatting sqref="E10:E13 E2:E8">
    <cfRule type="expression" dxfId="73" priority="4">
      <formula>E2&lt;&gt;""</formula>
    </cfRule>
  </conditionalFormatting>
  <conditionalFormatting sqref="H2:H13">
    <cfRule type="expression" dxfId="72" priority="3">
      <formula>H2&lt;&gt;""</formula>
    </cfRule>
  </conditionalFormatting>
  <conditionalFormatting sqref="D2:D13">
    <cfRule type="cellIs" dxfId="71" priority="1" operator="equal">
      <formula>"Non Inscrite"</formula>
    </cfRule>
    <cfRule type="cellIs" dxfId="70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07"/>
  <dimension ref="A1:S9"/>
  <sheetViews>
    <sheetView zoomScale="85" zoomScaleNormal="85" workbookViewId="0">
      <pane ySplit="2" topLeftCell="A3" activePane="bottomLeft" state="frozen"/>
      <selection pane="bottomLeft" activeCell="C36" sqref="C36"/>
    </sheetView>
  </sheetViews>
  <sheetFormatPr baseColWidth="10" defaultRowHeight="12.75"/>
  <cols>
    <col min="1" max="1" width="20.140625" bestFit="1" customWidth="1"/>
    <col min="2" max="2" width="7.42578125" style="18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62" customWidth="1"/>
    <col min="7" max="7" width="12.85546875" bestFit="1" customWidth="1"/>
    <col min="8" max="17" width="11.42578125" style="65"/>
    <col min="18" max="19" width="11.42578125" style="19"/>
  </cols>
  <sheetData>
    <row r="1" spans="1:19" ht="39" customHeight="1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25.5">
      <c r="A2" s="13" t="s">
        <v>2</v>
      </c>
      <c r="B2" s="14" t="s">
        <v>0</v>
      </c>
      <c r="C2" s="14" t="s">
        <v>61</v>
      </c>
      <c r="D2" s="13" t="s">
        <v>1</v>
      </c>
      <c r="E2" s="13" t="s">
        <v>14</v>
      </c>
      <c r="F2" s="13" t="s">
        <v>15</v>
      </c>
      <c r="G2" s="13" t="s">
        <v>67</v>
      </c>
      <c r="H2" s="2" t="s">
        <v>68</v>
      </c>
      <c r="I2" s="8" t="s">
        <v>69</v>
      </c>
      <c r="J2" s="15" t="s">
        <v>72</v>
      </c>
      <c r="K2" s="15" t="s">
        <v>73</v>
      </c>
      <c r="L2" s="15" t="s">
        <v>74</v>
      </c>
      <c r="M2" s="15" t="s">
        <v>75</v>
      </c>
      <c r="N2" s="15" t="s">
        <v>76</v>
      </c>
      <c r="O2" s="15" t="s">
        <v>77</v>
      </c>
      <c r="P2" s="15" t="s">
        <v>78</v>
      </c>
      <c r="Q2" s="15" t="s">
        <v>79</v>
      </c>
      <c r="R2" s="15" t="s">
        <v>80</v>
      </c>
      <c r="S2" s="15" t="s">
        <v>81</v>
      </c>
    </row>
    <row r="3" spans="1:19">
      <c r="A3" s="3" t="s">
        <v>152</v>
      </c>
      <c r="B3" s="17">
        <v>1</v>
      </c>
      <c r="C3" s="4" t="s">
        <v>64</v>
      </c>
      <c r="D3" s="5" t="s">
        <v>87</v>
      </c>
      <c r="E3" s="5" t="s">
        <v>71</v>
      </c>
      <c r="F3" s="61" t="s">
        <v>153</v>
      </c>
      <c r="G3" s="5" t="s">
        <v>11</v>
      </c>
      <c r="H3" s="28">
        <v>-600</v>
      </c>
      <c r="I3" s="28">
        <v>-600</v>
      </c>
      <c r="J3" s="28">
        <v>-600</v>
      </c>
      <c r="K3" s="28">
        <v>-600</v>
      </c>
      <c r="L3" s="28">
        <v>-600</v>
      </c>
      <c r="M3" s="28">
        <v>-600</v>
      </c>
      <c r="N3" s="28">
        <v>-600</v>
      </c>
      <c r="O3" s="28">
        <v>-600</v>
      </c>
      <c r="P3" s="28">
        <v>-600</v>
      </c>
      <c r="Q3" s="28">
        <v>-600</v>
      </c>
      <c r="R3" s="28">
        <v>-600</v>
      </c>
      <c r="S3" s="20">
        <v>-600</v>
      </c>
    </row>
    <row r="4" spans="1:19">
      <c r="A4" s="3" t="s">
        <v>12</v>
      </c>
      <c r="B4" s="17">
        <v>1</v>
      </c>
      <c r="C4" s="4" t="s">
        <v>64</v>
      </c>
      <c r="D4" s="5" t="s">
        <v>87</v>
      </c>
      <c r="E4" s="5" t="s">
        <v>71</v>
      </c>
      <c r="F4" s="61" t="s">
        <v>153</v>
      </c>
      <c r="G4" s="11" t="s">
        <v>11</v>
      </c>
      <c r="H4" s="28">
        <v>-600</v>
      </c>
      <c r="I4" s="63">
        <v>-600</v>
      </c>
      <c r="J4" s="28">
        <v>-600</v>
      </c>
      <c r="K4" s="28">
        <v>-600</v>
      </c>
      <c r="L4" s="28">
        <v>-600</v>
      </c>
      <c r="M4" s="28">
        <v>-600</v>
      </c>
      <c r="N4" s="28">
        <v>-600</v>
      </c>
      <c r="O4" s="28">
        <v>-600</v>
      </c>
      <c r="P4" s="28">
        <v>-600</v>
      </c>
      <c r="Q4" s="28">
        <v>-600</v>
      </c>
      <c r="R4" s="28">
        <v>-600</v>
      </c>
      <c r="S4" s="20">
        <v>-600</v>
      </c>
    </row>
    <row r="5" spans="1:19">
      <c r="A5" s="138" t="s">
        <v>153</v>
      </c>
      <c r="B5" s="123">
        <v>3</v>
      </c>
      <c r="C5" s="124" t="s">
        <v>65</v>
      </c>
      <c r="D5" s="125" t="s">
        <v>28</v>
      </c>
      <c r="E5" s="125" t="s">
        <v>28</v>
      </c>
      <c r="F5" s="126" t="s">
        <v>31</v>
      </c>
      <c r="G5" s="125" t="s">
        <v>11</v>
      </c>
      <c r="H5" s="128">
        <v>-40</v>
      </c>
      <c r="I5" s="128">
        <v>-40</v>
      </c>
      <c r="J5" s="128">
        <v>-40</v>
      </c>
      <c r="K5" s="128">
        <v>-40</v>
      </c>
      <c r="L5" s="128">
        <v>-40</v>
      </c>
      <c r="M5" s="128">
        <v>-40</v>
      </c>
      <c r="N5" s="128">
        <v>-40</v>
      </c>
      <c r="O5" s="128">
        <v>-40</v>
      </c>
      <c r="P5" s="128">
        <v>-40</v>
      </c>
      <c r="Q5" s="128">
        <v>-40</v>
      </c>
      <c r="R5" s="128">
        <v>-40</v>
      </c>
      <c r="S5" s="137">
        <v>-40</v>
      </c>
    </row>
    <row r="6" spans="1:19">
      <c r="A6" s="3" t="s">
        <v>12</v>
      </c>
      <c r="B6" s="17">
        <v>5</v>
      </c>
      <c r="C6" s="4" t="s">
        <v>65</v>
      </c>
      <c r="D6" s="5" t="s">
        <v>18</v>
      </c>
      <c r="E6" s="5" t="s">
        <v>18</v>
      </c>
      <c r="F6" s="61" t="s">
        <v>19</v>
      </c>
      <c r="G6" s="5" t="s">
        <v>11</v>
      </c>
      <c r="H6" s="28">
        <v>-3.8</v>
      </c>
      <c r="I6" s="63">
        <v>-3.8</v>
      </c>
      <c r="J6" s="28">
        <v>-3.8</v>
      </c>
      <c r="K6" s="63">
        <v>-3.8</v>
      </c>
      <c r="L6" s="28">
        <v>-3.8</v>
      </c>
      <c r="M6" s="63">
        <v>-3.8</v>
      </c>
      <c r="N6" s="28">
        <v>-3.8</v>
      </c>
      <c r="O6" s="63">
        <v>-3.8</v>
      </c>
      <c r="P6" s="28">
        <v>-3.8</v>
      </c>
      <c r="Q6" s="63">
        <v>-3.8</v>
      </c>
      <c r="R6" s="63">
        <v>-3.8</v>
      </c>
      <c r="S6" s="20">
        <v>-3.8</v>
      </c>
    </row>
    <row r="7" spans="1:19">
      <c r="A7" s="9" t="s">
        <v>152</v>
      </c>
      <c r="B7" s="17">
        <v>5</v>
      </c>
      <c r="C7" s="10" t="s">
        <v>65</v>
      </c>
      <c r="D7" s="11" t="s">
        <v>18</v>
      </c>
      <c r="E7" s="11" t="s">
        <v>18</v>
      </c>
      <c r="F7" s="61" t="s">
        <v>19</v>
      </c>
      <c r="G7" s="11" t="s">
        <v>11</v>
      </c>
      <c r="H7" s="64">
        <v>-3.8</v>
      </c>
      <c r="I7" s="64">
        <v>-3.8</v>
      </c>
      <c r="J7" s="64">
        <v>-3.8</v>
      </c>
      <c r="K7" s="64">
        <v>-3.8</v>
      </c>
      <c r="L7" s="64">
        <v>-3.8</v>
      </c>
      <c r="M7" s="64">
        <v>-3.8</v>
      </c>
      <c r="N7" s="64">
        <v>-3.8</v>
      </c>
      <c r="O7" s="64">
        <v>-3.8</v>
      </c>
      <c r="P7" s="64">
        <v>-3.8</v>
      </c>
      <c r="Q7" s="64">
        <v>-3.8</v>
      </c>
      <c r="R7" s="64">
        <v>-3.8</v>
      </c>
      <c r="S7" s="20">
        <v>-3.8</v>
      </c>
    </row>
    <row r="8" spans="1:19">
      <c r="A8" s="130" t="s">
        <v>153</v>
      </c>
      <c r="B8" s="131">
        <v>5</v>
      </c>
      <c r="C8" s="132" t="s">
        <v>65</v>
      </c>
      <c r="D8" s="127" t="s">
        <v>18</v>
      </c>
      <c r="E8" s="133" t="s">
        <v>18</v>
      </c>
      <c r="F8" s="134" t="s">
        <v>19</v>
      </c>
      <c r="G8" s="127" t="s">
        <v>11</v>
      </c>
      <c r="H8" s="135">
        <v>-3.8</v>
      </c>
      <c r="I8" s="136">
        <v>-3.8</v>
      </c>
      <c r="J8" s="137">
        <v>-3.8</v>
      </c>
      <c r="K8" s="137">
        <v>-3.8</v>
      </c>
      <c r="L8" s="137">
        <v>-3.8</v>
      </c>
      <c r="M8" s="137">
        <v>-3.8</v>
      </c>
      <c r="N8" s="137">
        <v>-3.8</v>
      </c>
      <c r="O8" s="137">
        <v>-3.8</v>
      </c>
      <c r="P8" s="137">
        <v>-3.8</v>
      </c>
      <c r="Q8" s="137">
        <v>-3.8</v>
      </c>
      <c r="R8" s="137">
        <v>-3.8</v>
      </c>
      <c r="S8" s="137">
        <v>-3.8</v>
      </c>
    </row>
    <row r="9" spans="1:19">
      <c r="A9" s="130" t="s">
        <v>153</v>
      </c>
      <c r="B9" s="131">
        <v>10</v>
      </c>
      <c r="C9" s="132" t="s">
        <v>65</v>
      </c>
      <c r="D9" s="127" t="s">
        <v>173</v>
      </c>
      <c r="E9" s="133" t="s">
        <v>173</v>
      </c>
      <c r="F9" s="134" t="s">
        <v>31</v>
      </c>
      <c r="G9" s="127" t="s">
        <v>11</v>
      </c>
      <c r="H9" s="135">
        <v>-350</v>
      </c>
      <c r="I9" s="136">
        <v>-350</v>
      </c>
      <c r="J9" s="137">
        <v>-350</v>
      </c>
      <c r="K9" s="137">
        <v>-350</v>
      </c>
      <c r="L9" s="137">
        <v>-350</v>
      </c>
      <c r="M9" s="137">
        <v>-350</v>
      </c>
      <c r="N9" s="137">
        <v>-350</v>
      </c>
      <c r="O9" s="137">
        <v>-350</v>
      </c>
      <c r="P9" s="137">
        <v>-350</v>
      </c>
      <c r="Q9" s="137">
        <v>-350</v>
      </c>
      <c r="R9" s="137">
        <v>-350</v>
      </c>
      <c r="S9" s="129">
        <v>-350</v>
      </c>
    </row>
  </sheetData>
  <sheetProtection sheet="1" objects="1" scenarios="1" sort="0" autoFilter="0"/>
  <mergeCells count="1">
    <mergeCell ref="A1:S1"/>
  </mergeCells>
  <dataValidations count="2">
    <dataValidation type="list" allowBlank="1" showInputMessage="1" showErrorMessage="1" sqref="E2:G2">
      <formula1>categ</formula1>
    </dataValidation>
    <dataValidation type="list" allowBlank="1" showInputMessage="1" showErrorMessage="1" sqref="A2">
      <formula1>compte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08"/>
  <dimension ref="A1:L2"/>
  <sheetViews>
    <sheetView workbookViewId="0">
      <selection activeCell="G2" sqref="G2"/>
    </sheetView>
  </sheetViews>
  <sheetFormatPr baseColWidth="10" defaultRowHeight="12.75"/>
  <cols>
    <col min="1" max="1" width="9.85546875" style="110" bestFit="1" customWidth="1"/>
    <col min="2" max="2" width="14.140625" style="110" bestFit="1" customWidth="1"/>
    <col min="3" max="3" width="14.7109375" style="110" bestFit="1" customWidth="1"/>
    <col min="4" max="4" width="11.42578125" style="59"/>
    <col min="5" max="5" width="9.7109375" style="107" bestFit="1" customWidth="1"/>
    <col min="6" max="6" width="21" style="111" bestFit="1" customWidth="1"/>
    <col min="7" max="7" width="17.7109375" style="111" bestFit="1" customWidth="1"/>
    <col min="8" max="8" width="7.42578125" style="112" bestFit="1" customWidth="1"/>
    <col min="9" max="9" width="14.42578125" style="113" bestFit="1" customWidth="1"/>
    <col min="10" max="10" width="14" style="59" bestFit="1" customWidth="1"/>
    <col min="11" max="16384" width="11.42578125" style="59"/>
  </cols>
  <sheetData>
    <row r="1" spans="1:12">
      <c r="A1" s="59" t="s">
        <v>0</v>
      </c>
      <c r="B1" s="59" t="s">
        <v>131</v>
      </c>
      <c r="C1" s="59" t="s">
        <v>45</v>
      </c>
      <c r="D1" s="59" t="s">
        <v>1</v>
      </c>
      <c r="E1" s="59" t="s">
        <v>11</v>
      </c>
      <c r="F1" s="59" t="s">
        <v>128</v>
      </c>
      <c r="G1" s="59" t="s">
        <v>46</v>
      </c>
      <c r="H1" s="59" t="s">
        <v>126</v>
      </c>
      <c r="I1" s="59" t="s">
        <v>127</v>
      </c>
      <c r="J1" s="59" t="s">
        <v>129</v>
      </c>
      <c r="K1" s="59" t="s">
        <v>9</v>
      </c>
      <c r="L1" s="59" t="s">
        <v>142</v>
      </c>
    </row>
    <row r="2" spans="1:12">
      <c r="A2" s="71">
        <v>42007</v>
      </c>
      <c r="B2" s="71" t="s">
        <v>70</v>
      </c>
      <c r="C2" s="71" t="s">
        <v>135</v>
      </c>
      <c r="D2" s="12" t="s">
        <v>53</v>
      </c>
      <c r="E2" s="72">
        <v>-11.11</v>
      </c>
      <c r="F2" s="73">
        <v>111.11</v>
      </c>
      <c r="G2" s="73" t="s">
        <v>136</v>
      </c>
      <c r="H2" s="74">
        <v>12.12</v>
      </c>
      <c r="I2" s="75">
        <v>1.1220000000000001</v>
      </c>
      <c r="J2" s="76">
        <f>Tableau4[[#This Row],[Distance parcourue]]/100</f>
        <v>1.1111</v>
      </c>
      <c r="K2" s="12"/>
      <c r="L2" s="12" t="s">
        <v>149</v>
      </c>
    </row>
  </sheetData>
  <sheetProtection sort="0" autoFilter="0"/>
  <conditionalFormatting sqref="E2:E1048576">
    <cfRule type="cellIs" dxfId="46" priority="1" operator="lessThanOrEqual">
      <formula>0</formula>
    </cfRule>
  </conditionalFormatting>
  <dataValidations count="3">
    <dataValidation type="list" allowBlank="1" showInputMessage="1" showErrorMessage="1" sqref="B2:B1048576">
      <formula1>Conducteur</formula1>
    </dataValidation>
    <dataValidation type="list" allowBlank="1" showInputMessage="1" showErrorMessage="1" sqref="C2:C1048576">
      <formula1>Voiture</formula1>
    </dataValidation>
    <dataValidation type="list" allowBlank="1" showInputMessage="1" showErrorMessage="1" sqref="G2:G1048576">
      <formula1>Carburant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09"/>
  <dimension ref="A1:AC4"/>
  <sheetViews>
    <sheetView topLeftCell="H1" workbookViewId="0">
      <selection activeCell="K45" sqref="K45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7"/>
      <c r="R1" s="25">
        <v>1</v>
      </c>
      <c r="S1" s="25">
        <v>2</v>
      </c>
      <c r="T1" s="25">
        <v>3</v>
      </c>
      <c r="U1" s="25">
        <v>4</v>
      </c>
      <c r="V1" s="25">
        <v>5</v>
      </c>
      <c r="W1" s="25">
        <v>6</v>
      </c>
      <c r="X1" s="25">
        <v>7</v>
      </c>
      <c r="Y1" s="25">
        <v>8</v>
      </c>
      <c r="Z1" s="25">
        <v>9</v>
      </c>
      <c r="AA1" s="25">
        <v>10</v>
      </c>
      <c r="AB1" s="25">
        <v>11</v>
      </c>
      <c r="AC1" s="25">
        <v>12</v>
      </c>
    </row>
    <row r="2" spans="1:29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9"/>
      <c r="R2" s="26" t="e">
        <f ca="1">SUM(INDIRECT("R4:R"&amp;COUNTA($C:$C)+3))</f>
        <v>#NAME?</v>
      </c>
      <c r="S2" s="26" t="e">
        <f ca="1">SUM(INDIRECT("S4:S"&amp;COUNTA($C:$C)+3))</f>
        <v>#NAME?</v>
      </c>
      <c r="T2" s="26" t="e">
        <f ca="1">SUM(INDIRECT("T4:T"&amp;COUNTA($C:$C)+3))</f>
        <v>#NAME?</v>
      </c>
      <c r="U2" s="26" t="e">
        <f ca="1">SUM(INDIRECT("U4:U"&amp;COUNTA($C:$C)+3))</f>
        <v>#NAME?</v>
      </c>
      <c r="V2" s="26" t="e">
        <f ca="1">SUM(INDIRECT("V4:V"&amp;COUNTA($C:$C)+3))</f>
        <v>#NAME?</v>
      </c>
      <c r="W2" s="26" t="e">
        <f ca="1">SUM(INDIRECT("W4:W"&amp;COUNTA($C:$C)+3))</f>
        <v>#NAME?</v>
      </c>
      <c r="X2" s="26" t="e">
        <f ca="1">SUM(INDIRECT("X4:X"&amp;COUNTA($C:$C)+3))</f>
        <v>#NAME?</v>
      </c>
      <c r="Y2" s="26" t="e">
        <f ca="1">SUM(INDIRECT("Y4:Y"&amp;COUNTA($C:$C)+3))</f>
        <v>#NAME?</v>
      </c>
      <c r="Z2" s="26" t="e">
        <f ca="1">SUM(INDIRECT("Z4:Z"&amp;COUNTA($C:$C)+3))</f>
        <v>#NAME?</v>
      </c>
      <c r="AA2" s="26" t="e">
        <f ca="1">SUM(INDIRECT("AA4:AA"&amp;COUNTA($C:$C)+3))</f>
        <v>#NAME?</v>
      </c>
      <c r="AB2" s="26" t="e">
        <f ca="1">SUM(INDIRECT("AB4:AB"&amp;COUNTA($C:$C)+3))</f>
        <v>#NAME?</v>
      </c>
      <c r="AC2" s="26" t="e">
        <f ca="1">SUM(INDIRECT("AC4:AC"&amp;COUNTA($C:$C)+3))</f>
        <v>#NAME?</v>
      </c>
    </row>
    <row r="3" spans="1:29" ht="25.5">
      <c r="A3" s="60" t="s">
        <v>2</v>
      </c>
      <c r="B3" s="21" t="s">
        <v>1</v>
      </c>
      <c r="C3" s="60" t="s">
        <v>14</v>
      </c>
      <c r="D3" s="21" t="s">
        <v>15</v>
      </c>
      <c r="E3" s="21" t="s">
        <v>125</v>
      </c>
      <c r="F3" s="22" t="s">
        <v>68</v>
      </c>
      <c r="G3" s="22" t="s">
        <v>69</v>
      </c>
      <c r="H3" s="23" t="s">
        <v>72</v>
      </c>
      <c r="I3" s="23" t="s">
        <v>73</v>
      </c>
      <c r="J3" s="23" t="s">
        <v>74</v>
      </c>
      <c r="K3" s="23" t="s">
        <v>75</v>
      </c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4" t="s">
        <v>92</v>
      </c>
      <c r="S3" s="24" t="s">
        <v>91</v>
      </c>
      <c r="T3" s="24" t="s">
        <v>93</v>
      </c>
      <c r="U3" s="24" t="s">
        <v>94</v>
      </c>
      <c r="V3" s="24" t="s">
        <v>95</v>
      </c>
      <c r="W3" s="24" t="s">
        <v>96</v>
      </c>
      <c r="X3" s="24" t="s">
        <v>97</v>
      </c>
      <c r="Y3" s="24" t="s">
        <v>98</v>
      </c>
      <c r="Z3" s="24" t="s">
        <v>99</v>
      </c>
      <c r="AA3" s="24" t="s">
        <v>100</v>
      </c>
      <c r="AB3" s="24" t="s">
        <v>101</v>
      </c>
      <c r="AC3" s="24" t="s">
        <v>102</v>
      </c>
    </row>
    <row r="4" spans="1:29">
      <c r="A4" t="s">
        <v>13</v>
      </c>
      <c r="C4" t="s">
        <v>18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27" t="e">
        <f t="shared" ref="R4:AC4" ca="1" si="0">F4-SUMPRODUCT((Libellés_principaux=$C4)*(Libellés_secondaires=$D4)*(Débit))</f>
        <v>#NAME?</v>
      </c>
      <c r="S4" s="27" t="e">
        <f t="shared" ca="1" si="0"/>
        <v>#NAME?</v>
      </c>
      <c r="T4" s="27" t="e">
        <f t="shared" ca="1" si="0"/>
        <v>#NAME?</v>
      </c>
      <c r="U4" s="27" t="e">
        <f t="shared" ca="1" si="0"/>
        <v>#NAME?</v>
      </c>
      <c r="V4" s="27" t="e">
        <f t="shared" ca="1" si="0"/>
        <v>#NAME?</v>
      </c>
      <c r="W4" s="27" t="e">
        <f t="shared" ca="1" si="0"/>
        <v>#NAME?</v>
      </c>
      <c r="X4" s="27" t="e">
        <f t="shared" ca="1" si="0"/>
        <v>#NAME?</v>
      </c>
      <c r="Y4" s="27" t="e">
        <f t="shared" ca="1" si="0"/>
        <v>#NAME?</v>
      </c>
      <c r="Z4" s="27" t="e">
        <f t="shared" ca="1" si="0"/>
        <v>#NAME?</v>
      </c>
      <c r="AA4" s="27" t="e">
        <f t="shared" ca="1" si="0"/>
        <v>#NAME?</v>
      </c>
      <c r="AB4" s="27" t="e">
        <f t="shared" ca="1" si="0"/>
        <v>#NAME?</v>
      </c>
      <c r="AC4" s="27" t="e">
        <f t="shared" ca="1" si="0"/>
        <v>#NAME?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T19"/>
  <sheetViews>
    <sheetView zoomScale="70" zoomScaleNormal="70" workbookViewId="0">
      <selection activeCell="R2" sqref="R1:R1048576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</row>
    <row r="2" spans="1:20" ht="21" thickBot="1">
      <c r="A2" s="150" t="s">
        <v>121</v>
      </c>
      <c r="B2" s="151"/>
      <c r="C2" s="151"/>
      <c r="D2" s="151"/>
      <c r="E2" s="151"/>
      <c r="F2" s="151"/>
      <c r="G2" s="151"/>
      <c r="H2" s="151"/>
      <c r="I2" s="152"/>
      <c r="J2" s="29" t="s">
        <v>123</v>
      </c>
      <c r="K2" s="30"/>
      <c r="L2" s="30"/>
      <c r="M2" s="30"/>
      <c r="N2" s="30"/>
      <c r="O2" s="30"/>
      <c r="P2" s="30"/>
      <c r="Q2" s="30"/>
      <c r="R2" s="30"/>
      <c r="S2" s="30"/>
      <c r="T2" s="31"/>
    </row>
    <row r="3" spans="1:20" ht="21" thickBot="1">
      <c r="A3" s="153" t="s">
        <v>122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5"/>
      <c r="S3" s="156" t="s">
        <v>107</v>
      </c>
      <c r="T3" s="157"/>
    </row>
    <row r="4" spans="1:20" ht="29.25" thickBot="1">
      <c r="A4" s="32" t="s">
        <v>108</v>
      </c>
      <c r="B4" s="158">
        <v>700</v>
      </c>
      <c r="C4" s="159"/>
      <c r="D4" s="32" t="s">
        <v>109</v>
      </c>
      <c r="E4" s="158">
        <v>200</v>
      </c>
      <c r="F4" s="159"/>
      <c r="G4" s="32" t="s">
        <v>3</v>
      </c>
      <c r="H4" s="158">
        <v>150</v>
      </c>
      <c r="I4" s="159"/>
      <c r="J4" s="32" t="s">
        <v>110</v>
      </c>
      <c r="K4" s="158">
        <v>120</v>
      </c>
      <c r="L4" s="159"/>
      <c r="M4" s="32" t="s">
        <v>111</v>
      </c>
      <c r="N4" s="158">
        <v>0</v>
      </c>
      <c r="O4" s="159"/>
      <c r="P4" s="32" t="s">
        <v>112</v>
      </c>
      <c r="Q4" s="158">
        <v>0</v>
      </c>
      <c r="R4" s="159"/>
      <c r="S4" s="33" t="s">
        <v>113</v>
      </c>
      <c r="T4" s="34">
        <f>SUM(T6:T16)</f>
        <v>0</v>
      </c>
    </row>
    <row r="5" spans="1:20" ht="29.25" thickBot="1">
      <c r="A5" s="35" t="s">
        <v>114</v>
      </c>
      <c r="B5" s="164">
        <f>B4-C17</f>
        <v>700</v>
      </c>
      <c r="C5" s="165"/>
      <c r="D5" s="36" t="s">
        <v>114</v>
      </c>
      <c r="E5" s="166">
        <f>E4-F17</f>
        <v>200</v>
      </c>
      <c r="F5" s="167"/>
      <c r="G5" s="36" t="s">
        <v>114</v>
      </c>
      <c r="H5" s="166">
        <f>H4-I17</f>
        <v>150</v>
      </c>
      <c r="I5" s="167"/>
      <c r="J5" s="36" t="s">
        <v>114</v>
      </c>
      <c r="K5" s="166">
        <f>K4-L17</f>
        <v>120</v>
      </c>
      <c r="L5" s="167"/>
      <c r="M5" s="36" t="s">
        <v>114</v>
      </c>
      <c r="N5" s="166">
        <f>N4-O17</f>
        <v>0</v>
      </c>
      <c r="O5" s="167"/>
      <c r="P5" s="36" t="s">
        <v>114</v>
      </c>
      <c r="Q5" s="166">
        <f>Q4-R17</f>
        <v>0</v>
      </c>
      <c r="R5" s="167"/>
      <c r="S5" s="37" t="s">
        <v>115</v>
      </c>
      <c r="T5" s="38" t="s">
        <v>116</v>
      </c>
    </row>
    <row r="6" spans="1:20" ht="18.75" thickBot="1">
      <c r="A6" s="37" t="s">
        <v>115</v>
      </c>
      <c r="B6" s="39" t="s">
        <v>117</v>
      </c>
      <c r="C6" s="38" t="s">
        <v>118</v>
      </c>
      <c r="D6" s="37" t="s">
        <v>115</v>
      </c>
      <c r="E6" s="39" t="s">
        <v>117</v>
      </c>
      <c r="F6" s="38" t="s">
        <v>118</v>
      </c>
      <c r="G6" s="37" t="s">
        <v>115</v>
      </c>
      <c r="H6" s="39" t="s">
        <v>117</v>
      </c>
      <c r="I6" s="38" t="s">
        <v>118</v>
      </c>
      <c r="J6" s="37" t="s">
        <v>115</v>
      </c>
      <c r="K6" s="39" t="s">
        <v>117</v>
      </c>
      <c r="L6" s="38" t="s">
        <v>118</v>
      </c>
      <c r="M6" s="37" t="s">
        <v>115</v>
      </c>
      <c r="N6" s="39" t="s">
        <v>117</v>
      </c>
      <c r="O6" s="38" t="s">
        <v>118</v>
      </c>
      <c r="P6" s="37" t="s">
        <v>115</v>
      </c>
      <c r="Q6" s="39" t="s">
        <v>117</v>
      </c>
      <c r="R6" s="38" t="s">
        <v>118</v>
      </c>
      <c r="S6" s="40"/>
      <c r="T6" s="41"/>
    </row>
    <row r="7" spans="1:20" ht="18">
      <c r="A7" s="42"/>
      <c r="B7" s="43"/>
      <c r="C7" s="41"/>
      <c r="D7" s="42"/>
      <c r="E7" s="43"/>
      <c r="F7" s="41"/>
      <c r="G7" s="42"/>
      <c r="H7" s="43"/>
      <c r="I7" s="41"/>
      <c r="J7" s="42"/>
      <c r="K7" s="43"/>
      <c r="L7" s="41"/>
      <c r="M7" s="42"/>
      <c r="N7" s="43"/>
      <c r="O7" s="41"/>
      <c r="P7" s="42"/>
      <c r="Q7" s="43"/>
      <c r="R7" s="41"/>
      <c r="S7" s="40"/>
      <c r="T7" s="41"/>
    </row>
    <row r="8" spans="1:20" ht="18">
      <c r="A8" s="44"/>
      <c r="B8" s="45"/>
      <c r="C8" s="46"/>
      <c r="D8" s="44"/>
      <c r="E8" s="45"/>
      <c r="F8" s="46"/>
      <c r="G8" s="44"/>
      <c r="H8" s="45"/>
      <c r="I8" s="46"/>
      <c r="J8" s="44"/>
      <c r="K8" s="45"/>
      <c r="L8" s="46"/>
      <c r="M8" s="44"/>
      <c r="N8" s="45"/>
      <c r="O8" s="46"/>
      <c r="P8" s="44"/>
      <c r="Q8" s="45"/>
      <c r="R8" s="46"/>
      <c r="S8" s="47"/>
      <c r="T8" s="46"/>
    </row>
    <row r="9" spans="1:20" ht="18">
      <c r="A9" s="44"/>
      <c r="B9" s="45"/>
      <c r="C9" s="46"/>
      <c r="D9" s="44"/>
      <c r="E9" s="45"/>
      <c r="F9" s="46"/>
      <c r="G9" s="44"/>
      <c r="H9" s="45"/>
      <c r="I9" s="46"/>
      <c r="J9" s="44"/>
      <c r="K9" s="45"/>
      <c r="L9" s="46"/>
      <c r="M9" s="44"/>
      <c r="N9" s="45"/>
      <c r="O9" s="46"/>
      <c r="P9" s="44"/>
      <c r="Q9" s="45"/>
      <c r="R9" s="46"/>
      <c r="S9" s="47"/>
      <c r="T9" s="46"/>
    </row>
    <row r="10" spans="1:20" ht="18">
      <c r="A10" s="44"/>
      <c r="B10" s="45"/>
      <c r="C10" s="46"/>
      <c r="D10" s="44"/>
      <c r="E10" s="45"/>
      <c r="F10" s="46"/>
      <c r="G10" s="44"/>
      <c r="H10" s="45"/>
      <c r="I10" s="46"/>
      <c r="J10" s="44"/>
      <c r="K10" s="45"/>
      <c r="L10" s="46"/>
      <c r="M10" s="44"/>
      <c r="N10" s="45"/>
      <c r="O10" s="46"/>
      <c r="P10" s="44"/>
      <c r="Q10" s="45"/>
      <c r="R10" s="46"/>
      <c r="S10" s="47"/>
      <c r="T10" s="46"/>
    </row>
    <row r="11" spans="1:20" ht="18">
      <c r="A11" s="44"/>
      <c r="B11" s="45"/>
      <c r="C11" s="46"/>
      <c r="D11" s="44"/>
      <c r="E11" s="45"/>
      <c r="F11" s="46"/>
      <c r="G11" s="44"/>
      <c r="H11" s="45"/>
      <c r="I11" s="46"/>
      <c r="J11" s="44"/>
      <c r="K11" s="45"/>
      <c r="L11" s="46"/>
      <c r="M11" s="44"/>
      <c r="N11" s="45"/>
      <c r="O11" s="46"/>
      <c r="P11" s="44"/>
      <c r="Q11" s="45"/>
      <c r="R11" s="46"/>
      <c r="S11" s="47"/>
      <c r="T11" s="46"/>
    </row>
    <row r="12" spans="1:20" ht="18">
      <c r="A12" s="44"/>
      <c r="B12" s="45"/>
      <c r="C12" s="46"/>
      <c r="D12" s="44"/>
      <c r="E12" s="45"/>
      <c r="F12" s="46"/>
      <c r="G12" s="44"/>
      <c r="H12" s="45"/>
      <c r="I12" s="46"/>
      <c r="J12" s="44"/>
      <c r="K12" s="45"/>
      <c r="L12" s="46"/>
      <c r="M12" s="44"/>
      <c r="N12" s="45"/>
      <c r="O12" s="46"/>
      <c r="P12" s="44"/>
      <c r="Q12" s="45"/>
      <c r="R12" s="46"/>
      <c r="S12" s="47"/>
      <c r="T12" s="46"/>
    </row>
    <row r="13" spans="1:20" ht="18">
      <c r="A13" s="47"/>
      <c r="B13" s="45"/>
      <c r="C13" s="46"/>
      <c r="D13" s="47"/>
      <c r="E13" s="45"/>
      <c r="F13" s="46"/>
      <c r="G13" s="47"/>
      <c r="H13" s="45"/>
      <c r="I13" s="46"/>
      <c r="J13" s="47"/>
      <c r="K13" s="45"/>
      <c r="L13" s="46"/>
      <c r="M13" s="47"/>
      <c r="N13" s="45"/>
      <c r="O13" s="46"/>
      <c r="P13" s="47"/>
      <c r="Q13" s="45"/>
      <c r="R13" s="46"/>
      <c r="S13" s="47"/>
      <c r="T13" s="46"/>
    </row>
    <row r="14" spans="1:20" ht="18">
      <c r="A14" s="47"/>
      <c r="B14" s="45"/>
      <c r="C14" s="46"/>
      <c r="D14" s="47"/>
      <c r="E14" s="45"/>
      <c r="F14" s="46"/>
      <c r="G14" s="47"/>
      <c r="H14" s="45"/>
      <c r="I14" s="46"/>
      <c r="J14" s="47"/>
      <c r="K14" s="45"/>
      <c r="L14" s="46"/>
      <c r="M14" s="47"/>
      <c r="N14" s="45"/>
      <c r="O14" s="46"/>
      <c r="P14" s="47"/>
      <c r="Q14" s="45"/>
      <c r="R14" s="46"/>
      <c r="S14" s="47"/>
      <c r="T14" s="46"/>
    </row>
    <row r="15" spans="1:20" ht="18">
      <c r="A15" s="47"/>
      <c r="B15" s="45"/>
      <c r="C15" s="46"/>
      <c r="D15" s="47"/>
      <c r="E15" s="45"/>
      <c r="F15" s="46"/>
      <c r="G15" s="47"/>
      <c r="H15" s="45"/>
      <c r="I15" s="46"/>
      <c r="J15" s="47"/>
      <c r="K15" s="45"/>
      <c r="L15" s="46"/>
      <c r="M15" s="47"/>
      <c r="N15" s="45"/>
      <c r="O15" s="46"/>
      <c r="P15" s="47"/>
      <c r="Q15" s="45"/>
      <c r="R15" s="46"/>
      <c r="S15" s="47"/>
      <c r="T15" s="46"/>
    </row>
    <row r="16" spans="1:20" ht="18.75" thickBot="1">
      <c r="A16" s="48"/>
      <c r="B16" s="49"/>
      <c r="C16" s="50"/>
      <c r="D16" s="48"/>
      <c r="E16" s="49"/>
      <c r="F16" s="50"/>
      <c r="G16" s="48"/>
      <c r="H16" s="49"/>
      <c r="I16" s="50"/>
      <c r="J16" s="48"/>
      <c r="K16" s="49"/>
      <c r="L16" s="50"/>
      <c r="M16" s="48"/>
      <c r="N16" s="49"/>
      <c r="O16" s="50"/>
      <c r="P16" s="48"/>
      <c r="Q16" s="49"/>
      <c r="R16" s="50"/>
      <c r="S16" s="51"/>
      <c r="T16" s="52"/>
    </row>
    <row r="17" spans="1:20" ht="29.25" thickBot="1">
      <c r="A17" s="53" t="str">
        <f>"Total "&amp;A4</f>
        <v>Total Achats divers</v>
      </c>
      <c r="B17" s="54">
        <f>SUM(B7:B16)</f>
        <v>0</v>
      </c>
      <c r="C17" s="55">
        <f t="array" ref="C17">SUMPRODUCT((IF(B7:B16=0,C7:C16,B7:B16))*1)</f>
        <v>0</v>
      </c>
      <c r="D17" s="53" t="str">
        <f>"Total "&amp;D4</f>
        <v>Total Habillement</v>
      </c>
      <c r="E17" s="54">
        <f>SUM(E7:E16)</f>
        <v>0</v>
      </c>
      <c r="F17" s="55">
        <f t="array" ref="F17">SUMPRODUCT((IF(E7:E16=0,F7:F16,E7:E16))*1)</f>
        <v>0</v>
      </c>
      <c r="G17" s="53" t="str">
        <f>"Total "&amp;G4</f>
        <v>Total Divers</v>
      </c>
      <c r="H17" s="54">
        <f>SUM(H7:H16)</f>
        <v>0</v>
      </c>
      <c r="I17" s="55">
        <f t="array" ref="I17">SUMPRODUCT((IF(H7:H16=0,I7:I16,H7:H16))*1)</f>
        <v>0</v>
      </c>
      <c r="J17" s="53" t="str">
        <f>"Total "&amp;J4</f>
        <v>Total Cantine</v>
      </c>
      <c r="K17" s="54">
        <f>SUM(K7:K16)</f>
        <v>0</v>
      </c>
      <c r="L17" s="55">
        <f t="array" ref="L17">SUMPRODUCT((IF(K7:K16=0,L7:L16,K7:K16))*1)</f>
        <v>0</v>
      </c>
      <c r="M17" s="53" t="str">
        <f>"Total "&amp;M4</f>
        <v>Total Extra</v>
      </c>
      <c r="N17" s="54">
        <f>SUM(N7:N16)</f>
        <v>0</v>
      </c>
      <c r="O17" s="55">
        <f t="array" ref="O17">SUMPRODUCT((IF(N7:N16=0,O7:O16,N7:N16))*1)</f>
        <v>0</v>
      </c>
      <c r="P17" s="53" t="str">
        <f>"Total "&amp;P4</f>
        <v>Total Autre</v>
      </c>
      <c r="Q17" s="54">
        <f>SUM(Q7:Q16)</f>
        <v>0</v>
      </c>
      <c r="R17" s="55">
        <f t="array" ref="R17">SUMPRODUCT((IF(Q7:Q16=0,R7:R16,Q7:Q16))*1)</f>
        <v>0</v>
      </c>
      <c r="S17" s="53" t="s">
        <v>119</v>
      </c>
      <c r="T17" s="56">
        <f>T4</f>
        <v>0</v>
      </c>
    </row>
    <row r="18" spans="1:20" ht="31.5">
      <c r="A18" s="57" t="s">
        <v>120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1"/>
    </row>
    <row r="19" spans="1:20" ht="16.5" thickBot="1">
      <c r="A19" s="58"/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3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Gestion_Dépense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2016-01-01T22:21:11Z</dcterms:modified>
</cp:coreProperties>
</file>