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9675" yWindow="240" windowWidth="14235" windowHeight="12120" tabRatio="804" activeTab="2"/>
  </bookViews>
  <sheets>
    <sheet name="TCD_Compte" sheetId="29" r:id="rId1"/>
    <sheet name="TCD_Catégorie" sheetId="28" r:id="rId2"/>
    <sheet name="Crédit_Débit" sheetId="7" r:id="rId3"/>
    <sheet name="BD_Rubrique" sheetId="17" r:id="rId4"/>
    <sheet name="BD_Nom" sheetId="33" r:id="rId5"/>
    <sheet name="Système" sheetId="25" r:id="rId6"/>
    <sheet name="Mensualisation" sheetId="26" r:id="rId7"/>
    <sheet name="Carburant" sheetId="32" r:id="rId8"/>
    <sheet name="Budjet" sheetId="27" r:id="rId9"/>
    <sheet name="Gestion dépense" sheetId="31" r:id="rId10"/>
  </sheets>
  <functionGroups/>
  <definedNames>
    <definedName name="_xlnm._FilterDatabase" localSheetId="2" hidden="1">Crédit_Débit!$A$3:$I$27</definedName>
    <definedName name="Compte_princ">Système!$G$1</definedName>
    <definedName name="Date">Système!$G$4</definedName>
    <definedName name="Débit">OFFSET(Crédit_Débit!#REF!,,,COUNTA(Crédit_Débit!$I:$I))</definedName>
    <definedName name="IdCarburant">Système!$I$2</definedName>
    <definedName name="IdTransfert">Système!$J$2</definedName>
    <definedName name="NumCheque">OFFSET(Système!$B$1,1,,COUNTA(Système!$B:$B)-1)</definedName>
    <definedName name="suivi_chèque">Système!$G$2</definedName>
  </definedNames>
  <calcPr calcId="124519"/>
  <pivotCaches>
    <pivotCache cacheId="8" r:id="rId11"/>
  </pivotCaches>
  <fileRecoveryPr repairLoad="1"/>
</workbook>
</file>

<file path=xl/calcChain.xml><?xml version="1.0" encoding="utf-8"?>
<calcChain xmlns="http://schemas.openxmlformats.org/spreadsheetml/2006/main">
  <c r="J27" i="7"/>
  <c r="K27"/>
  <c r="J26"/>
  <c r="K26"/>
  <c r="J17"/>
  <c r="K17"/>
  <c r="J16"/>
  <c r="K16"/>
  <c r="J15"/>
  <c r="K15"/>
  <c r="J14"/>
  <c r="K14"/>
  <c r="J10" i="32"/>
  <c r="J25" i="7"/>
  <c r="K25"/>
  <c r="J9" i="32"/>
  <c r="J24" i="7"/>
  <c r="K24"/>
  <c r="J23"/>
  <c r="K23"/>
  <c r="J22"/>
  <c r="K22"/>
  <c r="J21"/>
  <c r="K21"/>
  <c r="J20"/>
  <c r="K20"/>
  <c r="J19"/>
  <c r="K19"/>
  <c r="J18"/>
  <c r="K18"/>
  <c r="J8" i="32"/>
  <c r="J13" i="7"/>
  <c r="K13"/>
  <c r="J7" i="32"/>
  <c r="J12" i="7"/>
  <c r="K12"/>
  <c r="J6" i="32"/>
  <c r="J11" i="7"/>
  <c r="K11"/>
  <c r="J5" i="32"/>
  <c r="J10" i="7"/>
  <c r="K10"/>
  <c r="J4" i="32"/>
  <c r="J9" i="7"/>
  <c r="K9"/>
  <c r="J3" i="32"/>
  <c r="J8" i="7"/>
  <c r="K8"/>
  <c r="J4"/>
  <c r="K4"/>
  <c r="J7"/>
  <c r="K7"/>
  <c r="J6"/>
  <c r="K6"/>
  <c r="J5" l="1"/>
  <c r="K5"/>
  <c r="J2" i="32" l="1"/>
  <c r="S4" i="27" l="1"/>
  <c r="T4"/>
  <c r="U4"/>
  <c r="V4"/>
  <c r="W4"/>
  <c r="X4"/>
  <c r="Y4"/>
  <c r="Z4"/>
  <c r="AA4"/>
  <c r="AB4"/>
  <c r="AC4"/>
  <c r="R4"/>
  <c r="E4"/>
  <c r="S2"/>
  <c r="U2"/>
  <c r="R2"/>
  <c r="AB2"/>
  <c r="V2"/>
  <c r="AA2"/>
  <c r="X2"/>
  <c r="Z2"/>
  <c r="AC2"/>
  <c r="W2"/>
  <c r="T2"/>
  <c r="Y2"/>
  <c r="R17" i="31" l="1" a="1"/>
  <c r="R17" s="1"/>
  <c r="Q5" s="1"/>
  <c r="Q17"/>
  <c r="P17"/>
  <c r="O17" a="1"/>
  <c r="O17" s="1"/>
  <c r="N5" s="1"/>
  <c r="N17"/>
  <c r="M17"/>
  <c r="L17" a="1"/>
  <c r="L17" s="1"/>
  <c r="K5" s="1"/>
  <c r="K17"/>
  <c r="J17"/>
  <c r="I17" a="1"/>
  <c r="I17" s="1"/>
  <c r="H5" s="1"/>
  <c r="H17"/>
  <c r="G17"/>
  <c r="F17" a="1"/>
  <c r="F17" s="1"/>
  <c r="E5" s="1"/>
  <c r="E17"/>
  <c r="D17"/>
  <c r="C17" a="1"/>
  <c r="C17" s="1"/>
  <c r="B5" s="1"/>
  <c r="B17"/>
  <c r="A17"/>
  <c r="T4"/>
  <c r="T17" s="1"/>
  <c r="G4" i="25" l="1"/>
  <c r="L4" i="7"/>
  <c r="L5" s="1"/>
  <c r="L6" s="1"/>
  <c r="L7" s="1"/>
  <c r="L8" s="1"/>
  <c r="L9" s="1"/>
  <c r="L10" s="1"/>
  <c r="L11" s="1"/>
  <c r="L12" s="1"/>
  <c r="L13" s="1"/>
  <c r="L14" s="1"/>
  <c r="L15" s="1"/>
  <c r="L16" s="1"/>
  <c r="L17" s="1"/>
  <c r="L18" s="1"/>
  <c r="L19" s="1"/>
  <c r="L20" s="1"/>
  <c r="L21" s="1"/>
  <c r="L22" s="1"/>
  <c r="L23" s="1"/>
  <c r="L24" s="1"/>
  <c r="L25" s="1"/>
  <c r="L26" s="1"/>
  <c r="L27" s="1"/>
</calcChain>
</file>

<file path=xl/comments1.xml><?xml version="1.0" encoding="utf-8"?>
<comments xmlns="http://schemas.openxmlformats.org/spreadsheetml/2006/main">
  <authors>
    <author>Ben</author>
  </authors>
  <commentList>
    <comment ref="O3" authorId="0">
      <text>
        <r>
          <rPr>
            <sz val="9"/>
            <color indexed="81"/>
            <rFont val="Tahoma"/>
            <family val="2"/>
          </rPr>
          <t>Cette colonne pourra être masquée</t>
        </r>
      </text>
    </comment>
  </commentList>
</comments>
</file>

<file path=xl/comments2.xml><?xml version="1.0" encoding="utf-8"?>
<comments xmlns="http://schemas.openxmlformats.org/spreadsheetml/2006/main">
  <authors>
    <author>PC-HP</author>
  </authors>
  <commentList>
    <comment ref="A14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  <comment ref="D14" authorId="0">
      <text>
        <r>
          <rPr>
            <b/>
            <sz val="8"/>
            <color indexed="81"/>
            <rFont val="Tahoma"/>
            <family val="2"/>
          </rPr>
          <t xml:space="preserve">Livre de compte:
</t>
        </r>
        <r>
          <rPr>
            <sz val="8"/>
            <color indexed="81"/>
            <rFont val="Tahoma"/>
            <family val="2"/>
          </rPr>
          <t>Ne pas modifier le texte</t>
        </r>
      </text>
    </comment>
  </commentList>
</comments>
</file>

<file path=xl/sharedStrings.xml><?xml version="1.0" encoding="utf-8"?>
<sst xmlns="http://schemas.openxmlformats.org/spreadsheetml/2006/main" count="669" uniqueCount="241">
  <si>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</si>
  <si>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</si>
  <si>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</si>
  <si>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</si>
  <si>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</si>
  <si>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</si>
  <si>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</si>
  <si>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</si>
  <si>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</si>
  <si>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</si>
  <si>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</si>
  <si>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Crédit</t>
  </si>
  <si>
    <t>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</si>
  <si>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</si>
  <si>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</si>
  <si>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</si>
  <si>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</si>
  <si>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</si>
  <si>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</si>
  <si>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</si>
  <si>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</si>
  <si>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</si>
  <si>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</si>
  <si>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</si>
  <si>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</si>
  <si>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</si>
  <si>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</si>
  <si>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</si>
  <si>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</si>
  <si>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</si>
  <si>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</si>
  <si>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</si>
  <si>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</si>
  <si>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</si>
  <si>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</si>
  <si>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</si>
  <si>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</si>
  <si>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</si>
  <si>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</si>
  <si>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</si>
  <si>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</si>
  <si>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</si>
  <si>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</si>
  <si>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</si>
  <si>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</si>
  <si>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</si>
  <si>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</si>
  <si>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</si>
  <si>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</si>
  <si>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</si>
  <si>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</si>
  <si>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</si>
  <si>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</si>
  <si>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</si>
  <si>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</si>
  <si>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</si>
  <si>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</si>
  <si>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</si>
  <si>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</si>
  <si>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</si>
  <si>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</si>
  <si>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</si>
  <si>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</si>
  <si>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</si>
  <si>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</si>
  <si>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</si>
  <si>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</si>
  <si>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</si>
  <si>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</si>
  <si>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</si>
  <si>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</si>
  <si>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</si>
  <si>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</si>
  <si>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</si>
  <si>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</si>
  <si>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</si>
  <si>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</si>
  <si>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</si>
  <si>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</si>
  <si>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</si>
  <si>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</si>
  <si>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</si>
  <si>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</si>
  <si>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</si>
  <si>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</si>
  <si>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</si>
  <si>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</si>
  <si>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</si>
  <si>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</si>
  <si>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</si>
  <si>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</si>
  <si>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Type d'opération</t>
  </si>
  <si>
    <t>Chèque</t>
  </si>
  <si>
    <t>Versement</t>
  </si>
  <si>
    <t>Virement</t>
  </si>
  <si>
    <t>Prélèvement</t>
  </si>
  <si>
    <t>E-carte bleu</t>
  </si>
  <si>
    <t>Monnaie</t>
  </si>
  <si>
    <t>XXX - Monnaie</t>
  </si>
  <si>
    <t>YYY - Monnaie</t>
  </si>
  <si>
    <t>Opération</t>
  </si>
  <si>
    <t>Janvier</t>
  </si>
  <si>
    <t>Février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</si>
  <si>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</si>
  <si>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</si>
  <si>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</si>
  <si>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</si>
  <si>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</si>
  <si>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</si>
  <si>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</si>
  <si>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</si>
  <si>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</si>
  <si>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</si>
  <si>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</si>
  <si>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</si>
  <si>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</si>
  <si>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(Tous)</t>
  </si>
  <si>
    <t>Solde Courant</t>
  </si>
  <si>
    <t>Travail YYY</t>
  </si>
  <si>
    <t>Somme de Solde Courant</t>
  </si>
  <si>
    <t>Crédit/Débit</t>
  </si>
  <si>
    <t>Inscrite</t>
  </si>
  <si>
    <t>XYX</t>
  </si>
  <si>
    <t>CA</t>
  </si>
  <si>
    <t>Solde Réel</t>
  </si>
  <si>
    <t>Compte Principal (Pour l'entête)</t>
  </si>
  <si>
    <t>Suivi automatique de la numérotation des chèques</t>
  </si>
  <si>
    <t>Non Inscrite</t>
  </si>
  <si>
    <t>Février2</t>
  </si>
  <si>
    <t>Janvier1</t>
  </si>
  <si>
    <t>Mars3</t>
  </si>
  <si>
    <t>Avril4</t>
  </si>
  <si>
    <t>Mai5</t>
  </si>
  <si>
    <t>Juin6</t>
  </si>
  <si>
    <t>Juillet7</t>
  </si>
  <si>
    <t>Août8</t>
  </si>
  <si>
    <t>Septembre9</t>
  </si>
  <si>
    <t>Octobre10</t>
  </si>
  <si>
    <t>Novembre11</t>
  </si>
  <si>
    <t>Décembre12</t>
  </si>
  <si>
    <t>Pas de chéquier</t>
  </si>
  <si>
    <t>Numéro du chèque</t>
  </si>
  <si>
    <t>Date du jour</t>
  </si>
  <si>
    <t>Carte Bancaire</t>
  </si>
  <si>
    <t>Crédit budgété</t>
  </si>
  <si>
    <t>Achats divers</t>
  </si>
  <si>
    <t>Habillement</t>
  </si>
  <si>
    <t>Cantine</t>
  </si>
  <si>
    <t>Extra</t>
  </si>
  <si>
    <t>Autre</t>
  </si>
  <si>
    <t>Prévu pour le mois</t>
  </si>
  <si>
    <t>Reste pour le mois</t>
  </si>
  <si>
    <t>Date / Opération</t>
  </si>
  <si>
    <t>Valeur</t>
  </si>
  <si>
    <t>Bud.</t>
  </si>
  <si>
    <t>Réel</t>
  </si>
  <si>
    <t>Total</t>
  </si>
  <si>
    <t>Observation(s) :</t>
  </si>
  <si>
    <t>Position évaluée du compte en fin de mois d'Octobre</t>
  </si>
  <si>
    <t>Dépenses budgétées pour le mois d'Octobre</t>
  </si>
  <si>
    <t>RECHERCHE(9^9;Janvier!K:K)-SOMME(B17;E17;H17;K17;N17;Q17)+T17-RECHERCHEH(1;budget;2;FAUX)</t>
  </si>
  <si>
    <t>Solde Cumulé</t>
  </si>
  <si>
    <t>Total budgété</t>
  </si>
  <si>
    <t>Litre</t>
  </si>
  <si>
    <t>Tarif du litre</t>
  </si>
  <si>
    <t>Distance parcourue</t>
  </si>
  <si>
    <t>Litre/100Km</t>
  </si>
  <si>
    <t>YYY</t>
  </si>
  <si>
    <t>Conducteur</t>
  </si>
  <si>
    <t>Véhicule</t>
  </si>
  <si>
    <t>Nom des conducteur</t>
  </si>
  <si>
    <t>Type de voiture - Immatriculation</t>
  </si>
  <si>
    <t>Porche - XF9999</t>
  </si>
  <si>
    <t>R5 - SD0000</t>
  </si>
  <si>
    <t>Travail</t>
  </si>
  <si>
    <t>Sans Plomb 95</t>
  </si>
  <si>
    <t>Sans Plomb 98</t>
  </si>
  <si>
    <t>Sans Plomb 95 E10</t>
  </si>
  <si>
    <t>GPL</t>
  </si>
  <si>
    <t>Gasoil</t>
  </si>
  <si>
    <t>306 - fx1111</t>
  </si>
  <si>
    <t>Id (transfert ou carb)</t>
  </si>
  <si>
    <t>IdCarburant</t>
  </si>
  <si>
    <t>IdTransfert</t>
  </si>
  <si>
    <t>Véhicule1</t>
  </si>
  <si>
    <t>Véhicule2</t>
  </si>
  <si>
    <t>Véhicule3</t>
  </si>
  <si>
    <t>N° chèque</t>
  </si>
  <si>
    <t>10</t>
  </si>
  <si>
    <t>1,52</t>
  </si>
  <si>
    <t>Solde Réel / Banque</t>
  </si>
  <si>
    <t>Années</t>
  </si>
  <si>
    <t>2015</t>
  </si>
  <si>
    <t>(vide)</t>
  </si>
  <si>
    <t>Test 4</t>
  </si>
  <si>
    <t>azazaza</t>
  </si>
  <si>
    <t>Hygiène, soin modifie</t>
  </si>
  <si>
    <t>Assurance 2</t>
  </si>
  <si>
    <t>Habitation 2</t>
  </si>
  <si>
    <t>a1</t>
  </si>
  <si>
    <t>a2</t>
  </si>
  <si>
    <t>aaaa</t>
  </si>
  <si>
    <t>aazaz</t>
  </si>
  <si>
    <t>YYY - Compte Courant - lib modifié</t>
  </si>
  <si>
    <t>janv</t>
  </si>
  <si>
    <t>Banques</t>
  </si>
  <si>
    <t>Non</t>
  </si>
  <si>
    <t>XXX - Compte Courants</t>
  </si>
  <si>
    <t>bbbb</t>
  </si>
  <si>
    <t>Ajout du compte</t>
  </si>
  <si>
    <t>C41</t>
  </si>
  <si>
    <t>C42</t>
  </si>
  <si>
    <t>333,33</t>
  </si>
  <si>
    <t>34,34</t>
  </si>
  <si>
    <t>C47</t>
  </si>
  <si>
    <t>C48</t>
  </si>
  <si>
    <t>444,44</t>
  </si>
  <si>
    <t>45,45</t>
  </si>
  <si>
    <t>C49</t>
  </si>
  <si>
    <t>555,55</t>
  </si>
  <si>
    <t>54,54</t>
  </si>
  <si>
    <t>C50</t>
  </si>
  <si>
    <t>666,66</t>
  </si>
  <si>
    <t>65,65</t>
  </si>
  <si>
    <t>bbb</t>
  </si>
  <si>
    <t>févr</t>
  </si>
  <si>
    <t>Ferrari</t>
  </si>
  <si>
    <t>Lonborghini</t>
  </si>
  <si>
    <t>Porsche - XF9999</t>
  </si>
  <si>
    <t>C51</t>
  </si>
  <si>
    <t>777,77</t>
  </si>
  <si>
    <t>78,78</t>
  </si>
  <si>
    <t>C52</t>
  </si>
  <si>
    <t>888,88</t>
  </si>
  <si>
    <t>87,87</t>
  </si>
  <si>
    <t>TD53</t>
  </si>
  <si>
    <t>TC53</t>
  </si>
  <si>
    <t>TD54</t>
  </si>
  <si>
    <t>TC54</t>
  </si>
  <si>
    <t>TD55</t>
  </si>
  <si>
    <t>Copie de la ligne 17</t>
  </si>
</sst>
</file>

<file path=xl/styles.xml><?xml version="1.0" encoding="utf-8"?>
<styleSheet xmlns="http://schemas.openxmlformats.org/spreadsheetml/2006/main">
  <numFmts count="9">
    <numFmt numFmtId="164" formatCode="&quot;€&quot;#,##0.00_);[Red]\(&quot;€&quot;#,##0.00\)"/>
    <numFmt numFmtId="165" formatCode="[$-40C]d\-mmm\-yy;@"/>
    <numFmt numFmtId="166" formatCode="#,##0.00\ &quot;€&quot;"/>
    <numFmt numFmtId="167" formatCode="#,##0.00\ _€"/>
    <numFmt numFmtId="168" formatCode="[$-F800]dddd\,\ mmmm\ dd\,\ yyyy"/>
    <numFmt numFmtId="169" formatCode="#,##0.000\ &quot;€&quot;"/>
    <numFmt numFmtId="170" formatCode="#,##0.00&quot; Km&quot;"/>
    <numFmt numFmtId="171" formatCode="#,##0.00&quot; l&quot;"/>
    <numFmt numFmtId="172" formatCode="dd/mm/yy;@"/>
  </numFmts>
  <fonts count="24">
    <font>
      <sz val="10"/>
      <name val="Arial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Wingdings 2"/>
      <family val="1"/>
      <charset val="2"/>
    </font>
    <font>
      <sz val="10"/>
      <color rgb="FF000000"/>
      <name val="Calibri"/>
      <family val="2"/>
    </font>
    <font>
      <sz val="16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1"/>
      <name val="Cambria"/>
      <family val="1"/>
      <scheme val="major"/>
    </font>
    <font>
      <sz val="14"/>
      <name val="Cambria"/>
      <family val="1"/>
      <scheme val="major"/>
    </font>
    <font>
      <sz val="11"/>
      <name val="Cambria"/>
      <family val="1"/>
      <scheme val="major"/>
    </font>
    <font>
      <sz val="11"/>
      <color rgb="FFFF0000"/>
      <name val="Cambria"/>
      <family val="1"/>
      <scheme val="major"/>
    </font>
    <font>
      <u/>
      <sz val="12"/>
      <name val="Cambria"/>
      <family val="1"/>
      <scheme val="maj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0"/>
      <name val="Arial"/>
      <family val="2"/>
    </font>
    <font>
      <sz val="9"/>
      <color indexed="81"/>
      <name val="Tahoma"/>
      <family val="2"/>
    </font>
    <font>
      <sz val="10"/>
      <color theme="1"/>
      <name val="Calibri"/>
      <scheme val="minor"/>
    </font>
    <font>
      <sz val="10"/>
      <name val="Wingdings 2"/>
    </font>
  </fonts>
  <fills count="2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theme="6" tint="0.59999389629810485"/>
        <bgColor indexed="2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195">
    <xf numFmtId="0" fontId="0" fillId="0" borderId="0" xfId="0"/>
    <xf numFmtId="0" fontId="0" fillId="0" borderId="0" xfId="0" applyAlignment="1">
      <alignment vertical="top" wrapText="1"/>
    </xf>
    <xf numFmtId="165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applyBorder="1" applyAlignment="1">
      <alignment vertical="top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top" wrapText="1"/>
    </xf>
    <xf numFmtId="165" fontId="1" fillId="0" borderId="0" xfId="0" applyNumberFormat="1" applyFont="1" applyFill="1" applyAlignment="1">
      <alignment vertical="top" wrapText="1"/>
    </xf>
    <xf numFmtId="0" fontId="0" fillId="0" borderId="4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Fill="1" applyAlignment="1">
      <alignment vertical="top" wrapText="1"/>
    </xf>
    <xf numFmtId="165" fontId="4" fillId="0" borderId="0" xfId="0" applyNumberFormat="1" applyFont="1" applyFill="1" applyAlignment="1">
      <alignment vertical="top" wrapText="1"/>
    </xf>
    <xf numFmtId="0" fontId="0" fillId="0" borderId="0" xfId="0" applyBorder="1"/>
    <xf numFmtId="0" fontId="4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66" fontId="0" fillId="0" borderId="0" xfId="0" applyNumberFormat="1" applyAlignment="1">
      <alignment vertical="top" wrapText="1"/>
    </xf>
    <xf numFmtId="166" fontId="0" fillId="0" borderId="0" xfId="0" applyNumberFormat="1"/>
    <xf numFmtId="166" fontId="6" fillId="0" borderId="0" xfId="0" applyNumberFormat="1" applyFont="1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9" borderId="9" xfId="0" applyFont="1" applyFill="1" applyBorder="1" applyAlignment="1">
      <alignment vertical="top" wrapText="1"/>
    </xf>
    <xf numFmtId="0" fontId="7" fillId="8" borderId="9" xfId="0" applyFont="1" applyFill="1" applyBorder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11" borderId="0" xfId="0" applyNumberFormat="1" applyFill="1"/>
    <xf numFmtId="0" fontId="0" fillId="10" borderId="1" xfId="0" applyFill="1" applyBorder="1"/>
    <xf numFmtId="0" fontId="3" fillId="3" borderId="5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7" fontId="6" fillId="0" borderId="1" xfId="0" applyNumberFormat="1" applyFont="1" applyBorder="1" applyAlignment="1">
      <alignment vertical="center"/>
    </xf>
    <xf numFmtId="167" fontId="9" fillId="0" borderId="2" xfId="0" applyNumberFormat="1" applyFont="1" applyBorder="1" applyAlignment="1" applyProtection="1">
      <alignment vertical="center"/>
      <protection locked="0"/>
    </xf>
    <xf numFmtId="0" fontId="4" fillId="10" borderId="1" xfId="0" applyFont="1" applyFill="1" applyBorder="1"/>
    <xf numFmtId="168" fontId="0" fillId="12" borderId="1" xfId="0" applyNumberFormat="1" applyFill="1" applyBorder="1" applyAlignment="1">
      <alignment horizontal="left" vertical="center" wrapText="1"/>
    </xf>
    <xf numFmtId="166" fontId="6" fillId="0" borderId="1" xfId="0" applyNumberFormat="1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left" vertical="center" wrapText="1"/>
    </xf>
    <xf numFmtId="0" fontId="10" fillId="0" borderId="16" xfId="0" applyFont="1" applyBorder="1" applyAlignment="1">
      <alignment horizontal="center" vertical="center"/>
    </xf>
    <xf numFmtId="0" fontId="11" fillId="13" borderId="14" xfId="0" applyFont="1" applyFill="1" applyBorder="1"/>
    <xf numFmtId="0" fontId="11" fillId="13" borderId="17" xfId="0" applyFont="1" applyFill="1" applyBorder="1"/>
    <xf numFmtId="0" fontId="11" fillId="14" borderId="21" xfId="0" applyFont="1" applyFill="1" applyBorder="1" applyAlignment="1">
      <alignment horizontal="center" vertical="center" wrapText="1"/>
    </xf>
    <xf numFmtId="0" fontId="11" fillId="15" borderId="21" xfId="0" applyFont="1" applyFill="1" applyBorder="1" applyAlignment="1">
      <alignment horizontal="center" vertical="center" wrapText="1"/>
    </xf>
    <xf numFmtId="0" fontId="12" fillId="0" borderId="24" xfId="0" applyFont="1" applyFill="1" applyBorder="1" applyAlignment="1">
      <alignment horizontal="center" vertical="center" wrapText="1"/>
    </xf>
    <xf numFmtId="0" fontId="11" fillId="16" borderId="25" xfId="0" applyFont="1" applyFill="1" applyBorder="1" applyAlignment="1">
      <alignment horizontal="center" vertical="center" wrapText="1"/>
    </xf>
    <xf numFmtId="0" fontId="11" fillId="16" borderId="27" xfId="0" applyFont="1" applyFill="1" applyBorder="1" applyAlignment="1">
      <alignment horizontal="center" vertical="center" wrapText="1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 wrapText="1"/>
    </xf>
    <xf numFmtId="0" fontId="15" fillId="0" borderId="34" xfId="0" applyFont="1" applyBorder="1" applyAlignment="1">
      <alignment horizontal="center" vertical="center"/>
    </xf>
    <xf numFmtId="16" fontId="14" fillId="0" borderId="33" xfId="0" applyNumberFormat="1" applyFont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/>
    </xf>
    <xf numFmtId="16" fontId="14" fillId="0" borderId="35" xfId="0" applyNumberFormat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5" fillId="0" borderId="36" xfId="0" applyFont="1" applyBorder="1" applyAlignment="1">
      <alignment horizontal="center" vertical="center"/>
    </xf>
    <xf numFmtId="0" fontId="14" fillId="0" borderId="35" xfId="0" applyFont="1" applyBorder="1" applyAlignment="1">
      <alignment horizontal="center" vertical="center" wrapText="1"/>
    </xf>
    <xf numFmtId="0" fontId="14" fillId="0" borderId="27" xfId="0" applyFont="1" applyBorder="1" applyAlignment="1">
      <alignment horizontal="center" vertical="center" wrapText="1"/>
    </xf>
    <xf numFmtId="0" fontId="16" fillId="0" borderId="37" xfId="0" applyFont="1" applyBorder="1" applyAlignment="1">
      <alignment horizontal="center" vertical="center"/>
    </xf>
    <xf numFmtId="0" fontId="15" fillId="0" borderId="38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/>
    </xf>
    <xf numFmtId="0" fontId="15" fillId="0" borderId="18" xfId="0" applyFont="1" applyBorder="1" applyAlignment="1">
      <alignment horizontal="center" vertical="center" wrapText="1"/>
    </xf>
    <xf numFmtId="0" fontId="16" fillId="0" borderId="32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7" fillId="0" borderId="40" xfId="0" applyFont="1" applyBorder="1" applyAlignment="1">
      <alignment vertical="top" wrapText="1"/>
    </xf>
    <xf numFmtId="0" fontId="17" fillId="0" borderId="13" xfId="0" applyFont="1" applyBorder="1" applyAlignment="1">
      <alignment vertical="top" wrapText="1"/>
    </xf>
    <xf numFmtId="0" fontId="4" fillId="0" borderId="0" xfId="0" applyFont="1"/>
    <xf numFmtId="0" fontId="0" fillId="0" borderId="0" xfId="0" applyAlignment="1"/>
    <xf numFmtId="0" fontId="4" fillId="0" borderId="3" xfId="0" applyFont="1" applyFill="1" applyBorder="1" applyAlignment="1">
      <alignment vertical="top" wrapText="1"/>
    </xf>
    <xf numFmtId="165" fontId="0" fillId="0" borderId="0" xfId="0" applyNumberFormat="1"/>
    <xf numFmtId="169" fontId="0" fillId="0" borderId="0" xfId="0" applyNumberFormat="1"/>
    <xf numFmtId="49" fontId="3" fillId="0" borderId="0" xfId="0" applyNumberFormat="1" applyFont="1" applyFill="1" applyAlignment="1">
      <alignment horizontal="center" vertical="center" wrapText="1"/>
    </xf>
    <xf numFmtId="0" fontId="6" fillId="0" borderId="3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66" fontId="6" fillId="0" borderId="5" xfId="0" applyNumberFormat="1" applyFont="1" applyFill="1" applyBorder="1" applyAlignment="1">
      <alignment horizontal="center" vertical="center"/>
    </xf>
    <xf numFmtId="166" fontId="6" fillId="0" borderId="7" xfId="0" applyNumberFormat="1" applyFont="1" applyFill="1" applyBorder="1" applyAlignment="1">
      <alignment horizontal="center" vertical="center"/>
    </xf>
    <xf numFmtId="166" fontId="6" fillId="0" borderId="8" xfId="0" applyNumberFormat="1" applyFont="1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170" fontId="0" fillId="0" borderId="0" xfId="0" applyNumberFormat="1"/>
    <xf numFmtId="171" fontId="0" fillId="0" borderId="0" xfId="0" applyNumberFormat="1"/>
    <xf numFmtId="0" fontId="4" fillId="12" borderId="0" xfId="0" applyFont="1" applyFill="1"/>
    <xf numFmtId="0" fontId="0" fillId="0" borderId="0" xfId="0" applyFont="1"/>
    <xf numFmtId="0" fontId="0" fillId="0" borderId="0" xfId="0" applyNumberFormat="1" applyAlignment="1">
      <alignment vertical="top"/>
    </xf>
    <xf numFmtId="0" fontId="8" fillId="0" borderId="0" xfId="0" applyFont="1" applyAlignment="1" applyProtection="1">
      <alignment horizontal="center" vertical="center" wrapText="1"/>
      <protection locked="0"/>
    </xf>
    <xf numFmtId="0" fontId="1" fillId="0" borderId="0" xfId="0" applyNumberFormat="1" applyFont="1" applyFill="1" applyAlignment="1">
      <alignment vertical="top" wrapText="1"/>
    </xf>
    <xf numFmtId="0" fontId="0" fillId="3" borderId="5" xfId="0" applyFill="1" applyBorder="1"/>
    <xf numFmtId="0" fontId="4" fillId="3" borderId="1" xfId="0" applyFont="1" applyFill="1" applyBorder="1"/>
    <xf numFmtId="0" fontId="0" fillId="19" borderId="1" xfId="0" applyFill="1" applyBorder="1"/>
    <xf numFmtId="0" fontId="0" fillId="0" borderId="0" xfId="0" applyFont="1" applyAlignment="1">
      <alignment vertical="top" wrapText="1"/>
    </xf>
    <xf numFmtId="166" fontId="0" fillId="0" borderId="0" xfId="0" applyNumberFormat="1" applyFont="1" applyAlignment="1">
      <alignment vertical="top" wrapText="1"/>
    </xf>
    <xf numFmtId="164" fontId="0" fillId="0" borderId="0" xfId="0" applyNumberFormat="1" applyFont="1" applyAlignment="1">
      <alignment vertical="top" wrapText="1"/>
    </xf>
    <xf numFmtId="165" fontId="0" fillId="0" borderId="0" xfId="0" applyNumberFormat="1" applyFont="1"/>
    <xf numFmtId="166" fontId="0" fillId="0" borderId="0" xfId="0" applyNumberFormat="1" applyFont="1"/>
    <xf numFmtId="170" fontId="0" fillId="0" borderId="0" xfId="0" applyNumberFormat="1" applyFont="1"/>
    <xf numFmtId="171" fontId="0" fillId="0" borderId="0" xfId="0" applyNumberFormat="1" applyFont="1"/>
    <xf numFmtId="169" fontId="0" fillId="0" borderId="0" xfId="0" applyNumberFormat="1" applyFont="1"/>
    <xf numFmtId="0" fontId="0" fillId="0" borderId="0" xfId="0" applyNumberFormat="1" applyFont="1"/>
    <xf numFmtId="0" fontId="20" fillId="0" borderId="0" xfId="0" applyNumberFormat="1" applyFont="1" applyFill="1" applyAlignment="1">
      <alignment vertical="top" wrapText="1"/>
    </xf>
    <xf numFmtId="164" fontId="0" fillId="0" borderId="0" xfId="0" applyNumberFormat="1" applyAlignment="1">
      <alignment vertical="top" wrapText="1"/>
    </xf>
    <xf numFmtId="0" fontId="0" fillId="0" borderId="0" xfId="0" applyNumberFormat="1" applyAlignment="1"/>
    <xf numFmtId="165" fontId="0" fillId="0" borderId="0" xfId="0" applyNumberFormat="1" applyBorder="1" applyAlignment="1">
      <alignment vertical="top" wrapText="1"/>
    </xf>
    <xf numFmtId="0" fontId="0" fillId="0" borderId="0" xfId="0" applyFont="1" applyBorder="1" applyAlignment="1">
      <alignment vertical="top" wrapText="1"/>
    </xf>
    <xf numFmtId="166" fontId="0" fillId="0" borderId="0" xfId="0" applyNumberFormat="1" applyFont="1" applyBorder="1" applyAlignment="1">
      <alignment vertical="top" wrapText="1"/>
    </xf>
    <xf numFmtId="0" fontId="0" fillId="0" borderId="0" xfId="0" applyNumberFormat="1" applyBorder="1" applyAlignment="1">
      <alignment vertical="top" wrapText="1"/>
    </xf>
    <xf numFmtId="0" fontId="0" fillId="0" borderId="0" xfId="0" applyNumberFormat="1" applyBorder="1" applyAlignment="1">
      <alignment vertical="top"/>
    </xf>
    <xf numFmtId="164" fontId="0" fillId="0" borderId="0" xfId="0" applyNumberFormat="1" applyBorder="1" applyAlignment="1">
      <alignment vertical="top" wrapText="1"/>
    </xf>
    <xf numFmtId="164" fontId="0" fillId="0" borderId="0" xfId="0" applyNumberFormat="1" applyFont="1" applyBorder="1" applyAlignment="1">
      <alignment vertical="top" wrapText="1"/>
    </xf>
    <xf numFmtId="0" fontId="0" fillId="0" borderId="0" xfId="0" applyAlignment="1">
      <alignment horizontal="center" vertical="top" wrapText="1"/>
    </xf>
    <xf numFmtId="172" fontId="1" fillId="0" borderId="0" xfId="0" applyNumberFormat="1" applyFont="1" applyFill="1" applyAlignment="1">
      <alignment vertical="top" wrapText="1"/>
    </xf>
    <xf numFmtId="172" fontId="0" fillId="0" borderId="0" xfId="0" applyNumberFormat="1" applyAlignment="1">
      <alignment vertical="top" wrapText="1"/>
    </xf>
    <xf numFmtId="172" fontId="0" fillId="0" borderId="0" xfId="0" applyNumberFormat="1" applyBorder="1" applyAlignment="1">
      <alignment vertical="top" wrapText="1"/>
    </xf>
    <xf numFmtId="172" fontId="0" fillId="0" borderId="0" xfId="0" applyNumberFormat="1" applyAlignment="1">
      <alignment horizontal="center" vertical="top" wrapText="1"/>
    </xf>
    <xf numFmtId="0" fontId="6" fillId="0" borderId="6" xfId="0" applyNumberFormat="1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left" vertical="center"/>
    </xf>
    <xf numFmtId="0" fontId="22" fillId="0" borderId="7" xfId="0" applyFont="1" applyFill="1" applyBorder="1" applyAlignment="1">
      <alignment horizontal="center" vertical="center"/>
    </xf>
    <xf numFmtId="0" fontId="22" fillId="0" borderId="6" xfId="0" applyNumberFormat="1" applyFont="1" applyFill="1" applyBorder="1" applyAlignment="1">
      <alignment horizontal="center" vertical="center"/>
    </xf>
    <xf numFmtId="0" fontId="22" fillId="0" borderId="7" xfId="0" applyFont="1" applyFill="1" applyBorder="1" applyAlignment="1">
      <alignment vertical="center"/>
    </xf>
    <xf numFmtId="0" fontId="22" fillId="0" borderId="8" xfId="0" applyFont="1" applyFill="1" applyBorder="1" applyAlignment="1">
      <alignment horizontal="center" vertical="center"/>
    </xf>
    <xf numFmtId="0" fontId="22" fillId="0" borderId="6" xfId="0" applyFont="1" applyFill="1" applyBorder="1" applyAlignment="1">
      <alignment horizontal="left" vertical="center"/>
    </xf>
    <xf numFmtId="166" fontId="22" fillId="0" borderId="7" xfId="0" applyNumberFormat="1" applyFont="1" applyFill="1" applyBorder="1" applyAlignment="1">
      <alignment horizontal="center" vertical="center"/>
    </xf>
    <xf numFmtId="166" fontId="22" fillId="0" borderId="8" xfId="0" applyNumberFormat="1" applyFont="1" applyFill="1" applyBorder="1" applyAlignment="1">
      <alignment horizontal="center" vertical="center"/>
    </xf>
    <xf numFmtId="166" fontId="22" fillId="0" borderId="0" xfId="0" applyNumberFormat="1" applyFont="1" applyFill="1" applyBorder="1" applyAlignment="1">
      <alignment horizontal="center" vertical="center"/>
    </xf>
    <xf numFmtId="164" fontId="23" fillId="0" borderId="0" xfId="0" applyNumberFormat="1" applyFont="1" applyAlignment="1" applyProtection="1">
      <alignment horizontal="center" vertical="center" wrapText="1"/>
      <protection locked="0"/>
    </xf>
    <xf numFmtId="0" fontId="22" fillId="0" borderId="3" xfId="0" applyNumberFormat="1" applyFont="1" applyFill="1" applyBorder="1" applyAlignment="1">
      <alignment horizontal="center" vertical="center"/>
    </xf>
    <xf numFmtId="0" fontId="22" fillId="0" borderId="3" xfId="0" applyFont="1" applyFill="1" applyBorder="1" applyAlignment="1">
      <alignment horizontal="left" vertical="center"/>
    </xf>
    <xf numFmtId="164" fontId="23" fillId="0" borderId="0" xfId="0" applyNumberFormat="1" applyFont="1" applyBorder="1" applyAlignment="1" applyProtection="1">
      <alignment horizontal="center" vertical="center" wrapText="1"/>
      <protection locked="0"/>
    </xf>
    <xf numFmtId="165" fontId="0" fillId="0" borderId="0" xfId="0" applyNumberFormat="1" applyFont="1" applyBorder="1"/>
    <xf numFmtId="0" fontId="0" fillId="0" borderId="0" xfId="0" applyFont="1" applyBorder="1"/>
    <xf numFmtId="166" fontId="0" fillId="0" borderId="0" xfId="0" applyNumberFormat="1" applyFont="1" applyBorder="1"/>
    <xf numFmtId="170" fontId="0" fillId="0" borderId="0" xfId="0" applyNumberFormat="1" applyFont="1" applyBorder="1"/>
    <xf numFmtId="171" fontId="0" fillId="0" borderId="0" xfId="0" applyNumberFormat="1" applyFont="1" applyBorder="1"/>
    <xf numFmtId="169" fontId="0" fillId="0" borderId="0" xfId="0" applyNumberFormat="1" applyFont="1" applyBorder="1"/>
    <xf numFmtId="0" fontId="0" fillId="0" borderId="0" xfId="0" applyNumberFormat="1" applyFont="1" applyBorder="1"/>
    <xf numFmtId="0" fontId="4" fillId="0" borderId="0" xfId="0" applyFont="1" applyBorder="1" applyAlignment="1">
      <alignment vertical="top" wrapText="1"/>
    </xf>
    <xf numFmtId="164" fontId="8" fillId="0" borderId="0" xfId="0" applyNumberFormat="1" applyFont="1" applyBorder="1" applyAlignment="1" applyProtection="1">
      <alignment horizontal="center" vertical="center" wrapText="1"/>
      <protection locked="0"/>
    </xf>
    <xf numFmtId="166" fontId="4" fillId="0" borderId="0" xfId="0" applyNumberFormat="1" applyFont="1" applyBorder="1" applyAlignment="1">
      <alignment vertical="top" wrapText="1"/>
    </xf>
    <xf numFmtId="164" fontId="4" fillId="0" borderId="0" xfId="0" applyNumberFormat="1" applyFont="1" applyBorder="1" applyAlignment="1">
      <alignment vertical="top" wrapText="1"/>
    </xf>
    <xf numFmtId="165" fontId="4" fillId="0" borderId="0" xfId="0" applyNumberFormat="1" applyFont="1" applyBorder="1"/>
    <xf numFmtId="166" fontId="4" fillId="0" borderId="0" xfId="0" applyNumberFormat="1" applyFont="1" applyBorder="1"/>
    <xf numFmtId="170" fontId="4" fillId="0" borderId="0" xfId="0" applyNumberFormat="1" applyFont="1" applyBorder="1"/>
    <xf numFmtId="171" fontId="4" fillId="0" borderId="0" xfId="0" applyNumberFormat="1" applyFont="1" applyBorder="1"/>
    <xf numFmtId="169" fontId="4" fillId="0" borderId="0" xfId="0" applyNumberFormat="1" applyFont="1" applyBorder="1"/>
    <xf numFmtId="0" fontId="4" fillId="0" borderId="0" xfId="0" applyNumberFormat="1" applyFont="1" applyBorder="1"/>
    <xf numFmtId="0" fontId="0" fillId="17" borderId="0" xfId="0" applyFill="1" applyAlignment="1">
      <alignment horizontal="center" vertical="center" wrapText="1"/>
    </xf>
    <xf numFmtId="0" fontId="4" fillId="18" borderId="43" xfId="0" applyFont="1" applyFill="1" applyBorder="1" applyAlignment="1">
      <alignment horizontal="center"/>
    </xf>
    <xf numFmtId="0" fontId="4" fillId="18" borderId="0" xfId="0" applyFont="1" applyFill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left" vertical="center" wrapText="1"/>
    </xf>
    <xf numFmtId="0" fontId="0" fillId="12" borderId="7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7" fillId="0" borderId="41" xfId="0" applyFont="1" applyBorder="1" applyAlignment="1">
      <alignment horizontal="left" vertical="top" wrapText="1"/>
    </xf>
    <xf numFmtId="0" fontId="17" fillId="0" borderId="42" xfId="0" applyFont="1" applyBorder="1" applyAlignment="1">
      <alignment horizontal="left" vertical="top" wrapText="1"/>
    </xf>
    <xf numFmtId="0" fontId="17" fillId="0" borderId="14" xfId="0" applyFont="1" applyBorder="1" applyAlignment="1">
      <alignment horizontal="left" vertical="top" wrapText="1"/>
    </xf>
    <xf numFmtId="0" fontId="17" fillId="0" borderId="17" xfId="0" applyFont="1" applyBorder="1" applyAlignment="1">
      <alignment horizontal="left" vertical="top" wrapText="1"/>
    </xf>
    <xf numFmtId="0" fontId="13" fillId="0" borderId="8" xfId="0" applyFont="1" applyFill="1" applyBorder="1" applyAlignment="1">
      <alignment horizontal="center" vertical="center" wrapText="1"/>
    </xf>
    <xf numFmtId="0" fontId="13" fillId="0" borderId="26" xfId="0" applyFont="1" applyFill="1" applyBorder="1" applyAlignment="1">
      <alignment horizontal="center" vertical="center" wrapText="1"/>
    </xf>
    <xf numFmtId="0" fontId="13" fillId="0" borderId="28" xfId="0" applyFont="1" applyFill="1" applyBorder="1" applyAlignment="1">
      <alignment horizontal="center" vertical="center" wrapText="1"/>
    </xf>
    <xf numFmtId="0" fontId="13" fillId="0" borderId="29" xfId="0" applyFont="1" applyFill="1" applyBorder="1" applyAlignment="1">
      <alignment horizontal="center" vertical="center" wrapText="1"/>
    </xf>
    <xf numFmtId="0" fontId="10" fillId="13" borderId="13" xfId="0" applyFont="1" applyFill="1" applyBorder="1" applyAlignment="1">
      <alignment horizontal="center" vertical="center"/>
    </xf>
    <xf numFmtId="0" fontId="10" fillId="13" borderId="14" xfId="0" applyFont="1" applyFill="1" applyBorder="1" applyAlignment="1">
      <alignment horizontal="center" vertical="center"/>
    </xf>
    <xf numFmtId="0" fontId="10" fillId="13" borderId="15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 wrapText="1"/>
    </xf>
    <xf numFmtId="0" fontId="12" fillId="0" borderId="23" xfId="0" applyFont="1" applyFill="1" applyBorder="1" applyAlignment="1">
      <alignment horizontal="center" vertical="center" wrapText="1"/>
    </xf>
    <xf numFmtId="164" fontId="4" fillId="20" borderId="0" xfId="0" applyNumberFormat="1" applyFont="1" applyFill="1" applyBorder="1" applyAlignment="1">
      <alignment vertical="top" wrapText="1"/>
    </xf>
  </cellXfs>
  <cellStyles count="2">
    <cellStyle name="Normal" xfId="0" builtinId="0"/>
    <cellStyle name="Normal 2" xfId="1"/>
  </cellStyles>
  <dxfs count="116">
    <dxf>
      <font>
        <color rgb="FF9C0006"/>
      </font>
    </dxf>
    <dxf>
      <font>
        <condense val="0"/>
        <extend val="0"/>
        <color rgb="FF9C0006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7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border outline="0">
        <right style="thin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#,##0.0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1" formatCode="#,##0.00&quot; l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70" formatCode="#,##0.00&quot; Km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6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general" vertical="top" textRotation="0" wrapText="1" indent="0" relativeIndent="0" justifyLastLine="0" shrinkToFit="0" readingOrder="0"/>
    </dxf>
    <dxf>
      <numFmt numFmtId="164" formatCode="&quot;€&quot;#,##0.00_);[Red]\(&quot;€&quot;#,##0.00\)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0" indent="0" relativeIndent="255" justifyLastLine="0" shrinkToFit="0" readingOrder="0"/>
    </dxf>
    <dxf>
      <numFmt numFmtId="164" formatCode="&quot;€&quot;#,##0.00_);[Red]\(&quot;€&quot;#,##0.00\)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64" formatCode="&quot;€&quot;#,##0.00_);[Red]\(&quot;€&quot;#,##0.00\)"/>
      <alignment horizontal="general" vertical="top" textRotation="0" wrapText="1" indent="0" relativeIndent="255" justifyLastLine="0" shrinkToFit="0" readingOrder="0"/>
    </dxf>
    <dxf>
      <numFmt numFmtId="164" formatCode="&quot;€&quot;#,##0.00_);[Red]\(&quot;€&quot;#,##0.00\)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0" indent="0" relativeIndent="255" justifyLastLine="0" shrinkToFit="0" readingOrder="0"/>
    </dxf>
    <dxf>
      <numFmt numFmtId="164" formatCode="&quot;€&quot;#,##0.00_);[Red]\(&quot;€&quot;#,##0.00\)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&quot;€&quot;#,##0.00_);[Red]\(&quot;€&quot;#,##0.00\)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Wingdings 2"/>
        <scheme val="none"/>
      </font>
      <numFmt numFmtId="164" formatCode="&quot;€&quot;#,##0.00_);[Red]\(&quot;€&quot;#,##0.00\)"/>
      <alignment horizontal="center" vertical="center" textRotation="0" wrapText="1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numFmt numFmtId="165" formatCode="[$-40C]d\-mmm\-yy;@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65" formatCode="[$-40C]d\-mmm\-yy;@"/>
      <alignment horizontal="general" vertical="top" textRotation="0" wrapText="1" indent="0" relativeIndent="0" justifyLastLine="0" shrinkToFit="0" readingOrder="0"/>
    </dxf>
    <dxf>
      <numFmt numFmtId="172" formatCode="dd/mm/yy;@"/>
      <alignment horizontal="general" vertical="top" textRotation="0" wrapText="1" indent="0" relativeIndent="255" justifyLastLine="0" shrinkToFit="0" readingOrder="0"/>
    </dxf>
    <dxf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alignment horizontal="general" vertical="top" textRotation="0" wrapText="1" indent="0" relativeIndent="255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relativeIndent="255" justifyLastLine="0" shrinkToFit="0" readingOrder="0"/>
    </dxf>
    <dxf>
      <fill>
        <patternFill patternType="solid">
          <bgColor rgb="FFFFC000"/>
        </patternFill>
      </fill>
    </dxf>
  </dxfs>
  <tableStyles count="0" defaultTableStyle="TableStyleMedium9" defaultPivotStyle="PivotStyleLight16"/>
  <colors>
    <mruColors>
      <color rgb="FF9C0006"/>
      <color rgb="FFC9B5E8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304801</xdr:colOff>
      <xdr:row>0</xdr:row>
      <xdr:rowOff>28575</xdr:rowOff>
    </xdr:from>
    <xdr:to>
      <xdr:col>4</xdr:col>
      <xdr:colOff>1009650</xdr:colOff>
      <xdr:row>0</xdr:row>
      <xdr:rowOff>409575</xdr:rowOff>
    </xdr:to>
    <xdr:sp macro="[0]!AffichCarburant" textlink="">
      <xdr:nvSpPr>
        <xdr:cNvPr id="3" name="Rectangle 2"/>
        <xdr:cNvSpPr/>
      </xdr:nvSpPr>
      <xdr:spPr bwMode="auto">
        <a:xfrm>
          <a:off x="5172076" y="28575"/>
          <a:ext cx="704849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Carburant</a:t>
          </a:r>
        </a:p>
      </xdr:txBody>
    </xdr:sp>
    <xdr:clientData/>
  </xdr:twoCellAnchor>
  <xdr:twoCellAnchor>
    <xdr:from>
      <xdr:col>0</xdr:col>
      <xdr:colOff>28575</xdr:colOff>
      <xdr:row>0</xdr:row>
      <xdr:rowOff>38101</xdr:rowOff>
    </xdr:from>
    <xdr:to>
      <xdr:col>1</xdr:col>
      <xdr:colOff>95250</xdr:colOff>
      <xdr:row>0</xdr:row>
      <xdr:rowOff>419100</xdr:rowOff>
    </xdr:to>
    <xdr:sp macro="[0]!modCheque.Affichcheque" textlink="">
      <xdr:nvSpPr>
        <xdr:cNvPr id="4" name="Rectangle 3"/>
        <xdr:cNvSpPr/>
      </xdr:nvSpPr>
      <xdr:spPr bwMode="auto">
        <a:xfrm>
          <a:off x="28575" y="38101"/>
          <a:ext cx="1895475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Changement</a:t>
          </a:r>
          <a:r>
            <a:rPr lang="fr-FR" sz="1100" baseline="0"/>
            <a:t> de chéquier  ou annulation d'un chèque</a:t>
          </a:r>
          <a:endParaRPr lang="fr-FR" sz="1100"/>
        </a:p>
      </xdr:txBody>
    </xdr:sp>
    <xdr:clientData/>
  </xdr:twoCellAnchor>
  <xdr:twoCellAnchor>
    <xdr:from>
      <xdr:col>4</xdr:col>
      <xdr:colOff>1085851</xdr:colOff>
      <xdr:row>0</xdr:row>
      <xdr:rowOff>28575</xdr:rowOff>
    </xdr:from>
    <xdr:to>
      <xdr:col>5</xdr:col>
      <xdr:colOff>561975</xdr:colOff>
      <xdr:row>0</xdr:row>
      <xdr:rowOff>409574</xdr:rowOff>
    </xdr:to>
    <xdr:sp macro="[0]!modAjouter.AffichAjouter" textlink="">
      <xdr:nvSpPr>
        <xdr:cNvPr id="5" name="Rectangle 4"/>
        <xdr:cNvSpPr/>
      </xdr:nvSpPr>
      <xdr:spPr bwMode="auto">
        <a:xfrm>
          <a:off x="5953126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11</xdr:col>
      <xdr:colOff>0</xdr:colOff>
      <xdr:row>0</xdr:row>
      <xdr:rowOff>28575</xdr:rowOff>
    </xdr:from>
    <xdr:to>
      <xdr:col>11</xdr:col>
      <xdr:colOff>619124</xdr:colOff>
      <xdr:row>0</xdr:row>
      <xdr:rowOff>409574</xdr:rowOff>
    </xdr:to>
    <xdr:sp macro="[0]!AffichModif" textlink="">
      <xdr:nvSpPr>
        <xdr:cNvPr id="6" name="Rectangle 5"/>
        <xdr:cNvSpPr/>
      </xdr:nvSpPr>
      <xdr:spPr bwMode="auto">
        <a:xfrm>
          <a:off x="11801475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11</xdr:col>
      <xdr:colOff>657226</xdr:colOff>
      <xdr:row>0</xdr:row>
      <xdr:rowOff>28575</xdr:rowOff>
    </xdr:from>
    <xdr:to>
      <xdr:col>12</xdr:col>
      <xdr:colOff>695325</xdr:colOff>
      <xdr:row>0</xdr:row>
      <xdr:rowOff>409574</xdr:rowOff>
    </xdr:to>
    <xdr:sp macro="[0]!SupprLigne" textlink="">
      <xdr:nvSpPr>
        <xdr:cNvPr id="7" name="Rectangle 6"/>
        <xdr:cNvSpPr/>
      </xdr:nvSpPr>
      <xdr:spPr bwMode="auto">
        <a:xfrm>
          <a:off x="12458701" y="2857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/>
  </xdr:twoCellAnchor>
  <xdr:twoCellAnchor>
    <xdr:from>
      <xdr:col>5</xdr:col>
      <xdr:colOff>628650</xdr:colOff>
      <xdr:row>0</xdr:row>
      <xdr:rowOff>28575</xdr:rowOff>
    </xdr:from>
    <xdr:to>
      <xdr:col>5</xdr:col>
      <xdr:colOff>1247774</xdr:colOff>
      <xdr:row>0</xdr:row>
      <xdr:rowOff>409574</xdr:rowOff>
    </xdr:to>
    <xdr:sp macro="[0]!modTransfert.AffichTransfert" textlink="">
      <xdr:nvSpPr>
        <xdr:cNvPr id="8" name="Rectangle 7"/>
        <xdr:cNvSpPr/>
      </xdr:nvSpPr>
      <xdr:spPr bwMode="auto">
        <a:xfrm>
          <a:off x="6638925" y="2857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/>
  </xdr:twoCellAnchor>
  <xdr:twoCellAnchor>
    <xdr:from>
      <xdr:col>10</xdr:col>
      <xdr:colOff>238125</xdr:colOff>
      <xdr:row>0</xdr:row>
      <xdr:rowOff>28575</xdr:rowOff>
    </xdr:from>
    <xdr:to>
      <xdr:col>10</xdr:col>
      <xdr:colOff>714375</xdr:colOff>
      <xdr:row>0</xdr:row>
      <xdr:rowOff>409574</xdr:rowOff>
    </xdr:to>
    <xdr:sp macro="[0]!Copier" textlink="">
      <xdr:nvSpPr>
        <xdr:cNvPr id="9" name="Rectangle 8"/>
        <xdr:cNvSpPr/>
      </xdr:nvSpPr>
      <xdr:spPr bwMode="auto">
        <a:xfrm>
          <a:off x="11277600" y="28575"/>
          <a:ext cx="476250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/>
  </xdr:twoCellAnchor>
  <xdr:twoCellAnchor>
    <xdr:from>
      <xdr:col>1</xdr:col>
      <xdr:colOff>190501</xdr:colOff>
      <xdr:row>0</xdr:row>
      <xdr:rowOff>38100</xdr:rowOff>
    </xdr:from>
    <xdr:to>
      <xdr:col>2</xdr:col>
      <xdr:colOff>628650</xdr:colOff>
      <xdr:row>0</xdr:row>
      <xdr:rowOff>419100</xdr:rowOff>
    </xdr:to>
    <xdr:sp macro="[0]!mensuel" textlink="">
      <xdr:nvSpPr>
        <xdr:cNvPr id="10" name="Rectangle 9"/>
        <xdr:cNvSpPr/>
      </xdr:nvSpPr>
      <xdr:spPr bwMode="auto">
        <a:xfrm>
          <a:off x="1790701" y="38100"/>
          <a:ext cx="981074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Mensualisation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409575</xdr:colOff>
      <xdr:row>1</xdr:row>
      <xdr:rowOff>76200</xdr:rowOff>
    </xdr:from>
    <xdr:to>
      <xdr:col>6</xdr:col>
      <xdr:colOff>57149</xdr:colOff>
      <xdr:row>3</xdr:row>
      <xdr:rowOff>133350</xdr:rowOff>
    </xdr:to>
    <xdr:sp macro="[0]!GestionRubriques" textlink="">
      <xdr:nvSpPr>
        <xdr:cNvPr id="2" name="Rectangle 1"/>
        <xdr:cNvSpPr/>
      </xdr:nvSpPr>
      <xdr:spPr bwMode="auto">
        <a:xfrm>
          <a:off x="5591175" y="238125"/>
          <a:ext cx="981074" cy="38100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latin typeface="+mn-lt"/>
              <a:ea typeface="+mn-ea"/>
              <a:cs typeface="+mn-cs"/>
            </a:rPr>
            <a:t>Gestion des rubriques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409573</xdr:colOff>
      <xdr:row>13</xdr:row>
      <xdr:rowOff>114301</xdr:rowOff>
    </xdr:from>
    <xdr:to>
      <xdr:col>3</xdr:col>
      <xdr:colOff>409574</xdr:colOff>
      <xdr:row>16</xdr:row>
      <xdr:rowOff>28576</xdr:rowOff>
    </xdr:to>
    <xdr:sp macro="[0]!modAjout_Compte.AffichAjouter" textlink="">
      <xdr:nvSpPr>
        <xdr:cNvPr id="2" name="Rectangle 1"/>
        <xdr:cNvSpPr/>
      </xdr:nvSpPr>
      <xdr:spPr bwMode="auto">
        <a:xfrm>
          <a:off x="3190873" y="2219326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 un Compte</a:t>
          </a:r>
        </a:p>
      </xdr:txBody>
    </xdr:sp>
    <xdr:clientData/>
  </xdr:twoCellAnchor>
  <xdr:twoCellAnchor>
    <xdr:from>
      <xdr:col>2</xdr:col>
      <xdr:colOff>409575</xdr:colOff>
      <xdr:row>16</xdr:row>
      <xdr:rowOff>104775</xdr:rowOff>
    </xdr:from>
    <xdr:to>
      <xdr:col>3</xdr:col>
      <xdr:colOff>409576</xdr:colOff>
      <xdr:row>19</xdr:row>
      <xdr:rowOff>19050</xdr:rowOff>
    </xdr:to>
    <xdr:sp macro="[0]!AffichSupprCompte" textlink="">
      <xdr:nvSpPr>
        <xdr:cNvPr id="3" name="Rectangle 2"/>
        <xdr:cNvSpPr/>
      </xdr:nvSpPr>
      <xdr:spPr bwMode="auto">
        <a:xfrm>
          <a:off x="3190875" y="26955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 un Compte</a:t>
          </a:r>
        </a:p>
      </xdr:txBody>
    </xdr:sp>
    <xdr:clientData/>
  </xdr:twoCellAnchor>
  <xdr:twoCellAnchor>
    <xdr:from>
      <xdr:col>2</xdr:col>
      <xdr:colOff>409575</xdr:colOff>
      <xdr:row>19</xdr:row>
      <xdr:rowOff>76200</xdr:rowOff>
    </xdr:from>
    <xdr:to>
      <xdr:col>3</xdr:col>
      <xdr:colOff>409576</xdr:colOff>
      <xdr:row>21</xdr:row>
      <xdr:rowOff>152400</xdr:rowOff>
    </xdr:to>
    <xdr:sp macro="[0]!AffichModifCompte" textlink="">
      <xdr:nvSpPr>
        <xdr:cNvPr id="4" name="Rectangle 3"/>
        <xdr:cNvSpPr/>
      </xdr:nvSpPr>
      <xdr:spPr bwMode="auto">
        <a:xfrm>
          <a:off x="3190875" y="3152775"/>
          <a:ext cx="762001" cy="400050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 un Compte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179294</xdr:colOff>
      <xdr:row>0</xdr:row>
      <xdr:rowOff>67235</xdr:rowOff>
    </xdr:from>
    <xdr:to>
      <xdr:col>2</xdr:col>
      <xdr:colOff>798418</xdr:colOff>
      <xdr:row>0</xdr:row>
      <xdr:rowOff>448234</xdr:rowOff>
    </xdr:to>
    <xdr:sp macro="[0]!modMensua_Ajout.AffichMensua_Ajout" textlink="">
      <xdr:nvSpPr>
        <xdr:cNvPr id="2" name="Rectangle 1"/>
        <xdr:cNvSpPr/>
      </xdr:nvSpPr>
      <xdr:spPr bwMode="auto">
        <a:xfrm>
          <a:off x="2017059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Ajouter</a:t>
          </a:r>
        </a:p>
      </xdr:txBody>
    </xdr:sp>
    <xdr:clientData/>
  </xdr:twoCellAnchor>
  <xdr:twoCellAnchor>
    <xdr:from>
      <xdr:col>8</xdr:col>
      <xdr:colOff>144555</xdr:colOff>
      <xdr:row>0</xdr:row>
      <xdr:rowOff>67235</xdr:rowOff>
    </xdr:from>
    <xdr:to>
      <xdr:col>9</xdr:col>
      <xdr:colOff>1679</xdr:colOff>
      <xdr:row>0</xdr:row>
      <xdr:rowOff>448234</xdr:rowOff>
    </xdr:to>
    <xdr:sp macro="[0]!AffichMensua_Modif" textlink="">
      <xdr:nvSpPr>
        <xdr:cNvPr id="3" name="Rectangle 2"/>
        <xdr:cNvSpPr/>
      </xdr:nvSpPr>
      <xdr:spPr bwMode="auto">
        <a:xfrm>
          <a:off x="7865408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Modifier</a:t>
          </a:r>
        </a:p>
      </xdr:txBody>
    </xdr:sp>
    <xdr:clientData/>
  </xdr:twoCellAnchor>
  <xdr:twoCellAnchor>
    <xdr:from>
      <xdr:col>9</xdr:col>
      <xdr:colOff>39781</xdr:colOff>
      <xdr:row>0</xdr:row>
      <xdr:rowOff>67235</xdr:rowOff>
    </xdr:from>
    <xdr:to>
      <xdr:col>10</xdr:col>
      <xdr:colOff>77880</xdr:colOff>
      <xdr:row>0</xdr:row>
      <xdr:rowOff>448234</xdr:rowOff>
    </xdr:to>
    <xdr:sp macro="[0]!Mensua_SupprLigne" textlink="">
      <xdr:nvSpPr>
        <xdr:cNvPr id="4" name="Rectangle 3"/>
        <xdr:cNvSpPr/>
      </xdr:nvSpPr>
      <xdr:spPr bwMode="auto">
        <a:xfrm>
          <a:off x="8522634" y="67235"/>
          <a:ext cx="800099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Supprimer</a:t>
          </a:r>
        </a:p>
      </xdr:txBody>
    </xdr:sp>
    <xdr:clientData/>
  </xdr:twoCellAnchor>
  <xdr:twoCellAnchor>
    <xdr:from>
      <xdr:col>2</xdr:col>
      <xdr:colOff>865093</xdr:colOff>
      <xdr:row>0</xdr:row>
      <xdr:rowOff>67235</xdr:rowOff>
    </xdr:from>
    <xdr:to>
      <xdr:col>3</xdr:col>
      <xdr:colOff>262776</xdr:colOff>
      <xdr:row>0</xdr:row>
      <xdr:rowOff>448234</xdr:rowOff>
    </xdr:to>
    <xdr:sp macro="[0]!AffichMensua_Transfert" textlink="">
      <xdr:nvSpPr>
        <xdr:cNvPr id="5" name="Rectangle 4"/>
        <xdr:cNvSpPr/>
      </xdr:nvSpPr>
      <xdr:spPr bwMode="auto">
        <a:xfrm>
          <a:off x="2702858" y="67235"/>
          <a:ext cx="619124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Transfert</a:t>
          </a:r>
        </a:p>
      </xdr:txBody>
    </xdr:sp>
    <xdr:clientData/>
  </xdr:twoCellAnchor>
  <xdr:twoCellAnchor>
    <xdr:from>
      <xdr:col>7</xdr:col>
      <xdr:colOff>382680</xdr:colOff>
      <xdr:row>0</xdr:row>
      <xdr:rowOff>67235</xdr:rowOff>
    </xdr:from>
    <xdr:to>
      <xdr:col>8</xdr:col>
      <xdr:colOff>96930</xdr:colOff>
      <xdr:row>0</xdr:row>
      <xdr:rowOff>448234</xdr:rowOff>
    </xdr:to>
    <xdr:sp macro="[0]!Mensu_Copier" textlink="">
      <xdr:nvSpPr>
        <xdr:cNvPr id="6" name="Rectangle 5"/>
        <xdr:cNvSpPr/>
      </xdr:nvSpPr>
      <xdr:spPr bwMode="auto">
        <a:xfrm>
          <a:off x="7341533" y="67235"/>
          <a:ext cx="476250" cy="380999"/>
        </a:xfrm>
        <a:prstGeom prst="rect">
          <a:avLst/>
        </a:prstGeom>
        <a:gradFill flip="none" rotWithShape="1">
          <a:gsLst>
            <a:gs pos="0">
              <a:srgbClr val="C9B5E8"/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16200000" scaled="1"/>
          <a:tileRect/>
        </a:gra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Copier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PC-HP" refreshedDate="42353.756677662037" createdVersion="3" refreshedVersion="3" minRefreshableVersion="3" recordCount="23">
  <cacheSource type="worksheet">
    <worksheetSource ref="A3:O1048576" sheet="Crédit_Débit"/>
  </cacheSource>
  <cacheFields count="16">
    <cacheField name="Compte" numFmtId="0">
      <sharedItems containsBlank="1" count="16">
        <s v="bbbb"/>
        <s v="XXX - Livret caisse d'Epargne"/>
        <s v="YYY - Compte Courant"/>
        <s v="XXX - Compte Courants"/>
        <s v="XXX - Compte Courant"/>
        <s v="XYX - Compte Joint"/>
        <s v="YYY - Monnaie"/>
        <s v="XXX - Monnaie"/>
        <m/>
        <s v="Carte bancaire" u="1"/>
        <s v="XXX - Livret Compte courant" u="1"/>
        <s v="YYY - Compte Courant - lib modifié" u="1"/>
        <s v="Compte" u="1"/>
        <s v="YYY - Livret Epargne" u="1"/>
        <s v="azazaza" u="1"/>
        <s v="nouveau" u="1"/>
      </sharedItems>
    </cacheField>
    <cacheField name="Date" numFmtId="172">
      <sharedItems containsNonDate="0" containsDate="1" containsString="0" containsBlank="1" minDate="2000-01-01T00:00:00" maxDate="2015-02-09T00:00:00" count="20">
        <d v="2000-01-01T00:00:00"/>
        <d v="2015-01-01T00:00:00"/>
        <d v="2015-01-02T00:00:00"/>
        <d v="2015-01-03T00:00:00"/>
        <d v="2015-01-04T00:00:00"/>
        <d v="2015-01-05T00:00:00"/>
        <d v="2015-01-06T00:00:00"/>
        <d v="2015-01-07T00:00:00"/>
        <d v="2015-01-08T00:00:00"/>
        <d v="2015-01-09T00:00:00"/>
        <d v="2015-01-10T00:00:00"/>
        <d v="2015-02-01T00:00:00"/>
        <d v="2015-02-02T00:00:00"/>
        <d v="2015-02-03T00:00:00"/>
        <d v="2015-02-04T00:00:00"/>
        <d v="2015-02-05T00:00:00"/>
        <d v="2015-02-06T00:00:00"/>
        <d v="2015-02-07T00:00:00"/>
        <d v="2015-02-08T00:00:00"/>
        <m/>
      </sharedItems>
      <fieldGroup par="15" base="1">
        <rangePr autoStart="0" groupBy="months" startDate="2015-01-01T00:00:00" endDate="2015-02-09T00:00:00"/>
        <groupItems count="14">
          <s v="&lt;01/01/2015 ou 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02/2015"/>
        </groupItems>
      </fieldGroup>
    </cacheField>
    <cacheField name="Type d'opération" numFmtId="165">
      <sharedItems containsBlank="1"/>
    </cacheField>
    <cacheField name="Tiers" numFmtId="0">
      <sharedItems containsBlank="1"/>
    </cacheField>
    <cacheField name="Libellés principaux" numFmtId="0">
      <sharedItems containsBlank="1" count="15">
        <m/>
        <s v="Courses"/>
        <s v="Banques"/>
        <s v="Voiture"/>
        <s v="Transfert"/>
        <s v="Cadeaux"/>
        <s v="Emploi"/>
        <s v="Dépenses de santé"/>
        <s v="Loisirs" u="1"/>
        <s v="Habitation 2" u="1"/>
        <s v="Habitation" u="1"/>
        <s v="Vélo" u="1"/>
        <s v="Assurance" u="1"/>
        <s v="Banque" u="1"/>
        <s v="Transport en commun" u="1"/>
      </sharedItems>
    </cacheField>
    <cacheField name="Libellés secondaires" numFmtId="0">
      <sharedItems containsBlank="1" count="36">
        <m/>
        <s v="Alimentation festif"/>
        <s v="Carte bancaire"/>
        <s v="Hygiène, soin modifie"/>
        <s v="Carburant"/>
        <s v="XXX - Compte Courant"/>
        <s v="YYY - Compte Courant"/>
        <s v="Noël autre"/>
        <s v="Alimentation, boisson"/>
        <s v="Salaire"/>
        <s v="Dentiste"/>
        <s v="Achat" u="1"/>
        <s v="Noël Famille" u="1"/>
        <s v="Equipement maison" u="1"/>
        <s v="Généraliste" u="1"/>
        <s v="XXX - Livret caisse d'Epargne" u="1"/>
        <s v="Entretien" u="1"/>
        <s v="Hygiène, soin" u="1"/>
        <s v="Bricolage" u="1"/>
        <s v="Film en DVD" u="1"/>
        <s v="Alimentation" u="1"/>
        <s v="XYX - Compte Joint" u="1"/>
        <s v="Bus" u="1"/>
        <s v="EDF" u="1"/>
        <s v="YYY - Monnaie" u="1"/>
        <s v="XXX - Livret Compte courant" u="1"/>
        <s v="YYY - Compte Courant - lib modifié" u="1"/>
        <s v="Assurance" u="1"/>
        <s v="Généralistes" u="1"/>
        <s v="XXX - Monnaie" u="1"/>
        <s v="Téléphone mobile" u="1"/>
        <s v="YYY - Livret Epargne" u="1"/>
        <s v="Covoiturage" u="1"/>
        <s v="Assurance vie" u="1"/>
        <s v="Assurance juridique" u="1"/>
        <s v="Sport" u="1"/>
      </sharedItems>
    </cacheField>
    <cacheField name="Solde Réel / Banque" numFmtId="0">
      <sharedItems containsNonDate="0" containsBlank="1" count="2">
        <m/>
        <s v="P" u="1"/>
      </sharedItems>
    </cacheField>
    <cacheField name="Crédit" numFmtId="166">
      <sharedItems containsString="0" containsBlank="1" containsNumber="1" containsInteger="1" minValue="30" maxValue="50"/>
    </cacheField>
    <cacheField name="Débit" numFmtId="166">
      <sharedItems containsString="0" containsBlank="1" containsNumber="1" minValue="-155.55000000000001" maxValue="2000"/>
    </cacheField>
    <cacheField name="Solde Courant" numFmtId="166">
      <sharedItems containsString="0" containsBlank="1" containsNumber="1" minValue="-155.55000000000001" maxValue="2000"/>
    </cacheField>
    <cacheField name="Crédit/Débit" numFmtId="0">
      <sharedItems containsBlank="1" count="4">
        <s v="Débit"/>
        <s v="Crédit"/>
        <m/>
        <s v="" u="1"/>
      </sharedItems>
    </cacheField>
    <cacheField name="Solde Cumulé" numFmtId="0">
      <sharedItems containsString="0" containsBlank="1" containsNumber="1" minValue="30" maxValue="2030"/>
    </cacheField>
    <cacheField name="Note" numFmtId="0">
      <sharedItems containsBlank="1" containsMixedTypes="1" containsNumber="1" containsInteger="1" minValue="22" maxValue="22"/>
    </cacheField>
    <cacheField name="N° chèque" numFmtId="0">
      <sharedItems containsNonDate="0" containsString="0" containsBlank="1"/>
    </cacheField>
    <cacheField name="Id (transfert ou carb)" numFmtId="0">
      <sharedItems containsBlank="1"/>
    </cacheField>
    <cacheField name="Années" numFmtId="0" databaseField="0">
      <fieldGroup base="1">
        <rangePr autoStart="0" groupBy="years" startDate="2015-01-01T00:00:00" endDate="2015-02-09T00:00:00"/>
        <groupItems count="3">
          <s v="&lt;01/01/2015"/>
          <s v="2015"/>
          <s v="&gt;09/02/2015"/>
        </groupItems>
      </fieldGroup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x v="0"/>
    <x v="0"/>
    <m/>
    <m/>
    <x v="0"/>
    <x v="0"/>
    <x v="0"/>
    <m/>
    <n v="30"/>
    <n v="30"/>
    <x v="0"/>
    <n v="30"/>
    <s v="Ajout du compte"/>
    <m/>
    <m/>
  </r>
  <r>
    <x v="1"/>
    <x v="1"/>
    <s v="Carte Bancaire"/>
    <s v="Biocoop"/>
    <x v="1"/>
    <x v="1"/>
    <x v="0"/>
    <m/>
    <n v="2000"/>
    <n v="2000"/>
    <x v="0"/>
    <n v="2030"/>
    <s v="aazaz"/>
    <m/>
    <m/>
  </r>
  <r>
    <x v="2"/>
    <x v="1"/>
    <s v="Chèque"/>
    <s v="Blanchisserie"/>
    <x v="2"/>
    <x v="2"/>
    <x v="0"/>
    <m/>
    <n v="-22"/>
    <n v="-22"/>
    <x v="0"/>
    <n v="2008"/>
    <n v="22"/>
    <m/>
    <m/>
  </r>
  <r>
    <x v="3"/>
    <x v="2"/>
    <s v="Carte Bancaire"/>
    <s v="Carrefour"/>
    <x v="1"/>
    <x v="3"/>
    <x v="0"/>
    <m/>
    <n v="-55"/>
    <n v="-55"/>
    <x v="0"/>
    <n v="1953"/>
    <m/>
    <m/>
    <m/>
  </r>
  <r>
    <x v="2"/>
    <x v="3"/>
    <s v="Carte Bancaire"/>
    <s v="Blanchisserie"/>
    <x v="3"/>
    <x v="4"/>
    <x v="0"/>
    <m/>
    <n v="-11.11"/>
    <n v="-11.11"/>
    <x v="0"/>
    <n v="1941.89"/>
    <m/>
    <m/>
    <s v="C41"/>
  </r>
  <r>
    <x v="2"/>
    <x v="4"/>
    <s v="Carte Bancaire"/>
    <s v="Biocoop"/>
    <x v="3"/>
    <x v="4"/>
    <x v="0"/>
    <m/>
    <n v="-22.22"/>
    <n v="-22.22"/>
    <x v="0"/>
    <n v="1919.67"/>
    <m/>
    <m/>
    <s v="C42"/>
  </r>
  <r>
    <x v="2"/>
    <x v="5"/>
    <s v="Carte Bancaire"/>
    <s v="Blanchisserie"/>
    <x v="3"/>
    <x v="4"/>
    <x v="0"/>
    <m/>
    <n v="-33.33"/>
    <n v="-33.33"/>
    <x v="0"/>
    <n v="1886.3400000000001"/>
    <m/>
    <m/>
    <s v="C47"/>
  </r>
  <r>
    <x v="2"/>
    <x v="6"/>
    <s v="Carte Bancaire"/>
    <s v="Carrefour"/>
    <x v="3"/>
    <x v="4"/>
    <x v="0"/>
    <m/>
    <n v="-44.44"/>
    <n v="-44.44"/>
    <x v="0"/>
    <n v="1841.9"/>
    <m/>
    <m/>
    <s v="C48"/>
  </r>
  <r>
    <x v="4"/>
    <x v="7"/>
    <s v="Carte Bancaire"/>
    <s v="Coiffeur MCO"/>
    <x v="3"/>
    <x v="4"/>
    <x v="0"/>
    <m/>
    <n v="-55.55"/>
    <n v="-55.55"/>
    <x v="0"/>
    <n v="1786.3500000000001"/>
    <m/>
    <m/>
    <s v="C49"/>
  </r>
  <r>
    <x v="5"/>
    <x v="8"/>
    <s v="Carte Bancaire"/>
    <s v="Boucherie Tavernie"/>
    <x v="3"/>
    <x v="4"/>
    <x v="0"/>
    <m/>
    <n v="-66.66"/>
    <n v="-66.66"/>
    <x v="0"/>
    <n v="1719.69"/>
    <m/>
    <m/>
    <s v="C50"/>
  </r>
  <r>
    <x v="2"/>
    <x v="9"/>
    <s v="Versement"/>
    <s v="Divers"/>
    <x v="4"/>
    <x v="5"/>
    <x v="0"/>
    <m/>
    <n v="-50"/>
    <n v="-50"/>
    <x v="0"/>
    <n v="1669.69"/>
    <m/>
    <m/>
    <s v="TD53"/>
  </r>
  <r>
    <x v="4"/>
    <x v="9"/>
    <s v="Virement"/>
    <s v="Divers"/>
    <x v="4"/>
    <x v="6"/>
    <x v="0"/>
    <n v="50"/>
    <m/>
    <n v="50"/>
    <x v="1"/>
    <n v="1719.69"/>
    <m/>
    <m/>
    <s v="TC53"/>
  </r>
  <r>
    <x v="2"/>
    <x v="10"/>
    <s v="Prélèvement"/>
    <s v="Lidl"/>
    <x v="4"/>
    <x v="5"/>
    <x v="0"/>
    <m/>
    <n v="-30"/>
    <n v="-30"/>
    <x v="0"/>
    <n v="1689.69"/>
    <m/>
    <m/>
    <s v="TD54"/>
  </r>
  <r>
    <x v="4"/>
    <x v="10"/>
    <s v="Prélèvement"/>
    <s v="Lidl"/>
    <x v="4"/>
    <x v="6"/>
    <x v="0"/>
    <n v="30"/>
    <m/>
    <n v="30"/>
    <x v="1"/>
    <n v="1719.69"/>
    <m/>
    <m/>
    <s v="TC54"/>
  </r>
  <r>
    <x v="2"/>
    <x v="11"/>
    <s v="Carte Bancaire"/>
    <s v="Travail"/>
    <x v="5"/>
    <x v="7"/>
    <x v="0"/>
    <m/>
    <n v="-100"/>
    <n v="-100"/>
    <x v="0"/>
    <n v="1619.69"/>
    <m/>
    <m/>
    <m/>
  </r>
  <r>
    <x v="4"/>
    <x v="12"/>
    <s v="Monnaie"/>
    <s v="Ma Jardinerie"/>
    <x v="2"/>
    <x v="2"/>
    <x v="0"/>
    <m/>
    <n v="-110"/>
    <n v="-110"/>
    <x v="0"/>
    <n v="1509.69"/>
    <m/>
    <m/>
    <m/>
  </r>
  <r>
    <x v="6"/>
    <x v="13"/>
    <s v="Carte Bancaire"/>
    <s v="Boulangerie"/>
    <x v="1"/>
    <x v="8"/>
    <x v="0"/>
    <m/>
    <n v="-120"/>
    <n v="-120"/>
    <x v="0"/>
    <n v="1389.69"/>
    <m/>
    <m/>
    <m/>
  </r>
  <r>
    <x v="7"/>
    <x v="14"/>
    <s v="Monnaie"/>
    <s v="Marché"/>
    <x v="6"/>
    <x v="9"/>
    <x v="0"/>
    <m/>
    <n v="-130"/>
    <n v="-130"/>
    <x v="0"/>
    <n v="1259.69"/>
    <m/>
    <m/>
    <m/>
  </r>
  <r>
    <x v="4"/>
    <x v="15"/>
    <s v="E-carte bleu"/>
    <s v="Cora"/>
    <x v="7"/>
    <x v="10"/>
    <x v="0"/>
    <m/>
    <n v="-140"/>
    <n v="-140"/>
    <x v="0"/>
    <n v="1119.69"/>
    <m/>
    <m/>
    <m/>
  </r>
  <r>
    <x v="2"/>
    <x v="16"/>
    <s v="Carte Bancaire"/>
    <s v="Go Sport"/>
    <x v="1"/>
    <x v="1"/>
    <x v="0"/>
    <m/>
    <n v="-155.55000000000001"/>
    <n v="-155.55000000000001"/>
    <x v="0"/>
    <n v="964.1400000000001"/>
    <m/>
    <m/>
    <m/>
  </r>
  <r>
    <x v="2"/>
    <x v="17"/>
    <s v="Carte Bancaire"/>
    <s v="Divers"/>
    <x v="3"/>
    <x v="4"/>
    <x v="0"/>
    <m/>
    <n v="-77.77"/>
    <n v="-77.77"/>
    <x v="0"/>
    <n v="886.37000000000012"/>
    <m/>
    <m/>
    <s v="C51"/>
  </r>
  <r>
    <x v="7"/>
    <x v="18"/>
    <s v="Carte Bancaire"/>
    <s v="Cora"/>
    <x v="3"/>
    <x v="4"/>
    <x v="0"/>
    <m/>
    <n v="-88.88"/>
    <n v="-88.88"/>
    <x v="0"/>
    <n v="797.49000000000012"/>
    <m/>
    <m/>
    <s v="C52"/>
  </r>
  <r>
    <x v="8"/>
    <x v="19"/>
    <m/>
    <m/>
    <x v="0"/>
    <x v="0"/>
    <x v="0"/>
    <m/>
    <m/>
    <m/>
    <x v="2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8" applyNumberFormats="0" applyBorderFormats="0" applyFontFormats="0" applyPatternFormats="0" applyAlignmentFormats="0" applyWidthHeightFormats="1" dataCaption="Valeurs" grandTotalCaption="Solde Réel" updatedVersion="3" minRefreshableVersion="3" showCalcMbrs="0" useAutoFormatting="1" itemPrintTitles="1" createdVersion="3" indent="0" compact="0" outline="1" outlineData="1" compactData="0" multipleFieldFilters="0" colHeaderCaption="Date">
  <location ref="A1:C9" firstHeaderRow="1" firstDataRow="2" firstDataCol="1"/>
  <pivotFields count="16">
    <pivotField axis="axisRow" compact="0" showAll="0">
      <items count="17">
        <item h="1" x="8"/>
        <item x="2"/>
        <item m="1" x="13"/>
        <item x="6"/>
        <item x="4"/>
        <item x="1"/>
        <item m="1" x="10"/>
        <item x="7"/>
        <item x="5"/>
        <item h="1" m="1" x="12"/>
        <item h="1" m="1" x="9"/>
        <item h="1" m="1" x="15"/>
        <item h="1" m="1" x="14"/>
        <item h="1" m="1" x="11"/>
        <item h="1" x="0"/>
        <item h="1" x="3"/>
        <item t="default"/>
      </items>
    </pivotField>
    <pivotField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compact="0" showAll="0"/>
    <pivotField compact="0" showAll="0"/>
    <pivotField axis="axisCol" compact="0" showAll="0" defaultSubtotal="0">
      <items count="2">
        <item m="1" x="1"/>
        <item x="0"/>
      </items>
    </pivotField>
    <pivotField compact="0" showAll="0"/>
    <pivotField compact="0" showAll="0"/>
    <pivotField dataField="1" compact="0" showAll="0"/>
    <pivotField compact="0" showAll="0"/>
    <pivotField compact="0" showAll="0" defaultSubtotal="0"/>
    <pivotField compact="0" showAll="0" defaultSubtotal="0"/>
    <pivotField compact="0" showAll="0" defaultSubtotal="0"/>
    <pivotField compact="0" showAll="0" defaultSubtotal="0"/>
    <pivotField compact="0" showAll="0" defaultSubtotal="0">
      <items count="3">
        <item x="0"/>
        <item x="1"/>
        <item x="2"/>
      </items>
    </pivotField>
  </pivotFields>
  <rowFields count="1">
    <field x="0"/>
  </rowFields>
  <rowItems count="7">
    <i>
      <x v="1"/>
    </i>
    <i>
      <x v="3"/>
    </i>
    <i>
      <x v="4"/>
    </i>
    <i>
      <x v="5"/>
    </i>
    <i>
      <x v="7"/>
    </i>
    <i>
      <x v="8"/>
    </i>
    <i t="grand">
      <x/>
    </i>
  </rowItems>
  <colFields count="1">
    <field x="6"/>
  </colFields>
  <colItems count="2">
    <i>
      <x v="1"/>
    </i>
    <i t="grand">
      <x/>
    </i>
  </colItems>
  <dataFields count="1">
    <dataField name="Somme de Solde Courant" fld="9" baseField="0" baseItem="0"/>
  </dataFields>
  <formats count="1">
    <format dxfId="115">
      <pivotArea field="0" grandCol="1" collapsedLevelsAreSubtotals="1" axis="axisRow" fieldPosition="0">
        <references count="1">
          <reference field="0" count="0"/>
        </references>
      </pivotArea>
    </format>
  </formats>
  <pivotTableStyleInfo name="PivotStyleLight20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8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outline="1" outlineData="1" compactData="0" multipleFieldFilters="0" colHeaderCaption="Date">
  <location ref="A3:F33" firstHeaderRow="1" firstDataRow="3" firstDataCol="3" rowPageCount="1" colPageCount="1"/>
  <pivotFields count="16">
    <pivotField axis="axisPage" compact="0" showAll="0">
      <items count="17">
        <item x="4"/>
        <item x="1"/>
        <item m="1" x="10"/>
        <item x="7"/>
        <item x="5"/>
        <item x="2"/>
        <item m="1" x="13"/>
        <item x="6"/>
        <item x="8"/>
        <item m="1" x="12"/>
        <item m="1" x="9"/>
        <item m="1" x="15"/>
        <item m="1" x="14"/>
        <item m="1" x="11"/>
        <item x="0"/>
        <item x="3"/>
        <item t="default"/>
      </items>
    </pivotField>
    <pivotField axis="axisCol" compact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axis="axisRow" compact="0" showAll="0">
      <items count="16">
        <item m="1" x="12"/>
        <item x="1"/>
        <item x="6"/>
        <item m="1" x="10"/>
        <item m="1" x="8"/>
        <item x="4"/>
        <item x="0"/>
        <item m="1" x="13"/>
        <item m="1" x="14"/>
        <item x="3"/>
        <item m="1" x="11"/>
        <item x="7"/>
        <item x="5"/>
        <item m="1" x="9"/>
        <item x="2"/>
        <item t="default"/>
      </items>
    </pivotField>
    <pivotField axis="axisRow" compact="0" showAll="0">
      <items count="37">
        <item m="1" x="20"/>
        <item x="8"/>
        <item m="1" x="33"/>
        <item m="1" x="18"/>
        <item m="1" x="23"/>
        <item m="1" x="13"/>
        <item m="1" x="17"/>
        <item x="9"/>
        <item m="1" x="30"/>
        <item x="6"/>
        <item m="1" x="31"/>
        <item x="0"/>
        <item m="1" x="35"/>
        <item m="1" x="25"/>
        <item m="1" x="21"/>
        <item x="2"/>
        <item m="1" x="27"/>
        <item x="5"/>
        <item m="1" x="24"/>
        <item m="1" x="29"/>
        <item m="1" x="19"/>
        <item m="1" x="34"/>
        <item m="1" x="22"/>
        <item x="4"/>
        <item m="1" x="16"/>
        <item m="1" x="14"/>
        <item m="1" x="12"/>
        <item m="1" x="15"/>
        <item m="1" x="11"/>
        <item x="7"/>
        <item m="1" x="32"/>
        <item x="3"/>
        <item x="1"/>
        <item m="1" x="26"/>
        <item m="1" x="28"/>
        <item x="10"/>
        <item t="default"/>
      </items>
    </pivotField>
    <pivotField compact="0" showAll="0" defaultSubtotal="0"/>
    <pivotField compact="0" showAll="0"/>
    <pivotField compact="0" showAll="0"/>
    <pivotField dataField="1" compact="0" showAll="0"/>
    <pivotField axis="axisRow" compact="0" showAll="0">
      <items count="5">
        <item x="1"/>
        <item x="0"/>
        <item x="2"/>
        <item m="1" x="3"/>
        <item t="default"/>
      </items>
    </pivotField>
    <pivotField compact="0" showAll="0" defaultSubtotal="0"/>
    <pivotField compact="0" showAll="0" defaultSubtotal="0"/>
    <pivotField compact="0" showAll="0" defaultSubtotal="0"/>
    <pivotField compact="0" showAll="0" defaultSubtotal="0"/>
    <pivotField axis="axisCol" compact="0" showAll="0" defaultSubtotal="0">
      <items count="3">
        <item x="0"/>
        <item x="1"/>
        <item x="2"/>
      </items>
    </pivotField>
  </pivotFields>
  <rowFields count="3">
    <field x="4"/>
    <field x="5"/>
    <field x="10"/>
  </rowFields>
  <rowItems count="28">
    <i>
      <x v="1"/>
    </i>
    <i r="1">
      <x v="1"/>
    </i>
    <i r="2">
      <x v="1"/>
    </i>
    <i r="1">
      <x v="31"/>
    </i>
    <i r="2">
      <x v="1"/>
    </i>
    <i r="1">
      <x v="32"/>
    </i>
    <i r="2">
      <x v="1"/>
    </i>
    <i>
      <x v="2"/>
    </i>
    <i r="1">
      <x v="7"/>
    </i>
    <i r="2">
      <x v="1"/>
    </i>
    <i>
      <x v="5"/>
    </i>
    <i r="1">
      <x v="9"/>
    </i>
    <i r="2">
      <x/>
    </i>
    <i r="1">
      <x v="17"/>
    </i>
    <i r="2">
      <x v="1"/>
    </i>
    <i>
      <x v="9"/>
    </i>
    <i r="1">
      <x v="23"/>
    </i>
    <i r="2">
      <x v="1"/>
    </i>
    <i>
      <x v="11"/>
    </i>
    <i r="1">
      <x v="35"/>
    </i>
    <i r="2">
      <x v="1"/>
    </i>
    <i>
      <x v="12"/>
    </i>
    <i r="1">
      <x v="29"/>
    </i>
    <i r="2">
      <x v="1"/>
    </i>
    <i>
      <x v="14"/>
    </i>
    <i r="1">
      <x v="15"/>
    </i>
    <i r="2">
      <x v="1"/>
    </i>
    <i t="grand">
      <x/>
    </i>
  </rowItems>
  <colFields count="2">
    <field x="15"/>
    <field x="1"/>
  </colFields>
  <colItems count="3">
    <i>
      <x v="1"/>
      <x v="1"/>
    </i>
    <i r="1">
      <x v="2"/>
    </i>
    <i t="grand">
      <x/>
    </i>
  </colItems>
  <pageFields count="1">
    <pageField fld="0" hier="-1"/>
  </pageFields>
  <dataFields count="1">
    <dataField name="Somme de Solde Courant" fld="9" baseField="0" baseItem="0"/>
  </dataFields>
  <pivotTableStyleInfo name="PivotStyleLight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3:O27" totalsRowShown="0" headerRowDxfId="114" dataDxfId="113">
  <autoFilter ref="A3:O27"/>
  <sortState ref="A4:O27">
    <sortCondition ref="B3:B27"/>
  </sortState>
  <tableColumns count="15">
    <tableColumn id="1" name="Compte" dataDxfId="112" totalsRowDxfId="111"/>
    <tableColumn id="3" name="Date" dataDxfId="110"/>
    <tableColumn id="8" name="Type d'opération" dataDxfId="109" totalsRowDxfId="108"/>
    <tableColumn id="4" name="Tiers" dataDxfId="107" totalsRowDxfId="106"/>
    <tableColumn id="5" name="Libellés principaux" dataDxfId="105" totalsRowDxfId="104"/>
    <tableColumn id="9" name="Libellés secondaires" dataDxfId="103" totalsRowDxfId="102"/>
    <tableColumn id="10" name="Solde Réel / Banque" dataDxfId="101" totalsRowDxfId="100"/>
    <tableColumn id="2" name="Crédit" dataDxfId="99" totalsRowDxfId="98"/>
    <tableColumn id="6" name="Débit" dataDxfId="97" totalsRowDxfId="96"/>
    <tableColumn id="12" name="Solde Courant" dataDxfId="95" totalsRowDxfId="94">
      <calculatedColumnFormula>Tableau1[[#This Row],[Crédit]]+Tableau1[[#This Row],[Débit]]</calculatedColumnFormula>
    </tableColumn>
    <tableColumn id="11" name="Crédit/Débit" dataDxfId="93" totalsRowDxfId="92">
      <calculatedColumnFormula>IF(Tableau1[[#This Row],[Crédit]]&lt;&gt;"","Crédit",IF(Tableau1[[#This Row],[Débit]]&lt;&gt;"","Débit",""))</calculatedColumnFormula>
    </tableColumn>
    <tableColumn id="13" name="Solde Cumulé" dataDxfId="91" totalsRowDxfId="90">
      <calculatedColumnFormula>IF(A3="Compte",Tableau1[[#This Row],[Solde Courant]],L3+Tableau1[[#This Row],[Solde Courant]])</calculatedColumnFormula>
    </tableColumn>
    <tableColumn id="18" name="Note" dataDxfId="89" totalsRowDxfId="88"/>
    <tableColumn id="17" name="N° chèque" dataDxfId="87" totalsRowDxfId="86"/>
    <tableColumn id="7" name="Id (transfert ou carb)" dataDxfId="85" totalsRowDxfId="8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S25" totalsRowShown="0" headerRowDxfId="70" dataDxfId="68" headerRowBorderDxfId="69" tableBorderDxfId="67" totalsRowBorderDxfId="66">
  <autoFilter ref="A2:S25"/>
  <sortState ref="A3:S25">
    <sortCondition ref="B2:B25"/>
  </sortState>
  <tableColumns count="19">
    <tableColumn id="1" name="Compte"/>
    <tableColumn id="2" name="Date" dataDxfId="65"/>
    <tableColumn id="3" name="Type d'opération" dataDxfId="64"/>
    <tableColumn id="4" name="Tiers" dataDxfId="63"/>
    <tableColumn id="5" name="Libellés principaux" dataDxfId="62"/>
    <tableColumn id="6" name="Libellés secondaires" dataDxfId="61"/>
    <tableColumn id="9" name="Opération" dataDxfId="60"/>
    <tableColumn id="7" name="Janvier" dataDxfId="59"/>
    <tableColumn id="8" name="Février" dataDxfId="58"/>
    <tableColumn id="10" name="Mars" dataDxfId="57"/>
    <tableColumn id="11" name="Avril" dataDxfId="56"/>
    <tableColumn id="12" name="Mai" dataDxfId="55"/>
    <tableColumn id="13" name="Juin" dataDxfId="54"/>
    <tableColumn id="14" name="Juillet" dataDxfId="53"/>
    <tableColumn id="15" name="Août" dataDxfId="52"/>
    <tableColumn id="16" name="Septembre" dataDxfId="51"/>
    <tableColumn id="17" name="Octobre" dataDxfId="50"/>
    <tableColumn id="18" name="Novembre" dataDxfId="49"/>
    <tableColumn id="19" name="Décembre" dataDxfId="48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L10" totalsRowShown="0" headerRowDxfId="47" dataDxfId="46">
  <autoFilter ref="A1:L10"/>
  <tableColumns count="12">
    <tableColumn id="1" name="Date" dataDxfId="45"/>
    <tableColumn id="8" name="Conducteur" dataDxfId="44"/>
    <tableColumn id="9" name="Voiture" dataDxfId="43"/>
    <tableColumn id="2" name="Tiers" dataDxfId="42"/>
    <tableColumn id="3" name="Débit" dataDxfId="41"/>
    <tableColumn id="4" name="Distance parcourue" dataDxfId="40"/>
    <tableColumn id="11" name="Carburant" dataDxfId="39"/>
    <tableColumn id="5" name="Litre" dataDxfId="38"/>
    <tableColumn id="6" name="Tarif du litre" dataDxfId="37"/>
    <tableColumn id="7" name="Litre/100Km" dataDxfId="36">
      <calculatedColumnFormula>Tableau4[[#This Row],[Distance parcourue]]/100</calculatedColumnFormula>
    </tableColumn>
    <tableColumn id="10" name="Note" dataDxfId="35"/>
    <tableColumn id="12" name="IdCarburant" dataDxfId="34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3:AC4" totalsRowShown="0" headerRowDxfId="33" dataDxfId="31" headerRowBorderDxfId="32" tableBorderDxfId="30">
  <autoFilter ref="A3:AC4"/>
  <tableColumns count="29">
    <tableColumn id="1" name="Compte" dataDxfId="29"/>
    <tableColumn id="2" name="Tiers" dataDxfId="28"/>
    <tableColumn id="3" name="Libellés principaux" dataDxfId="27"/>
    <tableColumn id="4" name="Libellés secondaires" dataDxfId="26"/>
    <tableColumn id="29" name="Total budgété">
      <calculatedColumnFormula>SUM(Tableau3[[#This Row],[Janvier]:[Décembre]])</calculatedColumnFormula>
    </tableColumn>
    <tableColumn id="5" name="Janvier" dataDxfId="25"/>
    <tableColumn id="6" name="Février" dataDxfId="24"/>
    <tableColumn id="7" name="Mars" dataDxfId="23"/>
    <tableColumn id="8" name="Avril" dataDxfId="22"/>
    <tableColumn id="9" name="Mai" dataDxfId="21"/>
    <tableColumn id="10" name="Juin" dataDxfId="20"/>
    <tableColumn id="11" name="Juillet" dataDxfId="19"/>
    <tableColumn id="12" name="Août" dataDxfId="18"/>
    <tableColumn id="13" name="Septembre" dataDxfId="17"/>
    <tableColumn id="14" name="Octobre" dataDxfId="16"/>
    <tableColumn id="15" name="Novembre" dataDxfId="15"/>
    <tableColumn id="16" name="Décembre" dataDxfId="14"/>
    <tableColumn id="17" name="Janvier1" dataDxfId="13">
      <calculatedColumnFormula>F4-SUMPRODUCT((Libellés_principaux=$C4)*(Libellés_secondaires=$D4)*(Débit))</calculatedColumnFormula>
    </tableColumn>
    <tableColumn id="18" name="Février2" dataDxfId="12">
      <calculatedColumnFormula>G4-SUMPRODUCT((Libellés_principaux=$C4)*(Libellés_secondaires=$D4)*(Débit))</calculatedColumnFormula>
    </tableColumn>
    <tableColumn id="19" name="Mars3" dataDxfId="11">
      <calculatedColumnFormula>H4-SUMPRODUCT((Libellés_principaux=$C4)*(Libellés_secondaires=$D4)*(Débit))</calculatedColumnFormula>
    </tableColumn>
    <tableColumn id="20" name="Avril4" dataDxfId="10">
      <calculatedColumnFormula>I4-SUMPRODUCT((Libellés_principaux=$C4)*(Libellés_secondaires=$D4)*(Débit))</calculatedColumnFormula>
    </tableColumn>
    <tableColumn id="21" name="Mai5" dataDxfId="9">
      <calculatedColumnFormula>J4-SUMPRODUCT((Libellés_principaux=$C4)*(Libellés_secondaires=$D4)*(Débit))</calculatedColumnFormula>
    </tableColumn>
    <tableColumn id="22" name="Juin6" dataDxfId="8">
      <calculatedColumnFormula>K4-SUMPRODUCT((Libellés_principaux=$C4)*(Libellés_secondaires=$D4)*(Débit))</calculatedColumnFormula>
    </tableColumn>
    <tableColumn id="23" name="Juillet7" dataDxfId="7">
      <calculatedColumnFormula>L4-SUMPRODUCT((Libellés_principaux=$C4)*(Libellés_secondaires=$D4)*(Débit))</calculatedColumnFormula>
    </tableColumn>
    <tableColumn id="24" name="Août8" dataDxfId="6">
      <calculatedColumnFormula>M4-SUMPRODUCT((Libellés_principaux=$C4)*(Libellés_secondaires=$D4)*(Débit))</calculatedColumnFormula>
    </tableColumn>
    <tableColumn id="25" name="Septembre9" dataDxfId="5">
      <calculatedColumnFormula>N4-SUMPRODUCT((Libellés_principaux=$C4)*(Libellés_secondaires=$D4)*(Débit))</calculatedColumnFormula>
    </tableColumn>
    <tableColumn id="26" name="Octobre10" dataDxfId="4">
      <calculatedColumnFormula>O4-SUMPRODUCT((Libellés_principaux=$C4)*(Libellés_secondaires=$D4)*(Débit))</calculatedColumnFormula>
    </tableColumn>
    <tableColumn id="27" name="Novembre11" dataDxfId="3">
      <calculatedColumnFormula>P4-SUMPRODUCT((Libellés_principaux=$C4)*(Libellés_secondaires=$D4)*(Débit))</calculatedColumnFormula>
    </tableColumn>
    <tableColumn id="28" name="Décembre12" dataDxfId="2">
      <calculatedColumnFormula>Q4-SUMPRODUCT((Libellés_principaux=$C4)*(Libellés_secondaires=$D4)*(Débit))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01"/>
  <dimension ref="A1:C9"/>
  <sheetViews>
    <sheetView workbookViewId="0">
      <selection activeCell="H2" sqref="H2"/>
    </sheetView>
  </sheetViews>
  <sheetFormatPr baseColWidth="10" defaultRowHeight="12.75"/>
  <cols>
    <col min="1" max="1" width="25" bestFit="1" customWidth="1"/>
    <col min="2" max="2" width="22.140625" bestFit="1" customWidth="1"/>
    <col min="3" max="3" width="11" customWidth="1"/>
    <col min="4" max="6" width="11" bestFit="1" customWidth="1"/>
    <col min="7" max="7" width="9.5703125" customWidth="1"/>
    <col min="8" max="9" width="7.42578125" customWidth="1"/>
    <col min="10" max="10" width="10.5703125" customWidth="1"/>
    <col min="11" max="11" width="6" customWidth="1"/>
    <col min="12" max="12" width="9" customWidth="1"/>
    <col min="13" max="13" width="6.42578125" customWidth="1"/>
    <col min="14" max="14" width="9.5703125" customWidth="1"/>
    <col min="15" max="15" width="13.140625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3">
      <c r="A1" s="3" t="s">
        <v>119</v>
      </c>
      <c r="B1" s="3" t="s">
        <v>190</v>
      </c>
    </row>
    <row r="2" spans="1:3">
      <c r="A2" s="3" t="s">
        <v>2</v>
      </c>
      <c r="B2" t="s">
        <v>193</v>
      </c>
      <c r="C2" t="s">
        <v>124</v>
      </c>
    </row>
    <row r="3" spans="1:3">
      <c r="A3" t="s">
        <v>14</v>
      </c>
      <c r="B3" s="31">
        <v>-546.42000000000007</v>
      </c>
      <c r="C3" s="42">
        <v>-546.42000000000007</v>
      </c>
    </row>
    <row r="4" spans="1:3">
      <c r="A4" t="s">
        <v>99</v>
      </c>
      <c r="B4" s="31">
        <v>-120</v>
      </c>
      <c r="C4" s="42">
        <v>-120</v>
      </c>
    </row>
    <row r="5" spans="1:3">
      <c r="A5" t="s">
        <v>13</v>
      </c>
      <c r="B5" s="31">
        <v>-225.55</v>
      </c>
      <c r="C5" s="42">
        <v>-225.55</v>
      </c>
    </row>
    <row r="6" spans="1:3">
      <c r="A6" t="s">
        <v>15</v>
      </c>
      <c r="B6" s="31">
        <v>2000</v>
      </c>
      <c r="C6" s="42">
        <v>2000</v>
      </c>
    </row>
    <row r="7" spans="1:3">
      <c r="A7" t="s">
        <v>98</v>
      </c>
      <c r="B7" s="31">
        <v>-218.88</v>
      </c>
      <c r="C7" s="42">
        <v>-218.88</v>
      </c>
    </row>
    <row r="8" spans="1:3">
      <c r="A8" t="s">
        <v>17</v>
      </c>
      <c r="B8" s="31">
        <v>-66.66</v>
      </c>
      <c r="C8" s="42">
        <v>-66.66</v>
      </c>
    </row>
    <row r="9" spans="1:3">
      <c r="A9" t="s">
        <v>124</v>
      </c>
      <c r="B9" s="31">
        <v>822.49</v>
      </c>
      <c r="C9" s="31">
        <v>822.49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02"/>
  <dimension ref="A1:F33"/>
  <sheetViews>
    <sheetView workbookViewId="0">
      <selection activeCell="G19" sqref="G19"/>
    </sheetView>
  </sheetViews>
  <sheetFormatPr baseColWidth="10" defaultRowHeight="12.75"/>
  <cols>
    <col min="1" max="1" width="24.7109375" bestFit="1" customWidth="1"/>
    <col min="2" max="2" width="20.85546875" bestFit="1" customWidth="1"/>
    <col min="3" max="3" width="14" bestFit="1" customWidth="1"/>
    <col min="4" max="4" width="10" customWidth="1"/>
    <col min="5" max="5" width="10" bestFit="1" customWidth="1"/>
    <col min="6" max="6" width="13.140625" bestFit="1" customWidth="1"/>
    <col min="7" max="7" width="12.28515625" bestFit="1" customWidth="1"/>
    <col min="8" max="8" width="13.140625" bestFit="1" customWidth="1"/>
    <col min="9" max="10" width="10" bestFit="1" customWidth="1"/>
    <col min="11" max="11" width="13.140625" bestFit="1" customWidth="1"/>
    <col min="12" max="12" width="10" bestFit="1" customWidth="1"/>
    <col min="13" max="13" width="13.140625" bestFit="1" customWidth="1"/>
    <col min="14" max="18" width="10.140625" bestFit="1" customWidth="1"/>
    <col min="19" max="19" width="13.140625" bestFit="1" customWidth="1"/>
    <col min="20" max="23" width="10.140625" bestFit="1" customWidth="1"/>
    <col min="24" max="24" width="13.140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6">
      <c r="A1" s="3" t="s">
        <v>2</v>
      </c>
      <c r="B1" t="s">
        <v>116</v>
      </c>
    </row>
    <row r="3" spans="1:6">
      <c r="A3" s="3" t="s">
        <v>119</v>
      </c>
      <c r="D3" s="3" t="s">
        <v>191</v>
      </c>
      <c r="E3" s="3" t="s">
        <v>0</v>
      </c>
    </row>
    <row r="4" spans="1:6">
      <c r="D4" t="s">
        <v>192</v>
      </c>
      <c r="F4" t="s">
        <v>8</v>
      </c>
    </row>
    <row r="5" spans="1:6">
      <c r="A5" s="3" t="s">
        <v>18</v>
      </c>
      <c r="B5" s="3" t="s">
        <v>19</v>
      </c>
      <c r="C5" s="3" t="s">
        <v>120</v>
      </c>
      <c r="D5" t="s">
        <v>204</v>
      </c>
      <c r="E5" t="s">
        <v>225</v>
      </c>
    </row>
    <row r="6" spans="1:6">
      <c r="A6" t="s">
        <v>29</v>
      </c>
      <c r="D6" s="31">
        <v>1945</v>
      </c>
      <c r="E6" s="31">
        <v>-275.55</v>
      </c>
      <c r="F6" s="31">
        <v>1669.45</v>
      </c>
    </row>
    <row r="7" spans="1:6">
      <c r="B7" t="s">
        <v>30</v>
      </c>
      <c r="D7" s="31"/>
      <c r="E7" s="31">
        <v>-120</v>
      </c>
      <c r="F7" s="31">
        <v>-120</v>
      </c>
    </row>
    <row r="8" spans="1:6">
      <c r="C8" t="s">
        <v>12</v>
      </c>
      <c r="D8" s="31"/>
      <c r="E8" s="31">
        <v>-120</v>
      </c>
      <c r="F8" s="31">
        <v>-120</v>
      </c>
    </row>
    <row r="9" spans="1:6">
      <c r="B9" t="s">
        <v>196</v>
      </c>
      <c r="D9" s="31">
        <v>-55</v>
      </c>
      <c r="E9" s="31"/>
      <c r="F9" s="31">
        <v>-55</v>
      </c>
    </row>
    <row r="10" spans="1:6">
      <c r="C10" t="s">
        <v>12</v>
      </c>
      <c r="D10" s="31">
        <v>-55</v>
      </c>
      <c r="E10" s="31"/>
      <c r="F10" s="31">
        <v>-55</v>
      </c>
    </row>
    <row r="11" spans="1:6">
      <c r="B11" t="s">
        <v>32</v>
      </c>
      <c r="D11" s="31">
        <v>2000</v>
      </c>
      <c r="E11" s="31">
        <v>-155.55000000000001</v>
      </c>
      <c r="F11" s="31">
        <v>1844.45</v>
      </c>
    </row>
    <row r="12" spans="1:6">
      <c r="C12" t="s">
        <v>12</v>
      </c>
      <c r="D12" s="31">
        <v>2000</v>
      </c>
      <c r="E12" s="31">
        <v>-155.55000000000001</v>
      </c>
      <c r="F12" s="31">
        <v>1844.45</v>
      </c>
    </row>
    <row r="13" spans="1:6">
      <c r="A13" t="s">
        <v>37</v>
      </c>
      <c r="D13" s="31"/>
      <c r="E13" s="31">
        <v>-130</v>
      </c>
      <c r="F13" s="31">
        <v>-130</v>
      </c>
    </row>
    <row r="14" spans="1:6">
      <c r="B14" t="s">
        <v>38</v>
      </c>
      <c r="D14" s="31"/>
      <c r="E14" s="31">
        <v>-130</v>
      </c>
      <c r="F14" s="31">
        <v>-130</v>
      </c>
    </row>
    <row r="15" spans="1:6">
      <c r="C15" t="s">
        <v>12</v>
      </c>
      <c r="D15" s="31"/>
      <c r="E15" s="31">
        <v>-130</v>
      </c>
      <c r="F15" s="31">
        <v>-130</v>
      </c>
    </row>
    <row r="16" spans="1:6">
      <c r="A16" t="s">
        <v>104</v>
      </c>
      <c r="D16" s="31">
        <v>0</v>
      </c>
      <c r="E16" s="31"/>
      <c r="F16" s="31">
        <v>0</v>
      </c>
    </row>
    <row r="17" spans="1:6">
      <c r="B17" t="s">
        <v>14</v>
      </c>
      <c r="D17" s="31">
        <v>80</v>
      </c>
      <c r="E17" s="31"/>
      <c r="F17" s="31">
        <v>80</v>
      </c>
    </row>
    <row r="18" spans="1:6">
      <c r="C18" t="s">
        <v>11</v>
      </c>
      <c r="D18" s="31">
        <v>80</v>
      </c>
      <c r="E18" s="31"/>
      <c r="F18" s="31">
        <v>80</v>
      </c>
    </row>
    <row r="19" spans="1:6">
      <c r="B19" t="s">
        <v>13</v>
      </c>
      <c r="D19" s="31">
        <v>-80</v>
      </c>
      <c r="E19" s="31"/>
      <c r="F19" s="31">
        <v>-80</v>
      </c>
    </row>
    <row r="20" spans="1:6">
      <c r="C20" t="s">
        <v>12</v>
      </c>
      <c r="D20" s="31">
        <v>-80</v>
      </c>
      <c r="E20" s="31"/>
      <c r="F20" s="31">
        <v>-80</v>
      </c>
    </row>
    <row r="21" spans="1:6">
      <c r="A21" t="s">
        <v>70</v>
      </c>
      <c r="D21" s="31">
        <v>-233.30999999999997</v>
      </c>
      <c r="E21" s="31">
        <v>-166.64999999999998</v>
      </c>
      <c r="F21" s="31">
        <v>-399.95999999999992</v>
      </c>
    </row>
    <row r="22" spans="1:6">
      <c r="B22" t="s">
        <v>71</v>
      </c>
      <c r="D22" s="31">
        <v>-233.30999999999997</v>
      </c>
      <c r="E22" s="31">
        <v>-166.64999999999998</v>
      </c>
      <c r="F22" s="31">
        <v>-399.95999999999992</v>
      </c>
    </row>
    <row r="23" spans="1:6">
      <c r="C23" t="s">
        <v>12</v>
      </c>
      <c r="D23" s="31">
        <v>-233.30999999999997</v>
      </c>
      <c r="E23" s="31">
        <v>-166.64999999999998</v>
      </c>
      <c r="F23" s="31">
        <v>-399.95999999999992</v>
      </c>
    </row>
    <row r="24" spans="1:6">
      <c r="A24" t="s">
        <v>33</v>
      </c>
      <c r="D24" s="31"/>
      <c r="E24" s="31">
        <v>-140</v>
      </c>
      <c r="F24" s="31">
        <v>-140</v>
      </c>
    </row>
    <row r="25" spans="1:6">
      <c r="B25" t="s">
        <v>35</v>
      </c>
      <c r="D25" s="31"/>
      <c r="E25" s="31">
        <v>-140</v>
      </c>
      <c r="F25" s="31">
        <v>-140</v>
      </c>
    </row>
    <row r="26" spans="1:6">
      <c r="C26" t="s">
        <v>12</v>
      </c>
      <c r="D26" s="31"/>
      <c r="E26" s="31">
        <v>-140</v>
      </c>
      <c r="F26" s="31">
        <v>-140</v>
      </c>
    </row>
    <row r="27" spans="1:6">
      <c r="A27" t="s">
        <v>24</v>
      </c>
      <c r="D27" s="31"/>
      <c r="E27" s="31">
        <v>-100</v>
      </c>
      <c r="F27" s="31">
        <v>-100</v>
      </c>
    </row>
    <row r="28" spans="1:6">
      <c r="B28" t="s">
        <v>26</v>
      </c>
      <c r="D28" s="31"/>
      <c r="E28" s="31">
        <v>-100</v>
      </c>
      <c r="F28" s="31">
        <v>-100</v>
      </c>
    </row>
    <row r="29" spans="1:6">
      <c r="C29" t="s">
        <v>12</v>
      </c>
      <c r="D29" s="31"/>
      <c r="E29" s="31">
        <v>-100</v>
      </c>
      <c r="F29" s="31">
        <v>-100</v>
      </c>
    </row>
    <row r="30" spans="1:6">
      <c r="A30" t="s">
        <v>205</v>
      </c>
      <c r="D30" s="31">
        <v>-22</v>
      </c>
      <c r="E30" s="31">
        <v>-110</v>
      </c>
      <c r="F30" s="31">
        <v>-132</v>
      </c>
    </row>
    <row r="31" spans="1:6">
      <c r="B31" t="s">
        <v>23</v>
      </c>
      <c r="D31" s="31">
        <v>-22</v>
      </c>
      <c r="E31" s="31">
        <v>-110</v>
      </c>
      <c r="F31" s="31">
        <v>-132</v>
      </c>
    </row>
    <row r="32" spans="1:6">
      <c r="C32" t="s">
        <v>12</v>
      </c>
      <c r="D32" s="31">
        <v>-22</v>
      </c>
      <c r="E32" s="31">
        <v>-110</v>
      </c>
      <c r="F32" s="31">
        <v>-132</v>
      </c>
    </row>
    <row r="33" spans="1:6">
      <c r="A33" t="s">
        <v>8</v>
      </c>
      <c r="D33" s="31">
        <v>1689.69</v>
      </c>
      <c r="E33" s="31">
        <v>-922.2</v>
      </c>
      <c r="F33" s="31">
        <v>767.49000000000024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03"/>
  <dimension ref="A1:O27"/>
  <sheetViews>
    <sheetView tabSelected="1" workbookViewId="0">
      <pane ySplit="3" topLeftCell="A4" activePane="bottomLeft" state="frozen"/>
      <selection pane="bottomLeft" activeCell="C10" sqref="C10"/>
    </sheetView>
  </sheetViews>
  <sheetFormatPr baseColWidth="10" defaultColWidth="11.42578125" defaultRowHeight="12.75"/>
  <cols>
    <col min="1" max="1" width="24" style="1" bestFit="1" customWidth="1"/>
    <col min="2" max="2" width="8.140625" style="130" bestFit="1" customWidth="1"/>
    <col min="3" max="3" width="14.28515625" style="2" bestFit="1" customWidth="1"/>
    <col min="4" max="4" width="20" style="1" bestFit="1" customWidth="1"/>
    <col min="5" max="5" width="17.140625" style="1" bestFit="1" customWidth="1"/>
    <col min="6" max="6" width="24" style="1" bestFit="1" customWidth="1"/>
    <col min="7" max="7" width="11.7109375" style="104" customWidth="1"/>
    <col min="8" max="8" width="11.42578125" style="35"/>
    <col min="9" max="10" width="14.140625" style="34" customWidth="1"/>
    <col min="12" max="13" width="11.42578125" style="88"/>
    <col min="14" max="14" width="11.42578125" style="120"/>
    <col min="15" max="15" width="11.7109375" style="1" customWidth="1"/>
    <col min="16" max="16384" width="11.42578125" style="1"/>
  </cols>
  <sheetData>
    <row r="1" spans="1:15" ht="36.75" customHeight="1">
      <c r="A1" s="128"/>
      <c r="B1" s="132"/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</row>
    <row r="2" spans="1:15" ht="36.75" customHeight="1">
      <c r="A2" s="165" t="s">
        <v>76</v>
      </c>
      <c r="B2" s="165"/>
      <c r="C2" s="165"/>
      <c r="D2" s="165"/>
      <c r="E2" s="165"/>
      <c r="F2" s="165"/>
      <c r="G2" s="165"/>
      <c r="H2" s="165"/>
      <c r="I2" s="165"/>
      <c r="J2" s="165"/>
      <c r="K2" s="165"/>
      <c r="L2" s="165"/>
      <c r="M2" s="165"/>
      <c r="N2" s="165"/>
      <c r="O2" s="165"/>
    </row>
    <row r="3" spans="1:15" s="20" customFormat="1" ht="39.75" customHeight="1">
      <c r="A3" s="20" t="s">
        <v>2</v>
      </c>
      <c r="B3" s="129" t="s">
        <v>0</v>
      </c>
      <c r="C3" s="21" t="s">
        <v>91</v>
      </c>
      <c r="D3" s="20" t="s">
        <v>1</v>
      </c>
      <c r="E3" s="20" t="s">
        <v>18</v>
      </c>
      <c r="F3" s="20" t="s">
        <v>19</v>
      </c>
      <c r="G3" s="20" t="s">
        <v>190</v>
      </c>
      <c r="H3" s="20" t="s">
        <v>11</v>
      </c>
      <c r="I3" s="20" t="s">
        <v>12</v>
      </c>
      <c r="J3" s="20" t="s">
        <v>117</v>
      </c>
      <c r="K3" s="20" t="s">
        <v>120</v>
      </c>
      <c r="L3" s="20" t="s">
        <v>161</v>
      </c>
      <c r="M3" s="20" t="s">
        <v>10</v>
      </c>
      <c r="N3" s="118" t="s">
        <v>187</v>
      </c>
      <c r="O3" s="105" t="s">
        <v>181</v>
      </c>
    </row>
    <row r="4" spans="1:15" ht="25.5">
      <c r="A4" s="4" t="s">
        <v>208</v>
      </c>
      <c r="B4" s="131">
        <v>36526</v>
      </c>
      <c r="C4" s="121"/>
      <c r="D4" s="122"/>
      <c r="E4" s="122"/>
      <c r="F4" s="122"/>
      <c r="G4" s="147"/>
      <c r="H4" s="123"/>
      <c r="I4" s="123">
        <v>30</v>
      </c>
      <c r="J4" s="123">
        <f>Tableau1[[#This Row],[Crédit]]+Tableau1[[#This Row],[Débit]]</f>
        <v>30</v>
      </c>
      <c r="K4" s="124" t="str">
        <f>IF(Tableau1[[#This Row],[Crédit]]&lt;&gt;"","Crédit",IF(Tableau1[[#This Row],[Débit]]&lt;&gt;"","Débit",""))</f>
        <v>Débit</v>
      </c>
      <c r="L4" s="125">
        <f>IF(A3="Compte",Tableau1[[#This Row],[Solde Courant]],L3+Tableau1[[#This Row],[Solde Courant]])</f>
        <v>30</v>
      </c>
      <c r="M4" s="126" t="s">
        <v>209</v>
      </c>
      <c r="N4" s="125"/>
      <c r="O4" s="127"/>
    </row>
    <row r="5" spans="1:15" ht="25.5">
      <c r="A5" s="1" t="s">
        <v>15</v>
      </c>
      <c r="B5" s="130">
        <v>42005</v>
      </c>
      <c r="C5" s="2" t="s">
        <v>143</v>
      </c>
      <c r="D5" s="109" t="s">
        <v>78</v>
      </c>
      <c r="E5" s="109" t="s">
        <v>29</v>
      </c>
      <c r="F5" s="109" t="s">
        <v>32</v>
      </c>
      <c r="G5" s="144"/>
      <c r="H5" s="110"/>
      <c r="I5" s="110">
        <v>2000</v>
      </c>
      <c r="J5" s="110">
        <f>Tableau1[[#This Row],[Crédit]]+Tableau1[[#This Row],[Débit]]</f>
        <v>2000</v>
      </c>
      <c r="K5" s="41" t="str">
        <f>IF(Tableau1[[#This Row],[Crédit]]&lt;&gt;"","Crédit",IF(Tableau1[[#This Row],[Débit]]&lt;&gt;"","Débit",""))</f>
        <v>Débit</v>
      </c>
      <c r="L5" s="103">
        <f>IF(A4="Compte",Tableau1[[#This Row],[Solde Courant]],L4+Tableau1[[#This Row],[Solde Courant]])</f>
        <v>2030</v>
      </c>
      <c r="M5" s="119" t="s">
        <v>202</v>
      </c>
      <c r="N5" s="103"/>
      <c r="O5" s="111"/>
    </row>
    <row r="6" spans="1:15">
      <c r="A6" s="4" t="s">
        <v>14</v>
      </c>
      <c r="B6" s="131">
        <v>42005</v>
      </c>
      <c r="C6" s="121" t="s">
        <v>92</v>
      </c>
      <c r="D6" s="122" t="s">
        <v>79</v>
      </c>
      <c r="E6" s="122" t="s">
        <v>205</v>
      </c>
      <c r="F6" s="122" t="s">
        <v>23</v>
      </c>
      <c r="G6" s="147"/>
      <c r="H6" s="123"/>
      <c r="I6" s="123">
        <v>-22</v>
      </c>
      <c r="J6" s="123">
        <f>Tableau1[[#This Row],[Crédit]]+Tableau1[[#This Row],[Débit]]</f>
        <v>-22</v>
      </c>
      <c r="K6" s="124" t="str">
        <f>IF(Tableau1[[#This Row],[Crédit]]&lt;&gt;"","Crédit",IF(Tableau1[[#This Row],[Débit]]&lt;&gt;"","Débit",""))</f>
        <v>Débit</v>
      </c>
      <c r="L6" s="125">
        <f>IF(A5="Compte",Tableau1[[#This Row],[Solde Courant]],L5+Tableau1[[#This Row],[Solde Courant]])</f>
        <v>2008</v>
      </c>
      <c r="M6" s="126">
        <v>22</v>
      </c>
      <c r="N6" s="125"/>
      <c r="O6" s="127"/>
    </row>
    <row r="7" spans="1:15">
      <c r="A7" s="4" t="s">
        <v>207</v>
      </c>
      <c r="B7" s="131">
        <v>42006</v>
      </c>
      <c r="C7" s="121" t="s">
        <v>143</v>
      </c>
      <c r="D7" s="122" t="s">
        <v>82</v>
      </c>
      <c r="E7" s="122" t="s">
        <v>29</v>
      </c>
      <c r="F7" s="122" t="s">
        <v>196</v>
      </c>
      <c r="G7" s="147"/>
      <c r="H7" s="123"/>
      <c r="I7" s="123">
        <v>-55</v>
      </c>
      <c r="J7" s="123">
        <f>Tableau1[[#This Row],[Crédit]]+Tableau1[[#This Row],[Débit]]</f>
        <v>-55</v>
      </c>
      <c r="K7" s="124" t="str">
        <f>IF(Tableau1[[#This Row],[Crédit]]&lt;&gt;"","Crédit",IF(Tableau1[[#This Row],[Débit]]&lt;&gt;"","Débit",""))</f>
        <v>Débit</v>
      </c>
      <c r="L7" s="125">
        <f>IF(A6="Compte",Tableau1[[#This Row],[Solde Courant]],L6+Tableau1[[#This Row],[Solde Courant]])</f>
        <v>1953</v>
      </c>
      <c r="M7" s="126"/>
      <c r="N7" s="125"/>
      <c r="O7" s="127"/>
    </row>
    <row r="8" spans="1:15">
      <c r="A8" s="4" t="s">
        <v>14</v>
      </c>
      <c r="B8" s="131">
        <v>42007</v>
      </c>
      <c r="C8" s="121" t="s">
        <v>143</v>
      </c>
      <c r="D8" s="122" t="s">
        <v>79</v>
      </c>
      <c r="E8" s="122" t="s">
        <v>70</v>
      </c>
      <c r="F8" s="122" t="s">
        <v>71</v>
      </c>
      <c r="G8" s="147"/>
      <c r="H8" s="123"/>
      <c r="I8" s="123">
        <v>-11.11</v>
      </c>
      <c r="J8" s="123">
        <f>Tableau1[[#This Row],[Crédit]]+Tableau1[[#This Row],[Débit]]</f>
        <v>-11.11</v>
      </c>
      <c r="K8" s="124" t="str">
        <f>IF(Tableau1[[#This Row],[Crédit]]&lt;&gt;"","Crédit",IF(Tableau1[[#This Row],[Débit]]&lt;&gt;"","Débit",""))</f>
        <v>Débit</v>
      </c>
      <c r="L8" s="125">
        <f>IF(A7="Compte",Tableau1[[#This Row],[Solde Courant]],L7+Tableau1[[#This Row],[Solde Courant]])</f>
        <v>1941.89</v>
      </c>
      <c r="M8" s="126"/>
      <c r="N8" s="125"/>
      <c r="O8" s="127" t="s">
        <v>210</v>
      </c>
    </row>
    <row r="9" spans="1:15">
      <c r="A9" s="4" t="s">
        <v>14</v>
      </c>
      <c r="B9" s="131">
        <v>42008</v>
      </c>
      <c r="C9" s="121" t="s">
        <v>143</v>
      </c>
      <c r="D9" s="122" t="s">
        <v>78</v>
      </c>
      <c r="E9" s="122" t="s">
        <v>70</v>
      </c>
      <c r="F9" s="122" t="s">
        <v>71</v>
      </c>
      <c r="G9" s="147"/>
      <c r="H9" s="123"/>
      <c r="I9" s="123">
        <v>-22.22</v>
      </c>
      <c r="J9" s="123">
        <f>Tableau1[[#This Row],[Crédit]]+Tableau1[[#This Row],[Débit]]</f>
        <v>-22.22</v>
      </c>
      <c r="K9" s="124" t="str">
        <f>IF(Tableau1[[#This Row],[Crédit]]&lt;&gt;"","Crédit",IF(Tableau1[[#This Row],[Débit]]&lt;&gt;"","Débit",""))</f>
        <v>Débit</v>
      </c>
      <c r="L9" s="125">
        <f>IF(A8="Compte",Tableau1[[#This Row],[Solde Courant]],L8+Tableau1[[#This Row],[Solde Courant]])</f>
        <v>1919.67</v>
      </c>
      <c r="M9" s="126"/>
      <c r="N9" s="125"/>
      <c r="O9" s="127" t="s">
        <v>211</v>
      </c>
    </row>
    <row r="10" spans="1:15">
      <c r="A10" s="4" t="s">
        <v>14</v>
      </c>
      <c r="B10" s="131">
        <v>42009</v>
      </c>
      <c r="C10" s="121" t="s">
        <v>95</v>
      </c>
      <c r="D10" s="155" t="s">
        <v>79</v>
      </c>
      <c r="E10" s="155" t="s">
        <v>70</v>
      </c>
      <c r="F10" s="155" t="s">
        <v>71</v>
      </c>
      <c r="G10" s="156"/>
      <c r="H10" s="157"/>
      <c r="I10" s="157">
        <v>-33.33</v>
      </c>
      <c r="J10" s="157">
        <f>Tableau1[[#This Row],[Crédit]]+Tableau1[[#This Row],[Débit]]</f>
        <v>-33.33</v>
      </c>
      <c r="K10" s="124" t="str">
        <f>IF(Tableau1[[#This Row],[Crédit]]&lt;&gt;"","Crédit",IF(Tableau1[[#This Row],[Débit]]&lt;&gt;"","Débit",""))</f>
        <v>Débit</v>
      </c>
      <c r="L10" s="125">
        <f>IF(A9="Compte",Tableau1[[#This Row],[Solde Courant]],L9+Tableau1[[#This Row],[Solde Courant]])</f>
        <v>1886.3400000000001</v>
      </c>
      <c r="M10" s="126"/>
      <c r="N10" s="125"/>
      <c r="O10" s="158" t="s">
        <v>214</v>
      </c>
    </row>
    <row r="11" spans="1:15">
      <c r="A11" s="4" t="s">
        <v>14</v>
      </c>
      <c r="B11" s="131">
        <v>42010</v>
      </c>
      <c r="C11" s="121" t="s">
        <v>143</v>
      </c>
      <c r="D11" s="122" t="s">
        <v>82</v>
      </c>
      <c r="E11" s="122" t="s">
        <v>70</v>
      </c>
      <c r="F11" s="122" t="s">
        <v>71</v>
      </c>
      <c r="G11" s="147"/>
      <c r="H11" s="123"/>
      <c r="I11" s="123">
        <v>-44.44</v>
      </c>
      <c r="J11" s="123">
        <f>Tableau1[[#This Row],[Crédit]]+Tableau1[[#This Row],[Débit]]</f>
        <v>-44.44</v>
      </c>
      <c r="K11" s="124" t="str">
        <f>IF(Tableau1[[#This Row],[Crédit]]&lt;&gt;"","Crédit",IF(Tableau1[[#This Row],[Débit]]&lt;&gt;"","Débit",""))</f>
        <v>Débit</v>
      </c>
      <c r="L11" s="125">
        <f>IF(A10="Compte",Tableau1[[#This Row],[Solde Courant]],L10+Tableau1[[#This Row],[Solde Courant]])</f>
        <v>1841.9</v>
      </c>
      <c r="M11" s="126"/>
      <c r="N11" s="125"/>
      <c r="O11" s="127" t="s">
        <v>215</v>
      </c>
    </row>
    <row r="12" spans="1:15">
      <c r="A12" s="4" t="s">
        <v>13</v>
      </c>
      <c r="B12" s="131">
        <v>42011</v>
      </c>
      <c r="C12" s="121" t="s">
        <v>143</v>
      </c>
      <c r="D12" s="122" t="s">
        <v>83</v>
      </c>
      <c r="E12" s="122" t="s">
        <v>70</v>
      </c>
      <c r="F12" s="122" t="s">
        <v>71</v>
      </c>
      <c r="G12" s="147"/>
      <c r="H12" s="123"/>
      <c r="I12" s="123">
        <v>-55.55</v>
      </c>
      <c r="J12" s="123">
        <f>Tableau1[[#This Row],[Crédit]]+Tableau1[[#This Row],[Débit]]</f>
        <v>-55.55</v>
      </c>
      <c r="K12" s="124" t="str">
        <f>IF(Tableau1[[#This Row],[Crédit]]&lt;&gt;"","Crédit",IF(Tableau1[[#This Row],[Débit]]&lt;&gt;"","Débit",""))</f>
        <v>Débit</v>
      </c>
      <c r="L12" s="125">
        <f>IF(A11="Compte",Tableau1[[#This Row],[Solde Courant]],L11+Tableau1[[#This Row],[Solde Courant]])</f>
        <v>1786.3500000000001</v>
      </c>
      <c r="M12" s="126"/>
      <c r="N12" s="125"/>
      <c r="O12" s="127" t="s">
        <v>218</v>
      </c>
    </row>
    <row r="13" spans="1:15">
      <c r="A13" s="4" t="s">
        <v>17</v>
      </c>
      <c r="B13" s="131">
        <v>42012</v>
      </c>
      <c r="C13" s="121" t="s">
        <v>143</v>
      </c>
      <c r="D13" s="122" t="s">
        <v>80</v>
      </c>
      <c r="E13" s="122" t="s">
        <v>70</v>
      </c>
      <c r="F13" s="122" t="s">
        <v>71</v>
      </c>
      <c r="G13" s="147"/>
      <c r="H13" s="123"/>
      <c r="I13" s="123">
        <v>-66.66</v>
      </c>
      <c r="J13" s="123">
        <f>Tableau1[[#This Row],[Crédit]]+Tableau1[[#This Row],[Débit]]</f>
        <v>-66.66</v>
      </c>
      <c r="K13" s="124" t="str">
        <f>IF(Tableau1[[#This Row],[Crédit]]&lt;&gt;"","Crédit",IF(Tableau1[[#This Row],[Débit]]&lt;&gt;"","Débit",""))</f>
        <v>Débit</v>
      </c>
      <c r="L13" s="125">
        <f>IF(A12="Compte",Tableau1[[#This Row],[Solde Courant]],L12+Tableau1[[#This Row],[Solde Courant]])</f>
        <v>1719.69</v>
      </c>
      <c r="M13" s="126"/>
      <c r="N13" s="125"/>
      <c r="O13" s="127" t="s">
        <v>221</v>
      </c>
    </row>
    <row r="14" spans="1:15">
      <c r="A14" s="4" t="s">
        <v>14</v>
      </c>
      <c r="B14" s="131">
        <v>42013</v>
      </c>
      <c r="C14" s="121" t="s">
        <v>93</v>
      </c>
      <c r="D14" s="122" t="s">
        <v>3</v>
      </c>
      <c r="E14" s="122" t="s">
        <v>104</v>
      </c>
      <c r="F14" s="122" t="s">
        <v>13</v>
      </c>
      <c r="G14" s="147"/>
      <c r="H14" s="123"/>
      <c r="I14" s="123">
        <v>-50</v>
      </c>
      <c r="J14" s="123">
        <f>Tableau1[[#This Row],[Crédit]]+Tableau1[[#This Row],[Débit]]</f>
        <v>-50</v>
      </c>
      <c r="K14" s="124" t="str">
        <f>IF(Tableau1[[#This Row],[Crédit]]&lt;&gt;"","Crédit",IF(Tableau1[[#This Row],[Débit]]&lt;&gt;"","Débit",""))</f>
        <v>Débit</v>
      </c>
      <c r="L14" s="125">
        <f>IF(A13="Compte",Tableau1[[#This Row],[Solde Courant]],L13+Tableau1[[#This Row],[Solde Courant]])</f>
        <v>1669.69</v>
      </c>
      <c r="M14" s="126"/>
      <c r="N14" s="125"/>
      <c r="O14" s="127" t="s">
        <v>235</v>
      </c>
    </row>
    <row r="15" spans="1:15">
      <c r="A15" s="4" t="s">
        <v>13</v>
      </c>
      <c r="B15" s="131">
        <v>42013</v>
      </c>
      <c r="C15" s="121" t="s">
        <v>94</v>
      </c>
      <c r="D15" s="122" t="s">
        <v>3</v>
      </c>
      <c r="E15" s="122" t="s">
        <v>104</v>
      </c>
      <c r="F15" s="122" t="s">
        <v>14</v>
      </c>
      <c r="G15" s="147"/>
      <c r="H15" s="123">
        <v>50</v>
      </c>
      <c r="I15" s="123"/>
      <c r="J15" s="123">
        <f>Tableau1[[#This Row],[Crédit]]+Tableau1[[#This Row],[Débit]]</f>
        <v>50</v>
      </c>
      <c r="K15" s="124" t="str">
        <f>IF(Tableau1[[#This Row],[Crédit]]&lt;&gt;"","Crédit",IF(Tableau1[[#This Row],[Débit]]&lt;&gt;"","Débit",""))</f>
        <v>Crédit</v>
      </c>
      <c r="L15" s="125">
        <f>IF(A14="Compte",Tableau1[[#This Row],[Solde Courant]],L14+Tableau1[[#This Row],[Solde Courant]])</f>
        <v>1719.69</v>
      </c>
      <c r="M15" s="126"/>
      <c r="N15" s="125"/>
      <c r="O15" s="127" t="s">
        <v>236</v>
      </c>
    </row>
    <row r="16" spans="1:15">
      <c r="A16" s="4" t="s">
        <v>14</v>
      </c>
      <c r="B16" s="131">
        <v>42014</v>
      </c>
      <c r="C16" s="121" t="s">
        <v>95</v>
      </c>
      <c r="D16" s="122" t="s">
        <v>88</v>
      </c>
      <c r="E16" s="122" t="s">
        <v>104</v>
      </c>
      <c r="F16" s="122" t="s">
        <v>13</v>
      </c>
      <c r="G16" s="147"/>
      <c r="H16" s="123"/>
      <c r="I16" s="123">
        <v>-30</v>
      </c>
      <c r="J16" s="123">
        <f>Tableau1[[#This Row],[Crédit]]+Tableau1[[#This Row],[Débit]]</f>
        <v>-30</v>
      </c>
      <c r="K16" s="124" t="str">
        <f>IF(Tableau1[[#This Row],[Crédit]]&lt;&gt;"","Crédit",IF(Tableau1[[#This Row],[Débit]]&lt;&gt;"","Débit",""))</f>
        <v>Débit</v>
      </c>
      <c r="L16" s="125">
        <f>IF(A15="Compte",Tableau1[[#This Row],[Solde Courant]],L15+Tableau1[[#This Row],[Solde Courant]])</f>
        <v>1689.69</v>
      </c>
      <c r="M16" s="126"/>
      <c r="N16" s="125"/>
      <c r="O16" s="127" t="s">
        <v>237</v>
      </c>
    </row>
    <row r="17" spans="1:15">
      <c r="A17" s="4" t="s">
        <v>13</v>
      </c>
      <c r="B17" s="131">
        <v>42014</v>
      </c>
      <c r="C17" s="121" t="s">
        <v>95</v>
      </c>
      <c r="D17" s="122" t="s">
        <v>88</v>
      </c>
      <c r="E17" s="122" t="s">
        <v>104</v>
      </c>
      <c r="F17" s="122" t="s">
        <v>14</v>
      </c>
      <c r="G17" s="147"/>
      <c r="H17" s="123">
        <v>30</v>
      </c>
      <c r="I17" s="123"/>
      <c r="J17" s="123">
        <f>Tableau1[[#This Row],[Crédit]]+Tableau1[[#This Row],[Débit]]</f>
        <v>30</v>
      </c>
      <c r="K17" s="124" t="str">
        <f>IF(Tableau1[[#This Row],[Crédit]]&lt;&gt;"","Crédit",IF(Tableau1[[#This Row],[Débit]]&lt;&gt;"","Débit",""))</f>
        <v>Crédit</v>
      </c>
      <c r="L17" s="125">
        <f>IF(A16="Compte",Tableau1[[#This Row],[Solde Courant]],L16+Tableau1[[#This Row],[Solde Courant]])</f>
        <v>1719.69</v>
      </c>
      <c r="M17" s="126"/>
      <c r="N17" s="125"/>
      <c r="O17" s="127" t="s">
        <v>238</v>
      </c>
    </row>
    <row r="18" spans="1:15">
      <c r="A18" s="4" t="s">
        <v>14</v>
      </c>
      <c r="B18" s="131">
        <v>42036</v>
      </c>
      <c r="C18" s="121" t="s">
        <v>143</v>
      </c>
      <c r="D18" s="122" t="s">
        <v>174</v>
      </c>
      <c r="E18" s="122" t="s">
        <v>24</v>
      </c>
      <c r="F18" s="122" t="s">
        <v>26</v>
      </c>
      <c r="G18" s="147"/>
      <c r="H18" s="123"/>
      <c r="I18" s="123">
        <v>-100</v>
      </c>
      <c r="J18" s="123">
        <f>Tableau1[[#This Row],[Crédit]]+Tableau1[[#This Row],[Débit]]</f>
        <v>-100</v>
      </c>
      <c r="K18" s="124" t="str">
        <f>IF(Tableau1[[#This Row],[Crédit]]&lt;&gt;"","Crédit",IF(Tableau1[[#This Row],[Débit]]&lt;&gt;"","Débit",""))</f>
        <v>Débit</v>
      </c>
      <c r="L18" s="125">
        <f>IF(A17="Compte",Tableau1[[#This Row],[Solde Courant]],L17+Tableau1[[#This Row],[Solde Courant]])</f>
        <v>1619.69</v>
      </c>
      <c r="M18" s="126"/>
      <c r="N18" s="125"/>
      <c r="O18" s="127"/>
    </row>
    <row r="19" spans="1:15">
      <c r="A19" s="4" t="s">
        <v>13</v>
      </c>
      <c r="B19" s="131">
        <v>42037</v>
      </c>
      <c r="C19" s="121" t="s">
        <v>97</v>
      </c>
      <c r="D19" s="122" t="s">
        <v>89</v>
      </c>
      <c r="E19" s="122" t="s">
        <v>205</v>
      </c>
      <c r="F19" s="122" t="s">
        <v>23</v>
      </c>
      <c r="G19" s="147"/>
      <c r="H19" s="123"/>
      <c r="I19" s="123">
        <v>-110</v>
      </c>
      <c r="J19" s="123">
        <f>Tableau1[[#This Row],[Crédit]]+Tableau1[[#This Row],[Débit]]</f>
        <v>-110</v>
      </c>
      <c r="K19" s="124" t="str">
        <f>IF(Tableau1[[#This Row],[Crédit]]&lt;&gt;"","Crédit",IF(Tableau1[[#This Row],[Débit]]&lt;&gt;"","Débit",""))</f>
        <v>Débit</v>
      </c>
      <c r="L19" s="125">
        <f>IF(A18="Compte",Tableau1[[#This Row],[Solde Courant]],L18+Tableau1[[#This Row],[Solde Courant]])</f>
        <v>1509.69</v>
      </c>
      <c r="M19" s="126"/>
      <c r="N19" s="125"/>
      <c r="O19" s="127"/>
    </row>
    <row r="20" spans="1:15">
      <c r="A20" s="4" t="s">
        <v>99</v>
      </c>
      <c r="B20" s="131">
        <v>42038</v>
      </c>
      <c r="C20" s="121" t="s">
        <v>143</v>
      </c>
      <c r="D20" s="122" t="s">
        <v>81</v>
      </c>
      <c r="E20" s="122" t="s">
        <v>29</v>
      </c>
      <c r="F20" s="122" t="s">
        <v>30</v>
      </c>
      <c r="G20" s="147"/>
      <c r="H20" s="123"/>
      <c r="I20" s="123">
        <v>-120</v>
      </c>
      <c r="J20" s="123">
        <f>Tableau1[[#This Row],[Crédit]]+Tableau1[[#This Row],[Débit]]</f>
        <v>-120</v>
      </c>
      <c r="K20" s="124" t="str">
        <f>IF(Tableau1[[#This Row],[Crédit]]&lt;&gt;"","Crédit",IF(Tableau1[[#This Row],[Débit]]&lt;&gt;"","Débit",""))</f>
        <v>Débit</v>
      </c>
      <c r="L20" s="125">
        <f>IF(A19="Compte",Tableau1[[#This Row],[Solde Courant]],L19+Tableau1[[#This Row],[Solde Courant]])</f>
        <v>1389.69</v>
      </c>
      <c r="M20" s="126"/>
      <c r="N20" s="125"/>
      <c r="O20" s="127"/>
    </row>
    <row r="21" spans="1:15">
      <c r="A21" s="4" t="s">
        <v>98</v>
      </c>
      <c r="B21" s="131">
        <v>42039</v>
      </c>
      <c r="C21" s="121" t="s">
        <v>97</v>
      </c>
      <c r="D21" s="122" t="s">
        <v>90</v>
      </c>
      <c r="E21" s="122" t="s">
        <v>37</v>
      </c>
      <c r="F21" s="122" t="s">
        <v>38</v>
      </c>
      <c r="G21" s="147"/>
      <c r="H21" s="123"/>
      <c r="I21" s="123">
        <v>-130</v>
      </c>
      <c r="J21" s="123">
        <f>Tableau1[[#This Row],[Crédit]]+Tableau1[[#This Row],[Débit]]</f>
        <v>-130</v>
      </c>
      <c r="K21" s="124" t="str">
        <f>IF(Tableau1[[#This Row],[Crédit]]&lt;&gt;"","Crédit",IF(Tableau1[[#This Row],[Débit]]&lt;&gt;"","Débit",""))</f>
        <v>Débit</v>
      </c>
      <c r="L21" s="125">
        <f>IF(A20="Compte",Tableau1[[#This Row],[Solde Courant]],L20+Tableau1[[#This Row],[Solde Courant]])</f>
        <v>1259.69</v>
      </c>
      <c r="M21" s="126"/>
      <c r="N21" s="125"/>
      <c r="O21" s="127"/>
    </row>
    <row r="22" spans="1:15">
      <c r="A22" s="4" t="s">
        <v>13</v>
      </c>
      <c r="B22" s="131">
        <v>42040</v>
      </c>
      <c r="C22" s="121" t="s">
        <v>96</v>
      </c>
      <c r="D22" s="122" t="s">
        <v>84</v>
      </c>
      <c r="E22" s="122" t="s">
        <v>33</v>
      </c>
      <c r="F22" s="122" t="s">
        <v>35</v>
      </c>
      <c r="G22" s="147"/>
      <c r="H22" s="123"/>
      <c r="I22" s="123">
        <v>-140</v>
      </c>
      <c r="J22" s="123">
        <f>Tableau1[[#This Row],[Crédit]]+Tableau1[[#This Row],[Débit]]</f>
        <v>-140</v>
      </c>
      <c r="K22" s="124" t="str">
        <f>IF(Tableau1[[#This Row],[Crédit]]&lt;&gt;"","Crédit",IF(Tableau1[[#This Row],[Débit]]&lt;&gt;"","Débit",""))</f>
        <v>Débit</v>
      </c>
      <c r="L22" s="125">
        <f>IF(A21="Compte",Tableau1[[#This Row],[Solde Courant]],L21+Tableau1[[#This Row],[Solde Courant]])</f>
        <v>1119.69</v>
      </c>
      <c r="M22" s="126"/>
      <c r="N22" s="125"/>
      <c r="O22" s="127"/>
    </row>
    <row r="23" spans="1:15">
      <c r="A23" s="4" t="s">
        <v>14</v>
      </c>
      <c r="B23" s="131">
        <v>42041</v>
      </c>
      <c r="C23" s="121" t="s">
        <v>143</v>
      </c>
      <c r="D23" s="122" t="s">
        <v>86</v>
      </c>
      <c r="E23" s="122" t="s">
        <v>29</v>
      </c>
      <c r="F23" s="122" t="s">
        <v>32</v>
      </c>
      <c r="G23" s="147"/>
      <c r="H23" s="123"/>
      <c r="I23" s="123">
        <v>-155.55000000000001</v>
      </c>
      <c r="J23" s="123">
        <f>Tableau1[[#This Row],[Crédit]]+Tableau1[[#This Row],[Débit]]</f>
        <v>-155.55000000000001</v>
      </c>
      <c r="K23" s="124" t="str">
        <f>IF(Tableau1[[#This Row],[Crédit]]&lt;&gt;"","Crédit",IF(Tableau1[[#This Row],[Débit]]&lt;&gt;"","Débit",""))</f>
        <v>Débit</v>
      </c>
      <c r="L23" s="125">
        <f>IF(A22="Compte",Tableau1[[#This Row],[Solde Courant]],L22+Tableau1[[#This Row],[Solde Courant]])</f>
        <v>964.1400000000001</v>
      </c>
      <c r="M23" s="126"/>
      <c r="N23" s="125"/>
      <c r="O23" s="127"/>
    </row>
    <row r="24" spans="1:15">
      <c r="A24" s="4" t="s">
        <v>14</v>
      </c>
      <c r="B24" s="131">
        <v>42042</v>
      </c>
      <c r="C24" s="121" t="s">
        <v>143</v>
      </c>
      <c r="D24" s="122" t="s">
        <v>3</v>
      </c>
      <c r="E24" s="122" t="s">
        <v>70</v>
      </c>
      <c r="F24" s="122" t="s">
        <v>71</v>
      </c>
      <c r="G24" s="147"/>
      <c r="H24" s="123"/>
      <c r="I24" s="123">
        <v>-77.77</v>
      </c>
      <c r="J24" s="123">
        <f>Tableau1[[#This Row],[Crédit]]+Tableau1[[#This Row],[Débit]]</f>
        <v>-77.77</v>
      </c>
      <c r="K24" s="124" t="str">
        <f>IF(Tableau1[[#This Row],[Crédit]]&lt;&gt;"","Crédit",IF(Tableau1[[#This Row],[Débit]]&lt;&gt;"","Débit",""))</f>
        <v>Débit</v>
      </c>
      <c r="L24" s="125">
        <f>IF(A23="Compte",Tableau1[[#This Row],[Solde Courant]],L23+Tableau1[[#This Row],[Solde Courant]])</f>
        <v>886.37000000000012</v>
      </c>
      <c r="M24" s="126"/>
      <c r="N24" s="125"/>
      <c r="O24" s="127" t="s">
        <v>229</v>
      </c>
    </row>
    <row r="25" spans="1:15">
      <c r="A25" s="4" t="s">
        <v>98</v>
      </c>
      <c r="B25" s="131">
        <v>42043</v>
      </c>
      <c r="C25" s="121" t="s">
        <v>143</v>
      </c>
      <c r="D25" s="122" t="s">
        <v>84</v>
      </c>
      <c r="E25" s="122" t="s">
        <v>70</v>
      </c>
      <c r="F25" s="122" t="s">
        <v>71</v>
      </c>
      <c r="G25" s="147"/>
      <c r="H25" s="123"/>
      <c r="I25" s="123">
        <v>-88.88</v>
      </c>
      <c r="J25" s="123">
        <f>Tableau1[[#This Row],[Crédit]]+Tableau1[[#This Row],[Débit]]</f>
        <v>-88.88</v>
      </c>
      <c r="K25" s="124" t="str">
        <f>IF(Tableau1[[#This Row],[Crédit]]&lt;&gt;"","Crédit",IF(Tableau1[[#This Row],[Débit]]&lt;&gt;"","Débit",""))</f>
        <v>Débit</v>
      </c>
      <c r="L25" s="125">
        <f>IF(A24="Compte",Tableau1[[#This Row],[Solde Courant]],L24+Tableau1[[#This Row],[Solde Courant]])</f>
        <v>797.49000000000012</v>
      </c>
      <c r="M25" s="126"/>
      <c r="N25" s="125"/>
      <c r="O25" s="127" t="s">
        <v>232</v>
      </c>
    </row>
    <row r="26" spans="1:15" ht="25.5">
      <c r="A26" s="4" t="s">
        <v>13</v>
      </c>
      <c r="B26" s="131">
        <v>42044</v>
      </c>
      <c r="C26" s="121" t="s">
        <v>95</v>
      </c>
      <c r="D26" s="155" t="s">
        <v>88</v>
      </c>
      <c r="E26" s="155" t="s">
        <v>104</v>
      </c>
      <c r="F26" s="155" t="s">
        <v>14</v>
      </c>
      <c r="G26" s="156"/>
      <c r="H26" s="157">
        <v>30</v>
      </c>
      <c r="I26" s="157"/>
      <c r="J26" s="157">
        <f>Tableau1[[#This Row],[Crédit]]+Tableau1[[#This Row],[Débit]]</f>
        <v>30</v>
      </c>
      <c r="K26" s="124" t="str">
        <f>IF(Tableau1[[#This Row],[Crédit]]&lt;&gt;"","Crédit",IF(Tableau1[[#This Row],[Débit]]&lt;&gt;"","Débit",""))</f>
        <v>Crédit</v>
      </c>
      <c r="L26" s="125">
        <f>IF(A25="Compte",Tableau1[[#This Row],[Solde Courant]],L25+Tableau1[[#This Row],[Solde Courant]])</f>
        <v>827.49000000000012</v>
      </c>
      <c r="M26" s="126" t="s">
        <v>240</v>
      </c>
      <c r="N26" s="125"/>
      <c r="O26" s="194" t="s">
        <v>239</v>
      </c>
    </row>
    <row r="27" spans="1:15" ht="25.5">
      <c r="A27" s="4" t="s">
        <v>14</v>
      </c>
      <c r="B27" s="131">
        <v>42044</v>
      </c>
      <c r="C27" s="121" t="s">
        <v>95</v>
      </c>
      <c r="D27" s="155" t="s">
        <v>88</v>
      </c>
      <c r="E27" s="155" t="s">
        <v>104</v>
      </c>
      <c r="F27" s="155" t="s">
        <v>13</v>
      </c>
      <c r="G27" s="156"/>
      <c r="H27" s="157"/>
      <c r="I27" s="157">
        <v>-30</v>
      </c>
      <c r="J27" s="157">
        <f>Tableau1[[#This Row],[Crédit]]+Tableau1[[#This Row],[Débit]]</f>
        <v>-30</v>
      </c>
      <c r="K27" s="124" t="str">
        <f>IF(Tableau1[[#This Row],[Crédit]]&lt;&gt;"","Crédit",IF(Tableau1[[#This Row],[Débit]]&lt;&gt;"","Débit",""))</f>
        <v>Débit</v>
      </c>
      <c r="L27" s="125">
        <f>IF(A26="Compte",Tableau1[[#This Row],[Solde Courant]],L26+Tableau1[[#This Row],[Solde Courant]])</f>
        <v>797.49000000000012</v>
      </c>
      <c r="M27" s="126" t="s">
        <v>240</v>
      </c>
      <c r="N27" s="125"/>
      <c r="O27" s="194" t="s">
        <v>239</v>
      </c>
    </row>
  </sheetData>
  <sheetProtection sheet="1" objects="1" scenarios="1"/>
  <sortState ref="A2:N771">
    <sortCondition ref="B1"/>
  </sortState>
  <dataConsolidate/>
  <mergeCells count="1">
    <mergeCell ref="A2:O2"/>
  </mergeCells>
  <conditionalFormatting sqref="H4:J27 I5:J1048576">
    <cfRule type="cellIs" dxfId="1" priority="46" operator="lessThan">
      <formula>0</formula>
    </cfRule>
  </conditionalFormatting>
  <dataValidations disablePrompts="1" count="1">
    <dataValidation type="list" allowBlank="1" showInputMessage="1" showErrorMessage="1" sqref="E3:F3">
      <formula1>categ</formula1>
    </dataValidation>
  </dataValidations>
  <pageMargins left="0.7" right="0.7" top="0.75" bottom="0.75" header="0.3" footer="0.3"/>
  <pageSetup orientation="portrait" horizontalDpi="300" verticalDpi="300" r:id="rId1"/>
  <drawing r:id="rId2"/>
  <legacyDrawing r:id="rId3"/>
  <tableParts count="1"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04"/>
  <dimension ref="A1:AW17"/>
  <sheetViews>
    <sheetView workbookViewId="0">
      <selection activeCell="E16" sqref="E16"/>
    </sheetView>
  </sheetViews>
  <sheetFormatPr baseColWidth="10" defaultRowHeight="12.75"/>
  <cols>
    <col min="1" max="2" width="15.85546875" bestFit="1" customWidth="1"/>
    <col min="3" max="3" width="15.5703125" bestFit="1" customWidth="1"/>
    <col min="4" max="4" width="14.85546875" bestFit="1" customWidth="1"/>
    <col min="5" max="5" width="15.5703125" bestFit="1" customWidth="1"/>
    <col min="6" max="6" width="20" bestFit="1" customWidth="1"/>
    <col min="7" max="7" width="19.7109375" bestFit="1" customWidth="1"/>
    <col min="8" max="8" width="10.5703125" bestFit="1" customWidth="1"/>
    <col min="9" max="9" width="13.42578125" bestFit="1" customWidth="1"/>
    <col min="10" max="10" width="9.42578125" customWidth="1"/>
    <col min="11" max="11" width="6.7109375" bestFit="1" customWidth="1"/>
    <col min="12" max="12" width="7.85546875" bestFit="1" customWidth="1"/>
    <col min="13" max="13" width="15.42578125" bestFit="1" customWidth="1"/>
  </cols>
  <sheetData>
    <row r="1" spans="1:49">
      <c r="A1" s="12" t="s">
        <v>18</v>
      </c>
      <c r="B1" s="14" t="s">
        <v>19</v>
      </c>
    </row>
    <row r="2" spans="1:49">
      <c r="A2" s="13" t="s">
        <v>197</v>
      </c>
      <c r="B2" s="5" t="s">
        <v>20</v>
      </c>
      <c r="C2" s="5" t="s">
        <v>21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6"/>
      <c r="P2" s="6"/>
      <c r="Q2" s="6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</row>
    <row r="3" spans="1:49">
      <c r="A3" s="5" t="s">
        <v>205</v>
      </c>
      <c r="B3" s="5" t="s">
        <v>23</v>
      </c>
      <c r="C3" s="5" t="s">
        <v>6</v>
      </c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6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</row>
    <row r="4" spans="1:49">
      <c r="A4" s="6" t="s">
        <v>24</v>
      </c>
      <c r="B4" s="6" t="s">
        <v>25</v>
      </c>
      <c r="C4" s="6" t="s">
        <v>26</v>
      </c>
      <c r="D4" s="6" t="s">
        <v>27</v>
      </c>
      <c r="E4" s="6" t="s">
        <v>28</v>
      </c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</row>
    <row r="5" spans="1:49">
      <c r="A5" s="6" t="s">
        <v>29</v>
      </c>
      <c r="B5" s="6" t="s">
        <v>30</v>
      </c>
      <c r="C5" s="6" t="s">
        <v>196</v>
      </c>
      <c r="D5" s="6" t="s">
        <v>32</v>
      </c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</row>
    <row r="6" spans="1:49">
      <c r="A6" s="6" t="s">
        <v>33</v>
      </c>
      <c r="B6" s="6" t="s">
        <v>35</v>
      </c>
      <c r="C6" s="6" t="s">
        <v>36</v>
      </c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</row>
    <row r="7" spans="1:49">
      <c r="A7" s="6" t="s">
        <v>37</v>
      </c>
      <c r="B7" s="6" t="s">
        <v>38</v>
      </c>
      <c r="C7" s="6" t="s">
        <v>4</v>
      </c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5"/>
      <c r="P7" s="6"/>
      <c r="Q7" s="6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</row>
    <row r="8" spans="1:49">
      <c r="A8" s="6" t="s">
        <v>198</v>
      </c>
      <c r="B8" s="6" t="s">
        <v>40</v>
      </c>
      <c r="C8" s="6" t="s">
        <v>41</v>
      </c>
      <c r="D8" s="6" t="s">
        <v>42</v>
      </c>
      <c r="E8" s="6" t="s">
        <v>43</v>
      </c>
      <c r="F8" s="6" t="s">
        <v>6</v>
      </c>
      <c r="G8" s="6" t="s">
        <v>44</v>
      </c>
      <c r="H8" s="6" t="s">
        <v>45</v>
      </c>
      <c r="I8" s="6"/>
      <c r="J8" s="6"/>
      <c r="K8" s="6"/>
      <c r="L8" s="6"/>
      <c r="M8" s="6"/>
      <c r="N8" s="5"/>
      <c r="O8" s="5"/>
      <c r="P8" s="6"/>
      <c r="Q8" s="6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</row>
    <row r="9" spans="1:49">
      <c r="A9" s="6" t="s">
        <v>9</v>
      </c>
      <c r="B9" s="6" t="s">
        <v>46</v>
      </c>
      <c r="C9" s="6" t="s">
        <v>47</v>
      </c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</row>
    <row r="10" spans="1:49">
      <c r="A10" s="6" t="s">
        <v>7</v>
      </c>
      <c r="B10" s="6" t="s">
        <v>48</v>
      </c>
      <c r="C10" s="6" t="s">
        <v>49</v>
      </c>
      <c r="D10" s="6" t="s">
        <v>50</v>
      </c>
      <c r="E10" s="6" t="s">
        <v>51</v>
      </c>
      <c r="F10" s="6" t="s">
        <v>58</v>
      </c>
      <c r="G10" s="6" t="s">
        <v>53</v>
      </c>
      <c r="H10" s="6" t="s">
        <v>5</v>
      </c>
      <c r="I10" s="6" t="s">
        <v>54</v>
      </c>
      <c r="J10" s="6" t="s">
        <v>55</v>
      </c>
      <c r="K10" s="6" t="s">
        <v>56</v>
      </c>
      <c r="L10" s="6" t="s">
        <v>57</v>
      </c>
      <c r="M10" s="6" t="s">
        <v>52</v>
      </c>
      <c r="N10" s="6" t="s">
        <v>59</v>
      </c>
      <c r="O10" s="6"/>
      <c r="P10" s="6"/>
      <c r="Q10" s="6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</row>
    <row r="11" spans="1:49">
      <c r="A11" s="6" t="s">
        <v>60</v>
      </c>
      <c r="B11" s="6" t="s">
        <v>61</v>
      </c>
      <c r="C11" s="6" t="s">
        <v>62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</row>
    <row r="12" spans="1:49">
      <c r="A12" s="6" t="s">
        <v>63</v>
      </c>
      <c r="B12" s="6" t="s">
        <v>64</v>
      </c>
      <c r="C12" s="6" t="s">
        <v>65</v>
      </c>
      <c r="D12" s="6" t="s">
        <v>66</v>
      </c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</row>
    <row r="13" spans="1:49">
      <c r="A13" s="5" t="s">
        <v>67</v>
      </c>
      <c r="B13" s="5" t="s">
        <v>68</v>
      </c>
      <c r="C13" s="5" t="s">
        <v>69</v>
      </c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6"/>
      <c r="P13" s="6"/>
      <c r="Q13" s="6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</row>
    <row r="14" spans="1:49" s="5" customFormat="1" ht="11.25">
      <c r="A14" s="6" t="s">
        <v>70</v>
      </c>
      <c r="B14" s="6" t="s">
        <v>68</v>
      </c>
      <c r="C14" s="6" t="s">
        <v>6</v>
      </c>
      <c r="D14" s="6" t="s">
        <v>71</v>
      </c>
      <c r="E14" s="6" t="s">
        <v>72</v>
      </c>
      <c r="F14" s="6" t="s">
        <v>69</v>
      </c>
      <c r="G14" s="6" t="s">
        <v>73</v>
      </c>
      <c r="H14" s="6" t="s">
        <v>74</v>
      </c>
      <c r="I14" s="6" t="s">
        <v>75</v>
      </c>
      <c r="J14" s="6"/>
      <c r="K14" s="6"/>
      <c r="L14" s="6"/>
      <c r="M14" s="6"/>
      <c r="N14" s="6"/>
      <c r="O14" s="6"/>
      <c r="P14" s="6"/>
      <c r="Q14" s="6"/>
    </row>
    <row r="15" spans="1:49" s="5" customFormat="1">
      <c r="A15" s="5" t="s">
        <v>201</v>
      </c>
      <c r="B15" t="s">
        <v>199</v>
      </c>
      <c r="C15" t="s">
        <v>200</v>
      </c>
      <c r="D15"/>
      <c r="E15"/>
    </row>
    <row r="16" spans="1:49" s="5" customFormat="1">
      <c r="A16" s="5" t="s">
        <v>224</v>
      </c>
      <c r="E16"/>
      <c r="F16"/>
    </row>
    <row r="17" s="5" customFormat="1" ht="11.25"/>
  </sheetData>
  <sheetProtection sheet="1" objects="1" scenarios="1"/>
  <conditionalFormatting sqref="A2:A1048576">
    <cfRule type="expression" dxfId="83" priority="9">
      <formula>A2&lt;&gt;""</formula>
    </cfRule>
  </conditionalFormatting>
  <conditionalFormatting sqref="B2:XFD1048576">
    <cfRule type="expression" dxfId="82" priority="4">
      <formula>AND(COUNTIF(B2,"&gt;&lt;")&gt;0)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05"/>
  <dimension ref="A1:G26"/>
  <sheetViews>
    <sheetView workbookViewId="0">
      <selection activeCell="G9" sqref="G9"/>
    </sheetView>
  </sheetViews>
  <sheetFormatPr baseColWidth="10" defaultRowHeight="12.75"/>
  <cols>
    <col min="1" max="1" width="20" style="9" customWidth="1"/>
    <col min="2" max="2" width="18.28515625" bestFit="1" customWidth="1"/>
    <col min="3" max="3" width="28.140625" bestFit="1" customWidth="1"/>
  </cols>
  <sheetData>
    <row r="1" spans="1:7">
      <c r="A1" s="7" t="s">
        <v>1</v>
      </c>
      <c r="B1" s="166" t="s">
        <v>169</v>
      </c>
      <c r="C1" s="167"/>
    </row>
    <row r="2" spans="1:7">
      <c r="A2" s="10" t="s">
        <v>78</v>
      </c>
      <c r="B2" s="101" t="s">
        <v>170</v>
      </c>
      <c r="C2" s="101" t="s">
        <v>171</v>
      </c>
    </row>
    <row r="3" spans="1:7">
      <c r="A3" s="10" t="s">
        <v>79</v>
      </c>
      <c r="B3" s="87" t="s">
        <v>103</v>
      </c>
      <c r="C3" s="87" t="s">
        <v>228</v>
      </c>
      <c r="D3" s="87" t="s">
        <v>194</v>
      </c>
    </row>
    <row r="4" spans="1:7">
      <c r="A4" s="10" t="s">
        <v>80</v>
      </c>
      <c r="B4" s="87" t="s">
        <v>167</v>
      </c>
      <c r="C4" s="87" t="s">
        <v>173</v>
      </c>
      <c r="D4" s="87" t="s">
        <v>180</v>
      </c>
      <c r="E4" s="87" t="s">
        <v>184</v>
      </c>
      <c r="F4" s="87" t="s">
        <v>185</v>
      </c>
      <c r="G4" s="87" t="s">
        <v>186</v>
      </c>
    </row>
    <row r="5" spans="1:7">
      <c r="A5" s="10" t="s">
        <v>81</v>
      </c>
      <c r="B5" s="87"/>
      <c r="C5" s="87" t="s">
        <v>226</v>
      </c>
    </row>
    <row r="6" spans="1:7">
      <c r="A6" s="10" t="s">
        <v>82</v>
      </c>
      <c r="B6" s="87"/>
      <c r="C6" s="87" t="s">
        <v>227</v>
      </c>
    </row>
    <row r="7" spans="1:7">
      <c r="A7" s="10" t="s">
        <v>83</v>
      </c>
      <c r="C7" s="87"/>
    </row>
    <row r="8" spans="1:7">
      <c r="A8" s="10" t="s">
        <v>84</v>
      </c>
    </row>
    <row r="9" spans="1:7">
      <c r="A9" s="10" t="s">
        <v>3</v>
      </c>
    </row>
    <row r="10" spans="1:7">
      <c r="A10" s="10" t="s">
        <v>77</v>
      </c>
    </row>
    <row r="11" spans="1:7">
      <c r="A11" s="10" t="s">
        <v>85</v>
      </c>
    </row>
    <row r="12" spans="1:7">
      <c r="A12" s="10" t="s">
        <v>86</v>
      </c>
    </row>
    <row r="13" spans="1:7">
      <c r="A13" s="10" t="s">
        <v>87</v>
      </c>
    </row>
    <row r="14" spans="1:7">
      <c r="A14" s="10" t="s">
        <v>88</v>
      </c>
    </row>
    <row r="15" spans="1:7">
      <c r="A15" s="10" t="s">
        <v>89</v>
      </c>
    </row>
    <row r="16" spans="1:7">
      <c r="A16" s="10" t="s">
        <v>90</v>
      </c>
    </row>
    <row r="17" spans="1:1">
      <c r="A17" s="10" t="s">
        <v>103</v>
      </c>
    </row>
    <row r="18" spans="1:1">
      <c r="A18" s="10" t="s">
        <v>5</v>
      </c>
    </row>
    <row r="19" spans="1:1">
      <c r="A19" s="11" t="s">
        <v>174</v>
      </c>
    </row>
    <row r="20" spans="1:1">
      <c r="A20" s="5"/>
    </row>
    <row r="21" spans="1:1">
      <c r="A21" s="5"/>
    </row>
    <row r="22" spans="1:1">
      <c r="A22" s="5"/>
    </row>
    <row r="23" spans="1:1">
      <c r="A23" s="5"/>
    </row>
    <row r="24" spans="1:1">
      <c r="A24" s="5"/>
    </row>
    <row r="25" spans="1:1">
      <c r="A25" s="5"/>
    </row>
    <row r="26" spans="1:1">
      <c r="A26" s="5"/>
    </row>
  </sheetData>
  <mergeCells count="1">
    <mergeCell ref="B1:C1"/>
  </mergeCells>
  <conditionalFormatting sqref="A2:A1048576">
    <cfRule type="expression" dxfId="81" priority="11">
      <formula>A2&lt;&gt;""</formula>
    </cfRule>
  </conditionalFormatting>
  <conditionalFormatting sqref="B3:C4 B9:C1048576 E4:G4 B5:B8">
    <cfRule type="expression" dxfId="80" priority="12">
      <formula>B3&lt;&gt;""</formula>
    </cfRule>
  </conditionalFormatting>
  <conditionalFormatting sqref="D4">
    <cfRule type="expression" dxfId="79" priority="6">
      <formula>D4&lt;&gt;""</formula>
    </cfRule>
  </conditionalFormatting>
  <conditionalFormatting sqref="D3">
    <cfRule type="expression" dxfId="78" priority="5">
      <formula>D3&lt;&gt;""</formula>
    </cfRule>
  </conditionalFormatting>
  <conditionalFormatting sqref="C3:C1048576">
    <cfRule type="expression" dxfId="77" priority="2">
      <formula>$C$3</formula>
    </cfRule>
  </conditionalFormatting>
  <conditionalFormatting sqref="C5:C6">
    <cfRule type="expression" dxfId="76" priority="1">
      <formula>C5&lt;&gt;""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06"/>
  <dimension ref="A1:J25"/>
  <sheetViews>
    <sheetView workbookViewId="0">
      <selection activeCell="F11" sqref="F11"/>
    </sheetView>
  </sheetViews>
  <sheetFormatPr baseColWidth="10" defaultRowHeight="12.75"/>
  <cols>
    <col min="1" max="1" width="25" bestFit="1" customWidth="1"/>
    <col min="2" max="2" width="16.7109375" bestFit="1" customWidth="1"/>
    <col min="5" max="5" width="12.28515625" bestFit="1" customWidth="1"/>
    <col min="6" max="6" width="29.42578125" customWidth="1"/>
    <col min="7" max="7" width="25.140625" bestFit="1" customWidth="1"/>
    <col min="8" max="8" width="17.7109375" bestFit="1" customWidth="1"/>
  </cols>
  <sheetData>
    <row r="1" spans="1:10">
      <c r="A1" s="43" t="s">
        <v>2</v>
      </c>
      <c r="B1" s="53" t="s">
        <v>141</v>
      </c>
      <c r="C1" s="168" t="s">
        <v>115</v>
      </c>
      <c r="D1" s="168"/>
      <c r="E1" s="44" t="s">
        <v>91</v>
      </c>
      <c r="F1" s="45" t="s">
        <v>125</v>
      </c>
      <c r="G1" s="45" t="s">
        <v>17</v>
      </c>
      <c r="H1" s="106" t="s">
        <v>71</v>
      </c>
      <c r="I1" s="107" t="s">
        <v>182</v>
      </c>
      <c r="J1" s="107" t="s">
        <v>183</v>
      </c>
    </row>
    <row r="2" spans="1:10">
      <c r="A2" s="39" t="s">
        <v>14</v>
      </c>
      <c r="B2" s="92">
        <v>23</v>
      </c>
      <c r="C2" s="37" t="s">
        <v>101</v>
      </c>
      <c r="D2" s="38" t="s">
        <v>121</v>
      </c>
      <c r="E2" s="15" t="s">
        <v>143</v>
      </c>
      <c r="F2" s="169" t="s">
        <v>126</v>
      </c>
      <c r="G2" s="170" t="s">
        <v>206</v>
      </c>
      <c r="H2" t="s">
        <v>175</v>
      </c>
      <c r="I2" s="108">
        <v>54</v>
      </c>
      <c r="J2" s="108">
        <v>56</v>
      </c>
    </row>
    <row r="3" spans="1:10">
      <c r="A3" s="39" t="s">
        <v>76</v>
      </c>
      <c r="B3" s="92" t="s">
        <v>140</v>
      </c>
      <c r="C3" s="37" t="s">
        <v>102</v>
      </c>
      <c r="D3" s="38" t="s">
        <v>121</v>
      </c>
      <c r="E3" s="15" t="s">
        <v>92</v>
      </c>
      <c r="F3" s="169"/>
      <c r="G3" s="171"/>
      <c r="H3" t="s">
        <v>177</v>
      </c>
    </row>
    <row r="4" spans="1:10">
      <c r="A4" s="40" t="s">
        <v>99</v>
      </c>
      <c r="B4" s="92" t="s">
        <v>140</v>
      </c>
      <c r="C4" s="37" t="s">
        <v>105</v>
      </c>
      <c r="D4" s="38" t="s">
        <v>121</v>
      </c>
      <c r="E4" s="15" t="s">
        <v>93</v>
      </c>
      <c r="F4" s="56" t="s">
        <v>142</v>
      </c>
      <c r="G4" s="54">
        <f ca="1">TODAY()</f>
        <v>42353</v>
      </c>
      <c r="H4" t="s">
        <v>176</v>
      </c>
    </row>
    <row r="5" spans="1:10">
      <c r="A5" s="39" t="s">
        <v>13</v>
      </c>
      <c r="B5" s="92">
        <v>110</v>
      </c>
      <c r="C5" s="37" t="s">
        <v>106</v>
      </c>
      <c r="D5" s="38" t="s">
        <v>121</v>
      </c>
      <c r="E5" s="15" t="s">
        <v>94</v>
      </c>
      <c r="H5" t="s">
        <v>178</v>
      </c>
    </row>
    <row r="6" spans="1:10">
      <c r="A6" s="40" t="s">
        <v>15</v>
      </c>
      <c r="B6" s="92" t="s">
        <v>140</v>
      </c>
      <c r="C6" s="37" t="s">
        <v>107</v>
      </c>
      <c r="D6" s="38" t="s">
        <v>121</v>
      </c>
      <c r="E6" s="15" t="s">
        <v>95</v>
      </c>
      <c r="H6" t="s">
        <v>179</v>
      </c>
    </row>
    <row r="7" spans="1:10">
      <c r="A7" s="39" t="s">
        <v>16</v>
      </c>
      <c r="B7" s="92" t="s">
        <v>140</v>
      </c>
      <c r="C7" s="37" t="s">
        <v>108</v>
      </c>
      <c r="D7" s="38" t="s">
        <v>127</v>
      </c>
      <c r="E7" s="8" t="s">
        <v>96</v>
      </c>
    </row>
    <row r="8" spans="1:10">
      <c r="A8" s="40" t="s">
        <v>98</v>
      </c>
      <c r="B8" s="92" t="s">
        <v>140</v>
      </c>
      <c r="C8" s="37" t="s">
        <v>109</v>
      </c>
      <c r="D8" s="38" t="s">
        <v>127</v>
      </c>
      <c r="E8" s="8" t="s">
        <v>97</v>
      </c>
      <c r="G8" s="87"/>
    </row>
    <row r="9" spans="1:10">
      <c r="A9" s="40" t="s">
        <v>17</v>
      </c>
      <c r="B9" s="92" t="s">
        <v>188</v>
      </c>
      <c r="C9" s="37" t="s">
        <v>110</v>
      </c>
      <c r="D9" s="38" t="s">
        <v>127</v>
      </c>
    </row>
    <row r="10" spans="1:10">
      <c r="A10" s="5" t="s">
        <v>195</v>
      </c>
      <c r="B10" s="5">
        <v>99999</v>
      </c>
      <c r="C10" s="37" t="s">
        <v>111</v>
      </c>
      <c r="D10" s="38" t="s">
        <v>127</v>
      </c>
      <c r="E10" s="5"/>
    </row>
    <row r="11" spans="1:10">
      <c r="A11" s="5" t="s">
        <v>203</v>
      </c>
      <c r="B11" s="5">
        <v>23</v>
      </c>
      <c r="C11" s="37" t="s">
        <v>112</v>
      </c>
      <c r="D11" s="38" t="s">
        <v>127</v>
      </c>
      <c r="E11" s="5"/>
    </row>
    <row r="12" spans="1:10">
      <c r="A12" s="5" t="s">
        <v>207</v>
      </c>
      <c r="B12" s="5">
        <v>120</v>
      </c>
      <c r="C12" s="37" t="s">
        <v>113</v>
      </c>
      <c r="D12" s="38" t="s">
        <v>127</v>
      </c>
      <c r="E12" s="4"/>
    </row>
    <row r="13" spans="1:10">
      <c r="A13" s="5" t="s">
        <v>208</v>
      </c>
      <c r="B13" s="5" t="s">
        <v>140</v>
      </c>
      <c r="C13" s="37" t="s">
        <v>114</v>
      </c>
      <c r="D13" s="38" t="s">
        <v>127</v>
      </c>
    </row>
    <row r="14" spans="1:10">
      <c r="A14" s="5"/>
      <c r="B14" s="5"/>
      <c r="E14" s="5"/>
    </row>
    <row r="15" spans="1:10">
      <c r="A15" s="5"/>
      <c r="B15" s="5"/>
      <c r="E15" s="5"/>
    </row>
    <row r="16" spans="1:10">
      <c r="A16" s="5"/>
      <c r="B16" s="5"/>
      <c r="E16" s="5"/>
    </row>
    <row r="17" spans="1:5">
      <c r="A17" s="5"/>
      <c r="B17" s="5"/>
      <c r="E17" s="5"/>
    </row>
    <row r="18" spans="1:5">
      <c r="A18" s="5"/>
      <c r="B18" s="5"/>
      <c r="E18" s="5"/>
    </row>
    <row r="19" spans="1:5">
      <c r="E19" s="5"/>
    </row>
    <row r="20" spans="1:5">
      <c r="E20" s="5"/>
    </row>
    <row r="21" spans="1:5">
      <c r="E21" s="5"/>
    </row>
    <row r="22" spans="1:5">
      <c r="E22" s="5"/>
    </row>
    <row r="23" spans="1:5">
      <c r="E23" s="5"/>
    </row>
    <row r="24" spans="1:5">
      <c r="E24" s="5"/>
    </row>
    <row r="25" spans="1:5">
      <c r="E25" s="5"/>
    </row>
  </sheetData>
  <mergeCells count="3">
    <mergeCell ref="C1:D1"/>
    <mergeCell ref="F2:F3"/>
    <mergeCell ref="G2:G3"/>
  </mergeCells>
  <conditionalFormatting sqref="A2:B1048576">
    <cfRule type="expression" dxfId="75" priority="1">
      <formula>A2&lt;&gt;""</formula>
    </cfRule>
  </conditionalFormatting>
  <conditionalFormatting sqref="E10:E1048576 E2:E8">
    <cfRule type="expression" dxfId="74" priority="8">
      <formula>E2&lt;&gt;""</formula>
    </cfRule>
  </conditionalFormatting>
  <conditionalFormatting sqref="H2:H1048576">
    <cfRule type="expression" dxfId="73" priority="9">
      <formula>H2&lt;&gt;""</formula>
    </cfRule>
  </conditionalFormatting>
  <conditionalFormatting sqref="D2:D1048576">
    <cfRule type="cellIs" dxfId="72" priority="2" operator="equal">
      <formula>"Non Inscrite"</formula>
    </cfRule>
    <cfRule type="cellIs" dxfId="71" priority="3" operator="equal">
      <formula>"Inscrite"</formula>
    </cfRule>
  </conditionalFormatting>
  <dataValidations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07"/>
  <dimension ref="A1:S25"/>
  <sheetViews>
    <sheetView zoomScale="85" zoomScaleNormal="85" workbookViewId="0">
      <pane ySplit="2" topLeftCell="A3" activePane="bottomLeft" state="frozen"/>
      <selection pane="bottomLeft" activeCell="I30" sqref="I30"/>
    </sheetView>
  </sheetViews>
  <sheetFormatPr baseColWidth="10" defaultRowHeight="12.75"/>
  <cols>
    <col min="1" max="1" width="20.140625" bestFit="1" customWidth="1"/>
    <col min="2" max="2" width="7.42578125" style="33" bestFit="1" customWidth="1"/>
    <col min="3" max="3" width="18.28515625" customWidth="1"/>
    <col min="4" max="4" width="9.5703125" bestFit="1" customWidth="1"/>
    <col min="5" max="5" width="15.42578125" bestFit="1" customWidth="1"/>
    <col min="6" max="6" width="20.5703125" style="94" customWidth="1"/>
    <col min="7" max="7" width="12.85546875" bestFit="1" customWidth="1"/>
    <col min="8" max="17" width="11.42578125" style="98"/>
    <col min="18" max="19" width="11.42578125" style="35"/>
  </cols>
  <sheetData>
    <row r="1" spans="1:19" ht="39" customHeight="1">
      <c r="A1" s="172"/>
      <c r="B1" s="172"/>
      <c r="C1" s="172"/>
      <c r="D1" s="172"/>
      <c r="E1" s="172"/>
      <c r="F1" s="172"/>
      <c r="G1" s="172"/>
      <c r="H1" s="172"/>
      <c r="I1" s="172"/>
      <c r="J1" s="172"/>
      <c r="K1" s="172"/>
      <c r="L1" s="172"/>
      <c r="M1" s="172"/>
      <c r="N1" s="172"/>
      <c r="O1" s="172"/>
      <c r="P1" s="172"/>
      <c r="Q1" s="172"/>
      <c r="R1" s="172"/>
      <c r="S1" s="172"/>
    </row>
    <row r="2" spans="1:19" ht="25.5">
      <c r="A2" s="27" t="s">
        <v>2</v>
      </c>
      <c r="B2" s="28" t="s">
        <v>0</v>
      </c>
      <c r="C2" s="28" t="s">
        <v>91</v>
      </c>
      <c r="D2" s="27" t="s">
        <v>1</v>
      </c>
      <c r="E2" s="27" t="s">
        <v>18</v>
      </c>
      <c r="F2" s="27" t="s">
        <v>19</v>
      </c>
      <c r="G2" s="27" t="s">
        <v>100</v>
      </c>
      <c r="H2" s="16" t="s">
        <v>101</v>
      </c>
      <c r="I2" s="22" t="s">
        <v>102</v>
      </c>
      <c r="J2" s="30" t="s">
        <v>105</v>
      </c>
      <c r="K2" s="30" t="s">
        <v>106</v>
      </c>
      <c r="L2" s="30" t="s">
        <v>107</v>
      </c>
      <c r="M2" s="30" t="s">
        <v>108</v>
      </c>
      <c r="N2" s="30" t="s">
        <v>109</v>
      </c>
      <c r="O2" s="30" t="s">
        <v>110</v>
      </c>
      <c r="P2" s="30" t="s">
        <v>111</v>
      </c>
      <c r="Q2" s="30" t="s">
        <v>112</v>
      </c>
      <c r="R2" s="30" t="s">
        <v>113</v>
      </c>
      <c r="S2" s="30" t="s">
        <v>114</v>
      </c>
    </row>
    <row r="3" spans="1:19">
      <c r="A3" s="17" t="s">
        <v>14</v>
      </c>
      <c r="B3" s="32">
        <v>1</v>
      </c>
      <c r="C3" s="18" t="s">
        <v>95</v>
      </c>
      <c r="D3" s="19" t="s">
        <v>122</v>
      </c>
      <c r="E3" s="19" t="s">
        <v>104</v>
      </c>
      <c r="F3" s="93" t="s">
        <v>17</v>
      </c>
      <c r="G3" s="19" t="s">
        <v>12</v>
      </c>
      <c r="H3" s="55">
        <v>-110</v>
      </c>
      <c r="I3" s="55">
        <v>-120</v>
      </c>
      <c r="J3" s="55">
        <v>-130</v>
      </c>
      <c r="K3" s="55">
        <v>-140</v>
      </c>
      <c r="L3" s="55">
        <v>-150</v>
      </c>
      <c r="M3" s="55">
        <v>-160</v>
      </c>
      <c r="N3" s="55">
        <v>-170</v>
      </c>
      <c r="O3" s="55">
        <v>-180</v>
      </c>
      <c r="P3" s="55">
        <v>-190</v>
      </c>
      <c r="Q3" s="55">
        <v>-200</v>
      </c>
      <c r="R3" s="55">
        <v>-200</v>
      </c>
      <c r="S3" s="36"/>
    </row>
    <row r="4" spans="1:19">
      <c r="A4" s="17" t="s">
        <v>13</v>
      </c>
      <c r="B4" s="32">
        <v>1</v>
      </c>
      <c r="C4" s="18" t="s">
        <v>95</v>
      </c>
      <c r="D4" s="19" t="s">
        <v>122</v>
      </c>
      <c r="E4" s="19" t="s">
        <v>104</v>
      </c>
      <c r="F4" s="93" t="s">
        <v>17</v>
      </c>
      <c r="G4" s="25" t="s">
        <v>12</v>
      </c>
      <c r="H4" s="55">
        <v>-111</v>
      </c>
      <c r="I4" s="95">
        <v>-121</v>
      </c>
      <c r="J4" s="55">
        <v>-131</v>
      </c>
      <c r="K4" s="55">
        <v>-141</v>
      </c>
      <c r="L4" s="55">
        <v>-151</v>
      </c>
      <c r="M4" s="55">
        <v>-161</v>
      </c>
      <c r="N4" s="55">
        <v>-171</v>
      </c>
      <c r="O4" s="55">
        <v>-181</v>
      </c>
      <c r="P4" s="55">
        <v>-191</v>
      </c>
      <c r="Q4" s="55">
        <v>-201</v>
      </c>
      <c r="R4" s="55">
        <v>-201</v>
      </c>
      <c r="S4" s="36"/>
    </row>
    <row r="5" spans="1:19">
      <c r="A5" s="17" t="s">
        <v>14</v>
      </c>
      <c r="B5" s="32">
        <v>2</v>
      </c>
      <c r="C5" s="18" t="s">
        <v>94</v>
      </c>
      <c r="D5" s="19" t="s">
        <v>87</v>
      </c>
      <c r="E5" s="19" t="s">
        <v>70</v>
      </c>
      <c r="F5" s="93" t="s">
        <v>71</v>
      </c>
      <c r="G5" s="19" t="s">
        <v>12</v>
      </c>
      <c r="H5" s="55">
        <v>-210</v>
      </c>
      <c r="I5" s="55">
        <v>-220</v>
      </c>
      <c r="J5" s="55">
        <v>-230</v>
      </c>
      <c r="K5" s="55">
        <v>-240</v>
      </c>
      <c r="L5" s="55">
        <v>-250</v>
      </c>
      <c r="M5" s="55">
        <v>-260</v>
      </c>
      <c r="N5" s="55">
        <v>-270</v>
      </c>
      <c r="O5" s="55">
        <v>-280</v>
      </c>
      <c r="P5" s="55">
        <v>-290</v>
      </c>
      <c r="Q5" s="55">
        <v>-300</v>
      </c>
      <c r="R5" s="55">
        <v>-300</v>
      </c>
      <c r="S5" s="36"/>
    </row>
    <row r="6" spans="1:19">
      <c r="A6" s="17" t="s">
        <v>14</v>
      </c>
      <c r="B6" s="32">
        <v>3</v>
      </c>
      <c r="C6" s="18" t="s">
        <v>93</v>
      </c>
      <c r="D6" s="19" t="s">
        <v>123</v>
      </c>
      <c r="E6" s="19" t="s">
        <v>22</v>
      </c>
      <c r="F6" s="93" t="s">
        <v>6</v>
      </c>
      <c r="G6" s="19" t="s">
        <v>11</v>
      </c>
      <c r="H6" s="55">
        <v>310</v>
      </c>
      <c r="I6" s="95">
        <v>320</v>
      </c>
      <c r="J6" s="55">
        <v>330</v>
      </c>
      <c r="K6" s="95">
        <v>340</v>
      </c>
      <c r="L6" s="55">
        <v>350</v>
      </c>
      <c r="M6" s="95">
        <v>360</v>
      </c>
      <c r="N6" s="55">
        <v>370</v>
      </c>
      <c r="O6" s="95">
        <v>380</v>
      </c>
      <c r="P6" s="55">
        <v>390</v>
      </c>
      <c r="Q6" s="95">
        <v>400</v>
      </c>
      <c r="R6" s="95">
        <v>400</v>
      </c>
      <c r="S6" s="36"/>
    </row>
    <row r="7" spans="1:19">
      <c r="A7" s="23" t="s">
        <v>14</v>
      </c>
      <c r="B7" s="32">
        <v>4</v>
      </c>
      <c r="C7" s="24" t="s">
        <v>94</v>
      </c>
      <c r="D7" s="25" t="s">
        <v>118</v>
      </c>
      <c r="E7" s="25" t="s">
        <v>37</v>
      </c>
      <c r="F7" s="93" t="s">
        <v>38</v>
      </c>
      <c r="G7" s="25" t="s">
        <v>11</v>
      </c>
      <c r="H7" s="96">
        <v>410</v>
      </c>
      <c r="I7" s="96">
        <v>420</v>
      </c>
      <c r="J7" s="96">
        <v>430</v>
      </c>
      <c r="K7" s="96">
        <v>440</v>
      </c>
      <c r="L7" s="96">
        <v>450</v>
      </c>
      <c r="M7" s="96">
        <v>460</v>
      </c>
      <c r="N7" s="96">
        <v>470</v>
      </c>
      <c r="O7" s="96">
        <v>480</v>
      </c>
      <c r="P7" s="96">
        <v>490</v>
      </c>
      <c r="Q7" s="96">
        <v>500</v>
      </c>
      <c r="R7" s="96">
        <v>500</v>
      </c>
      <c r="S7" s="36"/>
    </row>
    <row r="8" spans="1:19">
      <c r="A8" s="29" t="s">
        <v>14</v>
      </c>
      <c r="B8" s="145">
        <v>4</v>
      </c>
      <c r="C8" s="138" t="s">
        <v>143</v>
      </c>
      <c r="D8" s="136" t="s">
        <v>83</v>
      </c>
      <c r="E8" s="136" t="s">
        <v>29</v>
      </c>
      <c r="F8" s="146" t="s">
        <v>31</v>
      </c>
      <c r="G8" s="136" t="s">
        <v>12</v>
      </c>
      <c r="H8" s="141">
        <v>-20</v>
      </c>
      <c r="I8" s="142"/>
      <c r="J8" s="143"/>
      <c r="K8" s="143"/>
      <c r="L8" s="143"/>
      <c r="M8" s="143"/>
      <c r="N8" s="143"/>
      <c r="O8" s="143"/>
      <c r="P8" s="143"/>
      <c r="Q8" s="143"/>
      <c r="R8" s="143"/>
      <c r="S8" s="143"/>
    </row>
    <row r="9" spans="1:19">
      <c r="A9" s="29" t="s">
        <v>14</v>
      </c>
      <c r="B9" s="145">
        <v>5</v>
      </c>
      <c r="C9" s="138" t="s">
        <v>143</v>
      </c>
      <c r="D9" s="136" t="s">
        <v>83</v>
      </c>
      <c r="E9" s="136" t="s">
        <v>29</v>
      </c>
      <c r="F9" s="146" t="s">
        <v>31</v>
      </c>
      <c r="G9" s="136" t="s">
        <v>11</v>
      </c>
      <c r="H9" s="141">
        <v>10</v>
      </c>
      <c r="I9" s="142">
        <v>11</v>
      </c>
      <c r="J9" s="143">
        <v>12</v>
      </c>
      <c r="K9" s="143">
        <v>13</v>
      </c>
      <c r="L9" s="143">
        <v>14</v>
      </c>
      <c r="M9" s="143">
        <v>15</v>
      </c>
      <c r="N9" s="143">
        <v>16</v>
      </c>
      <c r="O9" s="143">
        <v>17</v>
      </c>
      <c r="P9" s="143">
        <v>18</v>
      </c>
      <c r="Q9" s="143">
        <v>19</v>
      </c>
      <c r="R9" s="143">
        <v>20</v>
      </c>
      <c r="S9" s="143">
        <v>21</v>
      </c>
    </row>
    <row r="10" spans="1:19">
      <c r="A10" s="29" t="s">
        <v>99</v>
      </c>
      <c r="B10" s="137">
        <v>5</v>
      </c>
      <c r="C10" s="138" t="s">
        <v>94</v>
      </c>
      <c r="D10" s="136" t="s">
        <v>80</v>
      </c>
      <c r="E10" s="139" t="s">
        <v>24</v>
      </c>
      <c r="F10" s="140" t="s">
        <v>26</v>
      </c>
      <c r="G10" s="136" t="s">
        <v>12</v>
      </c>
      <c r="H10" s="141"/>
      <c r="I10" s="142"/>
      <c r="J10" s="143"/>
      <c r="K10" s="143"/>
      <c r="L10" s="143"/>
      <c r="M10" s="143"/>
      <c r="N10" s="143"/>
      <c r="O10" s="143"/>
      <c r="P10" s="143"/>
      <c r="Q10" s="143"/>
      <c r="R10" s="143"/>
      <c r="S10" s="143"/>
    </row>
    <row r="11" spans="1:19">
      <c r="A11" s="29" t="s">
        <v>14</v>
      </c>
      <c r="B11" s="133">
        <v>6</v>
      </c>
      <c r="C11" s="24" t="s">
        <v>95</v>
      </c>
      <c r="D11" s="25" t="s">
        <v>103</v>
      </c>
      <c r="E11" s="134" t="s">
        <v>33</v>
      </c>
      <c r="F11" s="135" t="s">
        <v>34</v>
      </c>
      <c r="G11" s="25" t="s">
        <v>12</v>
      </c>
      <c r="H11" s="96"/>
      <c r="I11" s="97"/>
      <c r="J11" s="36"/>
      <c r="K11" s="36"/>
      <c r="L11" s="36"/>
      <c r="M11" s="36"/>
      <c r="N11" s="36"/>
      <c r="O11" s="36">
        <v>-9999</v>
      </c>
      <c r="P11" s="36"/>
      <c r="Q11" s="36"/>
      <c r="R11" s="36"/>
      <c r="S11" s="36"/>
    </row>
    <row r="12" spans="1:19">
      <c r="A12" s="29" t="s">
        <v>99</v>
      </c>
      <c r="B12" s="137">
        <v>8</v>
      </c>
      <c r="C12" s="138" t="s">
        <v>143</v>
      </c>
      <c r="D12" s="136" t="s">
        <v>80</v>
      </c>
      <c r="E12" s="139"/>
      <c r="F12" s="140" t="s">
        <v>16</v>
      </c>
      <c r="G12" s="136" t="s">
        <v>12</v>
      </c>
      <c r="H12" s="141">
        <v>-2.25</v>
      </c>
      <c r="I12" s="142"/>
      <c r="J12" s="143"/>
      <c r="K12" s="143">
        <v>-3.12</v>
      </c>
      <c r="L12" s="143"/>
      <c r="M12" s="143"/>
      <c r="N12" s="143"/>
      <c r="O12" s="143"/>
      <c r="P12" s="143"/>
      <c r="Q12" s="143"/>
      <c r="R12" s="143"/>
      <c r="S12" s="143"/>
    </row>
    <row r="13" spans="1:19">
      <c r="A13" s="29" t="s">
        <v>14</v>
      </c>
      <c r="B13" s="137">
        <v>10</v>
      </c>
      <c r="C13" s="138" t="s">
        <v>92</v>
      </c>
      <c r="D13" s="136" t="s">
        <v>78</v>
      </c>
      <c r="E13" s="139" t="s">
        <v>22</v>
      </c>
      <c r="F13" s="140" t="s">
        <v>6</v>
      </c>
      <c r="G13" s="136" t="s">
        <v>12</v>
      </c>
      <c r="H13" s="141">
        <v>-2.2999999999999998</v>
      </c>
      <c r="I13" s="142"/>
      <c r="J13" s="143"/>
      <c r="K13" s="143">
        <v>-3.1</v>
      </c>
      <c r="L13" s="143"/>
      <c r="M13" s="143"/>
      <c r="N13" s="143"/>
      <c r="O13" s="143"/>
      <c r="P13" s="143"/>
      <c r="Q13" s="143"/>
      <c r="R13" s="143"/>
      <c r="S13" s="143"/>
    </row>
    <row r="14" spans="1:19">
      <c r="A14" s="29" t="s">
        <v>76</v>
      </c>
      <c r="B14" s="137">
        <v>12</v>
      </c>
      <c r="C14" s="138" t="s">
        <v>93</v>
      </c>
      <c r="D14" s="136" t="s">
        <v>80</v>
      </c>
      <c r="E14" s="139" t="s">
        <v>104</v>
      </c>
      <c r="F14" s="140" t="s">
        <v>14</v>
      </c>
      <c r="G14" s="136" t="s">
        <v>12</v>
      </c>
      <c r="H14" s="141"/>
      <c r="I14" s="142"/>
      <c r="J14" s="143"/>
      <c r="K14" s="143"/>
      <c r="L14" s="143"/>
      <c r="M14" s="143"/>
      <c r="N14" s="143"/>
      <c r="O14" s="143"/>
      <c r="P14" s="143"/>
      <c r="Q14" s="143"/>
      <c r="R14" s="143"/>
      <c r="S14" s="143"/>
    </row>
    <row r="15" spans="1:19">
      <c r="A15" s="29" t="s">
        <v>76</v>
      </c>
      <c r="B15" s="137">
        <v>12</v>
      </c>
      <c r="C15" s="138" t="s">
        <v>93</v>
      </c>
      <c r="D15" s="136" t="s">
        <v>80</v>
      </c>
      <c r="E15" s="139" t="s">
        <v>104</v>
      </c>
      <c r="F15" s="140" t="s">
        <v>14</v>
      </c>
      <c r="G15" s="136" t="s">
        <v>12</v>
      </c>
      <c r="H15" s="141">
        <v>100</v>
      </c>
      <c r="I15" s="142"/>
      <c r="J15" s="143"/>
      <c r="K15" s="143"/>
      <c r="L15" s="143"/>
      <c r="M15" s="143"/>
      <c r="N15" s="143"/>
      <c r="O15" s="143"/>
      <c r="P15" s="143"/>
      <c r="Q15" s="143"/>
      <c r="R15" s="143"/>
      <c r="S15" s="143"/>
    </row>
    <row r="16" spans="1:19">
      <c r="A16" s="29" t="s">
        <v>76</v>
      </c>
      <c r="B16" s="137">
        <v>12</v>
      </c>
      <c r="C16" s="138" t="s">
        <v>93</v>
      </c>
      <c r="D16" s="136" t="s">
        <v>79</v>
      </c>
      <c r="E16" s="139" t="s">
        <v>70</v>
      </c>
      <c r="F16" s="140" t="s">
        <v>71</v>
      </c>
      <c r="G16" s="136" t="s">
        <v>12</v>
      </c>
      <c r="H16" s="141">
        <v>-10</v>
      </c>
      <c r="I16" s="142">
        <v>-20</v>
      </c>
      <c r="J16" s="143">
        <v>-30</v>
      </c>
      <c r="K16" s="143">
        <v>-40</v>
      </c>
      <c r="L16" s="143">
        <v>-50</v>
      </c>
      <c r="M16" s="143">
        <v>-60</v>
      </c>
      <c r="N16" s="143">
        <v>-70</v>
      </c>
      <c r="O16" s="143">
        <v>-80</v>
      </c>
      <c r="P16" s="143">
        <v>-90</v>
      </c>
      <c r="Q16" s="143">
        <v>-100</v>
      </c>
      <c r="R16" s="143">
        <v>-110</v>
      </c>
      <c r="S16" s="143">
        <v>-120</v>
      </c>
    </row>
    <row r="17" spans="1:19">
      <c r="A17" s="29" t="s">
        <v>76</v>
      </c>
      <c r="B17" s="137">
        <v>12</v>
      </c>
      <c r="C17" s="138" t="s">
        <v>93</v>
      </c>
      <c r="D17" s="136" t="s">
        <v>80</v>
      </c>
      <c r="E17" s="139" t="s">
        <v>104</v>
      </c>
      <c r="F17" s="140" t="s">
        <v>99</v>
      </c>
      <c r="G17" s="136" t="s">
        <v>12</v>
      </c>
      <c r="H17" s="141"/>
      <c r="I17" s="142"/>
      <c r="J17" s="143"/>
      <c r="K17" s="143"/>
      <c r="L17" s="143"/>
      <c r="M17" s="143"/>
      <c r="N17" s="143"/>
      <c r="O17" s="143"/>
      <c r="P17" s="143"/>
      <c r="Q17" s="143"/>
      <c r="R17" s="143"/>
      <c r="S17" s="143"/>
    </row>
    <row r="18" spans="1:19">
      <c r="A18" s="29" t="s">
        <v>76</v>
      </c>
      <c r="B18" s="137">
        <v>12</v>
      </c>
      <c r="C18" s="138" t="s">
        <v>93</v>
      </c>
      <c r="D18" s="136" t="s">
        <v>80</v>
      </c>
      <c r="E18" s="139" t="s">
        <v>104</v>
      </c>
      <c r="F18" s="140" t="s">
        <v>14</v>
      </c>
      <c r="G18" s="136" t="s">
        <v>12</v>
      </c>
      <c r="H18" s="141"/>
      <c r="I18" s="142"/>
      <c r="J18" s="143"/>
      <c r="K18" s="143"/>
      <c r="L18" s="143"/>
      <c r="M18" s="143"/>
      <c r="N18" s="143"/>
      <c r="O18" s="143"/>
      <c r="P18" s="143"/>
      <c r="Q18" s="143"/>
      <c r="R18" s="143"/>
      <c r="S18" s="143"/>
    </row>
    <row r="19" spans="1:19">
      <c r="A19" s="29" t="s">
        <v>17</v>
      </c>
      <c r="B19" s="137">
        <v>14</v>
      </c>
      <c r="C19" s="138" t="s">
        <v>95</v>
      </c>
      <c r="D19" s="136" t="s">
        <v>122</v>
      </c>
      <c r="E19" s="139" t="s">
        <v>39</v>
      </c>
      <c r="F19" s="140" t="s">
        <v>40</v>
      </c>
      <c r="G19" s="136" t="s">
        <v>12</v>
      </c>
      <c r="H19" s="141">
        <v>-9999</v>
      </c>
      <c r="I19" s="142"/>
      <c r="J19" s="143"/>
      <c r="K19" s="143"/>
      <c r="L19" s="143"/>
      <c r="M19" s="143"/>
      <c r="N19" s="143"/>
      <c r="O19" s="143">
        <v>-8888</v>
      </c>
      <c r="P19" s="143">
        <v>-412</v>
      </c>
      <c r="Q19" s="143"/>
      <c r="R19" s="143"/>
      <c r="S19" s="143"/>
    </row>
    <row r="20" spans="1:19">
      <c r="A20" s="26" t="s">
        <v>17</v>
      </c>
      <c r="B20" s="133">
        <v>15</v>
      </c>
      <c r="C20" s="24" t="s">
        <v>95</v>
      </c>
      <c r="D20" s="25" t="s">
        <v>122</v>
      </c>
      <c r="E20" s="134" t="s">
        <v>39</v>
      </c>
      <c r="F20" s="135" t="s">
        <v>40</v>
      </c>
      <c r="G20" s="25" t="s">
        <v>12</v>
      </c>
      <c r="H20" s="96"/>
      <c r="I20" s="97"/>
      <c r="J20" s="36"/>
      <c r="K20" s="36"/>
      <c r="L20" s="36"/>
      <c r="M20" s="36"/>
      <c r="N20" s="36"/>
      <c r="O20" s="36">
        <v>-8888</v>
      </c>
      <c r="P20" s="36">
        <v>-412</v>
      </c>
      <c r="Q20" s="36"/>
      <c r="R20" s="36"/>
      <c r="S20" s="36"/>
    </row>
    <row r="21" spans="1:19">
      <c r="A21" s="29" t="s">
        <v>76</v>
      </c>
      <c r="B21" s="137">
        <v>23</v>
      </c>
      <c r="C21" s="138" t="s">
        <v>93</v>
      </c>
      <c r="D21" s="136" t="s">
        <v>78</v>
      </c>
      <c r="E21" s="139" t="s">
        <v>104</v>
      </c>
      <c r="F21" s="140" t="s">
        <v>13</v>
      </c>
      <c r="G21" s="136" t="s">
        <v>12</v>
      </c>
      <c r="H21" s="141">
        <v>-100</v>
      </c>
      <c r="I21" s="142"/>
      <c r="J21" s="143"/>
      <c r="K21" s="143"/>
      <c r="L21" s="143"/>
      <c r="M21" s="143"/>
      <c r="N21" s="143"/>
      <c r="O21" s="143"/>
      <c r="P21" s="143"/>
      <c r="Q21" s="143"/>
      <c r="R21" s="143"/>
      <c r="S21" s="143"/>
    </row>
    <row r="22" spans="1:19">
      <c r="A22" s="29" t="s">
        <v>76</v>
      </c>
      <c r="B22" s="137">
        <v>24</v>
      </c>
      <c r="C22" s="138" t="s">
        <v>93</v>
      </c>
      <c r="D22" s="136" t="s">
        <v>78</v>
      </c>
      <c r="E22" s="139" t="s">
        <v>104</v>
      </c>
      <c r="F22" s="140" t="s">
        <v>13</v>
      </c>
      <c r="G22" s="136" t="s">
        <v>12</v>
      </c>
      <c r="H22" s="141">
        <v>-100</v>
      </c>
      <c r="I22" s="142"/>
      <c r="J22" s="143"/>
      <c r="K22" s="143">
        <v>-200.23</v>
      </c>
      <c r="L22" s="143"/>
      <c r="M22" s="143"/>
      <c r="N22" s="143"/>
      <c r="O22" s="143"/>
      <c r="P22" s="143"/>
      <c r="Q22" s="143"/>
      <c r="R22" s="143"/>
      <c r="S22" s="143">
        <v>-888.88</v>
      </c>
    </row>
    <row r="23" spans="1:19">
      <c r="A23" s="29" t="s">
        <v>203</v>
      </c>
      <c r="B23" s="137">
        <v>25</v>
      </c>
      <c r="C23" s="138" t="s">
        <v>143</v>
      </c>
      <c r="D23" s="136" t="s">
        <v>79</v>
      </c>
      <c r="E23" s="139" t="s">
        <v>70</v>
      </c>
      <c r="F23" s="140" t="s">
        <v>71</v>
      </c>
      <c r="G23" s="136" t="s">
        <v>12</v>
      </c>
      <c r="H23" s="141">
        <v>-410</v>
      </c>
      <c r="I23" s="142">
        <v>-420</v>
      </c>
      <c r="J23" s="143">
        <v>-430</v>
      </c>
      <c r="K23" s="143">
        <v>-440</v>
      </c>
      <c r="L23" s="143">
        <v>-450</v>
      </c>
      <c r="M23" s="143">
        <v>-460</v>
      </c>
      <c r="N23" s="143">
        <v>-470</v>
      </c>
      <c r="O23" s="143">
        <v>-480</v>
      </c>
      <c r="P23" s="143">
        <v>-490</v>
      </c>
      <c r="Q23" s="143">
        <v>-500</v>
      </c>
      <c r="R23" s="143">
        <v>-500</v>
      </c>
      <c r="S23" s="143"/>
    </row>
    <row r="24" spans="1:19">
      <c r="A24" s="29" t="s">
        <v>14</v>
      </c>
      <c r="B24" s="137">
        <v>26</v>
      </c>
      <c r="C24" s="138" t="s">
        <v>95</v>
      </c>
      <c r="D24" s="136" t="s">
        <v>84</v>
      </c>
      <c r="E24" s="139" t="s">
        <v>24</v>
      </c>
      <c r="F24" s="140" t="s">
        <v>26</v>
      </c>
      <c r="G24" s="136" t="s">
        <v>12</v>
      </c>
      <c r="H24" s="141">
        <v>-11.1</v>
      </c>
      <c r="I24" s="142">
        <v>-12.2</v>
      </c>
      <c r="J24" s="143">
        <v>-13.3</v>
      </c>
      <c r="K24" s="143">
        <v>-14.4</v>
      </c>
      <c r="L24" s="143">
        <v>-15.51</v>
      </c>
      <c r="M24" s="143">
        <v>-4.4400000000000004</v>
      </c>
      <c r="N24" s="143">
        <v>-5.56</v>
      </c>
      <c r="O24" s="143">
        <v>-88.88</v>
      </c>
      <c r="P24" s="143">
        <v>-90.9</v>
      </c>
      <c r="Q24" s="143">
        <v>-100.1</v>
      </c>
      <c r="R24" s="143">
        <v>-120.22</v>
      </c>
      <c r="S24" s="143">
        <v>-13.13</v>
      </c>
    </row>
    <row r="25" spans="1:19">
      <c r="A25" s="29" t="s">
        <v>13</v>
      </c>
      <c r="B25" s="137">
        <v>27</v>
      </c>
      <c r="C25" s="138" t="s">
        <v>95</v>
      </c>
      <c r="D25" s="136" t="s">
        <v>83</v>
      </c>
      <c r="E25" s="139" t="s">
        <v>33</v>
      </c>
      <c r="F25" s="140" t="s">
        <v>35</v>
      </c>
      <c r="G25" s="136" t="s">
        <v>12</v>
      </c>
      <c r="H25" s="141">
        <v>-11.1</v>
      </c>
      <c r="I25" s="142">
        <v>-12.2</v>
      </c>
      <c r="J25" s="143"/>
      <c r="K25" s="143"/>
      <c r="L25" s="143"/>
      <c r="M25" s="143"/>
      <c r="N25" s="143"/>
      <c r="O25" s="143"/>
      <c r="P25" s="143"/>
      <c r="Q25" s="143"/>
      <c r="R25" s="143"/>
      <c r="S25" s="143"/>
    </row>
  </sheetData>
  <mergeCells count="1">
    <mergeCell ref="A1:S1"/>
  </mergeCells>
  <dataValidations count="2">
    <dataValidation type="list" allowBlank="1" showInputMessage="1" showErrorMessage="1" sqref="E2:G2">
      <formula1>categ</formula1>
    </dataValidation>
    <dataValidation type="list" allowBlank="1" showInputMessage="1" showErrorMessage="1" sqref="A2">
      <formula1>compte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08"/>
  <dimension ref="A1:L10"/>
  <sheetViews>
    <sheetView workbookViewId="0">
      <selection activeCell="F5" sqref="F5"/>
    </sheetView>
  </sheetViews>
  <sheetFormatPr baseColWidth="10" defaultRowHeight="12.75"/>
  <cols>
    <col min="1" max="1" width="9.85546875" style="90" bestFit="1" customWidth="1"/>
    <col min="2" max="2" width="14.140625" style="90" bestFit="1" customWidth="1"/>
    <col min="3" max="3" width="14.7109375" style="90" bestFit="1" customWidth="1"/>
    <col min="5" max="5" width="9.7109375" style="35" bestFit="1" customWidth="1"/>
    <col min="6" max="6" width="21" style="99" bestFit="1" customWidth="1"/>
    <col min="7" max="7" width="17.7109375" style="99" bestFit="1" customWidth="1"/>
    <col min="8" max="8" width="7.42578125" style="100" bestFit="1" customWidth="1"/>
    <col min="9" max="9" width="14.42578125" style="91" bestFit="1" customWidth="1"/>
    <col min="10" max="10" width="14" bestFit="1" customWidth="1"/>
  </cols>
  <sheetData>
    <row r="1" spans="1:12">
      <c r="A1" s="87" t="s">
        <v>0</v>
      </c>
      <c r="B1" s="87" t="s">
        <v>168</v>
      </c>
      <c r="C1" s="87" t="s">
        <v>70</v>
      </c>
      <c r="D1" s="87" t="s">
        <v>1</v>
      </c>
      <c r="E1" s="87" t="s">
        <v>12</v>
      </c>
      <c r="F1" s="87" t="s">
        <v>165</v>
      </c>
      <c r="G1" s="87" t="s">
        <v>71</v>
      </c>
      <c r="H1" s="87" t="s">
        <v>163</v>
      </c>
      <c r="I1" s="87" t="s">
        <v>164</v>
      </c>
      <c r="J1" s="87" t="s">
        <v>166</v>
      </c>
      <c r="K1" t="s">
        <v>10</v>
      </c>
      <c r="L1" s="87" t="s">
        <v>182</v>
      </c>
    </row>
    <row r="2" spans="1:12">
      <c r="A2" s="112">
        <v>42310</v>
      </c>
      <c r="B2" s="112" t="s">
        <v>167</v>
      </c>
      <c r="C2" s="112" t="s">
        <v>173</v>
      </c>
      <c r="D2" s="102" t="s">
        <v>80</v>
      </c>
      <c r="E2" s="113">
        <v>-200</v>
      </c>
      <c r="F2" s="114">
        <v>300</v>
      </c>
      <c r="G2" s="114" t="s">
        <v>177</v>
      </c>
      <c r="H2" s="115">
        <v>10</v>
      </c>
      <c r="I2" s="116" t="s">
        <v>189</v>
      </c>
      <c r="J2" s="117">
        <f>Tableau4[[#This Row],[Distance parcourue]]/100</f>
        <v>3</v>
      </c>
      <c r="K2" s="102"/>
      <c r="L2" s="102"/>
    </row>
    <row r="3" spans="1:12">
      <c r="A3" s="148">
        <v>42007</v>
      </c>
      <c r="B3" s="148" t="s">
        <v>103</v>
      </c>
      <c r="C3" s="148" t="s">
        <v>172</v>
      </c>
      <c r="D3" s="149" t="s">
        <v>79</v>
      </c>
      <c r="E3" s="150">
        <v>-11.11</v>
      </c>
      <c r="F3" s="151">
        <v>111.11</v>
      </c>
      <c r="G3" s="151" t="s">
        <v>175</v>
      </c>
      <c r="H3" s="152">
        <v>12.12</v>
      </c>
      <c r="I3" s="153">
        <v>1.1220000000000001</v>
      </c>
      <c r="J3" s="154">
        <f>Tableau4[[#This Row],[Distance parcourue]]/100</f>
        <v>1.1111</v>
      </c>
      <c r="K3" s="149"/>
      <c r="L3" s="149" t="s">
        <v>210</v>
      </c>
    </row>
    <row r="4" spans="1:12">
      <c r="A4" s="148">
        <v>42008</v>
      </c>
      <c r="B4" s="148" t="s">
        <v>103</v>
      </c>
      <c r="C4" s="148" t="s">
        <v>172</v>
      </c>
      <c r="D4" s="149" t="s">
        <v>78</v>
      </c>
      <c r="E4" s="150">
        <v>-22.22</v>
      </c>
      <c r="F4" s="151">
        <v>222.22</v>
      </c>
      <c r="G4" s="151" t="s">
        <v>175</v>
      </c>
      <c r="H4" s="152">
        <v>23.23</v>
      </c>
      <c r="I4" s="153">
        <v>2.2320000000000002</v>
      </c>
      <c r="J4" s="154">
        <f>Tableau4[[#This Row],[Distance parcourue]]/100</f>
        <v>2.2222</v>
      </c>
      <c r="K4" s="149"/>
      <c r="L4" s="149" t="s">
        <v>211</v>
      </c>
    </row>
    <row r="5" spans="1:12">
      <c r="A5" s="159">
        <v>42009</v>
      </c>
      <c r="B5" s="159" t="s">
        <v>103</v>
      </c>
      <c r="C5" s="159" t="s">
        <v>172</v>
      </c>
      <c r="D5" s="26" t="s">
        <v>79</v>
      </c>
      <c r="E5" s="160">
        <v>-33.33</v>
      </c>
      <c r="F5" s="161" t="s">
        <v>212</v>
      </c>
      <c r="G5" s="161" t="s">
        <v>175</v>
      </c>
      <c r="H5" s="162" t="s">
        <v>213</v>
      </c>
      <c r="I5" s="163">
        <v>3344</v>
      </c>
      <c r="J5" s="164">
        <f>Tableau4[[#This Row],[Distance parcourue]]/100</f>
        <v>3.3332999999999999</v>
      </c>
      <c r="K5" s="26"/>
      <c r="L5" s="26" t="s">
        <v>214</v>
      </c>
    </row>
    <row r="6" spans="1:12">
      <c r="A6" s="148">
        <v>42010</v>
      </c>
      <c r="B6" s="148" t="s">
        <v>103</v>
      </c>
      <c r="C6" s="148" t="s">
        <v>172</v>
      </c>
      <c r="D6" s="149" t="s">
        <v>82</v>
      </c>
      <c r="E6" s="150">
        <v>-44.44</v>
      </c>
      <c r="F6" s="151" t="s">
        <v>216</v>
      </c>
      <c r="G6" s="151" t="s">
        <v>175</v>
      </c>
      <c r="H6" s="152" t="s">
        <v>217</v>
      </c>
      <c r="I6" s="153">
        <v>4454</v>
      </c>
      <c r="J6" s="154">
        <f>Tableau4[[#This Row],[Distance parcourue]]/100</f>
        <v>4.4443999999999999</v>
      </c>
      <c r="K6" s="149"/>
      <c r="L6" s="149" t="s">
        <v>215</v>
      </c>
    </row>
    <row r="7" spans="1:12">
      <c r="A7" s="148">
        <v>42011</v>
      </c>
      <c r="B7" s="148" t="s">
        <v>103</v>
      </c>
      <c r="C7" s="148" t="s">
        <v>172</v>
      </c>
      <c r="D7" s="149" t="s">
        <v>83</v>
      </c>
      <c r="E7" s="150">
        <v>-55.55</v>
      </c>
      <c r="F7" s="151" t="s">
        <v>219</v>
      </c>
      <c r="G7" s="151" t="s">
        <v>175</v>
      </c>
      <c r="H7" s="152" t="s">
        <v>220</v>
      </c>
      <c r="I7" s="153">
        <v>5454</v>
      </c>
      <c r="J7" s="154">
        <f>Tableau4[[#This Row],[Distance parcourue]]/100</f>
        <v>5.5554999999999994</v>
      </c>
      <c r="K7" s="149"/>
      <c r="L7" s="149" t="s">
        <v>218</v>
      </c>
    </row>
    <row r="8" spans="1:12">
      <c r="A8" s="148">
        <v>42012</v>
      </c>
      <c r="B8" s="148" t="s">
        <v>103</v>
      </c>
      <c r="C8" s="148" t="s">
        <v>172</v>
      </c>
      <c r="D8" s="149" t="s">
        <v>80</v>
      </c>
      <c r="E8" s="150">
        <v>-66.66</v>
      </c>
      <c r="F8" s="151" t="s">
        <v>222</v>
      </c>
      <c r="G8" s="151" t="s">
        <v>175</v>
      </c>
      <c r="H8" s="152" t="s">
        <v>223</v>
      </c>
      <c r="I8" s="153">
        <v>6656</v>
      </c>
      <c r="J8" s="154">
        <f>Tableau4[[#This Row],[Distance parcourue]]/100</f>
        <v>6.6665999999999999</v>
      </c>
      <c r="K8" s="149"/>
      <c r="L8" s="149" t="s">
        <v>221</v>
      </c>
    </row>
    <row r="9" spans="1:12">
      <c r="A9" s="148">
        <v>42042</v>
      </c>
      <c r="B9" s="148" t="s">
        <v>103</v>
      </c>
      <c r="C9" s="148" t="s">
        <v>228</v>
      </c>
      <c r="D9" s="149" t="s">
        <v>3</v>
      </c>
      <c r="E9" s="150">
        <v>-77.77</v>
      </c>
      <c r="F9" s="151" t="s">
        <v>230</v>
      </c>
      <c r="G9" s="151" t="s">
        <v>175</v>
      </c>
      <c r="H9" s="152" t="s">
        <v>231</v>
      </c>
      <c r="I9" s="153">
        <v>7787</v>
      </c>
      <c r="J9" s="154">
        <f>Tableau4[[#This Row],[Distance parcourue]]/100</f>
        <v>7.7776999999999994</v>
      </c>
      <c r="K9" s="149"/>
      <c r="L9" s="149" t="s">
        <v>229</v>
      </c>
    </row>
    <row r="10" spans="1:12">
      <c r="A10" s="148">
        <v>42043</v>
      </c>
      <c r="B10" s="148" t="s">
        <v>167</v>
      </c>
      <c r="C10" s="148" t="s">
        <v>173</v>
      </c>
      <c r="D10" s="149" t="s">
        <v>84</v>
      </c>
      <c r="E10" s="150">
        <v>-88.88</v>
      </c>
      <c r="F10" s="151" t="s">
        <v>233</v>
      </c>
      <c r="G10" s="151" t="s">
        <v>175</v>
      </c>
      <c r="H10" s="152" t="s">
        <v>234</v>
      </c>
      <c r="I10" s="153">
        <v>8878</v>
      </c>
      <c r="J10" s="154">
        <f>Tableau4[[#This Row],[Distance parcourue]]/100</f>
        <v>8.8887999999999998</v>
      </c>
      <c r="K10" s="149"/>
      <c r="L10" s="149" t="s">
        <v>232</v>
      </c>
    </row>
  </sheetData>
  <sheetProtection sheet="1" objects="1" scenarios="1"/>
  <conditionalFormatting sqref="E2:E1048576">
    <cfRule type="cellIs" dxfId="0" priority="1" operator="lessThanOrEqual">
      <formula>0</formula>
    </cfRule>
  </conditionalFormatting>
  <dataValidations count="3">
    <dataValidation type="list" allowBlank="1" showInputMessage="1" showErrorMessage="1" sqref="B2:B1048576">
      <formula1>Conducteur</formula1>
    </dataValidation>
    <dataValidation type="list" allowBlank="1" showInputMessage="1" showErrorMessage="1" sqref="C2:C1048576">
      <formula1>Voiture</formula1>
    </dataValidation>
    <dataValidation type="list" allowBlank="1" showInputMessage="1" showErrorMessage="1" sqref="G2:G1048576">
      <formula1>Carburant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09"/>
  <dimension ref="A1:AC4"/>
  <sheetViews>
    <sheetView workbookViewId="0">
      <selection activeCell="A35" sqref="A35"/>
    </sheetView>
  </sheetViews>
  <sheetFormatPr baseColWidth="10" defaultRowHeight="12.75"/>
  <cols>
    <col min="1" max="1" width="25" bestFit="1" customWidth="1"/>
    <col min="4" max="5" width="13.28515625" customWidth="1"/>
    <col min="11" max="29" width="11.85546875" customWidth="1"/>
  </cols>
  <sheetData>
    <row r="1" spans="1:29">
      <c r="A1" s="172"/>
      <c r="B1" s="172"/>
      <c r="C1" s="172"/>
      <c r="D1" s="172"/>
      <c r="E1" s="172"/>
      <c r="F1" s="172"/>
      <c r="G1" s="172"/>
      <c r="H1" s="172"/>
      <c r="I1" s="172"/>
      <c r="J1" s="172"/>
      <c r="K1" s="172"/>
      <c r="L1" s="172"/>
      <c r="M1" s="172"/>
      <c r="N1" s="172"/>
      <c r="O1" s="172"/>
      <c r="P1" s="172"/>
      <c r="Q1" s="173"/>
      <c r="R1" s="50">
        <v>1</v>
      </c>
      <c r="S1" s="50">
        <v>2</v>
      </c>
      <c r="T1" s="50">
        <v>3</v>
      </c>
      <c r="U1" s="50">
        <v>4</v>
      </c>
      <c r="V1" s="50">
        <v>5</v>
      </c>
      <c r="W1" s="50">
        <v>6</v>
      </c>
      <c r="X1" s="50">
        <v>7</v>
      </c>
      <c r="Y1" s="50">
        <v>8</v>
      </c>
      <c r="Z1" s="50">
        <v>9</v>
      </c>
      <c r="AA1" s="50">
        <v>10</v>
      </c>
      <c r="AB1" s="50">
        <v>11</v>
      </c>
      <c r="AC1" s="50">
        <v>12</v>
      </c>
    </row>
    <row r="2" spans="1:29">
      <c r="A2" s="174"/>
      <c r="B2" s="174"/>
      <c r="C2" s="174"/>
      <c r="D2" s="174"/>
      <c r="E2" s="174"/>
      <c r="F2" s="174"/>
      <c r="G2" s="174"/>
      <c r="H2" s="174"/>
      <c r="I2" s="174"/>
      <c r="J2" s="174"/>
      <c r="K2" s="174"/>
      <c r="L2" s="174"/>
      <c r="M2" s="174"/>
      <c r="N2" s="174"/>
      <c r="O2" s="174"/>
      <c r="P2" s="174"/>
      <c r="Q2" s="175"/>
      <c r="R2" s="51" t="e">
        <f ca="1">SUM(INDIRECT("R4:R"&amp;COUNTA($C:$C)+3))</f>
        <v>#NAME?</v>
      </c>
      <c r="S2" s="51" t="e">
        <f ca="1">SUM(INDIRECT("S4:S"&amp;COUNTA($C:$C)+3))</f>
        <v>#NAME?</v>
      </c>
      <c r="T2" s="51" t="e">
        <f ca="1">SUM(INDIRECT("T4:T"&amp;COUNTA($C:$C)+3))</f>
        <v>#NAME?</v>
      </c>
      <c r="U2" s="51" t="e">
        <f ca="1">SUM(INDIRECT("U4:U"&amp;COUNTA($C:$C)+3))</f>
        <v>#NAME?</v>
      </c>
      <c r="V2" s="51" t="e">
        <f ca="1">SUM(INDIRECT("V4:V"&amp;COUNTA($C:$C)+3))</f>
        <v>#NAME?</v>
      </c>
      <c r="W2" s="51" t="e">
        <f ca="1">SUM(INDIRECT("W4:W"&amp;COUNTA($C:$C)+3))</f>
        <v>#NAME?</v>
      </c>
      <c r="X2" s="51" t="e">
        <f ca="1">SUM(INDIRECT("X4:X"&amp;COUNTA($C:$C)+3))</f>
        <v>#NAME?</v>
      </c>
      <c r="Y2" s="51" t="e">
        <f ca="1">SUM(INDIRECT("Y4:Y"&amp;COUNTA($C:$C)+3))</f>
        <v>#NAME?</v>
      </c>
      <c r="Z2" s="51" t="e">
        <f ca="1">SUM(INDIRECT("Z4:Z"&amp;COUNTA($C:$C)+3))</f>
        <v>#NAME?</v>
      </c>
      <c r="AA2" s="51" t="e">
        <f ca="1">SUM(INDIRECT("AA4:AA"&amp;COUNTA($C:$C)+3))</f>
        <v>#NAME?</v>
      </c>
      <c r="AB2" s="51" t="e">
        <f ca="1">SUM(INDIRECT("AB4:AB"&amp;COUNTA($C:$C)+3))</f>
        <v>#NAME?</v>
      </c>
      <c r="AC2" s="51" t="e">
        <f ca="1">SUM(INDIRECT("AC4:AC"&amp;COUNTA($C:$C)+3))</f>
        <v>#NAME?</v>
      </c>
    </row>
    <row r="3" spans="1:29" ht="25.5">
      <c r="A3" s="89" t="s">
        <v>2</v>
      </c>
      <c r="B3" s="46" t="s">
        <v>1</v>
      </c>
      <c r="C3" s="89" t="s">
        <v>18</v>
      </c>
      <c r="D3" s="46" t="s">
        <v>19</v>
      </c>
      <c r="E3" s="46" t="s">
        <v>162</v>
      </c>
      <c r="F3" s="47" t="s">
        <v>101</v>
      </c>
      <c r="G3" s="47" t="s">
        <v>102</v>
      </c>
      <c r="H3" s="48" t="s">
        <v>105</v>
      </c>
      <c r="I3" s="48" t="s">
        <v>106</v>
      </c>
      <c r="J3" s="48" t="s">
        <v>107</v>
      </c>
      <c r="K3" s="48" t="s">
        <v>108</v>
      </c>
      <c r="L3" s="48" t="s">
        <v>109</v>
      </c>
      <c r="M3" s="48" t="s">
        <v>110</v>
      </c>
      <c r="N3" s="48" t="s">
        <v>111</v>
      </c>
      <c r="O3" s="48" t="s">
        <v>112</v>
      </c>
      <c r="P3" s="48" t="s">
        <v>113</v>
      </c>
      <c r="Q3" s="48" t="s">
        <v>114</v>
      </c>
      <c r="R3" s="49" t="s">
        <v>129</v>
      </c>
      <c r="S3" s="49" t="s">
        <v>128</v>
      </c>
      <c r="T3" s="49" t="s">
        <v>130</v>
      </c>
      <c r="U3" s="49" t="s">
        <v>131</v>
      </c>
      <c r="V3" s="49" t="s">
        <v>132</v>
      </c>
      <c r="W3" s="49" t="s">
        <v>133</v>
      </c>
      <c r="X3" s="49" t="s">
        <v>134</v>
      </c>
      <c r="Y3" s="49" t="s">
        <v>135</v>
      </c>
      <c r="Z3" s="49" t="s">
        <v>136</v>
      </c>
      <c r="AA3" s="49" t="s">
        <v>137</v>
      </c>
      <c r="AB3" s="49" t="s">
        <v>138</v>
      </c>
      <c r="AC3" s="49" t="s">
        <v>139</v>
      </c>
    </row>
    <row r="4" spans="1:29">
      <c r="A4" t="s">
        <v>17</v>
      </c>
      <c r="C4" t="s">
        <v>22</v>
      </c>
      <c r="D4" t="s">
        <v>6</v>
      </c>
      <c r="E4">
        <f>SUM(Tableau3[[#This Row],[Janvier]:[Décembre]])</f>
        <v>190</v>
      </c>
      <c r="F4">
        <v>100</v>
      </c>
      <c r="G4">
        <v>10</v>
      </c>
      <c r="H4">
        <v>10</v>
      </c>
      <c r="I4">
        <v>10</v>
      </c>
      <c r="J4">
        <v>10</v>
      </c>
      <c r="K4">
        <v>10</v>
      </c>
      <c r="L4">
        <v>10</v>
      </c>
      <c r="M4">
        <v>10</v>
      </c>
      <c r="N4">
        <v>10</v>
      </c>
      <c r="O4">
        <v>10</v>
      </c>
      <c r="R4" s="52" t="e">
        <f t="shared" ref="R4:AC4" ca="1" si="0">F4-SUMPRODUCT((Libellés_principaux=$C4)*(Libellés_secondaires=$D4)*(Débit))</f>
        <v>#NAME?</v>
      </c>
      <c r="S4" s="52" t="e">
        <f t="shared" ca="1" si="0"/>
        <v>#NAME?</v>
      </c>
      <c r="T4" s="52" t="e">
        <f t="shared" ca="1" si="0"/>
        <v>#NAME?</v>
      </c>
      <c r="U4" s="52" t="e">
        <f t="shared" ca="1" si="0"/>
        <v>#NAME?</v>
      </c>
      <c r="V4" s="52" t="e">
        <f t="shared" ca="1" si="0"/>
        <v>#NAME?</v>
      </c>
      <c r="W4" s="52" t="e">
        <f t="shared" ca="1" si="0"/>
        <v>#NAME?</v>
      </c>
      <c r="X4" s="52" t="e">
        <f t="shared" ca="1" si="0"/>
        <v>#NAME?</v>
      </c>
      <c r="Y4" s="52" t="e">
        <f t="shared" ca="1" si="0"/>
        <v>#NAME?</v>
      </c>
      <c r="Z4" s="52" t="e">
        <f t="shared" ca="1" si="0"/>
        <v>#NAME?</v>
      </c>
      <c r="AA4" s="52" t="e">
        <f t="shared" ca="1" si="0"/>
        <v>#NAME?</v>
      </c>
      <c r="AB4" s="52" t="e">
        <f t="shared" ca="1" si="0"/>
        <v>#NAME?</v>
      </c>
      <c r="AC4" s="52" t="e">
        <f t="shared" ca="1" si="0"/>
        <v>#NAME?</v>
      </c>
    </row>
  </sheetData>
  <mergeCells count="1">
    <mergeCell ref="A1:Q2"/>
  </mergeCells>
  <dataValidations count="6">
    <dataValidation type="list" allowBlank="1" showInputMessage="1" showErrorMessage="1" sqref="C3:E3">
      <formula1>categ</formula1>
    </dataValidation>
    <dataValidation type="list" allowBlank="1" showInputMessage="1" showErrorMessage="1" sqref="C5:C1048576">
      <formula1>"choix1"</formula1>
    </dataValidation>
    <dataValidation type="list" allowBlank="1" showInputMessage="1" showErrorMessage="1" sqref="D5:D1048576">
      <formula1>Choix2</formula1>
    </dataValidation>
    <dataValidation type="list" allowBlank="1" showInputMessage="1" showErrorMessage="1" sqref="A4:A1048576">
      <formula1>compte</formula1>
    </dataValidation>
    <dataValidation type="list" allowBlank="1" showInputMessage="1" showErrorMessage="1" sqref="C4">
      <formula1>Choix1</formula1>
    </dataValidation>
    <dataValidation type="list" allowBlank="1" showInputMessage="1" showErrorMessage="1" sqref="D4">
      <formula1>OFFSET(Choix2,MATCH(C4,Choix1,0)-1,1,,COUNTA(OFFSET(Choix2,MATCH(C4,Choix1,0)-1,0))-1)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T19"/>
  <sheetViews>
    <sheetView zoomScale="70" zoomScaleNormal="70" workbookViewId="0">
      <selection activeCell="J2" sqref="J2"/>
    </sheetView>
  </sheetViews>
  <sheetFormatPr baseColWidth="10" defaultRowHeight="12.75"/>
  <cols>
    <col min="1" max="1" width="17.140625" bestFit="1" customWidth="1"/>
    <col min="2" max="3" width="5.28515625" bestFit="1" customWidth="1"/>
    <col min="4" max="4" width="16.28515625" bestFit="1" customWidth="1"/>
    <col min="5" max="6" width="5.28515625" bestFit="1" customWidth="1"/>
    <col min="7" max="7" width="16.28515625" bestFit="1" customWidth="1"/>
    <col min="8" max="9" width="5.28515625" bestFit="1" customWidth="1"/>
    <col min="10" max="10" width="16.28515625" customWidth="1"/>
    <col min="11" max="12" width="5.28515625" bestFit="1" customWidth="1"/>
    <col min="13" max="13" width="16.28515625" bestFit="1" customWidth="1"/>
    <col min="14" max="15" width="5.28515625" bestFit="1" customWidth="1"/>
    <col min="16" max="16" width="16.28515625" bestFit="1" customWidth="1"/>
    <col min="17" max="18" width="5.28515625" bestFit="1" customWidth="1"/>
    <col min="19" max="19" width="16.28515625" bestFit="1" customWidth="1"/>
  </cols>
  <sheetData>
    <row r="1" spans="1:20">
      <c r="A1" s="172"/>
      <c r="B1" s="172"/>
      <c r="C1" s="172"/>
      <c r="D1" s="172"/>
      <c r="E1" s="172"/>
      <c r="F1" s="172"/>
      <c r="G1" s="172"/>
      <c r="H1" s="172"/>
      <c r="I1" s="172"/>
      <c r="J1" s="172"/>
      <c r="K1" s="172"/>
      <c r="L1" s="172"/>
      <c r="M1" s="172"/>
      <c r="N1" s="172"/>
      <c r="O1" s="172"/>
      <c r="P1" s="172"/>
      <c r="Q1" s="172"/>
      <c r="R1" s="172"/>
      <c r="S1" s="172"/>
      <c r="T1" s="172"/>
    </row>
    <row r="2" spans="1:20" ht="21" thickBot="1">
      <c r="A2" s="184" t="s">
        <v>158</v>
      </c>
      <c r="B2" s="185"/>
      <c r="C2" s="185"/>
      <c r="D2" s="185"/>
      <c r="E2" s="185"/>
      <c r="F2" s="185"/>
      <c r="G2" s="185"/>
      <c r="H2" s="185"/>
      <c r="I2" s="186"/>
      <c r="J2" s="57" t="s">
        <v>160</v>
      </c>
      <c r="K2" s="58"/>
      <c r="L2" s="58"/>
      <c r="M2" s="58"/>
      <c r="N2" s="58"/>
      <c r="O2" s="58"/>
      <c r="P2" s="58"/>
      <c r="Q2" s="58"/>
      <c r="R2" s="58"/>
      <c r="S2" s="58"/>
      <c r="T2" s="59"/>
    </row>
    <row r="3" spans="1:20" ht="21" thickBot="1">
      <c r="A3" s="187" t="s">
        <v>159</v>
      </c>
      <c r="B3" s="188"/>
      <c r="C3" s="188"/>
      <c r="D3" s="188"/>
      <c r="E3" s="188"/>
      <c r="F3" s="188"/>
      <c r="G3" s="188"/>
      <c r="H3" s="188"/>
      <c r="I3" s="188"/>
      <c r="J3" s="188"/>
      <c r="K3" s="188"/>
      <c r="L3" s="188"/>
      <c r="M3" s="188"/>
      <c r="N3" s="188"/>
      <c r="O3" s="188"/>
      <c r="P3" s="188"/>
      <c r="Q3" s="188"/>
      <c r="R3" s="189"/>
      <c r="S3" s="190" t="s">
        <v>144</v>
      </c>
      <c r="T3" s="191"/>
    </row>
    <row r="4" spans="1:20" ht="29.25" thickBot="1">
      <c r="A4" s="60" t="s">
        <v>145</v>
      </c>
      <c r="B4" s="192">
        <v>700</v>
      </c>
      <c r="C4" s="193"/>
      <c r="D4" s="60" t="s">
        <v>146</v>
      </c>
      <c r="E4" s="192">
        <v>200</v>
      </c>
      <c r="F4" s="193"/>
      <c r="G4" s="60" t="s">
        <v>3</v>
      </c>
      <c r="H4" s="192">
        <v>150</v>
      </c>
      <c r="I4" s="193"/>
      <c r="J4" s="60" t="s">
        <v>147</v>
      </c>
      <c r="K4" s="192">
        <v>120</v>
      </c>
      <c r="L4" s="193"/>
      <c r="M4" s="60" t="s">
        <v>148</v>
      </c>
      <c r="N4" s="192">
        <v>0</v>
      </c>
      <c r="O4" s="193"/>
      <c r="P4" s="60" t="s">
        <v>149</v>
      </c>
      <c r="Q4" s="192">
        <v>0</v>
      </c>
      <c r="R4" s="193"/>
      <c r="S4" s="61" t="s">
        <v>150</v>
      </c>
      <c r="T4" s="62">
        <f>SUM(T6:T16)</f>
        <v>0</v>
      </c>
    </row>
    <row r="5" spans="1:20" ht="29.25" thickBot="1">
      <c r="A5" s="63" t="s">
        <v>151</v>
      </c>
      <c r="B5" s="180">
        <f>B4-C17</f>
        <v>700</v>
      </c>
      <c r="C5" s="181"/>
      <c r="D5" s="64" t="s">
        <v>151</v>
      </c>
      <c r="E5" s="182">
        <f>E4-F17</f>
        <v>200</v>
      </c>
      <c r="F5" s="183"/>
      <c r="G5" s="64" t="s">
        <v>151</v>
      </c>
      <c r="H5" s="182">
        <f>H4-I17</f>
        <v>150</v>
      </c>
      <c r="I5" s="183"/>
      <c r="J5" s="64" t="s">
        <v>151</v>
      </c>
      <c r="K5" s="182">
        <f>K4-L17</f>
        <v>120</v>
      </c>
      <c r="L5" s="183"/>
      <c r="M5" s="64" t="s">
        <v>151</v>
      </c>
      <c r="N5" s="182">
        <f>N4-O17</f>
        <v>0</v>
      </c>
      <c r="O5" s="183"/>
      <c r="P5" s="64" t="s">
        <v>151</v>
      </c>
      <c r="Q5" s="182">
        <f>Q4-R17</f>
        <v>0</v>
      </c>
      <c r="R5" s="183"/>
      <c r="S5" s="65" t="s">
        <v>152</v>
      </c>
      <c r="T5" s="66" t="s">
        <v>153</v>
      </c>
    </row>
    <row r="6" spans="1:20" ht="18.75" thickBot="1">
      <c r="A6" s="65" t="s">
        <v>152</v>
      </c>
      <c r="B6" s="67" t="s">
        <v>154</v>
      </c>
      <c r="C6" s="66" t="s">
        <v>155</v>
      </c>
      <c r="D6" s="65" t="s">
        <v>152</v>
      </c>
      <c r="E6" s="67" t="s">
        <v>154</v>
      </c>
      <c r="F6" s="66" t="s">
        <v>155</v>
      </c>
      <c r="G6" s="65" t="s">
        <v>152</v>
      </c>
      <c r="H6" s="67" t="s">
        <v>154</v>
      </c>
      <c r="I6" s="66" t="s">
        <v>155</v>
      </c>
      <c r="J6" s="65" t="s">
        <v>152</v>
      </c>
      <c r="K6" s="67" t="s">
        <v>154</v>
      </c>
      <c r="L6" s="66" t="s">
        <v>155</v>
      </c>
      <c r="M6" s="65" t="s">
        <v>152</v>
      </c>
      <c r="N6" s="67" t="s">
        <v>154</v>
      </c>
      <c r="O6" s="66" t="s">
        <v>155</v>
      </c>
      <c r="P6" s="65" t="s">
        <v>152</v>
      </c>
      <c r="Q6" s="67" t="s">
        <v>154</v>
      </c>
      <c r="R6" s="66" t="s">
        <v>155</v>
      </c>
      <c r="S6" s="68"/>
      <c r="T6" s="69"/>
    </row>
    <row r="7" spans="1:20" ht="18">
      <c r="A7" s="70"/>
      <c r="B7" s="71"/>
      <c r="C7" s="69"/>
      <c r="D7" s="70"/>
      <c r="E7" s="71"/>
      <c r="F7" s="69"/>
      <c r="G7" s="70"/>
      <c r="H7" s="71"/>
      <c r="I7" s="69"/>
      <c r="J7" s="70"/>
      <c r="K7" s="71"/>
      <c r="L7" s="69"/>
      <c r="M7" s="70"/>
      <c r="N7" s="71"/>
      <c r="O7" s="69"/>
      <c r="P7" s="70"/>
      <c r="Q7" s="71"/>
      <c r="R7" s="69"/>
      <c r="S7" s="68"/>
      <c r="T7" s="69"/>
    </row>
    <row r="8" spans="1:20" ht="18">
      <c r="A8" s="72"/>
      <c r="B8" s="73"/>
      <c r="C8" s="74"/>
      <c r="D8" s="72"/>
      <c r="E8" s="73"/>
      <c r="F8" s="74"/>
      <c r="G8" s="72"/>
      <c r="H8" s="73"/>
      <c r="I8" s="74"/>
      <c r="J8" s="72"/>
      <c r="K8" s="73"/>
      <c r="L8" s="74"/>
      <c r="M8" s="72"/>
      <c r="N8" s="73"/>
      <c r="O8" s="74"/>
      <c r="P8" s="72"/>
      <c r="Q8" s="73"/>
      <c r="R8" s="74"/>
      <c r="S8" s="75"/>
      <c r="T8" s="74"/>
    </row>
    <row r="9" spans="1:20" ht="18">
      <c r="A9" s="72"/>
      <c r="B9" s="73"/>
      <c r="C9" s="74"/>
      <c r="D9" s="72"/>
      <c r="E9" s="73"/>
      <c r="F9" s="74"/>
      <c r="G9" s="72"/>
      <c r="H9" s="73"/>
      <c r="I9" s="74"/>
      <c r="J9" s="72"/>
      <c r="K9" s="73"/>
      <c r="L9" s="74"/>
      <c r="M9" s="72"/>
      <c r="N9" s="73"/>
      <c r="O9" s="74"/>
      <c r="P9" s="72"/>
      <c r="Q9" s="73"/>
      <c r="R9" s="74"/>
      <c r="S9" s="75"/>
      <c r="T9" s="74"/>
    </row>
    <row r="10" spans="1:20" ht="18">
      <c r="A10" s="72"/>
      <c r="B10" s="73"/>
      <c r="C10" s="74"/>
      <c r="D10" s="72"/>
      <c r="E10" s="73"/>
      <c r="F10" s="74"/>
      <c r="G10" s="72"/>
      <c r="H10" s="73"/>
      <c r="I10" s="74"/>
      <c r="J10" s="72"/>
      <c r="K10" s="73"/>
      <c r="L10" s="74"/>
      <c r="M10" s="72"/>
      <c r="N10" s="73"/>
      <c r="O10" s="74"/>
      <c r="P10" s="72"/>
      <c r="Q10" s="73"/>
      <c r="R10" s="74"/>
      <c r="S10" s="75"/>
      <c r="T10" s="74"/>
    </row>
    <row r="11" spans="1:20" ht="18">
      <c r="A11" s="72"/>
      <c r="B11" s="73"/>
      <c r="C11" s="74"/>
      <c r="D11" s="72"/>
      <c r="E11" s="73"/>
      <c r="F11" s="74"/>
      <c r="G11" s="72"/>
      <c r="H11" s="73"/>
      <c r="I11" s="74"/>
      <c r="J11" s="72"/>
      <c r="K11" s="73"/>
      <c r="L11" s="74"/>
      <c r="M11" s="72"/>
      <c r="N11" s="73"/>
      <c r="O11" s="74"/>
      <c r="P11" s="72"/>
      <c r="Q11" s="73"/>
      <c r="R11" s="74"/>
      <c r="S11" s="75"/>
      <c r="T11" s="74"/>
    </row>
    <row r="12" spans="1:20" ht="18">
      <c r="A12" s="72"/>
      <c r="B12" s="73"/>
      <c r="C12" s="74"/>
      <c r="D12" s="72"/>
      <c r="E12" s="73"/>
      <c r="F12" s="74"/>
      <c r="G12" s="72"/>
      <c r="H12" s="73"/>
      <c r="I12" s="74"/>
      <c r="J12" s="72"/>
      <c r="K12" s="73"/>
      <c r="L12" s="74"/>
      <c r="M12" s="72"/>
      <c r="N12" s="73"/>
      <c r="O12" s="74"/>
      <c r="P12" s="72"/>
      <c r="Q12" s="73"/>
      <c r="R12" s="74"/>
      <c r="S12" s="75"/>
      <c r="T12" s="74"/>
    </row>
    <row r="13" spans="1:20" ht="18">
      <c r="A13" s="75"/>
      <c r="B13" s="73"/>
      <c r="C13" s="74"/>
      <c r="D13" s="75"/>
      <c r="E13" s="73"/>
      <c r="F13" s="74"/>
      <c r="G13" s="75"/>
      <c r="H13" s="73"/>
      <c r="I13" s="74"/>
      <c r="J13" s="75"/>
      <c r="K13" s="73"/>
      <c r="L13" s="74"/>
      <c r="M13" s="75"/>
      <c r="N13" s="73"/>
      <c r="O13" s="74"/>
      <c r="P13" s="75"/>
      <c r="Q13" s="73"/>
      <c r="R13" s="74"/>
      <c r="S13" s="75"/>
      <c r="T13" s="74"/>
    </row>
    <row r="14" spans="1:20" ht="18">
      <c r="A14" s="75"/>
      <c r="B14" s="73"/>
      <c r="C14" s="74"/>
      <c r="D14" s="75"/>
      <c r="E14" s="73"/>
      <c r="F14" s="74"/>
      <c r="G14" s="75"/>
      <c r="H14" s="73"/>
      <c r="I14" s="74"/>
      <c r="J14" s="75"/>
      <c r="K14" s="73"/>
      <c r="L14" s="74"/>
      <c r="M14" s="75"/>
      <c r="N14" s="73"/>
      <c r="O14" s="74"/>
      <c r="P14" s="75"/>
      <c r="Q14" s="73"/>
      <c r="R14" s="74"/>
      <c r="S14" s="75"/>
      <c r="T14" s="74"/>
    </row>
    <row r="15" spans="1:20" ht="18">
      <c r="A15" s="75"/>
      <c r="B15" s="73"/>
      <c r="C15" s="74"/>
      <c r="D15" s="75"/>
      <c r="E15" s="73"/>
      <c r="F15" s="74"/>
      <c r="G15" s="75"/>
      <c r="H15" s="73"/>
      <c r="I15" s="74"/>
      <c r="J15" s="75"/>
      <c r="K15" s="73"/>
      <c r="L15" s="74"/>
      <c r="M15" s="75"/>
      <c r="N15" s="73"/>
      <c r="O15" s="74"/>
      <c r="P15" s="75"/>
      <c r="Q15" s="73"/>
      <c r="R15" s="74"/>
      <c r="S15" s="75"/>
      <c r="T15" s="74"/>
    </row>
    <row r="16" spans="1:20" ht="18.75" thickBot="1">
      <c r="A16" s="76"/>
      <c r="B16" s="77"/>
      <c r="C16" s="78"/>
      <c r="D16" s="76"/>
      <c r="E16" s="77"/>
      <c r="F16" s="78"/>
      <c r="G16" s="76"/>
      <c r="H16" s="77"/>
      <c r="I16" s="78"/>
      <c r="J16" s="76"/>
      <c r="K16" s="77"/>
      <c r="L16" s="78"/>
      <c r="M16" s="76"/>
      <c r="N16" s="77"/>
      <c r="O16" s="78"/>
      <c r="P16" s="76"/>
      <c r="Q16" s="77"/>
      <c r="R16" s="78"/>
      <c r="S16" s="79"/>
      <c r="T16" s="80"/>
    </row>
    <row r="17" spans="1:20" ht="29.25" thickBot="1">
      <c r="A17" s="81" t="str">
        <f>"Total "&amp;A4</f>
        <v>Total Achats divers</v>
      </c>
      <c r="B17" s="82">
        <f>SUM(B7:B16)</f>
        <v>0</v>
      </c>
      <c r="C17" s="83">
        <f t="array" ref="C17">SUMPRODUCT((IF(B7:B16=0,C7:C16,B7:B16))*1)</f>
        <v>0</v>
      </c>
      <c r="D17" s="81" t="str">
        <f>"Total "&amp;D4</f>
        <v>Total Habillement</v>
      </c>
      <c r="E17" s="82">
        <f>SUM(E7:E16)</f>
        <v>0</v>
      </c>
      <c r="F17" s="83">
        <f t="array" ref="F17">SUMPRODUCT((IF(E7:E16=0,F7:F16,E7:E16))*1)</f>
        <v>0</v>
      </c>
      <c r="G17" s="81" t="str">
        <f>"Total "&amp;G4</f>
        <v>Total Divers</v>
      </c>
      <c r="H17" s="82">
        <f>SUM(H7:H16)</f>
        <v>0</v>
      </c>
      <c r="I17" s="83">
        <f t="array" ref="I17">SUMPRODUCT((IF(H7:H16=0,I7:I16,H7:H16))*1)</f>
        <v>0</v>
      </c>
      <c r="J17" s="81" t="str">
        <f>"Total "&amp;J4</f>
        <v>Total Cantine</v>
      </c>
      <c r="K17" s="82">
        <f>SUM(K7:K16)</f>
        <v>0</v>
      </c>
      <c r="L17" s="83">
        <f t="array" ref="L17">SUMPRODUCT((IF(K7:K16=0,L7:L16,K7:K16))*1)</f>
        <v>0</v>
      </c>
      <c r="M17" s="81" t="str">
        <f>"Total "&amp;M4</f>
        <v>Total Extra</v>
      </c>
      <c r="N17" s="82">
        <f>SUM(N7:N16)</f>
        <v>0</v>
      </c>
      <c r="O17" s="83">
        <f t="array" ref="O17">SUMPRODUCT((IF(N7:N16=0,O7:O16,N7:N16))*1)</f>
        <v>0</v>
      </c>
      <c r="P17" s="81" t="str">
        <f>"Total "&amp;P4</f>
        <v>Total Autre</v>
      </c>
      <c r="Q17" s="82">
        <f>SUM(Q7:Q16)</f>
        <v>0</v>
      </c>
      <c r="R17" s="83">
        <f t="array" ref="R17">SUMPRODUCT((IF(Q7:Q16=0,R7:R16,Q7:Q16))*1)</f>
        <v>0</v>
      </c>
      <c r="S17" s="81" t="s">
        <v>156</v>
      </c>
      <c r="T17" s="84">
        <f>T4</f>
        <v>0</v>
      </c>
    </row>
    <row r="18" spans="1:20" ht="31.5">
      <c r="A18" s="85" t="s">
        <v>157</v>
      </c>
      <c r="B18" s="176"/>
      <c r="C18" s="176"/>
      <c r="D18" s="176"/>
      <c r="E18" s="176"/>
      <c r="F18" s="176"/>
      <c r="G18" s="176"/>
      <c r="H18" s="176"/>
      <c r="I18" s="176"/>
      <c r="J18" s="176"/>
      <c r="K18" s="176"/>
      <c r="L18" s="176"/>
      <c r="M18" s="176"/>
      <c r="N18" s="176"/>
      <c r="O18" s="176"/>
      <c r="P18" s="176"/>
      <c r="Q18" s="176"/>
      <c r="R18" s="176"/>
      <c r="S18" s="176"/>
      <c r="T18" s="177"/>
    </row>
    <row r="19" spans="1:20" ht="16.5" thickBot="1">
      <c r="A19" s="86"/>
      <c r="B19" s="178"/>
      <c r="C19" s="178"/>
      <c r="D19" s="178"/>
      <c r="E19" s="178"/>
      <c r="F19" s="178"/>
      <c r="G19" s="178"/>
      <c r="H19" s="178"/>
      <c r="I19" s="178"/>
      <c r="J19" s="178"/>
      <c r="K19" s="178"/>
      <c r="L19" s="178"/>
      <c r="M19" s="178"/>
      <c r="N19" s="178"/>
      <c r="O19" s="178"/>
      <c r="P19" s="178"/>
      <c r="Q19" s="178"/>
      <c r="R19" s="178"/>
      <c r="S19" s="178"/>
      <c r="T19" s="179"/>
    </row>
  </sheetData>
  <mergeCells count="17">
    <mergeCell ref="A1:T1"/>
    <mergeCell ref="A2:I2"/>
    <mergeCell ref="A3:R3"/>
    <mergeCell ref="S3:T3"/>
    <mergeCell ref="B4:C4"/>
    <mergeCell ref="E4:F4"/>
    <mergeCell ref="H4:I4"/>
    <mergeCell ref="K4:L4"/>
    <mergeCell ref="N4:O4"/>
    <mergeCell ref="Q4:R4"/>
    <mergeCell ref="B18:T19"/>
    <mergeCell ref="B5:C5"/>
    <mergeCell ref="E5:F5"/>
    <mergeCell ref="H5:I5"/>
    <mergeCell ref="K5:L5"/>
    <mergeCell ref="N5:O5"/>
    <mergeCell ref="Q5:R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5</vt:i4>
      </vt:variant>
    </vt:vector>
  </HeadingPairs>
  <TitlesOfParts>
    <vt:vector size="15" baseType="lpstr">
      <vt:lpstr>TCD_Compte</vt:lpstr>
      <vt:lpstr>TCD_Catégorie</vt:lpstr>
      <vt:lpstr>Crédit_Débit</vt:lpstr>
      <vt:lpstr>BD_Rubrique</vt:lpstr>
      <vt:lpstr>BD_Nom</vt:lpstr>
      <vt:lpstr>Système</vt:lpstr>
      <vt:lpstr>Mensualisation</vt:lpstr>
      <vt:lpstr>Carburant</vt:lpstr>
      <vt:lpstr>Budjet</vt:lpstr>
      <vt:lpstr>Gestion dépense</vt:lpstr>
      <vt:lpstr>Compte_princ</vt:lpstr>
      <vt:lpstr>Date</vt:lpstr>
      <vt:lpstr>IdCarburant</vt:lpstr>
      <vt:lpstr>IdTransfert</vt:lpstr>
      <vt:lpstr>suivi_chèque</vt:lpstr>
    </vt:vector>
  </TitlesOfParts>
  <Company>home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PC-HP</cp:lastModifiedBy>
  <dcterms:created xsi:type="dcterms:W3CDTF">2004-03-07T20:52:29Z</dcterms:created>
  <dcterms:modified xsi:type="dcterms:W3CDTF">2015-12-15T17:51:01Z</dcterms:modified>
</cp:coreProperties>
</file>