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doc" ContentType="application/msword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12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/>
  <definedNames>
    <definedName name="_xlnm._FilterDatabase" localSheetId="2" hidden="1">Crédit_Débit!$A$2:$I$46</definedName>
    <definedName name="Carburant">OFFSET(Système!$H$1,1,,COUNTA(Système!$H:$H)-1)</definedName>
    <definedName name="Choix1">OFFSET(BD_Rubrique!$A$2,,,COUNTA(BD_Rubrique!$A:$A)-1)</definedName>
    <definedName name="Choix2">BD_Rubrique!$2:$2</definedName>
    <definedName name="compte">OFFSET(Système!$A$1,1,,COUNTA(Système!$A:$A)-1)</definedName>
    <definedName name="Compte_princ">Système!$G$1</definedName>
    <definedName name="comptes_transfert">OFFSET(BD_Rubrique!$C$2,,,,COUNTIF(BD_Rubrique!1048574:1048574,"&gt;&lt;")-2)</definedName>
    <definedName name="Conducteur">OFFSET(BD_Nom!$B$1,2,,COUNTA(BD_Nom!$B:$B)-2)</definedName>
    <definedName name="Date">Système!$G$4</definedName>
    <definedName name="Débit">OFFSET(Crédit_Débit!$I$3,,,COUNTA(Crédit_Débit!$I:$I))</definedName>
    <definedName name="Libellés_principaux">OFFSET(Crédit_Débit!$E$3,,,COUNTA(Crédit_Débit!$E:$E)-1)</definedName>
    <definedName name="Libellés_secondaires">OFFSET(Crédit_Débit!$F$3,,,COUNTA(Crédit_Débit!$F:$F)-1)</definedName>
    <definedName name="NumCheque">OFFSET(Système!$B$1,1,,COUNTA(Système!$B:$B)-1)</definedName>
    <definedName name="suivi_chèque">Système!$G$2</definedName>
    <definedName name="Type_op">OFFSET(Système!$E$1,1,,COUNTA(Système!$E:$E)-1)</definedName>
    <definedName name="Voiture">OFFSET(BD_Nom!$C$1,2,,COUNTA(BD_Nom!$C:$C)-2)</definedName>
  </definedNames>
  <calcPr calcId="124519"/>
  <pivotCaches>
    <pivotCache cacheId="8" r:id="rId11"/>
  </pivotCaches>
</workbook>
</file>

<file path=xl/calcChain.xml><?xml version="1.0" encoding="utf-8"?>
<calcChain xmlns="http://schemas.openxmlformats.org/spreadsheetml/2006/main">
  <c r="J10" i="32"/>
  <c r="J46" i="7"/>
  <c r="K46"/>
  <c r="J9" i="32"/>
  <c r="J45" i="7"/>
  <c r="K45"/>
  <c r="J8" i="32"/>
  <c r="J44" i="7"/>
  <c r="K44"/>
  <c r="K39"/>
  <c r="J39"/>
  <c r="K37"/>
  <c r="J37"/>
  <c r="J43"/>
  <c r="K43"/>
  <c r="J42"/>
  <c r="K42"/>
  <c r="J41"/>
  <c r="K41"/>
  <c r="J40"/>
  <c r="J38"/>
  <c r="J36"/>
  <c r="K36"/>
  <c r="J35"/>
  <c r="K35"/>
  <c r="J34"/>
  <c r="K34"/>
  <c r="J33"/>
  <c r="K33"/>
  <c r="J32"/>
  <c r="K32"/>
  <c r="J31"/>
  <c r="K31"/>
  <c r="J30"/>
  <c r="K30"/>
  <c r="J29"/>
  <c r="K29"/>
  <c r="J28"/>
  <c r="K28"/>
  <c r="J27"/>
  <c r="K27"/>
  <c r="J26"/>
  <c r="K26"/>
  <c r="J25"/>
  <c r="K25"/>
  <c r="J24"/>
  <c r="K24"/>
  <c r="K22"/>
  <c r="J22"/>
  <c r="J23"/>
  <c r="J7" i="32"/>
  <c r="J21" i="7"/>
  <c r="K21"/>
  <c r="J6" i="32"/>
  <c r="J20" i="7"/>
  <c r="K20"/>
  <c r="J5" i="32" l="1"/>
  <c r="J19" i="7"/>
  <c r="K19"/>
  <c r="J4" i="32"/>
  <c r="J18" i="7"/>
  <c r="K18"/>
  <c r="K17"/>
  <c r="J16"/>
  <c r="K16"/>
  <c r="J15"/>
  <c r="K15"/>
  <c r="J14"/>
  <c r="K14"/>
  <c r="J13"/>
  <c r="K13"/>
  <c r="K11"/>
  <c r="J11"/>
  <c r="C2" i="17"/>
  <c r="H2"/>
  <c r="D2"/>
  <c r="E2"/>
  <c r="B2"/>
  <c r="G2"/>
  <c r="I2"/>
  <c r="F2"/>
  <c r="J12" i="7" l="1"/>
  <c r="J2" i="32" l="1"/>
  <c r="J3"/>
  <c r="S4" i="27"/>
  <c r="T4"/>
  <c r="U4"/>
  <c r="V4"/>
  <c r="W4"/>
  <c r="X4"/>
  <c r="Y4"/>
  <c r="Z4"/>
  <c r="AA4"/>
  <c r="AB4"/>
  <c r="AC4"/>
  <c r="R4"/>
  <c r="E4"/>
  <c r="W2"/>
  <c r="U2"/>
  <c r="Z2"/>
  <c r="R2"/>
  <c r="S2"/>
  <c r="AC2"/>
  <c r="X2"/>
  <c r="V2"/>
  <c r="AA2"/>
  <c r="AB2"/>
  <c r="T2"/>
  <c r="Y2"/>
  <c r="L8" i="7" l="1"/>
  <c r="L11"/>
  <c r="L12"/>
  <c r="R17" i="3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A1" i="7" s="1"/>
  <c r="J3" l="1"/>
  <c r="K3"/>
  <c r="J4"/>
  <c r="K4"/>
  <c r="J5"/>
  <c r="K5"/>
  <c r="J6"/>
  <c r="K6"/>
  <c r="J7"/>
  <c r="K7"/>
  <c r="J8"/>
  <c r="K8"/>
  <c r="J9"/>
  <c r="K9"/>
  <c r="J10"/>
  <c r="K10"/>
  <c r="L4" l="1"/>
  <c r="L5"/>
  <c r="L9"/>
  <c r="L7"/>
  <c r="L6"/>
  <c r="L10"/>
  <c r="L3"/>
</calcChain>
</file>

<file path=xl/comments1.xml><?xml version="1.0" encoding="utf-8"?>
<comments xmlns="http://schemas.openxmlformats.org/spreadsheetml/2006/main">
  <authors>
    <author>PC-HP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A15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5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<sst xmlns="http://schemas.openxmlformats.org/spreadsheetml/2006/main" count="631" uniqueCount="219">
  <si>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</si>
  <si>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</si>
  <si>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</si>
  <si>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</si>
  <si>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</si>
  <si>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</si>
  <si>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</si>
  <si>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</si>
  <si>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</si>
  <si>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</si>
  <si>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</si>
  <si>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</si>
  <si>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</si>
  <si>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</si>
  <si>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</si>
  <si>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</si>
  <si>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</si>
  <si>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</si>
  <si>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</si>
  <si>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</si>
  <si>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</si>
  <si>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</si>
  <si>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</si>
  <si>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</si>
  <si>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</si>
  <si>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</si>
  <si>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</si>
  <si>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</si>
  <si>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</si>
  <si>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</si>
  <si>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</si>
  <si>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</si>
  <si>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</si>
  <si>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</si>
  <si>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</si>
  <si>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</si>
  <si>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</si>
  <si>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</si>
  <si>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</si>
  <si>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</si>
  <si>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</si>
  <si>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</si>
  <si>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</si>
  <si>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</si>
  <si>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</si>
  <si>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</si>
  <si>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</si>
  <si>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</si>
  <si>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</si>
  <si>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</si>
  <si>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</si>
  <si>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</si>
  <si>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</si>
  <si>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</si>
  <si>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</si>
  <si>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</si>
  <si>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</si>
  <si>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</si>
  <si>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</si>
  <si>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</si>
  <si>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</si>
  <si>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</si>
  <si>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</si>
  <si>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</si>
  <si>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</si>
  <si>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</si>
  <si>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</si>
  <si>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</si>
  <si>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</si>
  <si>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</si>
  <si>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</si>
  <si>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</si>
  <si>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</si>
  <si>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</si>
  <si>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</si>
  <si>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</si>
  <si>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</si>
  <si>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</si>
  <si>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</si>
  <si>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</si>
  <si>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</si>
  <si>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</si>
  <si>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</si>
  <si>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</si>
  <si>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</si>
  <si>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</si>
  <si>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</si>
  <si>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</si>
  <si>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</si>
  <si>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</si>
  <si>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</si>
  <si>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</si>
  <si>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</si>
  <si>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</si>
  <si>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</si>
  <si>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</si>
  <si>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</si>
  <si>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</si>
  <si>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</si>
  <si>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</si>
  <si>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</si>
  <si>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</si>
  <si>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</si>
  <si>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</si>
  <si>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</si>
  <si>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</si>
  <si>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</si>
  <si>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</si>
  <si>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</si>
  <si>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</si>
  <si>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</si>
  <si>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</si>
  <si>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</si>
  <si>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</si>
  <si>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</si>
  <si>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</si>
  <si>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</si>
  <si>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</si>
  <si>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</si>
  <si>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</si>
  <si>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</si>
  <si>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</si>
  <si>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P</t>
  </si>
  <si>
    <t>Années</t>
  </si>
  <si>
    <t>Solde Réel / Solde banque</t>
  </si>
  <si>
    <t>Réel/banque</t>
  </si>
  <si>
    <t>Inscrite</t>
  </si>
  <si>
    <t>XYX</t>
  </si>
  <si>
    <t>CA</t>
  </si>
  <si>
    <t>2015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</si>
  <si>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</si>
  <si>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</si>
  <si>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</si>
  <si>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</si>
  <si>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</si>
  <si>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</si>
  <si>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</si>
  <si>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</si>
  <si>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</si>
  <si>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</si>
  <si>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</si>
  <si>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</si>
  <si>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</si>
  <si>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</si>
  <si>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</si>
  <si>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</si>
  <si>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</si>
  <si>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</si>
  <si>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</si>
  <si>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</si>
  <si>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</si>
  <si>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</si>
  <si>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</si>
  <si>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</si>
  <si>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</si>
  <si>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</si>
  <si>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</si>
  <si>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</si>
  <si>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</si>
  <si>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</si>
  <si>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</si>
  <si>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</si>
  <si>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</si>
  <si>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</si>
  <si>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</si>
  <si>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</si>
  <si>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</si>
  <si>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</si>
  <si>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</si>
  <si>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</si>
  <si>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</si>
  <si>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</si>
  <si>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E-Leclerc</t>
  </si>
  <si>
    <t>Litre/100Km</t>
  </si>
  <si>
    <t>Oui</t>
  </si>
  <si>
    <t>LouReeD</t>
  </si>
  <si>
    <t>0</t>
  </si>
  <si>
    <t>Chèque n°1</t>
  </si>
  <si>
    <t>oct</t>
  </si>
  <si>
    <t>Livéo</t>
  </si>
  <si>
    <t>voiture</t>
  </si>
  <si>
    <t>déc</t>
  </si>
  <si>
    <t>(vide)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</si>
  <si>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</si>
  <si>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</si>
  <si>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</si>
  <si>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</si>
  <si>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</si>
  <si>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</si>
  <si>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</si>
  <si>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</si>
  <si>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aaaa</t>
  </si>
  <si>
    <t>2012</t>
  </si>
  <si>
    <t>Reste à Solder</t>
  </si>
  <si>
    <t>Sans Plomb 95</t>
  </si>
  <si>
    <t>Sans Plomb 98</t>
  </si>
  <si>
    <t>Sans Plomb 95 E10</t>
  </si>
  <si>
    <t>GPL</t>
  </si>
  <si>
    <t>Gasoil</t>
  </si>
  <si>
    <t>tiers</t>
  </si>
  <si>
    <t>note</t>
  </si>
  <si>
    <t>&lt;01/01/2012</t>
  </si>
  <si>
    <t>janv</t>
  </si>
  <si>
    <t>306 - fx1111</t>
  </si>
  <si>
    <t>34/11/15</t>
  </si>
  <si>
    <t>resr</t>
  </si>
  <si>
    <t>test</t>
  </si>
  <si>
    <t>2</t>
  </si>
  <si>
    <t>Chèque n°2</t>
  </si>
  <si>
    <t>juil</t>
  </si>
  <si>
    <t>nov</t>
  </si>
  <si>
    <t>août</t>
  </si>
  <si>
    <t>cora</t>
  </si>
  <si>
    <t>6,66</t>
  </si>
  <si>
    <t>13/12/15</t>
  </si>
  <si>
    <t>inter</t>
  </si>
  <si>
    <t>7,77</t>
  </si>
  <si>
    <t>lecler</t>
  </si>
  <si>
    <t>8,88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</si>
</sst>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67" formatCode="[$-F800]dddd\,\ mmmm\ dd\,\ yyyy"/>
    <numFmt numFmtId="168" formatCode="#,##0.000\ &quot;€&quot;"/>
    <numFmt numFmtId="169" formatCode="[=0]&quot;&quot;;General"/>
    <numFmt numFmtId="170" formatCode="#,##0.00&quot; Km&quot;"/>
    <numFmt numFmtId="171" formatCode="#,##0.00&quot; l&quot;"/>
  </numFmts>
  <fonts count="22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sz val="10"/>
      <name val="Wingdings 2"/>
      <family val="1"/>
      <charset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name val="Wingdings 2"/>
    </font>
  </fonts>
  <fills count="2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ABF8F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80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164" fontId="0" fillId="0" borderId="0" xfId="0" applyNumberFormat="1" applyAlignment="1">
      <alignment vertical="top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8" fillId="0" borderId="0" xfId="0" applyFont="1" applyAlignment="1">
      <alignment horizontal="center" vertical="center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7" fontId="0" fillId="12" borderId="1" xfId="0" applyNumberForma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0" xfId="0" applyNumberFormat="1" applyFont="1" applyAlignment="1">
      <alignment vertical="top"/>
    </xf>
    <xf numFmtId="0" fontId="4" fillId="0" borderId="3" xfId="0" applyFont="1" applyFill="1" applyBorder="1" applyAlignment="1">
      <alignment vertical="top" wrapText="1"/>
    </xf>
    <xf numFmtId="164" fontId="4" fillId="0" borderId="0" xfId="0" applyNumberFormat="1" applyFont="1"/>
    <xf numFmtId="164" fontId="0" fillId="0" borderId="0" xfId="0" applyNumberFormat="1"/>
    <xf numFmtId="165" fontId="4" fillId="0" borderId="0" xfId="0" applyNumberFormat="1" applyFont="1"/>
    <xf numFmtId="168" fontId="4" fillId="0" borderId="0" xfId="0" applyNumberFormat="1" applyFont="1"/>
    <xf numFmtId="168" fontId="0" fillId="0" borderId="0" xfId="0" applyNumberFormat="1"/>
    <xf numFmtId="164" fontId="4" fillId="0" borderId="0" xfId="0" applyNumberFormat="1" applyFont="1" applyBorder="1"/>
    <xf numFmtId="165" fontId="4" fillId="0" borderId="0" xfId="0" applyNumberFormat="1" applyFont="1" applyBorder="1"/>
    <xf numFmtId="168" fontId="4" fillId="0" borderId="0" xfId="0" applyNumberFormat="1" applyFont="1" applyBorder="1"/>
    <xf numFmtId="0" fontId="4" fillId="0" borderId="0" xfId="0" applyNumberFormat="1" applyFont="1"/>
    <xf numFmtId="0" fontId="4" fillId="0" borderId="0" xfId="0" applyNumberFormat="1" applyFont="1" applyBorder="1"/>
    <xf numFmtId="49" fontId="3" fillId="0" borderId="0" xfId="0" applyNumberFormat="1" applyFont="1" applyFill="1" applyAlignment="1">
      <alignment horizontal="center" vertical="center" wrapText="1"/>
    </xf>
    <xf numFmtId="169" fontId="3" fillId="0" borderId="0" xfId="0" applyNumberFormat="1" applyFont="1" applyFill="1" applyAlignment="1">
      <alignment horizontal="center" vertical="center" wrapText="1"/>
    </xf>
    <xf numFmtId="8" fontId="18" fillId="0" borderId="0" xfId="0" applyNumberFormat="1" applyFont="1" applyBorder="1" applyAlignment="1">
      <alignment horizontal="center" vertical="center" wrapText="1"/>
    </xf>
    <xf numFmtId="0" fontId="0" fillId="18" borderId="0" xfId="0" applyFont="1" applyFill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70" fontId="4" fillId="0" borderId="0" xfId="0" applyNumberFormat="1" applyFont="1"/>
    <xf numFmtId="170" fontId="4" fillId="0" borderId="0" xfId="0" applyNumberFormat="1" applyFont="1" applyBorder="1"/>
    <xf numFmtId="170" fontId="0" fillId="0" borderId="0" xfId="0" applyNumberFormat="1"/>
    <xf numFmtId="171" fontId="4" fillId="0" borderId="0" xfId="0" applyNumberFormat="1" applyFont="1"/>
    <xf numFmtId="171" fontId="4" fillId="0" borderId="0" xfId="0" applyNumberFormat="1" applyFont="1" applyBorder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3" borderId="1" xfId="0" applyFill="1" applyBorder="1"/>
    <xf numFmtId="8" fontId="8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vertical="top"/>
    </xf>
    <xf numFmtId="8" fontId="4" fillId="0" borderId="0" xfId="0" applyNumberFormat="1" applyFont="1" applyAlignment="1">
      <alignment vertical="top" wrapText="1"/>
    </xf>
    <xf numFmtId="8" fontId="8" fillId="0" borderId="0" xfId="0" applyNumberFormat="1" applyFont="1" applyBorder="1" applyAlignment="1">
      <alignment horizontal="center" vertical="center" wrapText="1"/>
    </xf>
    <xf numFmtId="165" fontId="4" fillId="0" borderId="0" xfId="0" applyNumberFormat="1" applyFon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8" fontId="21" fillId="0" borderId="0" xfId="0" applyNumberFormat="1" applyFont="1" applyBorder="1" applyAlignment="1">
      <alignment horizontal="center" vertical="center" wrapText="1"/>
    </xf>
    <xf numFmtId="164" fontId="0" fillId="0" borderId="0" xfId="0" applyNumberFormat="1" applyFont="1" applyBorder="1"/>
    <xf numFmtId="0" fontId="0" fillId="0" borderId="0" xfId="0" applyFont="1" applyBorder="1"/>
    <xf numFmtId="165" fontId="0" fillId="0" borderId="0" xfId="0" applyNumberFormat="1" applyFont="1" applyBorder="1"/>
    <xf numFmtId="170" fontId="0" fillId="0" borderId="0" xfId="0" applyNumberFormat="1" applyFont="1" applyBorder="1"/>
    <xf numFmtId="171" fontId="0" fillId="0" borderId="0" xfId="0" applyNumberFormat="1" applyFont="1" applyBorder="1"/>
    <xf numFmtId="168" fontId="0" fillId="0" borderId="0" xfId="0" applyNumberFormat="1" applyFont="1" applyBorder="1"/>
    <xf numFmtId="0" fontId="0" fillId="0" borderId="0" xfId="0" applyNumberFormat="1" applyFont="1" applyBorder="1"/>
    <xf numFmtId="0" fontId="0" fillId="20" borderId="0" xfId="0" applyFont="1" applyFill="1" applyBorder="1" applyAlignment="1">
      <alignment vertical="top" wrapText="1"/>
    </xf>
    <xf numFmtId="0" fontId="0" fillId="17" borderId="0" xfId="0" applyFill="1" applyAlignment="1">
      <alignment horizontal="center" vertical="center" wrapText="1"/>
    </xf>
    <xf numFmtId="0" fontId="4" fillId="19" borderId="43" xfId="0" applyFont="1" applyFill="1" applyBorder="1" applyAlignment="1">
      <alignment horizontal="center"/>
    </xf>
    <xf numFmtId="0" fontId="4" fillId="19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09">
    <dxf>
      <font>
        <condense val="0"/>
        <extend val="0"/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571501</xdr:colOff>
      <xdr:row>1</xdr:row>
      <xdr:rowOff>228600</xdr:rowOff>
    </xdr:from>
    <xdr:to>
      <xdr:col>0</xdr:col>
      <xdr:colOff>1628775</xdr:colOff>
      <xdr:row>1</xdr:row>
      <xdr:rowOff>476250</xdr:rowOff>
    </xdr:to>
    <xdr:sp macro="[0]!mensuel" textlink="">
      <xdr:nvSpPr>
        <xdr:cNvPr id="2" name="ZoneTexte 1"/>
        <xdr:cNvSpPr txBox="1"/>
      </xdr:nvSpPr>
      <xdr:spPr>
        <a:xfrm>
          <a:off x="571501" y="552450"/>
          <a:ext cx="1057274" cy="24765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  <xdr:twoCellAnchor>
    <xdr:from>
      <xdr:col>0</xdr:col>
      <xdr:colOff>571501</xdr:colOff>
      <xdr:row>0</xdr:row>
      <xdr:rowOff>438150</xdr:rowOff>
    </xdr:from>
    <xdr:to>
      <xdr:col>0</xdr:col>
      <xdr:colOff>1276350</xdr:colOff>
      <xdr:row>1</xdr:row>
      <xdr:rowOff>209549</xdr:rowOff>
    </xdr:to>
    <xdr:sp macro="[0]!AffichCarburant" textlink="">
      <xdr:nvSpPr>
        <xdr:cNvPr id="3" name="Rectangle 2"/>
        <xdr:cNvSpPr/>
      </xdr:nvSpPr>
      <xdr:spPr bwMode="auto">
        <a:xfrm>
          <a:off x="571501" y="438150"/>
          <a:ext cx="704849" cy="238124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Carburant</a:t>
          </a:r>
        </a:p>
      </xdr:txBody>
    </xdr:sp>
    <xdr:clientData/>
  </xdr:twoCellAnchor>
  <xdr:twoCellAnchor>
    <xdr:from>
      <xdr:col>0</xdr:col>
      <xdr:colOff>47625</xdr:colOff>
      <xdr:row>0</xdr:row>
      <xdr:rowOff>19050</xdr:rowOff>
    </xdr:from>
    <xdr:to>
      <xdr:col>1</xdr:col>
      <xdr:colOff>114300</xdr:colOff>
      <xdr:row>0</xdr:row>
      <xdr:rowOff>409575</xdr:rowOff>
    </xdr:to>
    <xdr:sp macro="" textlink="">
      <xdr:nvSpPr>
        <xdr:cNvPr id="4" name="Rectangle 3"/>
        <xdr:cNvSpPr/>
      </xdr:nvSpPr>
      <xdr:spPr bwMode="auto">
        <a:xfrm>
          <a:off x="47625" y="19050"/>
          <a:ext cx="1895475" cy="390525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C-HP" refreshedDate="42309.837072569448" createdVersion="3" refreshedVersion="3" minRefreshableVersion="3" recordCount="35">
  <cacheSource type="worksheet">
    <worksheetSource ref="A2:M1048576" sheet="Crédit_Débit"/>
  </cacheSource>
  <cacheFields count="14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2-01-01T00:00:00" maxDate="2016-01-01T00:00:00" count="22">
        <d v="2015-12-31T00:00:00"/>
        <d v="2015-10-25T00:00:00"/>
        <d v="2015-10-26T00:00:00"/>
        <d v="2015-10-27T00:00:00"/>
        <d v="2015-10-28T00:00:00"/>
        <d v="2015-10-29T00:00:00"/>
        <d v="2012-01-01T00:00:00"/>
        <d v="2015-01-11T00:00:00"/>
        <d v="2015-11-29T00:00:00"/>
        <d v="2015-11-30T00:00:00"/>
        <d v="2015-07-01T00:00:00"/>
        <d v="2015-07-02T00:00:00"/>
        <d v="2015-07-03T00:00:00"/>
        <d v="2015-07-04T00:00:00"/>
        <d v="2015-07-05T00:00:00"/>
        <d v="2015-08-01T00:00:00"/>
        <d v="2015-08-02T00:00:00"/>
        <d v="2015-08-03T00:00:00"/>
        <d v="2015-08-04T00:00:00"/>
        <d v="2015-08-05T00:00:00"/>
        <d v="2015-08-06T00:00:00"/>
        <m/>
      </sharedItems>
      <fieldGroup par="13" base="1">
        <rangePr groupBy="months" startDate="2012-01-01T00:00:00" endDate="2016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12">
        <m/>
        <s v="Transfert"/>
        <s v="Courses"/>
        <s v="Habitation"/>
        <s v="Transport en commun"/>
        <s v="Voiture"/>
        <s v="Banque"/>
        <s v="Emploi"/>
        <s v="Dépenses de santé"/>
        <s v="Vélo" u="1"/>
        <s v="Assurance" u="1"/>
        <s v="Loisirs" u="1"/>
      </sharedItems>
    </cacheField>
    <cacheField name="Libellés secondaires" numFmtId="0">
      <sharedItems containsBlank="1" count="26">
        <m/>
        <s v="XXX - Compte Courant"/>
        <s v="YYY - Compte Courant"/>
        <s v="Alimentation, boisson"/>
        <s v="Equipement maison"/>
        <s v="Bus"/>
        <s v="Carburant"/>
        <s v="YYY - Monnaie"/>
        <s v="XYX - Compte Joint"/>
        <s v="Carte bancaire"/>
        <s v="Assurance"/>
        <s v="Salaire"/>
        <s v="EDF"/>
        <s v="Généraliste"/>
        <s v="Entretien" u="1"/>
        <s v="Hygiène, soin" u="1"/>
        <s v="Bricolage" u="1"/>
        <s v="Film en DVD" u="1"/>
        <s v="Alimentation" u="1"/>
        <s v="XXX - Livret Compte courant" u="1"/>
        <s v="XXX - Monnaie" u="1"/>
        <s v="Téléphone mobile" u="1"/>
        <s v="YYY - Livret Epargne" u="1"/>
        <s v="Assurance vie" u="1"/>
        <s v="Assurance juridique" u="1"/>
        <s v="Sport" u="1"/>
      </sharedItems>
    </cacheField>
    <cacheField name="Solde Réel / Solde banque" numFmtId="0">
      <sharedItems containsBlank="1" count="2">
        <s v="P"/>
        <m/>
      </sharedItems>
    </cacheField>
    <cacheField name="Crédit" numFmtId="165">
      <sharedItems containsString="0" containsBlank="1" containsNumber="1" containsInteger="1" minValue="30" maxValue="480"/>
    </cacheField>
    <cacheField name="Débit" numFmtId="165">
      <sharedItems containsString="0" containsBlank="1" containsNumber="1" containsInteger="1" minValue="-9999" maxValue="100"/>
    </cacheField>
    <cacheField name="Solde Courant" numFmtId="165">
      <sharedItems containsBlank="1" containsMixedTypes="1" containsNumber="1" containsInteger="1" minValue="-9999" maxValue="480"/>
    </cacheField>
    <cacheField name="Crédit/Débit" numFmtId="0">
      <sharedItems containsBlank="1" count="4">
        <s v="Crédit"/>
        <s v="Débit"/>
        <s v=""/>
        <m/>
      </sharedItems>
    </cacheField>
    <cacheField name="Solde Cumulé" numFmtId="0">
      <sharedItems containsString="0" containsBlank="1" containsNumber="1" containsInteger="1" minValue="50" maxValue="100"/>
    </cacheField>
    <cacheField name="Note" numFmtId="0">
      <sharedItems containsBlank="1"/>
    </cacheField>
    <cacheField name="Années" numFmtId="0" databaseField="0">
      <fieldGroup base="1">
        <rangePr groupBy="years" startDate="2012-01-01T00:00:00" endDate="2016-01-01T00:00:00"/>
        <groupItems count="6">
          <s v="&lt;01/01/2012"/>
          <s v="2012"/>
          <s v="2013"/>
          <s v="2014"/>
          <s v="2015"/>
          <s v="&gt;01/01/201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x v="0"/>
    <m/>
    <m/>
    <x v="0"/>
    <x v="0"/>
    <x v="0"/>
    <n v="100"/>
    <m/>
    <n v="100"/>
    <x v="0"/>
    <n v="100"/>
    <m/>
  </r>
  <r>
    <x v="1"/>
    <x v="0"/>
    <m/>
    <m/>
    <x v="0"/>
    <x v="0"/>
    <x v="0"/>
    <n v="100"/>
    <m/>
    <n v="100"/>
    <x v="0"/>
    <n v="100"/>
    <m/>
  </r>
  <r>
    <x v="2"/>
    <x v="0"/>
    <m/>
    <m/>
    <x v="0"/>
    <x v="0"/>
    <x v="0"/>
    <n v="100"/>
    <m/>
    <n v="100"/>
    <x v="0"/>
    <n v="100"/>
    <m/>
  </r>
  <r>
    <x v="3"/>
    <x v="0"/>
    <m/>
    <m/>
    <x v="0"/>
    <x v="0"/>
    <x v="0"/>
    <n v="100"/>
    <m/>
    <n v="100"/>
    <x v="0"/>
    <n v="100"/>
    <m/>
  </r>
  <r>
    <x v="4"/>
    <x v="0"/>
    <m/>
    <m/>
    <x v="0"/>
    <x v="0"/>
    <x v="0"/>
    <n v="100"/>
    <m/>
    <n v="100"/>
    <x v="0"/>
    <n v="100"/>
    <m/>
  </r>
  <r>
    <x v="5"/>
    <x v="0"/>
    <m/>
    <m/>
    <x v="0"/>
    <x v="0"/>
    <x v="0"/>
    <n v="100"/>
    <m/>
    <n v="100"/>
    <x v="0"/>
    <n v="100"/>
    <m/>
  </r>
  <r>
    <x v="6"/>
    <x v="0"/>
    <m/>
    <m/>
    <x v="0"/>
    <x v="0"/>
    <x v="0"/>
    <n v="100"/>
    <m/>
    <n v="100"/>
    <x v="0"/>
    <n v="100"/>
    <m/>
  </r>
  <r>
    <x v="7"/>
    <x v="0"/>
    <m/>
    <m/>
    <x v="0"/>
    <x v="0"/>
    <x v="0"/>
    <n v="100"/>
    <m/>
    <n v="100"/>
    <x v="0"/>
    <n v="100"/>
    <m/>
  </r>
  <r>
    <x v="0"/>
    <x v="1"/>
    <s v="Virement"/>
    <s v="LouReeD"/>
    <x v="1"/>
    <x v="1"/>
    <x v="0"/>
    <m/>
    <n v="-50"/>
    <n v="-50"/>
    <x v="1"/>
    <n v="50"/>
    <m/>
  </r>
  <r>
    <x v="3"/>
    <x v="1"/>
    <s v="Versement"/>
    <s v="LouReeD"/>
    <x v="1"/>
    <x v="2"/>
    <x v="1"/>
    <n v="50"/>
    <m/>
    <n v="50"/>
    <x v="0"/>
    <n v="50"/>
    <m/>
  </r>
  <r>
    <x v="0"/>
    <x v="2"/>
    <s v="Chèque"/>
    <s v="Chèque n°1"/>
    <x v="2"/>
    <x v="3"/>
    <x v="1"/>
    <m/>
    <n v="-30"/>
    <n v="-30"/>
    <x v="1"/>
    <m/>
    <m/>
  </r>
  <r>
    <x v="3"/>
    <x v="3"/>
    <s v="Carte Bancaire"/>
    <s v="EDF"/>
    <x v="3"/>
    <x v="4"/>
    <x v="1"/>
    <m/>
    <n v="-25"/>
    <n v="-25"/>
    <x v="1"/>
    <m/>
    <m/>
  </r>
  <r>
    <x v="6"/>
    <x v="4"/>
    <s v="Monnaie"/>
    <s v="Livéo"/>
    <x v="4"/>
    <x v="5"/>
    <x v="1"/>
    <m/>
    <n v="-15"/>
    <n v="-15"/>
    <x v="1"/>
    <m/>
    <m/>
  </r>
  <r>
    <x v="3"/>
    <x v="5"/>
    <s v="Carte Bancaire"/>
    <s v="voiture"/>
    <x v="5"/>
    <x v="6"/>
    <x v="1"/>
    <m/>
    <n v="-30"/>
    <n v="-30"/>
    <x v="1"/>
    <m/>
    <m/>
  </r>
  <r>
    <x v="1"/>
    <x v="6"/>
    <s v="Chèque"/>
    <s v="aaaa"/>
    <x v="5"/>
    <x v="6"/>
    <x v="1"/>
    <m/>
    <n v="100"/>
    <s v="Carburant"/>
    <x v="1"/>
    <m/>
    <m/>
  </r>
  <r>
    <x v="1"/>
    <x v="6"/>
    <s v="Versement"/>
    <s v="tiers"/>
    <x v="5"/>
    <x v="6"/>
    <x v="1"/>
    <m/>
    <n v="-100"/>
    <n v="-100"/>
    <x v="1"/>
    <m/>
    <s v="note"/>
  </r>
  <r>
    <x v="1"/>
    <x v="6"/>
    <s v="Versement"/>
    <s v="tiers"/>
    <x v="5"/>
    <x v="6"/>
    <x v="1"/>
    <m/>
    <n v="-100"/>
    <n v="-100"/>
    <x v="1"/>
    <m/>
    <s v="note"/>
  </r>
  <r>
    <x v="3"/>
    <x v="7"/>
    <s v="Chèque"/>
    <m/>
    <x v="5"/>
    <x v="6"/>
    <x v="1"/>
    <m/>
    <n v="-45"/>
    <n v="-45"/>
    <x v="1"/>
    <m/>
    <m/>
  </r>
  <r>
    <x v="4"/>
    <x v="8"/>
    <s v="Carte Bancaire"/>
    <s v="resr"/>
    <x v="5"/>
    <x v="6"/>
    <x v="1"/>
    <m/>
    <n v="-55"/>
    <n v="-55"/>
    <x v="1"/>
    <m/>
    <m/>
  </r>
  <r>
    <x v="2"/>
    <x v="9"/>
    <s v="Monnaie"/>
    <s v="test"/>
    <x v="1"/>
    <x v="2"/>
    <x v="1"/>
    <m/>
    <n v="-30"/>
    <n v="-30"/>
    <x v="1"/>
    <m/>
    <m/>
  </r>
  <r>
    <x v="0"/>
    <x v="9"/>
    <s v="Versement"/>
    <s v="test"/>
    <x v="1"/>
    <x v="7"/>
    <x v="1"/>
    <n v="30"/>
    <m/>
    <n v="30"/>
    <x v="0"/>
    <m/>
    <m/>
  </r>
  <r>
    <x v="0"/>
    <x v="10"/>
    <s v="Prélèvement"/>
    <s v="XYX"/>
    <x v="1"/>
    <x v="8"/>
    <x v="1"/>
    <m/>
    <n v="-170"/>
    <n v="-170"/>
    <x v="1"/>
    <m/>
    <m/>
  </r>
  <r>
    <x v="3"/>
    <x v="10"/>
    <s v="Prélèvement"/>
    <s v="XYX"/>
    <x v="1"/>
    <x v="8"/>
    <x v="1"/>
    <m/>
    <n v="-171"/>
    <n v="-171"/>
    <x v="1"/>
    <m/>
    <m/>
  </r>
  <r>
    <x v="0"/>
    <x v="11"/>
    <s v="Virement"/>
    <s v="LCL"/>
    <x v="6"/>
    <x v="9"/>
    <x v="1"/>
    <m/>
    <n v="-270"/>
    <n v="-270"/>
    <x v="1"/>
    <m/>
    <m/>
  </r>
  <r>
    <x v="0"/>
    <x v="12"/>
    <s v="Versement"/>
    <s v="CA"/>
    <x v="6"/>
    <x v="10"/>
    <x v="1"/>
    <n v="370"/>
    <m/>
    <n v="370"/>
    <x v="0"/>
    <m/>
    <m/>
  </r>
  <r>
    <x v="0"/>
    <x v="13"/>
    <s v="Virement"/>
    <s v="Travail YYY"/>
    <x v="7"/>
    <x v="11"/>
    <x v="1"/>
    <n v="470"/>
    <m/>
    <n v="470"/>
    <x v="0"/>
    <m/>
    <m/>
  </r>
  <r>
    <x v="0"/>
    <x v="14"/>
    <s v="Chèque"/>
    <s v="Chèque n°2"/>
    <x v="0"/>
    <x v="0"/>
    <x v="1"/>
    <m/>
    <m/>
    <n v="0"/>
    <x v="2"/>
    <m/>
    <m/>
  </r>
  <r>
    <x v="0"/>
    <x v="15"/>
    <s v="Prélèvement"/>
    <s v="XYX"/>
    <x v="1"/>
    <x v="8"/>
    <x v="1"/>
    <m/>
    <n v="-180"/>
    <n v="-180"/>
    <x v="1"/>
    <m/>
    <m/>
  </r>
  <r>
    <x v="3"/>
    <x v="15"/>
    <s v="Prélèvement"/>
    <s v="XYX"/>
    <x v="1"/>
    <x v="8"/>
    <x v="1"/>
    <m/>
    <n v="-181"/>
    <n v="-181"/>
    <x v="1"/>
    <m/>
    <m/>
  </r>
  <r>
    <x v="0"/>
    <x v="16"/>
    <s v="Virement"/>
    <s v="LCL"/>
    <x v="6"/>
    <x v="9"/>
    <x v="1"/>
    <m/>
    <n v="-280"/>
    <n v="-280"/>
    <x v="1"/>
    <m/>
    <m/>
  </r>
  <r>
    <x v="0"/>
    <x v="17"/>
    <s v="Versement"/>
    <s v="CA"/>
    <x v="6"/>
    <x v="10"/>
    <x v="1"/>
    <n v="380"/>
    <m/>
    <n v="380"/>
    <x v="0"/>
    <m/>
    <m/>
  </r>
  <r>
    <x v="0"/>
    <x v="18"/>
    <s v="Virement"/>
    <s v="Travail YYY"/>
    <x v="7"/>
    <x v="11"/>
    <x v="1"/>
    <n v="480"/>
    <m/>
    <n v="480"/>
    <x v="0"/>
    <m/>
    <m/>
  </r>
  <r>
    <x v="7"/>
    <x v="19"/>
    <s v="Prélèvement"/>
    <s v="XYX"/>
    <x v="3"/>
    <x v="12"/>
    <x v="1"/>
    <m/>
    <n v="-8888"/>
    <n v="-8888"/>
    <x v="1"/>
    <m/>
    <m/>
  </r>
  <r>
    <x v="0"/>
    <x v="20"/>
    <s v="Prélèvement"/>
    <s v="XXX"/>
    <x v="8"/>
    <x v="13"/>
    <x v="1"/>
    <m/>
    <n v="-9999"/>
    <n v="-9999"/>
    <x v="1"/>
    <m/>
    <m/>
  </r>
  <r>
    <x v="8"/>
    <x v="21"/>
    <m/>
    <m/>
    <x v="0"/>
    <x v="0"/>
    <x v="1"/>
    <m/>
    <m/>
    <m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D12" firstHeaderRow="1" firstDataRow="3" firstDataCol="1"/>
  <pivotFields count="14">
    <pivotField axis="axisRow" compact="0" showAll="0">
      <items count="10">
        <item h="1" x="8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Solde Banque" x="0"/>
        <item n="Reste à Solder" x="1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axis="axisCol" compact="0" showAll="0" defaultSubtotal="0">
      <items count="6">
        <item sd="0" x="4"/>
        <item x="5"/>
        <item x="1"/>
        <item x="2"/>
        <item x="3"/>
        <item x="0"/>
      </items>
    </pivotField>
  </pivotFields>
  <rowFields count="1">
    <field x="0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13"/>
    <field x="6"/>
  </colFields>
  <colItems count="3">
    <i>
      <x/>
    </i>
    <i>
      <x v="2"/>
      <x v="1"/>
    </i>
    <i t="grand">
      <x/>
    </i>
  </colItems>
  <dataFields count="1">
    <dataField name="Somme de Solde Courant" fld="9" baseField="0" baseItem="0"/>
  </dataFields>
  <formats count="1">
    <format dxfId="108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L46" firstHeaderRow="1" firstDataRow="3" firstDataCol="3" rowPageCount="1" colPageCount="1"/>
  <pivotFields count="14">
    <pivotField axis="axisPage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3">
        <item m="1" x="10"/>
        <item x="2"/>
        <item x="7"/>
        <item x="3"/>
        <item m="1" x="11"/>
        <item x="1"/>
        <item x="0"/>
        <item x="6"/>
        <item x="4"/>
        <item x="5"/>
        <item m="1" x="9"/>
        <item x="8"/>
        <item t="default"/>
      </items>
    </pivotField>
    <pivotField axis="axisRow" compact="0" showAll="0">
      <items count="27">
        <item m="1" x="18"/>
        <item x="3"/>
        <item m="1" x="23"/>
        <item m="1" x="16"/>
        <item x="12"/>
        <item x="4"/>
        <item m="1" x="15"/>
        <item x="11"/>
        <item m="1" x="21"/>
        <item x="2"/>
        <item m="1" x="22"/>
        <item x="0"/>
        <item m="1" x="25"/>
        <item m="1" x="19"/>
        <item x="8"/>
        <item x="9"/>
        <item x="10"/>
        <item x="1"/>
        <item x="7"/>
        <item m="1" x="20"/>
        <item m="1" x="17"/>
        <item m="1" x="24"/>
        <item x="5"/>
        <item x="6"/>
        <item m="1" x="14"/>
        <item x="13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0"/>
        <item x="1"/>
        <item x="3"/>
        <item x="2"/>
        <item t="default"/>
      </items>
    </pivotField>
    <pivotField compact="0" showAll="0" defaultSubtotal="0"/>
    <pivotField compact="0" showAll="0" defaultSubtotal="0"/>
    <pivotField axis="axisCol" compact="0" showAll="0" defaultSubtotal="0">
      <items count="6">
        <item x="4"/>
        <item x="5"/>
        <item x="1"/>
        <item x="2"/>
        <item x="3"/>
        <item x="0"/>
      </items>
    </pivotField>
  </pivotFields>
  <rowFields count="3">
    <field x="4"/>
    <field x="5"/>
    <field x="10"/>
  </rowFields>
  <rowItems count="41">
    <i>
      <x v="1"/>
    </i>
    <i r="1">
      <x v="1"/>
    </i>
    <i r="2">
      <x v="1"/>
    </i>
    <i>
      <x v="2"/>
    </i>
    <i r="1">
      <x v="7"/>
    </i>
    <i r="2">
      <x/>
    </i>
    <i>
      <x v="3"/>
    </i>
    <i r="1">
      <x v="4"/>
    </i>
    <i r="2">
      <x v="1"/>
    </i>
    <i r="1">
      <x v="5"/>
    </i>
    <i r="2">
      <x v="1"/>
    </i>
    <i>
      <x v="5"/>
    </i>
    <i r="1">
      <x v="9"/>
    </i>
    <i r="2">
      <x/>
    </i>
    <i r="2">
      <x v="1"/>
    </i>
    <i r="1">
      <x v="14"/>
    </i>
    <i r="2">
      <x v="1"/>
    </i>
    <i r="1">
      <x v="17"/>
    </i>
    <i r="2">
      <x v="1"/>
    </i>
    <i r="1">
      <x v="18"/>
    </i>
    <i r="2">
      <x/>
    </i>
    <i>
      <x v="6"/>
    </i>
    <i r="1">
      <x v="11"/>
    </i>
    <i r="2">
      <x/>
    </i>
    <i r="2">
      <x v="2"/>
    </i>
    <i r="2">
      <x v="3"/>
    </i>
    <i>
      <x v="7"/>
    </i>
    <i r="1">
      <x v="15"/>
    </i>
    <i r="2">
      <x v="1"/>
    </i>
    <i r="1">
      <x v="16"/>
    </i>
    <i r="2">
      <x/>
    </i>
    <i>
      <x v="8"/>
    </i>
    <i r="1">
      <x v="22"/>
    </i>
    <i r="2">
      <x v="1"/>
    </i>
    <i>
      <x v="9"/>
    </i>
    <i r="1">
      <x v="23"/>
    </i>
    <i r="2">
      <x v="1"/>
    </i>
    <i>
      <x v="11"/>
    </i>
    <i r="1">
      <x v="25"/>
    </i>
    <i r="2">
      <x v="1"/>
    </i>
    <i t="grand">
      <x/>
    </i>
  </rowItems>
  <colFields count="2">
    <field x="13"/>
    <field x="1"/>
  </colFields>
  <colItems count="9">
    <i>
      <x/>
      <x v="1"/>
    </i>
    <i r="1">
      <x v="7"/>
    </i>
    <i r="1">
      <x v="8"/>
    </i>
    <i r="1">
      <x v="10"/>
    </i>
    <i r="1">
      <x v="11"/>
    </i>
    <i r="1">
      <x v="12"/>
    </i>
    <i>
      <x v="2"/>
      <x v="1"/>
    </i>
    <i>
      <x v="5"/>
      <x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M46" totalsRowShown="0" headerRowDxfId="107" dataDxfId="106">
  <autoFilter ref="A2:M46"/>
  <sortState ref="A2:Q1336">
    <sortCondition ref="B1316"/>
  </sortState>
  <tableColumns count="13">
    <tableColumn id="1" name="Compte" dataDxfId="105" totalsRowDxfId="104"/>
    <tableColumn id="3" name="Date" dataDxfId="103" totalsRowDxfId="102"/>
    <tableColumn id="8" name="Type d'opération" dataDxfId="101" totalsRowDxfId="100"/>
    <tableColumn id="4" name="Tiers" dataDxfId="99" totalsRowDxfId="98"/>
    <tableColumn id="5" name="Libellés principaux" dataDxfId="97" totalsRowDxfId="96"/>
    <tableColumn id="9" name="Libellés secondaires" dataDxfId="95" totalsRowDxfId="94"/>
    <tableColumn id="10" name="Solde Réel / Solde banque" dataDxfId="93" totalsRowDxfId="92"/>
    <tableColumn id="2" name="Crédit" dataDxfId="91" totalsRowDxfId="90"/>
    <tableColumn id="6" name="Débit" dataDxfId="89" totalsRowDxfId="88"/>
    <tableColumn id="12" name="Solde Courant" dataDxfId="87" totalsRowDxfId="86">
      <calculatedColumnFormula>Tableau1[[#This Row],[Crédit]]+Tableau1[[#This Row],[Débit]]</calculatedColumnFormula>
    </tableColumn>
    <tableColumn id="11" name="Crédit/Débit" dataDxfId="85" totalsRowDxfId="84">
      <calculatedColumnFormula>IF(Tableau1[[#This Row],[Crédit]]&lt;&gt;"","Crédit",IF(Tableau1[[#This Row],[Débit]]&lt;&gt;"","Débit",""))</calculatedColumnFormula>
    </tableColumn>
    <tableColumn id="13" name="Solde Cumulé" dataDxfId="83" totalsRowDxfId="82"/>
    <tableColumn id="7" name="Note" dataDxfId="81" totalsRowDxfId="8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8" totalsRowShown="0" headerRowDxfId="69" dataDxfId="67" headerRowBorderDxfId="68" tableBorderDxfId="66" totalsRowBorderDxfId="65">
  <autoFilter ref="A1:S8"/>
  <tableColumns count="19">
    <tableColumn id="1" name="Compte"/>
    <tableColumn id="2" name="Date" dataDxfId="64"/>
    <tableColumn id="3" name="Type d'opération" dataDxfId="63"/>
    <tableColumn id="4" name="Tiers" dataDxfId="62"/>
    <tableColumn id="5" name="Libellés principaux" dataDxfId="61"/>
    <tableColumn id="6" name="Libellés secondaires" dataDxfId="60"/>
    <tableColumn id="9" name="Opération" dataDxfId="59"/>
    <tableColumn id="7" name="Janvier" dataDxfId="58"/>
    <tableColumn id="8" name="Février" dataDxfId="57"/>
    <tableColumn id="10" name="Mars" dataDxfId="56"/>
    <tableColumn id="11" name="Avril" dataDxfId="55"/>
    <tableColumn id="12" name="Mai" dataDxfId="54"/>
    <tableColumn id="13" name="Juin" dataDxfId="53"/>
    <tableColumn id="14" name="Juillet" dataDxfId="52"/>
    <tableColumn id="15" name="Août" dataDxfId="51"/>
    <tableColumn id="16" name="Septembre" dataDxfId="50"/>
    <tableColumn id="17" name="Octobre" dataDxfId="49"/>
    <tableColumn id="18" name="Novembre" dataDxfId="48"/>
    <tableColumn id="19" name="Décembre" dataDxfId="47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K10" totalsRowShown="0" headerRowDxfId="45" dataDxfId="44">
  <autoFilter ref="A1:K10"/>
  <tableColumns count="11">
    <tableColumn id="1" name="Date" dataDxfId="43"/>
    <tableColumn id="8" name="Conducteur" dataDxfId="42"/>
    <tableColumn id="9" name="Voiture" dataDxfId="41"/>
    <tableColumn id="2" name="Tiers" dataDxfId="40"/>
    <tableColumn id="3" name="Débit" dataDxfId="39"/>
    <tableColumn id="4" name="Distance parcourue" dataDxfId="38"/>
    <tableColumn id="11" name="Carburant" dataDxfId="37"/>
    <tableColumn id="5" name="Litre" dataDxfId="36"/>
    <tableColumn id="6" name="Tarif du litre" dataDxfId="35"/>
    <tableColumn id="7" name="Litre/100Km" dataDxfId="34">
      <calculatedColumnFormula>Tableau4[[#This Row],[Distance parcourue]]/100</calculatedColumnFormula>
    </tableColumn>
    <tableColumn id="10" name="Note" dataDxfId="3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2" dataDxfId="30" headerRowBorderDxfId="31" tableBorderDxfId="29">
  <autoFilter ref="A3:AC4"/>
  <tableColumns count="29">
    <tableColumn id="1" name="Compte" dataDxfId="28"/>
    <tableColumn id="2" name="Tiers" dataDxfId="27"/>
    <tableColumn id="3" name="Libellés principaux" dataDxfId="26"/>
    <tableColumn id="4" name="Libellés secondaires" dataDxfId="25"/>
    <tableColumn id="29" name="Total budgété">
      <calculatedColumnFormula>SUM(Tableau3[[#This Row],[Janvier]:[Décembre]])</calculatedColumnFormula>
    </tableColumn>
    <tableColumn id="5" name="Janvier" dataDxfId="24"/>
    <tableColumn id="6" name="Février" dataDxfId="23"/>
    <tableColumn id="7" name="Mars" dataDxfId="22"/>
    <tableColumn id="8" name="Avril" dataDxfId="21"/>
    <tableColumn id="9" name="Mai" dataDxfId="20"/>
    <tableColumn id="10" name="Juin" dataDxfId="19"/>
    <tableColumn id="11" name="Juillet" dataDxfId="18"/>
    <tableColumn id="12" name="Août" dataDxfId="17"/>
    <tableColumn id="13" name="Septembre" dataDxfId="16"/>
    <tableColumn id="14" name="Octobre" dataDxfId="15"/>
    <tableColumn id="15" name="Novembre" dataDxfId="14"/>
    <tableColumn id="16" name="Décembre" dataDxfId="13"/>
    <tableColumn id="17" name="Janvier1" dataDxfId="12">
      <calculatedColumnFormula>F4-SUMPRODUCT((Libellés_principaux=$C4)*(Libellés_secondaires=$D4)*(Débit))</calculatedColumnFormula>
    </tableColumn>
    <tableColumn id="18" name="Février2" dataDxfId="11">
      <calculatedColumnFormula>G4-SUMPRODUCT((Libellés_principaux=$C4)*(Libellés_secondaires=$D4)*(Débit))</calculatedColumnFormula>
    </tableColumn>
    <tableColumn id="19" name="Mars3" dataDxfId="10">
      <calculatedColumnFormula>H4-SUMPRODUCT((Libellés_principaux=$C4)*(Libellés_secondaires=$D4)*(Débit))</calculatedColumnFormula>
    </tableColumn>
    <tableColumn id="20" name="Avril4" dataDxfId="9">
      <calculatedColumnFormula>I4-SUMPRODUCT((Libellés_principaux=$C4)*(Libellés_secondaires=$D4)*(Débit))</calculatedColumnFormula>
    </tableColumn>
    <tableColumn id="21" name="Mai5" dataDxfId="8">
      <calculatedColumnFormula>J4-SUMPRODUCT((Libellés_principaux=$C4)*(Libellés_secondaires=$D4)*(Débit))</calculatedColumnFormula>
    </tableColumn>
    <tableColumn id="22" name="Juin6" dataDxfId="7">
      <calculatedColumnFormula>K4-SUMPRODUCT((Libellés_principaux=$C4)*(Libellés_secondaires=$D4)*(Débit))</calculatedColumnFormula>
    </tableColumn>
    <tableColumn id="23" name="Juillet7" dataDxfId="6">
      <calculatedColumnFormula>L4-SUMPRODUCT((Libellés_principaux=$C4)*(Libellés_secondaires=$D4)*(Débit))</calculatedColumnFormula>
    </tableColumn>
    <tableColumn id="24" name="Août8" dataDxfId="5">
      <calculatedColumnFormula>M4-SUMPRODUCT((Libellés_principaux=$C4)*(Libellés_secondaires=$D4)*(Débit))</calculatedColumnFormula>
    </tableColumn>
    <tableColumn id="25" name="Septembre9" dataDxfId="4">
      <calculatedColumnFormula>N4-SUMPRODUCT((Libellés_principaux=$C4)*(Libellés_secondaires=$D4)*(Débit))</calculatedColumnFormula>
    </tableColumn>
    <tableColumn id="26" name="Octobre10" dataDxfId="3">
      <calculatedColumnFormula>O4-SUMPRODUCT((Libellés_principaux=$C4)*(Libellés_secondaires=$D4)*(Débit))</calculatedColumnFormula>
    </tableColumn>
    <tableColumn id="27" name="Novembre11" dataDxfId="2">
      <calculatedColumnFormula>P4-SUMPRODUCT((Libellés_principaux=$C4)*(Libellés_secondaires=$D4)*(Débit))</calculatedColumnFormula>
    </tableColumn>
    <tableColumn id="28" name="Décembre12" dataDxfId="1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Document_Microsoft_Office_Word_97_-_20031.doc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Relationship Id="rId4" Type="http://schemas.openxmlformats.org/officeDocument/2006/relationships/oleObject" Target="../embeddings/Document_Microsoft_Office_Word_97_-_20032.doc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2"/>
  <sheetViews>
    <sheetView workbookViewId="0">
      <selection activeCell="F28" sqref="F28"/>
    </sheetView>
  </sheetViews>
  <sheetFormatPr baseColWidth="10" defaultRowHeight="12.75"/>
  <cols>
    <col min="1" max="1" width="25" bestFit="1" customWidth="1"/>
    <col min="2" max="2" width="10" bestFit="1" customWidth="1"/>
    <col min="3" max="3" width="14.85546875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4">
      <c r="A1" s="3" t="s">
        <v>120</v>
      </c>
      <c r="B1" s="3" t="s">
        <v>123</v>
      </c>
      <c r="C1" s="3" t="s">
        <v>125</v>
      </c>
    </row>
    <row r="2" spans="1:4">
      <c r="B2" t="s">
        <v>129</v>
      </c>
      <c r="C2" t="s">
        <v>192</v>
      </c>
      <c r="D2" t="s">
        <v>130</v>
      </c>
    </row>
    <row r="3" spans="1:4">
      <c r="A3" s="3" t="s">
        <v>2</v>
      </c>
      <c r="C3" t="s">
        <v>193</v>
      </c>
    </row>
    <row r="4" spans="1:4">
      <c r="A4" t="s">
        <v>14</v>
      </c>
      <c r="B4" s="38">
        <v>-9149</v>
      </c>
      <c r="C4" s="38"/>
      <c r="D4" s="57">
        <v>-9149</v>
      </c>
    </row>
    <row r="5" spans="1:4">
      <c r="A5" t="s">
        <v>76</v>
      </c>
      <c r="B5" s="38">
        <v>100</v>
      </c>
      <c r="C5" s="38">
        <v>-200</v>
      </c>
      <c r="D5" s="57">
        <v>-100</v>
      </c>
    </row>
    <row r="6" spans="1:4">
      <c r="A6" t="s">
        <v>100</v>
      </c>
      <c r="B6" s="38">
        <v>70</v>
      </c>
      <c r="C6" s="38"/>
      <c r="D6" s="57">
        <v>70</v>
      </c>
    </row>
    <row r="7" spans="1:4">
      <c r="A7" t="s">
        <v>13</v>
      </c>
      <c r="B7" s="38">
        <v>-302</v>
      </c>
      <c r="C7" s="38"/>
      <c r="D7" s="57">
        <v>-302</v>
      </c>
    </row>
    <row r="8" spans="1:4">
      <c r="A8" t="s">
        <v>15</v>
      </c>
      <c r="B8" s="38">
        <v>45</v>
      </c>
      <c r="C8" s="38"/>
      <c r="D8" s="57">
        <v>45</v>
      </c>
    </row>
    <row r="9" spans="1:4">
      <c r="A9" t="s">
        <v>16</v>
      </c>
      <c r="B9" s="38">
        <v>100</v>
      </c>
      <c r="C9" s="38"/>
      <c r="D9" s="57">
        <v>100</v>
      </c>
    </row>
    <row r="10" spans="1:4">
      <c r="A10" t="s">
        <v>99</v>
      </c>
      <c r="B10" s="38">
        <v>85</v>
      </c>
      <c r="C10" s="38"/>
      <c r="D10" s="57">
        <v>85</v>
      </c>
    </row>
    <row r="11" spans="1:4">
      <c r="A11" t="s">
        <v>17</v>
      </c>
      <c r="B11" s="38">
        <v>-8788</v>
      </c>
      <c r="C11" s="38"/>
      <c r="D11" s="57">
        <v>-8788</v>
      </c>
    </row>
    <row r="12" spans="1:4">
      <c r="A12" t="s">
        <v>130</v>
      </c>
      <c r="B12" s="38">
        <v>-17839</v>
      </c>
      <c r="C12" s="38">
        <v>-200</v>
      </c>
      <c r="D12" s="38">
        <v>-18039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L46"/>
  <sheetViews>
    <sheetView workbookViewId="0">
      <selection activeCell="F33" sqref="F33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11" width="13.28515625" bestFit="1" customWidth="1"/>
    <col min="12" max="12" width="13.140625" bestFit="1" customWidth="1"/>
    <col min="13" max="13" width="17" bestFit="1" customWidth="1"/>
    <col min="14" max="14" width="21.5703125" bestFit="1" customWidth="1"/>
    <col min="15" max="15" width="22.28515625" bestFit="1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12">
      <c r="A1" s="3" t="s">
        <v>2</v>
      </c>
      <c r="B1" t="s">
        <v>117</v>
      </c>
    </row>
    <row r="3" spans="1:12">
      <c r="A3" s="3" t="s">
        <v>120</v>
      </c>
      <c r="D3" s="3" t="s">
        <v>123</v>
      </c>
      <c r="E3" s="3" t="s">
        <v>0</v>
      </c>
    </row>
    <row r="4" spans="1:12">
      <c r="D4" t="s">
        <v>129</v>
      </c>
      <c r="J4" t="s">
        <v>192</v>
      </c>
      <c r="K4" t="s">
        <v>201</v>
      </c>
      <c r="L4" t="s">
        <v>8</v>
      </c>
    </row>
    <row r="5" spans="1:12">
      <c r="A5" s="3" t="s">
        <v>18</v>
      </c>
      <c r="B5" s="3" t="s">
        <v>19</v>
      </c>
      <c r="C5" s="3" t="s">
        <v>121</v>
      </c>
      <c r="D5" t="s">
        <v>202</v>
      </c>
      <c r="E5" t="s">
        <v>209</v>
      </c>
      <c r="F5" t="s">
        <v>211</v>
      </c>
      <c r="G5" t="s">
        <v>178</v>
      </c>
      <c r="H5" t="s">
        <v>210</v>
      </c>
      <c r="I5" t="s">
        <v>181</v>
      </c>
      <c r="J5" t="s">
        <v>202</v>
      </c>
      <c r="K5" t="s">
        <v>182</v>
      </c>
    </row>
    <row r="6" spans="1:12">
      <c r="A6" t="s">
        <v>29</v>
      </c>
      <c r="D6" s="38"/>
      <c r="E6" s="38"/>
      <c r="F6" s="38"/>
      <c r="G6" s="38">
        <v>-30</v>
      </c>
      <c r="H6" s="38"/>
      <c r="I6" s="38"/>
      <c r="J6" s="38"/>
      <c r="K6" s="38"/>
      <c r="L6" s="38">
        <v>-30</v>
      </c>
    </row>
    <row r="7" spans="1:12">
      <c r="B7" t="s">
        <v>30</v>
      </c>
      <c r="D7" s="38"/>
      <c r="E7" s="38"/>
      <c r="F7" s="38"/>
      <c r="G7" s="38">
        <v>-30</v>
      </c>
      <c r="H7" s="38"/>
      <c r="I7" s="38"/>
      <c r="J7" s="38"/>
      <c r="K7" s="38"/>
      <c r="L7" s="38">
        <v>-30</v>
      </c>
    </row>
    <row r="8" spans="1:12">
      <c r="C8" t="s">
        <v>12</v>
      </c>
      <c r="D8" s="38"/>
      <c r="E8" s="38"/>
      <c r="F8" s="38"/>
      <c r="G8" s="38">
        <v>-30</v>
      </c>
      <c r="H8" s="38"/>
      <c r="I8" s="38"/>
      <c r="J8" s="38"/>
      <c r="K8" s="38"/>
      <c r="L8" s="38">
        <v>-30</v>
      </c>
    </row>
    <row r="9" spans="1:12">
      <c r="A9" t="s">
        <v>37</v>
      </c>
      <c r="D9" s="38"/>
      <c r="E9" s="38">
        <v>470</v>
      </c>
      <c r="F9" s="38">
        <v>480</v>
      </c>
      <c r="G9" s="38"/>
      <c r="H9" s="38"/>
      <c r="I9" s="38"/>
      <c r="J9" s="38"/>
      <c r="K9" s="38"/>
      <c r="L9" s="38">
        <v>950</v>
      </c>
    </row>
    <row r="10" spans="1:12">
      <c r="B10" t="s">
        <v>38</v>
      </c>
      <c r="D10" s="38"/>
      <c r="E10" s="38">
        <v>470</v>
      </c>
      <c r="F10" s="38">
        <v>480</v>
      </c>
      <c r="G10" s="38"/>
      <c r="H10" s="38"/>
      <c r="I10" s="38"/>
      <c r="J10" s="38"/>
      <c r="K10" s="38"/>
      <c r="L10" s="38">
        <v>950</v>
      </c>
    </row>
    <row r="11" spans="1:12">
      <c r="C11" t="s">
        <v>11</v>
      </c>
      <c r="D11" s="38"/>
      <c r="E11" s="38">
        <v>470</v>
      </c>
      <c r="F11" s="38">
        <v>480</v>
      </c>
      <c r="G11" s="38"/>
      <c r="H11" s="38"/>
      <c r="I11" s="38"/>
      <c r="J11" s="38"/>
      <c r="K11" s="38"/>
      <c r="L11" s="38">
        <v>950</v>
      </c>
    </row>
    <row r="12" spans="1:12">
      <c r="A12" t="s">
        <v>39</v>
      </c>
      <c r="D12" s="38"/>
      <c r="E12" s="38"/>
      <c r="F12" s="38">
        <v>-8888</v>
      </c>
      <c r="G12" s="38">
        <v>-25</v>
      </c>
      <c r="H12" s="38"/>
      <c r="I12" s="38"/>
      <c r="J12" s="38"/>
      <c r="K12" s="38"/>
      <c r="L12" s="38">
        <v>-8913</v>
      </c>
    </row>
    <row r="13" spans="1:12">
      <c r="B13" t="s">
        <v>40</v>
      </c>
      <c r="D13" s="38"/>
      <c r="E13" s="38"/>
      <c r="F13" s="38">
        <v>-8888</v>
      </c>
      <c r="G13" s="38"/>
      <c r="H13" s="38"/>
      <c r="I13" s="38"/>
      <c r="J13" s="38"/>
      <c r="K13" s="38"/>
      <c r="L13" s="38">
        <v>-8888</v>
      </c>
    </row>
    <row r="14" spans="1:12">
      <c r="C14" t="s">
        <v>12</v>
      </c>
      <c r="D14" s="38"/>
      <c r="E14" s="38"/>
      <c r="F14" s="38">
        <v>-8888</v>
      </c>
      <c r="G14" s="38"/>
      <c r="H14" s="38"/>
      <c r="I14" s="38"/>
      <c r="J14" s="38"/>
      <c r="K14" s="38"/>
      <c r="L14" s="38">
        <v>-8888</v>
      </c>
    </row>
    <row r="15" spans="1:12">
      <c r="B15" t="s">
        <v>43</v>
      </c>
      <c r="D15" s="38"/>
      <c r="E15" s="38"/>
      <c r="F15" s="38"/>
      <c r="G15" s="38">
        <v>-25</v>
      </c>
      <c r="H15" s="38"/>
      <c r="I15" s="38"/>
      <c r="J15" s="38"/>
      <c r="K15" s="38"/>
      <c r="L15" s="38">
        <v>-25</v>
      </c>
    </row>
    <row r="16" spans="1:12">
      <c r="C16" t="s">
        <v>12</v>
      </c>
      <c r="D16" s="38"/>
      <c r="E16" s="38"/>
      <c r="F16" s="38"/>
      <c r="G16" s="38">
        <v>-25</v>
      </c>
      <c r="H16" s="38"/>
      <c r="I16" s="38"/>
      <c r="J16" s="38"/>
      <c r="K16" s="38"/>
      <c r="L16" s="38">
        <v>-25</v>
      </c>
    </row>
    <row r="17" spans="1:12">
      <c r="A17" t="s">
        <v>105</v>
      </c>
      <c r="D17" s="38"/>
      <c r="E17" s="38">
        <v>-341</v>
      </c>
      <c r="F17" s="38">
        <v>-361</v>
      </c>
      <c r="G17" s="38">
        <v>0</v>
      </c>
      <c r="H17" s="38">
        <v>0</v>
      </c>
      <c r="I17" s="38"/>
      <c r="J17" s="38"/>
      <c r="K17" s="38"/>
      <c r="L17" s="38">
        <v>-702</v>
      </c>
    </row>
    <row r="18" spans="1:12">
      <c r="B18" t="s">
        <v>14</v>
      </c>
      <c r="D18" s="38"/>
      <c r="E18" s="38"/>
      <c r="F18" s="38"/>
      <c r="G18" s="38">
        <v>50</v>
      </c>
      <c r="H18" s="38">
        <v>-30</v>
      </c>
      <c r="I18" s="38"/>
      <c r="J18" s="38"/>
      <c r="K18" s="38"/>
      <c r="L18" s="38">
        <v>20</v>
      </c>
    </row>
    <row r="19" spans="1:12">
      <c r="C19" t="s">
        <v>11</v>
      </c>
      <c r="D19" s="38"/>
      <c r="E19" s="38"/>
      <c r="F19" s="38"/>
      <c r="G19" s="38">
        <v>50</v>
      </c>
      <c r="H19" s="38"/>
      <c r="I19" s="38"/>
      <c r="J19" s="38"/>
      <c r="K19" s="38"/>
      <c r="L19" s="38">
        <v>50</v>
      </c>
    </row>
    <row r="20" spans="1:12">
      <c r="C20" t="s">
        <v>12</v>
      </c>
      <c r="D20" s="38"/>
      <c r="E20" s="38"/>
      <c r="F20" s="38"/>
      <c r="G20" s="38"/>
      <c r="H20" s="38">
        <v>-30</v>
      </c>
      <c r="I20" s="38"/>
      <c r="J20" s="38"/>
      <c r="K20" s="38"/>
      <c r="L20" s="38">
        <v>-30</v>
      </c>
    </row>
    <row r="21" spans="1:12">
      <c r="B21" t="s">
        <v>17</v>
      </c>
      <c r="D21" s="38"/>
      <c r="E21" s="38">
        <v>-341</v>
      </c>
      <c r="F21" s="38">
        <v>-361</v>
      </c>
      <c r="G21" s="38"/>
      <c r="H21" s="38"/>
      <c r="I21" s="38"/>
      <c r="J21" s="38"/>
      <c r="K21" s="38"/>
      <c r="L21" s="38">
        <v>-702</v>
      </c>
    </row>
    <row r="22" spans="1:12">
      <c r="C22" t="s">
        <v>12</v>
      </c>
      <c r="D22" s="38"/>
      <c r="E22" s="38">
        <v>-341</v>
      </c>
      <c r="F22" s="38">
        <v>-361</v>
      </c>
      <c r="G22" s="38"/>
      <c r="H22" s="38"/>
      <c r="I22" s="38"/>
      <c r="J22" s="38"/>
      <c r="K22" s="38"/>
      <c r="L22" s="38">
        <v>-702</v>
      </c>
    </row>
    <row r="23" spans="1:12">
      <c r="B23" t="s">
        <v>13</v>
      </c>
      <c r="D23" s="38"/>
      <c r="E23" s="38"/>
      <c r="F23" s="38"/>
      <c r="G23" s="38">
        <v>-50</v>
      </c>
      <c r="H23" s="38"/>
      <c r="I23" s="38"/>
      <c r="J23" s="38"/>
      <c r="K23" s="38"/>
      <c r="L23" s="38">
        <v>-50</v>
      </c>
    </row>
    <row r="24" spans="1:12">
      <c r="C24" t="s">
        <v>12</v>
      </c>
      <c r="D24" s="38"/>
      <c r="E24" s="38"/>
      <c r="F24" s="38"/>
      <c r="G24" s="38">
        <v>-50</v>
      </c>
      <c r="H24" s="38"/>
      <c r="I24" s="38"/>
      <c r="J24" s="38"/>
      <c r="K24" s="38"/>
      <c r="L24" s="38">
        <v>-50</v>
      </c>
    </row>
    <row r="25" spans="1:12">
      <c r="B25" t="s">
        <v>100</v>
      </c>
      <c r="D25" s="38"/>
      <c r="E25" s="38"/>
      <c r="F25" s="38"/>
      <c r="G25" s="38"/>
      <c r="H25" s="38">
        <v>30</v>
      </c>
      <c r="I25" s="38"/>
      <c r="J25" s="38"/>
      <c r="K25" s="38"/>
      <c r="L25" s="38">
        <v>30</v>
      </c>
    </row>
    <row r="26" spans="1:12">
      <c r="C26" t="s">
        <v>11</v>
      </c>
      <c r="D26" s="38"/>
      <c r="E26" s="38"/>
      <c r="F26" s="38"/>
      <c r="G26" s="38"/>
      <c r="H26" s="38">
        <v>30</v>
      </c>
      <c r="I26" s="38"/>
      <c r="J26" s="38"/>
      <c r="K26" s="38"/>
      <c r="L26" s="38">
        <v>30</v>
      </c>
    </row>
    <row r="27" spans="1:12">
      <c r="A27" t="s">
        <v>182</v>
      </c>
      <c r="D27" s="38"/>
      <c r="E27" s="38">
        <v>0</v>
      </c>
      <c r="F27" s="38"/>
      <c r="G27" s="38"/>
      <c r="H27" s="38"/>
      <c r="I27" s="38">
        <v>800</v>
      </c>
      <c r="J27" s="38"/>
      <c r="K27" s="38"/>
      <c r="L27" s="38">
        <v>800</v>
      </c>
    </row>
    <row r="28" spans="1:12">
      <c r="B28" t="s">
        <v>182</v>
      </c>
      <c r="D28" s="38"/>
      <c r="E28" s="38">
        <v>0</v>
      </c>
      <c r="F28" s="38"/>
      <c r="G28" s="38"/>
      <c r="H28" s="38"/>
      <c r="I28" s="38">
        <v>800</v>
      </c>
      <c r="J28" s="38"/>
      <c r="K28" s="38"/>
      <c r="L28" s="38">
        <v>800</v>
      </c>
    </row>
    <row r="29" spans="1:12">
      <c r="C29" t="s">
        <v>11</v>
      </c>
      <c r="D29" s="38"/>
      <c r="E29" s="38"/>
      <c r="F29" s="38"/>
      <c r="G29" s="38"/>
      <c r="H29" s="38"/>
      <c r="I29" s="38">
        <v>800</v>
      </c>
      <c r="J29" s="38"/>
      <c r="K29" s="38"/>
      <c r="L29" s="38">
        <v>800</v>
      </c>
    </row>
    <row r="30" spans="1:12">
      <c r="C30" t="s">
        <v>182</v>
      </c>
      <c r="D30" s="38"/>
      <c r="E30" s="38"/>
      <c r="F30" s="38"/>
      <c r="G30" s="38"/>
      <c r="H30" s="38"/>
      <c r="I30" s="38"/>
      <c r="J30" s="38"/>
      <c r="K30" s="38"/>
      <c r="L30" s="38"/>
    </row>
    <row r="31" spans="1:12">
      <c r="D31" s="38"/>
      <c r="E31" s="38">
        <v>0</v>
      </c>
      <c r="F31" s="38"/>
      <c r="G31" s="38"/>
      <c r="H31" s="38"/>
      <c r="I31" s="38"/>
      <c r="J31" s="38"/>
      <c r="K31" s="38"/>
      <c r="L31" s="38">
        <v>0</v>
      </c>
    </row>
    <row r="32" spans="1:12">
      <c r="A32" t="s">
        <v>22</v>
      </c>
      <c r="D32" s="38"/>
      <c r="E32" s="38">
        <v>100</v>
      </c>
      <c r="F32" s="38">
        <v>100</v>
      </c>
      <c r="G32" s="38"/>
      <c r="H32" s="38"/>
      <c r="I32" s="38"/>
      <c r="J32" s="38"/>
      <c r="K32" s="38"/>
      <c r="L32" s="38">
        <v>200</v>
      </c>
    </row>
    <row r="33" spans="1:12">
      <c r="B33" t="s">
        <v>23</v>
      </c>
      <c r="D33" s="38"/>
      <c r="E33" s="38">
        <v>-270</v>
      </c>
      <c r="F33" s="38">
        <v>-280</v>
      </c>
      <c r="G33" s="38"/>
      <c r="H33" s="38"/>
      <c r="I33" s="38"/>
      <c r="J33" s="38"/>
      <c r="K33" s="38"/>
      <c r="L33" s="38">
        <v>-550</v>
      </c>
    </row>
    <row r="34" spans="1:12">
      <c r="C34" t="s">
        <v>12</v>
      </c>
      <c r="D34" s="38"/>
      <c r="E34" s="38">
        <v>-270</v>
      </c>
      <c r="F34" s="38">
        <v>-280</v>
      </c>
      <c r="G34" s="38"/>
      <c r="H34" s="38"/>
      <c r="I34" s="38"/>
      <c r="J34" s="38"/>
      <c r="K34" s="38"/>
      <c r="L34" s="38">
        <v>-550</v>
      </c>
    </row>
    <row r="35" spans="1:12">
      <c r="B35" t="s">
        <v>6</v>
      </c>
      <c r="D35" s="38"/>
      <c r="E35" s="38">
        <v>370</v>
      </c>
      <c r="F35" s="38">
        <v>380</v>
      </c>
      <c r="G35" s="38"/>
      <c r="H35" s="38"/>
      <c r="I35" s="38"/>
      <c r="J35" s="38"/>
      <c r="K35" s="38"/>
      <c r="L35" s="38">
        <v>750</v>
      </c>
    </row>
    <row r="36" spans="1:12">
      <c r="C36" t="s">
        <v>11</v>
      </c>
      <c r="D36" s="38"/>
      <c r="E36" s="38">
        <v>370</v>
      </c>
      <c r="F36" s="38">
        <v>380</v>
      </c>
      <c r="G36" s="38"/>
      <c r="H36" s="38"/>
      <c r="I36" s="38"/>
      <c r="J36" s="38"/>
      <c r="K36" s="38"/>
      <c r="L36" s="38">
        <v>750</v>
      </c>
    </row>
    <row r="37" spans="1:12">
      <c r="A37" t="s">
        <v>63</v>
      </c>
      <c r="D37" s="38"/>
      <c r="E37" s="38"/>
      <c r="F37" s="38"/>
      <c r="G37" s="38">
        <v>-15</v>
      </c>
      <c r="H37" s="38"/>
      <c r="I37" s="38"/>
      <c r="J37" s="38"/>
      <c r="K37" s="38"/>
      <c r="L37" s="38">
        <v>-15</v>
      </c>
    </row>
    <row r="38" spans="1:12">
      <c r="B38" t="s">
        <v>65</v>
      </c>
      <c r="D38" s="38"/>
      <c r="E38" s="38"/>
      <c r="F38" s="38"/>
      <c r="G38" s="38">
        <v>-15</v>
      </c>
      <c r="H38" s="38"/>
      <c r="I38" s="38"/>
      <c r="J38" s="38"/>
      <c r="K38" s="38"/>
      <c r="L38" s="38">
        <v>-15</v>
      </c>
    </row>
    <row r="39" spans="1:12">
      <c r="C39" t="s">
        <v>12</v>
      </c>
      <c r="D39" s="38"/>
      <c r="E39" s="38"/>
      <c r="F39" s="38"/>
      <c r="G39" s="38">
        <v>-15</v>
      </c>
      <c r="H39" s="38"/>
      <c r="I39" s="38"/>
      <c r="J39" s="38"/>
      <c r="K39" s="38"/>
      <c r="L39" s="38">
        <v>-15</v>
      </c>
    </row>
    <row r="40" spans="1:12">
      <c r="A40" t="s">
        <v>70</v>
      </c>
      <c r="D40" s="38">
        <v>-45</v>
      </c>
      <c r="E40" s="38"/>
      <c r="F40" s="38"/>
      <c r="G40" s="38">
        <v>-30</v>
      </c>
      <c r="H40" s="38">
        <v>-55</v>
      </c>
      <c r="I40" s="38"/>
      <c r="J40" s="38">
        <v>-200</v>
      </c>
      <c r="K40" s="38"/>
      <c r="L40" s="38">
        <v>-330</v>
      </c>
    </row>
    <row r="41" spans="1:12">
      <c r="B41" t="s">
        <v>71</v>
      </c>
      <c r="D41" s="38">
        <v>-45</v>
      </c>
      <c r="E41" s="38"/>
      <c r="F41" s="38"/>
      <c r="G41" s="38">
        <v>-30</v>
      </c>
      <c r="H41" s="38">
        <v>-55</v>
      </c>
      <c r="I41" s="38"/>
      <c r="J41" s="38">
        <v>-200</v>
      </c>
      <c r="K41" s="38"/>
      <c r="L41" s="38">
        <v>-330</v>
      </c>
    </row>
    <row r="42" spans="1:12">
      <c r="C42" t="s">
        <v>12</v>
      </c>
      <c r="D42" s="38">
        <v>-45</v>
      </c>
      <c r="E42" s="38"/>
      <c r="F42" s="38"/>
      <c r="G42" s="38">
        <v>-30</v>
      </c>
      <c r="H42" s="38">
        <v>-55</v>
      </c>
      <c r="I42" s="38"/>
      <c r="J42" s="38">
        <v>-200</v>
      </c>
      <c r="K42" s="38"/>
      <c r="L42" s="38">
        <v>-330</v>
      </c>
    </row>
    <row r="43" spans="1:12">
      <c r="A43" t="s">
        <v>33</v>
      </c>
      <c r="D43" s="38"/>
      <c r="E43" s="38"/>
      <c r="F43" s="38">
        <v>-9999</v>
      </c>
      <c r="G43" s="38"/>
      <c r="H43" s="38"/>
      <c r="I43" s="38"/>
      <c r="J43" s="38"/>
      <c r="K43" s="38"/>
      <c r="L43" s="38">
        <v>-9999</v>
      </c>
    </row>
    <row r="44" spans="1:12">
      <c r="B44" t="s">
        <v>34</v>
      </c>
      <c r="D44" s="38"/>
      <c r="E44" s="38"/>
      <c r="F44" s="38">
        <v>-9999</v>
      </c>
      <c r="G44" s="38"/>
      <c r="H44" s="38"/>
      <c r="I44" s="38"/>
      <c r="J44" s="38"/>
      <c r="K44" s="38"/>
      <c r="L44" s="38">
        <v>-9999</v>
      </c>
    </row>
    <row r="45" spans="1:12">
      <c r="C45" t="s">
        <v>12</v>
      </c>
      <c r="D45" s="38"/>
      <c r="E45" s="38"/>
      <c r="F45" s="38">
        <v>-9999</v>
      </c>
      <c r="G45" s="38"/>
      <c r="H45" s="38"/>
      <c r="I45" s="38"/>
      <c r="J45" s="38"/>
      <c r="K45" s="38"/>
      <c r="L45" s="38">
        <v>-9999</v>
      </c>
    </row>
    <row r="46" spans="1:12">
      <c r="A46" t="s">
        <v>8</v>
      </c>
      <c r="D46" s="38">
        <v>-45</v>
      </c>
      <c r="E46" s="38">
        <v>229</v>
      </c>
      <c r="F46" s="38">
        <v>-18668</v>
      </c>
      <c r="G46" s="38">
        <v>-100</v>
      </c>
      <c r="H46" s="38">
        <v>-55</v>
      </c>
      <c r="I46" s="38">
        <v>800</v>
      </c>
      <c r="J46" s="38">
        <v>-200</v>
      </c>
      <c r="K46" s="38"/>
      <c r="L46" s="38">
        <v>-18039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M46"/>
  <sheetViews>
    <sheetView tabSelected="1" workbookViewId="0">
      <pane ySplit="2" topLeftCell="A33" activePane="bottomLeft" state="frozen"/>
      <selection pane="bottomLeft" activeCell="A47" sqref="A47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56" customWidth="1"/>
    <col min="8" max="8" width="11.42578125" style="44"/>
    <col min="9" max="10" width="14.140625" style="41" customWidth="1"/>
    <col min="12" max="12" width="11.42578125" style="103"/>
    <col min="13" max="13" width="11.7109375" style="1" customWidth="1"/>
    <col min="14" max="16384" width="11.42578125" style="1"/>
  </cols>
  <sheetData>
    <row r="1" spans="1:13" ht="36.75" customHeight="1">
      <c r="A1" s="151" t="str">
        <f ca="1">"Nous sommes le "&amp;PROPER(TEXT(Système!G4,"jjjj jj mmmm aaaa"))&amp;", la mensualisation est Inscrite/non inscrite. Sur le compte "&amp;Compte_princ&amp;", le solde au dernier relevé bancaire est de XXX€,le solde budgété à la fin "&amp;TEXT(Système!G4,"mmmm")&amp;" est de YYY€ € et le numéro du dernier chèque enregistré est le ZZZ"</f>
        <v>Nous sommes le Dimanche 01 Novembre 2015, la mensualisation est Inscrite/non inscrite. Sur le compte XYX - Compte Joint, le solde au dernier relevé bancaire est de XXX€,le solde budgété à la fin novembre est de YYY€ € et le numéro du dernier chèque enregistré est le ZZZ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</row>
    <row r="2" spans="1:13" s="24" customFormat="1" ht="39.75" customHeight="1">
      <c r="A2" s="24" t="s">
        <v>2</v>
      </c>
      <c r="B2" s="25" t="s">
        <v>0</v>
      </c>
      <c r="C2" s="25" t="s">
        <v>91</v>
      </c>
      <c r="D2" s="24" t="s">
        <v>1</v>
      </c>
      <c r="E2" s="24" t="s">
        <v>18</v>
      </c>
      <c r="F2" s="24" t="s">
        <v>19</v>
      </c>
      <c r="G2" s="24" t="s">
        <v>124</v>
      </c>
      <c r="H2" s="24" t="s">
        <v>11</v>
      </c>
      <c r="I2" s="24" t="s">
        <v>12</v>
      </c>
      <c r="J2" s="24" t="s">
        <v>118</v>
      </c>
      <c r="K2" s="24" t="s">
        <v>121</v>
      </c>
      <c r="L2" s="24" t="s">
        <v>167</v>
      </c>
      <c r="M2" s="24" t="s">
        <v>10</v>
      </c>
    </row>
    <row r="3" spans="1:13">
      <c r="A3" s="1" t="s">
        <v>14</v>
      </c>
      <c r="B3" s="52">
        <v>42369</v>
      </c>
      <c r="F3" s="22"/>
      <c r="G3" s="56" t="s">
        <v>122</v>
      </c>
      <c r="H3" s="41">
        <v>100</v>
      </c>
      <c r="I3" s="45"/>
      <c r="J3" s="45">
        <f>Tableau1[[#This Row],[Crédit]]+Tableau1[[#This Row],[Débit]]</f>
        <v>100</v>
      </c>
      <c r="K3" s="53" t="str">
        <f>IF(Tableau1[[#This Row],[Crédit]]&lt;&gt;"","Crédit",IF(Tableau1[[#This Row],[Débit]]&lt;&gt;"","Débit",""))</f>
        <v>Crédit</v>
      </c>
      <c r="L3" s="104">
        <f t="shared" ref="L3:L12" ca="1" si="0">IF(H3-SUMPRODUCT((Choix1=$E3)*(Choix2=F3)*(I3))&lt;0,0,H3-SUMPRODUCT((Choix1=$E3)*(Choix2=F3)*(I3)))</f>
        <v>100</v>
      </c>
      <c r="M3" s="4"/>
    </row>
    <row r="4" spans="1:13">
      <c r="A4" s="1" t="s">
        <v>76</v>
      </c>
      <c r="B4" s="52">
        <v>42369</v>
      </c>
      <c r="F4" s="22"/>
      <c r="G4" s="56" t="s">
        <v>122</v>
      </c>
      <c r="H4" s="41">
        <v>100</v>
      </c>
      <c r="I4" s="45"/>
      <c r="J4" s="45">
        <f>Tableau1[[#This Row],[Crédit]]+Tableau1[[#This Row],[Débit]]</f>
        <v>100</v>
      </c>
      <c r="K4" s="53" t="str">
        <f>IF(Tableau1[[#This Row],[Crédit]]&lt;&gt;"","Crédit",IF(Tableau1[[#This Row],[Débit]]&lt;&gt;"","Débit",""))</f>
        <v>Crédit</v>
      </c>
      <c r="L4" s="104">
        <f t="shared" ca="1" si="0"/>
        <v>100</v>
      </c>
      <c r="M4" s="4"/>
    </row>
    <row r="5" spans="1:13">
      <c r="A5" s="1" t="s">
        <v>100</v>
      </c>
      <c r="B5" s="52">
        <v>42369</v>
      </c>
      <c r="D5" s="17"/>
      <c r="F5" s="22"/>
      <c r="G5" s="56" t="s">
        <v>122</v>
      </c>
      <c r="H5" s="42">
        <v>100</v>
      </c>
      <c r="I5" s="46"/>
      <c r="J5" s="46">
        <f>Tableau1[[#This Row],[Crédit]]+Tableau1[[#This Row],[Débit]]</f>
        <v>100</v>
      </c>
      <c r="K5" s="53" t="str">
        <f>IF(Tableau1[[#This Row],[Crédit]]&lt;&gt;"","Crédit",IF(Tableau1[[#This Row],[Débit]]&lt;&gt;"","Débit",""))</f>
        <v>Crédit</v>
      </c>
      <c r="L5" s="104">
        <f t="shared" ca="1" si="0"/>
        <v>100</v>
      </c>
      <c r="M5" s="4"/>
    </row>
    <row r="6" spans="1:13">
      <c r="A6" s="1" t="s">
        <v>13</v>
      </c>
      <c r="B6" s="52">
        <v>42369</v>
      </c>
      <c r="F6" s="22"/>
      <c r="G6" s="56" t="s">
        <v>122</v>
      </c>
      <c r="H6" s="41">
        <v>100</v>
      </c>
      <c r="I6" s="45"/>
      <c r="J6" s="45">
        <f>Tableau1[[#This Row],[Crédit]]+Tableau1[[#This Row],[Débit]]</f>
        <v>100</v>
      </c>
      <c r="K6" s="53" t="str">
        <f>IF(Tableau1[[#This Row],[Crédit]]&lt;&gt;"","Crédit",IF(Tableau1[[#This Row],[Débit]]&lt;&gt;"","Débit",""))</f>
        <v>Crédit</v>
      </c>
      <c r="L6" s="104">
        <f t="shared" ca="1" si="0"/>
        <v>100</v>
      </c>
      <c r="M6" s="4"/>
    </row>
    <row r="7" spans="1:13">
      <c r="A7" s="1" t="s">
        <v>15</v>
      </c>
      <c r="B7" s="52">
        <v>42369</v>
      </c>
      <c r="F7" s="22"/>
      <c r="G7" s="56" t="s">
        <v>122</v>
      </c>
      <c r="H7" s="41">
        <v>100</v>
      </c>
      <c r="J7" s="41">
        <f>Tableau1[[#This Row],[Crédit]]+Tableau1[[#This Row],[Débit]]</f>
        <v>100</v>
      </c>
      <c r="K7" s="54" t="str">
        <f>IF(Tableau1[[#This Row],[Crédit]]&lt;&gt;"","Crédit",IF(Tableau1[[#This Row],[Débit]]&lt;&gt;"","Débit",""))</f>
        <v>Crédit</v>
      </c>
      <c r="L7" s="104">
        <f t="shared" ca="1" si="0"/>
        <v>100</v>
      </c>
      <c r="M7" s="4"/>
    </row>
    <row r="8" spans="1:13">
      <c r="A8" s="1" t="s">
        <v>16</v>
      </c>
      <c r="B8" s="52">
        <v>42369</v>
      </c>
      <c r="F8" s="22"/>
      <c r="G8" s="56" t="s">
        <v>122</v>
      </c>
      <c r="H8" s="41">
        <v>100</v>
      </c>
      <c r="J8" s="41">
        <f>Tableau1[[#This Row],[Crédit]]+Tableau1[[#This Row],[Débit]]</f>
        <v>100</v>
      </c>
      <c r="K8" s="54" t="str">
        <f>IF(Tableau1[[#This Row],[Crédit]]&lt;&gt;"","Crédit",IF(Tableau1[[#This Row],[Débit]]&lt;&gt;"","Débit",""))</f>
        <v>Crédit</v>
      </c>
      <c r="L8" s="104">
        <f ca="1">IF(H8-SUMPRODUCT((Choix1=$E8)*(Choix2=F8)*(I8))&lt;0,0,H8-SUMPRODUCT((Choix1=$E8)*(Choix2=F8)*(I8)))</f>
        <v>100</v>
      </c>
      <c r="M8" s="4"/>
    </row>
    <row r="9" spans="1:13">
      <c r="A9" s="1" t="s">
        <v>99</v>
      </c>
      <c r="B9" s="52">
        <v>42369</v>
      </c>
      <c r="D9" s="17"/>
      <c r="F9" s="22"/>
      <c r="G9" s="56" t="s">
        <v>122</v>
      </c>
      <c r="H9" s="42">
        <v>100</v>
      </c>
      <c r="I9" s="42"/>
      <c r="J9" s="42">
        <f>Tableau1[[#This Row],[Crédit]]+Tableau1[[#This Row],[Débit]]</f>
        <v>100</v>
      </c>
      <c r="K9" s="54" t="str">
        <f>IF(Tableau1[[#This Row],[Crédit]]&lt;&gt;"","Crédit",IF(Tableau1[[#This Row],[Débit]]&lt;&gt;"","Débit",""))</f>
        <v>Crédit</v>
      </c>
      <c r="L9" s="104">
        <f t="shared" ca="1" si="0"/>
        <v>100</v>
      </c>
      <c r="M9" s="4"/>
    </row>
    <row r="10" spans="1:13">
      <c r="A10" s="1" t="s">
        <v>17</v>
      </c>
      <c r="B10" s="52">
        <v>42369</v>
      </c>
      <c r="F10" s="22"/>
      <c r="G10" s="56" t="s">
        <v>122</v>
      </c>
      <c r="H10" s="41">
        <v>100</v>
      </c>
      <c r="J10" s="41">
        <f>Tableau1[[#This Row],[Crédit]]+Tableau1[[#This Row],[Débit]]</f>
        <v>100</v>
      </c>
      <c r="K10" s="54" t="str">
        <f>IF(Tableau1[[#This Row],[Crédit]]&lt;&gt;"","Crédit",IF(Tableau1[[#This Row],[Débit]]&lt;&gt;"","Débit",""))</f>
        <v>Crédit</v>
      </c>
      <c r="L10" s="104">
        <f t="shared" ca="1" si="0"/>
        <v>100</v>
      </c>
      <c r="M10" s="4"/>
    </row>
    <row r="11" spans="1:13">
      <c r="A11" s="5" t="s">
        <v>14</v>
      </c>
      <c r="B11" s="23">
        <v>42302</v>
      </c>
      <c r="C11" s="23" t="s">
        <v>94</v>
      </c>
      <c r="D11" s="5" t="s">
        <v>175</v>
      </c>
      <c r="E11" s="119" t="s">
        <v>105</v>
      </c>
      <c r="F11" s="26" t="s">
        <v>13</v>
      </c>
      <c r="G11" s="118" t="s">
        <v>122</v>
      </c>
      <c r="H11" s="43"/>
      <c r="I11" s="43">
        <v>-50</v>
      </c>
      <c r="J11" s="43">
        <f>Tableau1[[#This Row],[Crédit]]+Tableau1[[#This Row],[Débit]]</f>
        <v>-50</v>
      </c>
      <c r="K11" s="55" t="str">
        <f>IF(Tableau1[[#This Row],[Crédit]]&lt;&gt;"","Crédit",IF(Tableau1[[#This Row],[Débit]]&lt;&gt;"","Débit",""))</f>
        <v>Débit</v>
      </c>
      <c r="L11" s="104">
        <f t="shared" ca="1" si="0"/>
        <v>50</v>
      </c>
      <c r="M11" s="4"/>
    </row>
    <row r="12" spans="1:13">
      <c r="A12" s="5" t="s">
        <v>13</v>
      </c>
      <c r="B12" s="23">
        <v>42302</v>
      </c>
      <c r="C12" s="23" t="s">
        <v>93</v>
      </c>
      <c r="D12" s="5" t="s">
        <v>175</v>
      </c>
      <c r="E12" s="119" t="s">
        <v>105</v>
      </c>
      <c r="F12" s="26" t="s">
        <v>14</v>
      </c>
      <c r="G12" s="118"/>
      <c r="H12" s="43">
        <v>50</v>
      </c>
      <c r="I12" s="43"/>
      <c r="J12" s="43">
        <f>Tableau1[[#This Row],[Crédit]]+Tableau1[[#This Row],[Débit]]</f>
        <v>50</v>
      </c>
      <c r="K12" s="55" t="s">
        <v>11</v>
      </c>
      <c r="L12" s="104">
        <f t="shared" ca="1" si="0"/>
        <v>50</v>
      </c>
      <c r="M12" s="27"/>
    </row>
    <row r="13" spans="1:13">
      <c r="A13" s="5" t="s">
        <v>14</v>
      </c>
      <c r="B13" s="23">
        <v>42303</v>
      </c>
      <c r="C13" s="23" t="s">
        <v>92</v>
      </c>
      <c r="D13" s="26" t="s">
        <v>177</v>
      </c>
      <c r="E13" s="26" t="s">
        <v>29</v>
      </c>
      <c r="F13" s="26" t="s">
        <v>30</v>
      </c>
      <c r="G13" s="118"/>
      <c r="H13" s="43"/>
      <c r="I13" s="43">
        <v>-30</v>
      </c>
      <c r="J13" s="43">
        <f>Tableau1[[#This Row],[Crédit]]+Tableau1[[#This Row],[Débit]]</f>
        <v>-30</v>
      </c>
      <c r="K13" s="55" t="str">
        <f>IF(Tableau1[[#This Row],[Crédit]]&lt;&gt;"","Crédit",IF(Tableau1[[#This Row],[Débit]]&lt;&gt;"","Débit",""))</f>
        <v>Débit</v>
      </c>
      <c r="L13" s="120"/>
      <c r="M13" s="27"/>
    </row>
    <row r="14" spans="1:13">
      <c r="A14" s="5" t="s">
        <v>13</v>
      </c>
      <c r="B14" s="23">
        <v>42304</v>
      </c>
      <c r="C14" s="23" t="s">
        <v>149</v>
      </c>
      <c r="D14" s="5" t="s">
        <v>40</v>
      </c>
      <c r="E14" s="26" t="s">
        <v>39</v>
      </c>
      <c r="F14" s="26" t="s">
        <v>43</v>
      </c>
      <c r="G14" s="118"/>
      <c r="H14" s="43"/>
      <c r="I14" s="43">
        <v>-25</v>
      </c>
      <c r="J14" s="43">
        <f>Tableau1[[#This Row],[Crédit]]+Tableau1[[#This Row],[Débit]]</f>
        <v>-25</v>
      </c>
      <c r="K14" s="55" t="str">
        <f>IF(Tableau1[[#This Row],[Crédit]]&lt;&gt;"","Crédit",IF(Tableau1[[#This Row],[Débit]]&lt;&gt;"","Débit",""))</f>
        <v>Débit</v>
      </c>
      <c r="L14" s="120"/>
      <c r="M14" s="27"/>
    </row>
    <row r="15" spans="1:13" ht="25.5">
      <c r="A15" s="5" t="s">
        <v>99</v>
      </c>
      <c r="B15" s="23">
        <v>42305</v>
      </c>
      <c r="C15" s="23" t="s">
        <v>98</v>
      </c>
      <c r="D15" s="5" t="s">
        <v>179</v>
      </c>
      <c r="E15" s="26" t="s">
        <v>63</v>
      </c>
      <c r="F15" s="26" t="s">
        <v>65</v>
      </c>
      <c r="G15" s="118"/>
      <c r="H15" s="43"/>
      <c r="I15" s="43">
        <v>-15</v>
      </c>
      <c r="J15" s="43">
        <f>Tableau1[[#This Row],[Crédit]]+Tableau1[[#This Row],[Débit]]</f>
        <v>-15</v>
      </c>
      <c r="K15" s="55" t="str">
        <f>IF(Tableau1[[#This Row],[Crédit]]&lt;&gt;"","Crédit",IF(Tableau1[[#This Row],[Débit]]&lt;&gt;"","Débit",""))</f>
        <v>Débit</v>
      </c>
      <c r="L15" s="120"/>
      <c r="M15" s="27"/>
    </row>
    <row r="16" spans="1:13">
      <c r="A16" s="5" t="s">
        <v>13</v>
      </c>
      <c r="B16" s="23">
        <v>42306</v>
      </c>
      <c r="C16" s="23" t="s">
        <v>149</v>
      </c>
      <c r="D16" s="5" t="s">
        <v>180</v>
      </c>
      <c r="E16" s="26" t="s">
        <v>70</v>
      </c>
      <c r="F16" s="26" t="s">
        <v>71</v>
      </c>
      <c r="G16" s="118"/>
      <c r="H16" s="43"/>
      <c r="I16" s="43">
        <v>-30</v>
      </c>
      <c r="J16" s="43">
        <f>Tableau1[[#This Row],[Crédit]]+Tableau1[[#This Row],[Débit]]</f>
        <v>-30</v>
      </c>
      <c r="K16" s="55" t="str">
        <f>IF(Tableau1[[#This Row],[Crédit]]&lt;&gt;"","Crédit",IF(Tableau1[[#This Row],[Débit]]&lt;&gt;"","Débit",""))</f>
        <v>Débit</v>
      </c>
      <c r="L16" s="120"/>
      <c r="M16" s="27"/>
    </row>
    <row r="17" spans="1:13">
      <c r="A17" s="5" t="s">
        <v>76</v>
      </c>
      <c r="B17" s="23">
        <v>40909</v>
      </c>
      <c r="C17" s="23" t="s">
        <v>92</v>
      </c>
      <c r="D17" s="5" t="s">
        <v>191</v>
      </c>
      <c r="E17" s="26" t="s">
        <v>70</v>
      </c>
      <c r="F17" s="26" t="s">
        <v>71</v>
      </c>
      <c r="G17" s="118"/>
      <c r="H17" s="43"/>
      <c r="I17" s="43">
        <v>100</v>
      </c>
      <c r="J17" s="43" t="s">
        <v>71</v>
      </c>
      <c r="K17" s="55" t="str">
        <f>IF(Tableau1[[#This Row],[Crédit]]&lt;&gt;"","Crédit",IF(Tableau1[[#This Row],[Débit]]&lt;&gt;"","Débit",""))</f>
        <v>Débit</v>
      </c>
      <c r="L17" s="120"/>
      <c r="M17" s="27"/>
    </row>
    <row r="18" spans="1:13">
      <c r="A18" s="1" t="s">
        <v>76</v>
      </c>
      <c r="B18" s="2">
        <v>40909</v>
      </c>
      <c r="C18" s="2" t="s">
        <v>93</v>
      </c>
      <c r="D18" s="17" t="s">
        <v>199</v>
      </c>
      <c r="E18" s="17" t="s">
        <v>70</v>
      </c>
      <c r="F18" s="17" t="s">
        <v>71</v>
      </c>
      <c r="G18" s="136"/>
      <c r="H18" s="42"/>
      <c r="I18" s="42">
        <v>-100</v>
      </c>
      <c r="J18" s="42">
        <f>Tableau1[[#This Row],[Crédit]]+Tableau1[[#This Row],[Débit]]</f>
        <v>-100</v>
      </c>
      <c r="K18" s="54" t="str">
        <f>IF(Tableau1[[#This Row],[Crédit]]&lt;&gt;"","Crédit",IF(Tableau1[[#This Row],[Débit]]&lt;&gt;"","Débit",""))</f>
        <v>Débit</v>
      </c>
      <c r="L18" s="137"/>
      <c r="M18" s="138" t="s">
        <v>200</v>
      </c>
    </row>
    <row r="19" spans="1:13">
      <c r="A19" s="1" t="s">
        <v>76</v>
      </c>
      <c r="B19" s="2">
        <v>40909</v>
      </c>
      <c r="C19" s="2" t="s">
        <v>93</v>
      </c>
      <c r="D19" s="17" t="s">
        <v>199</v>
      </c>
      <c r="E19" s="17" t="s">
        <v>70</v>
      </c>
      <c r="F19" s="17" t="s">
        <v>71</v>
      </c>
      <c r="G19" s="136"/>
      <c r="H19" s="42"/>
      <c r="I19" s="42">
        <v>-100</v>
      </c>
      <c r="J19" s="42">
        <f>Tableau1[[#This Row],[Crédit]]+Tableau1[[#This Row],[Débit]]</f>
        <v>-100</v>
      </c>
      <c r="K19" s="54" t="str">
        <f>IF(Tableau1[[#This Row],[Crédit]]&lt;&gt;"","Crédit",IF(Tableau1[[#This Row],[Débit]]&lt;&gt;"","Débit",""))</f>
        <v>Débit</v>
      </c>
      <c r="L19" s="137"/>
      <c r="M19" s="138" t="s">
        <v>200</v>
      </c>
    </row>
    <row r="20" spans="1:13">
      <c r="A20" s="5" t="s">
        <v>13</v>
      </c>
      <c r="B20" s="23">
        <v>42015</v>
      </c>
      <c r="C20" s="23" t="s">
        <v>92</v>
      </c>
      <c r="D20" s="22"/>
      <c r="E20" s="22" t="s">
        <v>70</v>
      </c>
      <c r="F20" s="22" t="s">
        <v>71</v>
      </c>
      <c r="G20" s="139"/>
      <c r="H20" s="140"/>
      <c r="I20" s="140">
        <v>-45</v>
      </c>
      <c r="J20" s="140">
        <f>Tableau1[[#This Row],[Crédit]]+Tableau1[[#This Row],[Débit]]</f>
        <v>-45</v>
      </c>
      <c r="K20" s="55" t="str">
        <f>IF(Tableau1[[#This Row],[Crédit]]&lt;&gt;"","Crédit",IF(Tableau1[[#This Row],[Débit]]&lt;&gt;"","Débit",""))</f>
        <v>Débit</v>
      </c>
      <c r="L20" s="120"/>
      <c r="M20" s="141"/>
    </row>
    <row r="21" spans="1:13">
      <c r="A21" s="5" t="s">
        <v>15</v>
      </c>
      <c r="B21" s="23">
        <v>42337</v>
      </c>
      <c r="C21" s="23" t="s">
        <v>149</v>
      </c>
      <c r="D21" s="26" t="s">
        <v>205</v>
      </c>
      <c r="E21" s="26" t="s">
        <v>70</v>
      </c>
      <c r="F21" s="26" t="s">
        <v>71</v>
      </c>
      <c r="G21" s="142"/>
      <c r="H21" s="43"/>
      <c r="I21" s="43">
        <v>-55</v>
      </c>
      <c r="J21" s="43">
        <f>Tableau1[[#This Row],[Crédit]]+Tableau1[[#This Row],[Débit]]</f>
        <v>-55</v>
      </c>
      <c r="K21" s="55" t="str">
        <f>IF(Tableau1[[#This Row],[Crédit]]&lt;&gt;"","Crédit",IF(Tableau1[[#This Row],[Débit]]&lt;&gt;"","Débit",""))</f>
        <v>Débit</v>
      </c>
      <c r="L21" s="120"/>
      <c r="M21" s="27"/>
    </row>
    <row r="22" spans="1:13">
      <c r="A22" s="5" t="s">
        <v>100</v>
      </c>
      <c r="B22" s="23">
        <v>42338</v>
      </c>
      <c r="C22" s="23" t="s">
        <v>98</v>
      </c>
      <c r="D22" s="5" t="s">
        <v>206</v>
      </c>
      <c r="E22" s="119" t="s">
        <v>105</v>
      </c>
      <c r="F22" s="26" t="s">
        <v>14</v>
      </c>
      <c r="G22" s="142"/>
      <c r="H22" s="43"/>
      <c r="I22" s="43">
        <v>-30</v>
      </c>
      <c r="J22" s="43">
        <f>Tableau1[[#This Row],[Crédit]]+Tableau1[[#This Row],[Débit]]</f>
        <v>-30</v>
      </c>
      <c r="K22" s="55" t="str">
        <f>IF(Tableau1[[#This Row],[Crédit]]&lt;&gt;"","Crédit",IF(Tableau1[[#This Row],[Débit]]&lt;&gt;"","Débit",""))</f>
        <v>Débit</v>
      </c>
      <c r="L22" s="120"/>
      <c r="M22" s="27"/>
    </row>
    <row r="23" spans="1:13">
      <c r="A23" s="5" t="s">
        <v>14</v>
      </c>
      <c r="B23" s="23">
        <v>42338</v>
      </c>
      <c r="C23" s="23" t="s">
        <v>93</v>
      </c>
      <c r="D23" s="5" t="s">
        <v>206</v>
      </c>
      <c r="E23" s="119" t="s">
        <v>105</v>
      </c>
      <c r="F23" s="26" t="s">
        <v>100</v>
      </c>
      <c r="G23" s="142"/>
      <c r="H23" s="43">
        <v>30</v>
      </c>
      <c r="I23" s="43"/>
      <c r="J23" s="43">
        <f>Tableau1[[#This Row],[Crédit]]+Tableau1[[#This Row],[Débit]]</f>
        <v>30</v>
      </c>
      <c r="K23" s="55" t="s">
        <v>11</v>
      </c>
      <c r="L23" s="120"/>
      <c r="M23" s="27"/>
    </row>
    <row r="24" spans="1:13">
      <c r="A24" s="5" t="s">
        <v>14</v>
      </c>
      <c r="B24" s="23">
        <v>42186</v>
      </c>
      <c r="C24" s="23" t="s">
        <v>95</v>
      </c>
      <c r="D24" s="26" t="s">
        <v>127</v>
      </c>
      <c r="E24" s="150" t="s">
        <v>105</v>
      </c>
      <c r="F24" s="26" t="s">
        <v>17</v>
      </c>
      <c r="G24" s="142"/>
      <c r="H24" s="43"/>
      <c r="I24" s="43">
        <v>-170</v>
      </c>
      <c r="J24" s="43">
        <f>Tableau1[[#This Row],[Crédit]]+Tableau1[[#This Row],[Débit]]</f>
        <v>-170</v>
      </c>
      <c r="K24" s="55" t="str">
        <f>IF(Tableau1[[#This Row],[Crédit]]&lt;&gt;"","Crédit",IF(Tableau1[[#This Row],[Débit]]&lt;&gt;"","Débit",""))</f>
        <v>Débit</v>
      </c>
      <c r="L24" s="120"/>
      <c r="M24" s="27"/>
    </row>
    <row r="25" spans="1:13">
      <c r="A25" s="5" t="s">
        <v>13</v>
      </c>
      <c r="B25" s="23">
        <v>42186</v>
      </c>
      <c r="C25" s="23" t="s">
        <v>95</v>
      </c>
      <c r="D25" s="26" t="s">
        <v>127</v>
      </c>
      <c r="E25" s="150" t="s">
        <v>105</v>
      </c>
      <c r="F25" s="26" t="s">
        <v>17</v>
      </c>
      <c r="G25" s="142"/>
      <c r="H25" s="43"/>
      <c r="I25" s="43">
        <v>-171</v>
      </c>
      <c r="J25" s="43">
        <f>Tableau1[[#This Row],[Crédit]]+Tableau1[[#This Row],[Débit]]</f>
        <v>-171</v>
      </c>
      <c r="K25" s="55" t="str">
        <f>IF(Tableau1[[#This Row],[Crédit]]&lt;&gt;"","Crédit",IF(Tableau1[[#This Row],[Débit]]&lt;&gt;"","Débit",""))</f>
        <v>Débit</v>
      </c>
      <c r="L25" s="120"/>
      <c r="M25" s="27"/>
    </row>
    <row r="26" spans="1:13">
      <c r="A26" s="5" t="s">
        <v>14</v>
      </c>
      <c r="B26" s="23">
        <v>42187</v>
      </c>
      <c r="C26" s="23" t="s">
        <v>94</v>
      </c>
      <c r="D26" s="26" t="s">
        <v>87</v>
      </c>
      <c r="E26" s="26" t="s">
        <v>22</v>
      </c>
      <c r="F26" s="26" t="s">
        <v>23</v>
      </c>
      <c r="G26" s="142"/>
      <c r="H26" s="43"/>
      <c r="I26" s="43">
        <v>-270</v>
      </c>
      <c r="J26" s="43">
        <f>Tableau1[[#This Row],[Crédit]]+Tableau1[[#This Row],[Débit]]</f>
        <v>-270</v>
      </c>
      <c r="K26" s="55" t="str">
        <f>IF(Tableau1[[#This Row],[Crédit]]&lt;&gt;"","Crédit",IF(Tableau1[[#This Row],[Débit]]&lt;&gt;"","Débit",""))</f>
        <v>Débit</v>
      </c>
      <c r="L26" s="120"/>
      <c r="M26" s="27"/>
    </row>
    <row r="27" spans="1:13">
      <c r="A27" s="5" t="s">
        <v>14</v>
      </c>
      <c r="B27" s="23">
        <v>42188</v>
      </c>
      <c r="C27" s="23" t="s">
        <v>93</v>
      </c>
      <c r="D27" s="26" t="s">
        <v>128</v>
      </c>
      <c r="E27" s="26" t="s">
        <v>22</v>
      </c>
      <c r="F27" s="26" t="s">
        <v>6</v>
      </c>
      <c r="G27" s="142"/>
      <c r="H27" s="43">
        <v>370</v>
      </c>
      <c r="I27" s="43"/>
      <c r="J27" s="43">
        <f>Tableau1[[#This Row],[Crédit]]+Tableau1[[#This Row],[Débit]]</f>
        <v>370</v>
      </c>
      <c r="K27" s="55" t="str">
        <f>IF(Tableau1[[#This Row],[Crédit]]&lt;&gt;"","Crédit",IF(Tableau1[[#This Row],[Débit]]&lt;&gt;"","Débit",""))</f>
        <v>Crédit</v>
      </c>
      <c r="L27" s="120"/>
      <c r="M27" s="27"/>
    </row>
    <row r="28" spans="1:13">
      <c r="A28" s="5" t="s">
        <v>14</v>
      </c>
      <c r="B28" s="23">
        <v>42189</v>
      </c>
      <c r="C28" s="23" t="s">
        <v>94</v>
      </c>
      <c r="D28" s="26" t="s">
        <v>119</v>
      </c>
      <c r="E28" s="26" t="s">
        <v>37</v>
      </c>
      <c r="F28" s="26" t="s">
        <v>38</v>
      </c>
      <c r="G28" s="142"/>
      <c r="H28" s="43">
        <v>470</v>
      </c>
      <c r="I28" s="43"/>
      <c r="J28" s="43">
        <f>Tableau1[[#This Row],[Crédit]]+Tableau1[[#This Row],[Débit]]</f>
        <v>470</v>
      </c>
      <c r="K28" s="55" t="str">
        <f>IF(Tableau1[[#This Row],[Crédit]]&lt;&gt;"","Crédit",IF(Tableau1[[#This Row],[Débit]]&lt;&gt;"","Débit",""))</f>
        <v>Crédit</v>
      </c>
      <c r="L28" s="120"/>
      <c r="M28" s="27"/>
    </row>
    <row r="29" spans="1:13">
      <c r="A29" s="5" t="s">
        <v>14</v>
      </c>
      <c r="B29" s="23">
        <v>42190</v>
      </c>
      <c r="C29" s="23" t="s">
        <v>92</v>
      </c>
      <c r="D29" s="26" t="s">
        <v>208</v>
      </c>
      <c r="E29" s="26"/>
      <c r="F29" s="26"/>
      <c r="G29" s="142"/>
      <c r="H29" s="43"/>
      <c r="I29" s="43"/>
      <c r="J29" s="43">
        <f>Tableau1[[#This Row],[Crédit]]+Tableau1[[#This Row],[Débit]]</f>
        <v>0</v>
      </c>
      <c r="K29" s="55" t="str">
        <f>IF(Tableau1[[#This Row],[Crédit]]&lt;&gt;"","Crédit",IF(Tableau1[[#This Row],[Débit]]&lt;&gt;"","Débit",""))</f>
        <v/>
      </c>
      <c r="L29" s="120"/>
      <c r="M29" s="27"/>
    </row>
    <row r="30" spans="1:13">
      <c r="A30" s="5" t="s">
        <v>14</v>
      </c>
      <c r="B30" s="23">
        <v>42217</v>
      </c>
      <c r="C30" s="23" t="s">
        <v>95</v>
      </c>
      <c r="D30" s="26" t="s">
        <v>127</v>
      </c>
      <c r="E30" s="150" t="s">
        <v>105</v>
      </c>
      <c r="F30" s="26" t="s">
        <v>17</v>
      </c>
      <c r="G30" s="142"/>
      <c r="H30" s="43"/>
      <c r="I30" s="43">
        <v>-180</v>
      </c>
      <c r="J30" s="43">
        <f>Tableau1[[#This Row],[Crédit]]+Tableau1[[#This Row],[Débit]]</f>
        <v>-180</v>
      </c>
      <c r="K30" s="55" t="str">
        <f>IF(Tableau1[[#This Row],[Crédit]]&lt;&gt;"","Crédit",IF(Tableau1[[#This Row],[Débit]]&lt;&gt;"","Débit",""))</f>
        <v>Débit</v>
      </c>
      <c r="L30" s="120"/>
      <c r="M30" s="27"/>
    </row>
    <row r="31" spans="1:13">
      <c r="A31" s="5" t="s">
        <v>13</v>
      </c>
      <c r="B31" s="23">
        <v>42217</v>
      </c>
      <c r="C31" s="23" t="s">
        <v>95</v>
      </c>
      <c r="D31" s="26" t="s">
        <v>127</v>
      </c>
      <c r="E31" s="150" t="s">
        <v>105</v>
      </c>
      <c r="F31" s="26" t="s">
        <v>17</v>
      </c>
      <c r="G31" s="142"/>
      <c r="H31" s="43"/>
      <c r="I31" s="43">
        <v>-181</v>
      </c>
      <c r="J31" s="43">
        <f>Tableau1[[#This Row],[Crédit]]+Tableau1[[#This Row],[Débit]]</f>
        <v>-181</v>
      </c>
      <c r="K31" s="55" t="str">
        <f>IF(Tableau1[[#This Row],[Crédit]]&lt;&gt;"","Crédit",IF(Tableau1[[#This Row],[Débit]]&lt;&gt;"","Débit",""))</f>
        <v>Débit</v>
      </c>
      <c r="L31" s="120"/>
      <c r="M31" s="27"/>
    </row>
    <row r="32" spans="1:13">
      <c r="A32" s="5" t="s">
        <v>14</v>
      </c>
      <c r="B32" s="23">
        <v>42218</v>
      </c>
      <c r="C32" s="23" t="s">
        <v>94</v>
      </c>
      <c r="D32" s="26" t="s">
        <v>87</v>
      </c>
      <c r="E32" s="26" t="s">
        <v>22</v>
      </c>
      <c r="F32" s="26" t="s">
        <v>23</v>
      </c>
      <c r="G32" s="142"/>
      <c r="H32" s="43"/>
      <c r="I32" s="43">
        <v>-280</v>
      </c>
      <c r="J32" s="43">
        <f>Tableau1[[#This Row],[Crédit]]+Tableau1[[#This Row],[Débit]]</f>
        <v>-280</v>
      </c>
      <c r="K32" s="55" t="str">
        <f>IF(Tableau1[[#This Row],[Crédit]]&lt;&gt;"","Crédit",IF(Tableau1[[#This Row],[Débit]]&lt;&gt;"","Débit",""))</f>
        <v>Débit</v>
      </c>
      <c r="L32" s="120"/>
      <c r="M32" s="27"/>
    </row>
    <row r="33" spans="1:13">
      <c r="A33" s="5" t="s">
        <v>14</v>
      </c>
      <c r="B33" s="23">
        <v>42219</v>
      </c>
      <c r="C33" s="23" t="s">
        <v>93</v>
      </c>
      <c r="D33" s="26" t="s">
        <v>128</v>
      </c>
      <c r="E33" s="26" t="s">
        <v>22</v>
      </c>
      <c r="F33" s="26" t="s">
        <v>6</v>
      </c>
      <c r="G33" s="142"/>
      <c r="H33" s="43">
        <v>380</v>
      </c>
      <c r="I33" s="43"/>
      <c r="J33" s="43">
        <f>Tableau1[[#This Row],[Crédit]]+Tableau1[[#This Row],[Débit]]</f>
        <v>380</v>
      </c>
      <c r="K33" s="55" t="str">
        <f>IF(Tableau1[[#This Row],[Crédit]]&lt;&gt;"","Crédit",IF(Tableau1[[#This Row],[Débit]]&lt;&gt;"","Débit",""))</f>
        <v>Crédit</v>
      </c>
      <c r="L33" s="120"/>
      <c r="M33" s="27"/>
    </row>
    <row r="34" spans="1:13">
      <c r="A34" s="5" t="s">
        <v>14</v>
      </c>
      <c r="B34" s="23">
        <v>42220</v>
      </c>
      <c r="C34" s="23" t="s">
        <v>94</v>
      </c>
      <c r="D34" s="26" t="s">
        <v>119</v>
      </c>
      <c r="E34" s="26" t="s">
        <v>37</v>
      </c>
      <c r="F34" s="26" t="s">
        <v>38</v>
      </c>
      <c r="G34" s="142"/>
      <c r="H34" s="43">
        <v>480</v>
      </c>
      <c r="I34" s="43"/>
      <c r="J34" s="43">
        <f>Tableau1[[#This Row],[Crédit]]+Tableau1[[#This Row],[Débit]]</f>
        <v>480</v>
      </c>
      <c r="K34" s="55" t="str">
        <f>IF(Tableau1[[#This Row],[Crédit]]&lt;&gt;"","Crédit",IF(Tableau1[[#This Row],[Débit]]&lt;&gt;"","Débit",""))</f>
        <v>Crédit</v>
      </c>
      <c r="L34" s="120"/>
      <c r="M34" s="27"/>
    </row>
    <row r="35" spans="1:13">
      <c r="A35" s="5" t="s">
        <v>17</v>
      </c>
      <c r="B35" s="23">
        <v>42221</v>
      </c>
      <c r="C35" s="23" t="s">
        <v>95</v>
      </c>
      <c r="D35" s="26" t="s">
        <v>127</v>
      </c>
      <c r="E35" s="26" t="s">
        <v>39</v>
      </c>
      <c r="F35" s="26" t="s">
        <v>40</v>
      </c>
      <c r="G35" s="142"/>
      <c r="H35" s="43"/>
      <c r="I35" s="43">
        <v>-8888</v>
      </c>
      <c r="J35" s="43">
        <f>Tableau1[[#This Row],[Crédit]]+Tableau1[[#This Row],[Débit]]</f>
        <v>-8888</v>
      </c>
      <c r="K35" s="55" t="str">
        <f>IF(Tableau1[[#This Row],[Crédit]]&lt;&gt;"","Crédit",IF(Tableau1[[#This Row],[Débit]]&lt;&gt;"","Débit",""))</f>
        <v>Débit</v>
      </c>
      <c r="L35" s="120"/>
      <c r="M35" s="27"/>
    </row>
    <row r="36" spans="1:13">
      <c r="A36" s="5" t="s">
        <v>14</v>
      </c>
      <c r="B36" s="23">
        <v>42222</v>
      </c>
      <c r="C36" s="23" t="s">
        <v>95</v>
      </c>
      <c r="D36" s="26" t="s">
        <v>104</v>
      </c>
      <c r="E36" s="26" t="s">
        <v>33</v>
      </c>
      <c r="F36" s="26" t="s">
        <v>34</v>
      </c>
      <c r="G36" s="142"/>
      <c r="H36" s="43"/>
      <c r="I36" s="43">
        <v>-9999</v>
      </c>
      <c r="J36" s="43">
        <f>Tableau1[[#This Row],[Crédit]]+Tableau1[[#This Row],[Débit]]</f>
        <v>-9999</v>
      </c>
      <c r="K36" s="55" t="str">
        <f>IF(Tableau1[[#This Row],[Crédit]]&lt;&gt;"","Crédit",IF(Tableau1[[#This Row],[Débit]]&lt;&gt;"","Débit",""))</f>
        <v>Débit</v>
      </c>
      <c r="L36" s="120"/>
      <c r="M36" s="27"/>
    </row>
    <row r="37" spans="1:13">
      <c r="A37" s="5" t="s">
        <v>14</v>
      </c>
      <c r="B37" s="23">
        <v>42248</v>
      </c>
      <c r="C37" s="23" t="s">
        <v>95</v>
      </c>
      <c r="D37" s="26" t="s">
        <v>127</v>
      </c>
      <c r="E37" s="119" t="s">
        <v>105</v>
      </c>
      <c r="F37" s="26" t="s">
        <v>17</v>
      </c>
      <c r="G37" s="142"/>
      <c r="H37" s="43"/>
      <c r="I37" s="43">
        <v>-190</v>
      </c>
      <c r="J37" s="43">
        <f>Tableau1[[#This Row],[Crédit]]+Tableau1[[#This Row],[Débit]]</f>
        <v>-190</v>
      </c>
      <c r="K37" s="55" t="str">
        <f>IF(Tableau1[[#This Row],[Crédit]]&lt;&gt;"","Crédit",IF(Tableau1[[#This Row],[Débit]]&lt;&gt;"","Débit",""))</f>
        <v>Débit</v>
      </c>
      <c r="L37" s="120"/>
      <c r="M37" s="27"/>
    </row>
    <row r="38" spans="1:13">
      <c r="A38" s="5" t="s">
        <v>17</v>
      </c>
      <c r="B38" s="23">
        <v>42248</v>
      </c>
      <c r="C38" s="23" t="s">
        <v>93</v>
      </c>
      <c r="D38" s="26" t="s">
        <v>127</v>
      </c>
      <c r="E38" s="119" t="s">
        <v>105</v>
      </c>
      <c r="F38" s="26" t="s">
        <v>14</v>
      </c>
      <c r="G38" s="142"/>
      <c r="H38" s="43">
        <v>190</v>
      </c>
      <c r="I38" s="43"/>
      <c r="J38" s="43">
        <f>Tableau1[[#This Row],[Crédit]]+Tableau1[[#This Row],[Débit]]</f>
        <v>190</v>
      </c>
      <c r="K38" s="55" t="s">
        <v>11</v>
      </c>
      <c r="L38" s="120"/>
      <c r="M38" s="27"/>
    </row>
    <row r="39" spans="1:13">
      <c r="A39" s="5" t="s">
        <v>13</v>
      </c>
      <c r="B39" s="23">
        <v>42248</v>
      </c>
      <c r="C39" s="23" t="s">
        <v>95</v>
      </c>
      <c r="D39" s="26" t="s">
        <v>127</v>
      </c>
      <c r="E39" s="119" t="s">
        <v>105</v>
      </c>
      <c r="F39" s="26" t="s">
        <v>17</v>
      </c>
      <c r="G39" s="142"/>
      <c r="H39" s="43"/>
      <c r="I39" s="43">
        <v>-191</v>
      </c>
      <c r="J39" s="43">
        <f>Tableau1[[#This Row],[Crédit]]+Tableau1[[#This Row],[Débit]]</f>
        <v>-191</v>
      </c>
      <c r="K39" s="55" t="str">
        <f>IF(Tableau1[[#This Row],[Crédit]]&lt;&gt;"","Crédit",IF(Tableau1[[#This Row],[Débit]]&lt;&gt;"","Débit",""))</f>
        <v>Débit</v>
      </c>
      <c r="L39" s="120"/>
      <c r="M39" s="27"/>
    </row>
    <row r="40" spans="1:13">
      <c r="A40" s="5" t="s">
        <v>17</v>
      </c>
      <c r="B40" s="23">
        <v>42248</v>
      </c>
      <c r="C40" s="23" t="s">
        <v>93</v>
      </c>
      <c r="D40" s="26" t="s">
        <v>127</v>
      </c>
      <c r="E40" s="119" t="s">
        <v>105</v>
      </c>
      <c r="F40" s="26" t="s">
        <v>13</v>
      </c>
      <c r="G40" s="142"/>
      <c r="H40" s="43">
        <v>191</v>
      </c>
      <c r="I40" s="43"/>
      <c r="J40" s="43">
        <f>Tableau1[[#This Row],[Crédit]]+Tableau1[[#This Row],[Débit]]</f>
        <v>191</v>
      </c>
      <c r="K40" s="55" t="s">
        <v>11</v>
      </c>
      <c r="L40" s="120"/>
      <c r="M40" s="27"/>
    </row>
    <row r="41" spans="1:13">
      <c r="A41" s="5" t="s">
        <v>14</v>
      </c>
      <c r="B41" s="23">
        <v>42249</v>
      </c>
      <c r="C41" s="23" t="s">
        <v>94</v>
      </c>
      <c r="D41" s="26" t="s">
        <v>87</v>
      </c>
      <c r="E41" s="26" t="s">
        <v>22</v>
      </c>
      <c r="F41" s="26" t="s">
        <v>23</v>
      </c>
      <c r="G41" s="142"/>
      <c r="H41" s="43"/>
      <c r="I41" s="43">
        <v>-290</v>
      </c>
      <c r="J41" s="43">
        <f>Tableau1[[#This Row],[Crédit]]+Tableau1[[#This Row],[Débit]]</f>
        <v>-290</v>
      </c>
      <c r="K41" s="55" t="str">
        <f>IF(Tableau1[[#This Row],[Crédit]]&lt;&gt;"","Crédit",IF(Tableau1[[#This Row],[Débit]]&lt;&gt;"","Débit",""))</f>
        <v>Débit</v>
      </c>
      <c r="L41" s="120"/>
      <c r="M41" s="27"/>
    </row>
    <row r="42" spans="1:13">
      <c r="A42" s="5" t="s">
        <v>14</v>
      </c>
      <c r="B42" s="23">
        <v>42250</v>
      </c>
      <c r="C42" s="23" t="s">
        <v>93</v>
      </c>
      <c r="D42" s="26" t="s">
        <v>128</v>
      </c>
      <c r="E42" s="26" t="s">
        <v>22</v>
      </c>
      <c r="F42" s="26" t="s">
        <v>6</v>
      </c>
      <c r="G42" s="142"/>
      <c r="H42" s="43">
        <v>390</v>
      </c>
      <c r="I42" s="43"/>
      <c r="J42" s="43">
        <f>Tableau1[[#This Row],[Crédit]]+Tableau1[[#This Row],[Débit]]</f>
        <v>390</v>
      </c>
      <c r="K42" s="55" t="str">
        <f>IF(Tableau1[[#This Row],[Crédit]]&lt;&gt;"","Crédit",IF(Tableau1[[#This Row],[Débit]]&lt;&gt;"","Débit",""))</f>
        <v>Crédit</v>
      </c>
      <c r="L42" s="120"/>
      <c r="M42" s="27"/>
    </row>
    <row r="43" spans="1:13">
      <c r="A43" s="5" t="s">
        <v>14</v>
      </c>
      <c r="B43" s="23">
        <v>42251</v>
      </c>
      <c r="C43" s="23" t="s">
        <v>94</v>
      </c>
      <c r="D43" s="26" t="s">
        <v>119</v>
      </c>
      <c r="E43" s="26" t="s">
        <v>37</v>
      </c>
      <c r="F43" s="26" t="s">
        <v>38</v>
      </c>
      <c r="G43" s="142"/>
      <c r="H43" s="43">
        <v>490</v>
      </c>
      <c r="I43" s="43"/>
      <c r="J43" s="43">
        <f>Tableau1[[#This Row],[Crédit]]+Tableau1[[#This Row],[Débit]]</f>
        <v>490</v>
      </c>
      <c r="K43" s="55" t="str">
        <f>IF(Tableau1[[#This Row],[Crédit]]&lt;&gt;"","Crédit",IF(Tableau1[[#This Row],[Débit]]&lt;&gt;"","Débit",""))</f>
        <v>Crédit</v>
      </c>
      <c r="L43" s="120"/>
      <c r="M43" s="27"/>
    </row>
    <row r="44" spans="1:13">
      <c r="A44" s="5" t="s">
        <v>17</v>
      </c>
      <c r="B44" s="23">
        <v>42167</v>
      </c>
      <c r="C44" s="23" t="s">
        <v>92</v>
      </c>
      <c r="D44" s="26" t="s">
        <v>212</v>
      </c>
      <c r="E44" s="26" t="s">
        <v>70</v>
      </c>
      <c r="F44" s="26" t="s">
        <v>71</v>
      </c>
      <c r="G44" s="142"/>
      <c r="H44" s="43"/>
      <c r="I44" s="43">
        <v>-60</v>
      </c>
      <c r="J44" s="43">
        <f>Tableau1[[#This Row],[Crédit]]+Tableau1[[#This Row],[Débit]]</f>
        <v>-60</v>
      </c>
      <c r="K44" s="55" t="str">
        <f>IF(Tableau1[[#This Row],[Crédit]]&lt;&gt;"","Crédit",IF(Tableau1[[#This Row],[Débit]]&lt;&gt;"","Débit",""))</f>
        <v>Débit</v>
      </c>
      <c r="L44" s="120"/>
      <c r="M44" s="27"/>
    </row>
    <row r="45" spans="1:13">
      <c r="A45" s="5" t="s">
        <v>14</v>
      </c>
      <c r="B45" s="23">
        <v>42351</v>
      </c>
      <c r="C45" s="23" t="s">
        <v>92</v>
      </c>
      <c r="D45" s="26" t="s">
        <v>215</v>
      </c>
      <c r="E45" s="26" t="s">
        <v>70</v>
      </c>
      <c r="F45" s="26" t="s">
        <v>71</v>
      </c>
      <c r="G45" s="142"/>
      <c r="H45" s="43"/>
      <c r="I45" s="43">
        <v>-70</v>
      </c>
      <c r="J45" s="43">
        <f>Tableau1[[#This Row],[Crédit]]+Tableau1[[#This Row],[Débit]]</f>
        <v>-70</v>
      </c>
      <c r="K45" s="55" t="str">
        <f>IF(Tableau1[[#This Row],[Crédit]]&lt;&gt;"","Crédit",IF(Tableau1[[#This Row],[Débit]]&lt;&gt;"","Débit",""))</f>
        <v>Débit</v>
      </c>
      <c r="L45" s="120"/>
      <c r="M45" s="27"/>
    </row>
    <row r="46" spans="1:13">
      <c r="A46" s="5" t="s">
        <v>14</v>
      </c>
      <c r="B46" s="23">
        <v>42167</v>
      </c>
      <c r="C46" s="23" t="s">
        <v>97</v>
      </c>
      <c r="D46" s="26" t="s">
        <v>217</v>
      </c>
      <c r="E46" s="26" t="s">
        <v>70</v>
      </c>
      <c r="F46" s="26" t="s">
        <v>71</v>
      </c>
      <c r="G46" s="142"/>
      <c r="H46" s="43"/>
      <c r="I46" s="43">
        <v>-80</v>
      </c>
      <c r="J46" s="43">
        <f>Tableau1[[#This Row],[Crédit]]+Tableau1[[#This Row],[Débit]]</f>
        <v>-80</v>
      </c>
      <c r="K46" s="55" t="str">
        <f>IF(Tableau1[[#This Row],[Crédit]]&lt;&gt;"","Crédit",IF(Tableau1[[#This Row],[Débit]]&lt;&gt;"","Débit",""))</f>
        <v>Débit</v>
      </c>
      <c r="L46" s="120"/>
      <c r="M46" s="27"/>
    </row>
  </sheetData>
  <sortState ref="A2:N771">
    <sortCondition ref="B1"/>
  </sortState>
  <dataConsolidate/>
  <mergeCells count="1">
    <mergeCell ref="A1:M1"/>
  </mergeCells>
  <conditionalFormatting sqref="I3:J1048576">
    <cfRule type="cellIs" dxfId="0" priority="45" operator="lessThan">
      <formula>0</formula>
    </cfRule>
  </conditionalFormatting>
  <dataValidations count="5">
    <dataValidation type="list" allowBlank="1" showInputMessage="1" showErrorMessage="1" sqref="E2:F2">
      <formula1>categ</formula1>
    </dataValidation>
    <dataValidation type="list" allowBlank="1" showInputMessage="1" showErrorMessage="1" sqref="A3:A1048576">
      <formula1>compte</formula1>
    </dataValidation>
    <dataValidation type="list" allowBlank="1" showInputMessage="1" showErrorMessage="1" sqref="C11:C1048576">
      <formula1>Type_op</formula1>
    </dataValidation>
    <dataValidation type="list" allowBlank="1" showInputMessage="1" showErrorMessage="1" sqref="E3:E1048576">
      <formula1>Choix1</formula1>
    </dataValidation>
    <dataValidation type="list" allowBlank="1" showInputMessage="1" showErrorMessage="1" sqref="F3:F1048576">
      <formula1>OFFSET(Choix2,MATCH(E3,Choix1,0)-1,1,,COUNTA(OFFSET(Choix2,MATCH(E3,Choix1,0)-1,0))-1)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W27"/>
  <sheetViews>
    <sheetView workbookViewId="0">
      <selection activeCell="F5" sqref="F5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3" t="s">
        <v>18</v>
      </c>
      <c r="B1" s="15" t="s">
        <v>19</v>
      </c>
    </row>
    <row r="2" spans="1:49">
      <c r="A2" s="28" t="s">
        <v>105</v>
      </c>
      <c r="B2" s="117" t="str">
        <f t="shared" ref="B2:I2" ca="1" si="0">INDIRECT("Système!A" &amp; COLUMN(B2))</f>
        <v>YYY - Compte Courant</v>
      </c>
      <c r="C2" s="117" t="str">
        <f t="shared" ca="1" si="0"/>
        <v>YYY - Livret Epargne</v>
      </c>
      <c r="D2" s="117" t="str">
        <f t="shared" ca="1" si="0"/>
        <v>YYY - Monnaie</v>
      </c>
      <c r="E2" s="117" t="str">
        <f t="shared" ca="1" si="0"/>
        <v>XXX - Compte Courant</v>
      </c>
      <c r="F2" s="117" t="str">
        <f t="shared" ca="1" si="0"/>
        <v>XXX - Livret caisse d'Epargne</v>
      </c>
      <c r="G2" s="117" t="str">
        <f t="shared" ca="1" si="0"/>
        <v>XXX - Livret Compte courant</v>
      </c>
      <c r="H2" s="117" t="str">
        <f t="shared" ca="1" si="0"/>
        <v>XXX - Monnaie</v>
      </c>
      <c r="I2" s="117" t="str">
        <f t="shared" ca="1" si="0"/>
        <v>XYX - Compte Joint</v>
      </c>
      <c r="J2" s="117"/>
      <c r="K2" s="117"/>
      <c r="L2" s="117"/>
      <c r="M2" s="117"/>
      <c r="N2" s="117"/>
    </row>
    <row r="3" spans="1:49">
      <c r="A3" s="14" t="s">
        <v>6</v>
      </c>
      <c r="B3" s="6" t="s">
        <v>20</v>
      </c>
      <c r="C3" s="6" t="s">
        <v>21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7"/>
      <c r="Q3" s="7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</row>
    <row r="4" spans="1:49">
      <c r="A4" s="6" t="s">
        <v>22</v>
      </c>
      <c r="B4" s="6" t="s">
        <v>23</v>
      </c>
      <c r="C4" s="6" t="s">
        <v>6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7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</row>
    <row r="5" spans="1:49">
      <c r="A5" s="7" t="s">
        <v>24</v>
      </c>
      <c r="B5" s="7" t="s">
        <v>25</v>
      </c>
      <c r="C5" s="7" t="s">
        <v>26</v>
      </c>
      <c r="D5" s="7" t="s">
        <v>27</v>
      </c>
      <c r="E5" s="7" t="s">
        <v>28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</row>
    <row r="6" spans="1:49">
      <c r="A6" s="7" t="s">
        <v>29</v>
      </c>
      <c r="B6" s="7" t="s">
        <v>30</v>
      </c>
      <c r="C6" s="7" t="s">
        <v>31</v>
      </c>
      <c r="D6" s="7" t="s">
        <v>32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</row>
    <row r="7" spans="1:49">
      <c r="A7" s="7" t="s">
        <v>33</v>
      </c>
      <c r="B7" s="7" t="s">
        <v>34</v>
      </c>
      <c r="C7" s="7" t="s">
        <v>35</v>
      </c>
      <c r="D7" s="7" t="s">
        <v>36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</row>
    <row r="8" spans="1:49">
      <c r="A8" s="7" t="s">
        <v>37</v>
      </c>
      <c r="B8" s="7" t="s">
        <v>38</v>
      </c>
      <c r="C8" s="7" t="s">
        <v>4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6"/>
      <c r="P8" s="7"/>
      <c r="Q8" s="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</row>
    <row r="9" spans="1:49">
      <c r="A9" s="7" t="s">
        <v>39</v>
      </c>
      <c r="B9" s="7" t="s">
        <v>40</v>
      </c>
      <c r="C9" s="7" t="s">
        <v>41</v>
      </c>
      <c r="D9" s="7" t="s">
        <v>42</v>
      </c>
      <c r="E9" s="7" t="s">
        <v>43</v>
      </c>
      <c r="F9" s="7" t="s">
        <v>6</v>
      </c>
      <c r="G9" s="7" t="s">
        <v>44</v>
      </c>
      <c r="H9" s="7" t="s">
        <v>45</v>
      </c>
      <c r="I9" s="7"/>
      <c r="J9" s="7"/>
      <c r="K9" s="7"/>
      <c r="L9" s="7"/>
      <c r="M9" s="7"/>
      <c r="N9" s="6"/>
      <c r="O9" s="6"/>
      <c r="P9" s="7"/>
      <c r="Q9" s="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</row>
    <row r="10" spans="1:49">
      <c r="A10" s="7" t="s">
        <v>9</v>
      </c>
      <c r="B10" s="7" t="s">
        <v>46</v>
      </c>
      <c r="C10" s="7" t="s">
        <v>47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</row>
    <row r="11" spans="1:49">
      <c r="A11" s="7" t="s">
        <v>7</v>
      </c>
      <c r="B11" s="7" t="s">
        <v>48</v>
      </c>
      <c r="C11" s="7" t="s">
        <v>49</v>
      </c>
      <c r="D11" s="7" t="s">
        <v>50</v>
      </c>
      <c r="E11" s="7" t="s">
        <v>51</v>
      </c>
      <c r="F11" s="7" t="s">
        <v>58</v>
      </c>
      <c r="G11" s="7" t="s">
        <v>53</v>
      </c>
      <c r="H11" s="7" t="s">
        <v>5</v>
      </c>
      <c r="I11" s="7" t="s">
        <v>54</v>
      </c>
      <c r="J11" s="7" t="s">
        <v>55</v>
      </c>
      <c r="K11" s="7" t="s">
        <v>56</v>
      </c>
      <c r="L11" s="7" t="s">
        <v>57</v>
      </c>
      <c r="M11" s="7" t="s">
        <v>52</v>
      </c>
      <c r="N11" s="7" t="s">
        <v>59</v>
      </c>
      <c r="O11" s="7"/>
      <c r="P11" s="7"/>
      <c r="Q11" s="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</row>
    <row r="12" spans="1:49">
      <c r="A12" s="7" t="s">
        <v>60</v>
      </c>
      <c r="B12" s="7" t="s">
        <v>61</v>
      </c>
      <c r="C12" s="7" t="s">
        <v>62</v>
      </c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</row>
    <row r="13" spans="1:49">
      <c r="A13" s="7" t="s">
        <v>63</v>
      </c>
      <c r="B13" s="7" t="s">
        <v>64</v>
      </c>
      <c r="C13" s="7" t="s">
        <v>65</v>
      </c>
      <c r="D13" s="7" t="s">
        <v>66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</row>
    <row r="14" spans="1:49">
      <c r="A14" s="6" t="s">
        <v>67</v>
      </c>
      <c r="B14" s="6" t="s">
        <v>68</v>
      </c>
      <c r="C14" s="6" t="s">
        <v>69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7"/>
      <c r="P14" s="7"/>
      <c r="Q14" s="7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</row>
    <row r="15" spans="1:49" s="6" customFormat="1" ht="11.25">
      <c r="A15" s="7" t="s">
        <v>70</v>
      </c>
      <c r="B15" s="7" t="s">
        <v>68</v>
      </c>
      <c r="C15" s="7" t="s">
        <v>6</v>
      </c>
      <c r="D15" s="7" t="s">
        <v>71</v>
      </c>
      <c r="E15" s="7" t="s">
        <v>72</v>
      </c>
      <c r="F15" s="7" t="s">
        <v>69</v>
      </c>
      <c r="G15" s="7" t="s">
        <v>73</v>
      </c>
      <c r="H15" s="7" t="s">
        <v>74</v>
      </c>
      <c r="I15" s="7" t="s">
        <v>75</v>
      </c>
      <c r="J15" s="7"/>
      <c r="K15" s="7"/>
      <c r="L15" s="7"/>
      <c r="M15" s="7"/>
      <c r="N15" s="7"/>
      <c r="O15" s="7"/>
      <c r="P15" s="7"/>
      <c r="Q15" s="7"/>
    </row>
    <row r="16" spans="1:49" s="6" customFormat="1" ht="11.25"/>
    <row r="17" spans="2:5" s="6" customFormat="1" ht="11.25"/>
    <row r="18" spans="2:5" s="6" customFormat="1" ht="11.25"/>
    <row r="19" spans="2:5" s="6" customFormat="1" ht="11.25"/>
    <row r="20" spans="2:5" s="6" customFormat="1">
      <c r="B20"/>
      <c r="C20"/>
      <c r="D20"/>
      <c r="E20"/>
    </row>
    <row r="21" spans="2:5" s="6" customFormat="1">
      <c r="B21"/>
      <c r="C21"/>
      <c r="D21"/>
      <c r="E21"/>
    </row>
    <row r="22" spans="2:5" s="6" customFormat="1">
      <c r="B22"/>
      <c r="C22"/>
      <c r="D22"/>
      <c r="E22"/>
    </row>
    <row r="23" spans="2:5" s="6" customFormat="1" ht="11.25"/>
    <row r="24" spans="2:5" s="6" customFormat="1" ht="11.25"/>
    <row r="25" spans="2:5" s="6" customFormat="1" ht="11.25"/>
    <row r="26" spans="2:5" s="6" customFormat="1" ht="11.25"/>
    <row r="27" spans="2:5" s="6" customFormat="1" ht="11.25"/>
  </sheetData>
  <conditionalFormatting sqref="A2:A1048576">
    <cfRule type="expression" dxfId="79" priority="7">
      <formula>A2&lt;&gt;""</formula>
    </cfRule>
  </conditionalFormatting>
  <conditionalFormatting sqref="B2:XFD1048576">
    <cfRule type="expression" dxfId="78" priority="2">
      <formula>AND(COUNTIF(B2,"&gt;&lt;")&gt;0)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C26"/>
  <sheetViews>
    <sheetView workbookViewId="0">
      <selection activeCell="C10" sqref="C10"/>
    </sheetView>
  </sheetViews>
  <sheetFormatPr baseColWidth="10" defaultRowHeight="12.75"/>
  <cols>
    <col min="1" max="1" width="20" style="10" customWidth="1"/>
    <col min="2" max="2" width="18.28515625" bestFit="1" customWidth="1"/>
    <col min="3" max="3" width="28.140625" bestFit="1" customWidth="1"/>
  </cols>
  <sheetData>
    <row r="1" spans="1:3">
      <c r="A1" s="8" t="s">
        <v>1</v>
      </c>
      <c r="B1" s="152" t="s">
        <v>185</v>
      </c>
      <c r="C1" s="153"/>
    </row>
    <row r="2" spans="1:3">
      <c r="A2" s="11" t="s">
        <v>78</v>
      </c>
      <c r="B2" s="133" t="s">
        <v>186</v>
      </c>
      <c r="C2" s="133" t="s">
        <v>187</v>
      </c>
    </row>
    <row r="3" spans="1:3">
      <c r="A3" s="11" t="s">
        <v>79</v>
      </c>
      <c r="B3" s="102" t="s">
        <v>104</v>
      </c>
      <c r="C3" s="102" t="s">
        <v>188</v>
      </c>
    </row>
    <row r="4" spans="1:3">
      <c r="A4" s="11" t="s">
        <v>80</v>
      </c>
      <c r="B4" s="102" t="s">
        <v>183</v>
      </c>
      <c r="C4" s="102" t="s">
        <v>189</v>
      </c>
    </row>
    <row r="5" spans="1:3">
      <c r="A5" s="11" t="s">
        <v>81</v>
      </c>
      <c r="B5" s="102"/>
      <c r="C5" s="102" t="s">
        <v>203</v>
      </c>
    </row>
    <row r="6" spans="1:3">
      <c r="A6" s="11" t="s">
        <v>82</v>
      </c>
    </row>
    <row r="7" spans="1:3">
      <c r="A7" s="11" t="s">
        <v>83</v>
      </c>
    </row>
    <row r="8" spans="1:3">
      <c r="A8" s="11" t="s">
        <v>84</v>
      </c>
      <c r="C8" s="134"/>
    </row>
    <row r="9" spans="1:3">
      <c r="A9" s="11" t="s">
        <v>3</v>
      </c>
    </row>
    <row r="10" spans="1:3">
      <c r="A10" s="11" t="s">
        <v>77</v>
      </c>
    </row>
    <row r="11" spans="1:3">
      <c r="A11" s="11" t="s">
        <v>85</v>
      </c>
    </row>
    <row r="12" spans="1:3">
      <c r="A12" s="11" t="s">
        <v>86</v>
      </c>
    </row>
    <row r="13" spans="1:3">
      <c r="A13" s="11" t="s">
        <v>87</v>
      </c>
    </row>
    <row r="14" spans="1:3">
      <c r="A14" s="11" t="s">
        <v>88</v>
      </c>
    </row>
    <row r="15" spans="1:3">
      <c r="A15" s="11" t="s">
        <v>89</v>
      </c>
    </row>
    <row r="16" spans="1:3">
      <c r="A16" s="11" t="s">
        <v>90</v>
      </c>
    </row>
    <row r="17" spans="1:1">
      <c r="A17" s="11" t="s">
        <v>104</v>
      </c>
    </row>
    <row r="18" spans="1:1">
      <c r="A18" s="11" t="s">
        <v>5</v>
      </c>
    </row>
    <row r="19" spans="1:1">
      <c r="A19" s="12" t="s">
        <v>190</v>
      </c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6"/>
    </row>
  </sheetData>
  <mergeCells count="1">
    <mergeCell ref="B1:C1"/>
  </mergeCells>
  <conditionalFormatting sqref="A2:A1048576">
    <cfRule type="expression" dxfId="77" priority="1">
      <formula>A2&lt;&gt;""</formula>
    </cfRule>
  </conditionalFormatting>
  <conditionalFormatting sqref="B3:B1048576">
    <cfRule type="expression" dxfId="76" priority="2">
      <formula>B3&lt;&gt;""</formula>
    </cfRule>
  </conditionalFormatting>
  <conditionalFormatting sqref="C3:C1048576">
    <cfRule type="expression" dxfId="75" priority="3">
      <formula>C3&lt;&gt;""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H25"/>
  <sheetViews>
    <sheetView workbookViewId="0">
      <selection activeCell="H2" sqref="H2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85546875" bestFit="1" customWidth="1"/>
    <col min="8" max="8" width="17.7109375" bestFit="1" customWidth="1"/>
  </cols>
  <sheetData>
    <row r="1" spans="1:8">
      <c r="A1" s="58" t="s">
        <v>2</v>
      </c>
      <c r="B1" s="68" t="s">
        <v>147</v>
      </c>
      <c r="C1" s="154" t="s">
        <v>116</v>
      </c>
      <c r="D1" s="154"/>
      <c r="E1" s="59" t="s">
        <v>91</v>
      </c>
      <c r="F1" s="60" t="s">
        <v>131</v>
      </c>
      <c r="G1" s="60" t="s">
        <v>17</v>
      </c>
      <c r="H1" s="135" t="s">
        <v>71</v>
      </c>
    </row>
    <row r="2" spans="1:8">
      <c r="A2" s="50" t="s">
        <v>14</v>
      </c>
      <c r="B2" s="116" t="s">
        <v>207</v>
      </c>
      <c r="C2" s="48" t="s">
        <v>102</v>
      </c>
      <c r="D2" s="49" t="s">
        <v>126</v>
      </c>
      <c r="E2" s="16" t="s">
        <v>149</v>
      </c>
      <c r="F2" s="155" t="s">
        <v>132</v>
      </c>
      <c r="G2" s="156" t="s">
        <v>174</v>
      </c>
      <c r="H2" t="s">
        <v>194</v>
      </c>
    </row>
    <row r="3" spans="1:8">
      <c r="A3" s="50" t="s">
        <v>76</v>
      </c>
      <c r="B3" s="116" t="s">
        <v>146</v>
      </c>
      <c r="C3" s="48" t="s">
        <v>103</v>
      </c>
      <c r="D3" s="49" t="s">
        <v>126</v>
      </c>
      <c r="E3" s="16" t="s">
        <v>92</v>
      </c>
      <c r="F3" s="155"/>
      <c r="G3" s="157"/>
      <c r="H3" t="s">
        <v>196</v>
      </c>
    </row>
    <row r="4" spans="1:8">
      <c r="A4" s="51" t="s">
        <v>100</v>
      </c>
      <c r="B4" s="116" t="s">
        <v>146</v>
      </c>
      <c r="C4" s="48" t="s">
        <v>106</v>
      </c>
      <c r="D4" s="49" t="s">
        <v>126</v>
      </c>
      <c r="E4" s="16" t="s">
        <v>93</v>
      </c>
      <c r="F4" s="71" t="s">
        <v>148</v>
      </c>
      <c r="G4" s="69">
        <f ca="1">TODAY()</f>
        <v>42309</v>
      </c>
      <c r="H4" t="s">
        <v>195</v>
      </c>
    </row>
    <row r="5" spans="1:8">
      <c r="A5" s="50" t="s">
        <v>13</v>
      </c>
      <c r="B5" s="116" t="s">
        <v>176</v>
      </c>
      <c r="C5" s="48" t="s">
        <v>107</v>
      </c>
      <c r="D5" s="49" t="s">
        <v>126</v>
      </c>
      <c r="E5" s="16" t="s">
        <v>94</v>
      </c>
      <c r="H5" t="s">
        <v>197</v>
      </c>
    </row>
    <row r="6" spans="1:8">
      <c r="A6" s="51" t="s">
        <v>15</v>
      </c>
      <c r="B6" s="116" t="s">
        <v>146</v>
      </c>
      <c r="C6" s="48" t="s">
        <v>108</v>
      </c>
      <c r="D6" s="49" t="s">
        <v>126</v>
      </c>
      <c r="E6" s="16" t="s">
        <v>95</v>
      </c>
      <c r="H6" t="s">
        <v>198</v>
      </c>
    </row>
    <row r="7" spans="1:8">
      <c r="A7" s="50" t="s">
        <v>16</v>
      </c>
      <c r="B7" s="116" t="s">
        <v>146</v>
      </c>
      <c r="C7" s="48" t="s">
        <v>109</v>
      </c>
      <c r="D7" s="49" t="s">
        <v>126</v>
      </c>
      <c r="E7" s="16" t="s">
        <v>96</v>
      </c>
    </row>
    <row r="8" spans="1:8">
      <c r="A8" s="51" t="s">
        <v>99</v>
      </c>
      <c r="B8" s="116" t="s">
        <v>146</v>
      </c>
      <c r="C8" s="48" t="s">
        <v>110</v>
      </c>
      <c r="D8" s="49" t="s">
        <v>126</v>
      </c>
      <c r="E8" s="9" t="s">
        <v>97</v>
      </c>
      <c r="G8" s="102"/>
    </row>
    <row r="9" spans="1:8">
      <c r="A9" s="51" t="s">
        <v>17</v>
      </c>
      <c r="B9" s="116" t="s">
        <v>176</v>
      </c>
      <c r="C9" s="48" t="s">
        <v>111</v>
      </c>
      <c r="D9" s="49" t="s">
        <v>126</v>
      </c>
      <c r="E9" s="9" t="s">
        <v>98</v>
      </c>
    </row>
    <row r="10" spans="1:8">
      <c r="A10" s="6"/>
      <c r="B10" s="6"/>
      <c r="C10" s="48" t="s">
        <v>112</v>
      </c>
      <c r="D10" s="49" t="s">
        <v>126</v>
      </c>
      <c r="E10" s="6"/>
    </row>
    <row r="11" spans="1:8">
      <c r="A11" s="6"/>
      <c r="B11" s="6"/>
      <c r="C11" s="48" t="s">
        <v>113</v>
      </c>
      <c r="D11" s="49" t="s">
        <v>133</v>
      </c>
      <c r="E11" s="6"/>
    </row>
    <row r="12" spans="1:8">
      <c r="A12" s="6"/>
      <c r="B12" s="6"/>
      <c r="C12" s="48" t="s">
        <v>114</v>
      </c>
      <c r="D12" s="49" t="s">
        <v>133</v>
      </c>
      <c r="E12" s="5"/>
    </row>
    <row r="13" spans="1:8">
      <c r="A13" s="6"/>
      <c r="B13" s="6"/>
      <c r="C13" s="48" t="s">
        <v>115</v>
      </c>
      <c r="D13" s="49" t="s">
        <v>133</v>
      </c>
    </row>
    <row r="14" spans="1:8">
      <c r="A14" s="6"/>
      <c r="B14" s="6"/>
      <c r="E14" s="6"/>
    </row>
    <row r="15" spans="1:8">
      <c r="A15" s="6"/>
      <c r="B15" s="6"/>
      <c r="E15" s="6"/>
    </row>
    <row r="16" spans="1:8">
      <c r="A16" s="6"/>
      <c r="B16" s="6"/>
      <c r="E16" s="6"/>
    </row>
    <row r="17" spans="1:5">
      <c r="A17" s="6"/>
      <c r="B17" s="6"/>
      <c r="E17" s="6"/>
    </row>
    <row r="18" spans="1:5">
      <c r="A18" s="6"/>
      <c r="B18" s="6"/>
      <c r="E18" s="6"/>
    </row>
    <row r="19" spans="1:5">
      <c r="A19" s="6"/>
      <c r="B19" s="6"/>
      <c r="E19" s="6"/>
    </row>
    <row r="20" spans="1:5">
      <c r="A20" s="6"/>
      <c r="B20" s="6"/>
      <c r="E20" s="6"/>
    </row>
    <row r="21" spans="1:5">
      <c r="E21" s="6"/>
    </row>
    <row r="22" spans="1:5">
      <c r="E22" s="6"/>
    </row>
    <row r="23" spans="1:5">
      <c r="E23" s="6"/>
    </row>
    <row r="24" spans="1:5">
      <c r="E24" s="6"/>
    </row>
    <row r="25" spans="1:5">
      <c r="E25" s="6"/>
    </row>
  </sheetData>
  <mergeCells count="3">
    <mergeCell ref="C1:D1"/>
    <mergeCell ref="F2:F3"/>
    <mergeCell ref="G2:G3"/>
  </mergeCells>
  <conditionalFormatting sqref="A2:B1048576">
    <cfRule type="expression" dxfId="74" priority="1">
      <formula>A2&lt;&gt;""</formula>
    </cfRule>
  </conditionalFormatting>
  <conditionalFormatting sqref="E2:E1048576">
    <cfRule type="expression" dxfId="73" priority="8">
      <formula>E2&lt;&gt;""</formula>
    </cfRule>
  </conditionalFormatting>
  <conditionalFormatting sqref="H2:H1048576">
    <cfRule type="expression" dxfId="72" priority="9">
      <formula>H2&lt;&gt;""</formula>
    </cfRule>
  </conditionalFormatting>
  <conditionalFormatting sqref="D2:D1048576">
    <cfRule type="cellIs" dxfId="71" priority="2" operator="equal">
      <formula>"Non Inscrite"</formula>
    </cfRule>
    <cfRule type="cellIs" dxfId="70" priority="3" operator="equal">
      <formula>"Inscrite"</formula>
    </cfRule>
  </conditionalFormatting>
  <dataValidations disablePrompts="1"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legacyDrawing r:id="rId2"/>
  <oleObjects>
    <oleObject progId="Word.Document.8" dvAspect="DVASPECT_ICON" shapeId="3076" r:id="rId3"/>
    <oleObject progId="Word.Document.8" dvAspect="DVASPECT_ICON" shapeId="3079" r:id="rId4"/>
  </oleObjec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S8"/>
  <sheetViews>
    <sheetView zoomScale="85" zoomScaleNormal="85" workbookViewId="0">
      <selection activeCell="L12" sqref="L12"/>
    </sheetView>
  </sheetViews>
  <sheetFormatPr baseColWidth="10" defaultRowHeight="12.75"/>
  <cols>
    <col min="1" max="1" width="20.140625" bestFit="1" customWidth="1"/>
    <col min="2" max="2" width="7.42578125" style="40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122" customWidth="1"/>
    <col min="7" max="7" width="12.85546875" bestFit="1" customWidth="1"/>
    <col min="8" max="17" width="11.42578125" style="126"/>
    <col min="18" max="19" width="11.42578125" style="44"/>
  </cols>
  <sheetData>
    <row r="1" spans="1:19" ht="25.5">
      <c r="A1" s="34" t="s">
        <v>2</v>
      </c>
      <c r="B1" s="35" t="s">
        <v>0</v>
      </c>
      <c r="C1" s="35" t="s">
        <v>91</v>
      </c>
      <c r="D1" s="34" t="s">
        <v>1</v>
      </c>
      <c r="E1" s="34" t="s">
        <v>18</v>
      </c>
      <c r="F1" s="34" t="s">
        <v>19</v>
      </c>
      <c r="G1" s="34" t="s">
        <v>101</v>
      </c>
      <c r="H1" s="18" t="s">
        <v>102</v>
      </c>
      <c r="I1" s="29" t="s">
        <v>103</v>
      </c>
      <c r="J1" s="37" t="s">
        <v>106</v>
      </c>
      <c r="K1" s="37" t="s">
        <v>107</v>
      </c>
      <c r="L1" s="37" t="s">
        <v>108</v>
      </c>
      <c r="M1" s="37" t="s">
        <v>109</v>
      </c>
      <c r="N1" s="37" t="s">
        <v>110</v>
      </c>
      <c r="O1" s="37" t="s">
        <v>111</v>
      </c>
      <c r="P1" s="37" t="s">
        <v>112</v>
      </c>
      <c r="Q1" s="37" t="s">
        <v>113</v>
      </c>
      <c r="R1" s="37" t="s">
        <v>114</v>
      </c>
      <c r="S1" s="37" t="s">
        <v>115</v>
      </c>
    </row>
    <row r="2" spans="1:19">
      <c r="A2" s="19" t="s">
        <v>14</v>
      </c>
      <c r="B2" s="39">
        <v>1</v>
      </c>
      <c r="C2" s="20" t="s">
        <v>95</v>
      </c>
      <c r="D2" s="21" t="s">
        <v>127</v>
      </c>
      <c r="E2" s="21" t="s">
        <v>105</v>
      </c>
      <c r="F2" s="121" t="s">
        <v>17</v>
      </c>
      <c r="G2" s="21" t="s">
        <v>12</v>
      </c>
      <c r="H2" s="70">
        <v>-110</v>
      </c>
      <c r="I2" s="70">
        <v>-120</v>
      </c>
      <c r="J2" s="70">
        <v>-130</v>
      </c>
      <c r="K2" s="70">
        <v>-140</v>
      </c>
      <c r="L2" s="70">
        <v>-150</v>
      </c>
      <c r="M2" s="70">
        <v>-160</v>
      </c>
      <c r="N2" s="70">
        <v>-170</v>
      </c>
      <c r="O2" s="70">
        <v>-180</v>
      </c>
      <c r="P2" s="70">
        <v>-190</v>
      </c>
      <c r="Q2" s="70">
        <v>-200</v>
      </c>
      <c r="R2" s="47"/>
      <c r="S2" s="47"/>
    </row>
    <row r="3" spans="1:19">
      <c r="A3" s="19" t="s">
        <v>13</v>
      </c>
      <c r="B3" s="39">
        <v>1</v>
      </c>
      <c r="C3" s="20" t="s">
        <v>95</v>
      </c>
      <c r="D3" s="21" t="s">
        <v>127</v>
      </c>
      <c r="E3" s="21" t="s">
        <v>105</v>
      </c>
      <c r="F3" s="121" t="s">
        <v>17</v>
      </c>
      <c r="G3" s="32" t="s">
        <v>12</v>
      </c>
      <c r="H3" s="70">
        <v>-111</v>
      </c>
      <c r="I3" s="123">
        <v>-121</v>
      </c>
      <c r="J3" s="70">
        <v>-131</v>
      </c>
      <c r="K3" s="70">
        <v>-141</v>
      </c>
      <c r="L3" s="70">
        <v>-151</v>
      </c>
      <c r="M3" s="70">
        <v>-161</v>
      </c>
      <c r="N3" s="70">
        <v>-171</v>
      </c>
      <c r="O3" s="70">
        <v>-181</v>
      </c>
      <c r="P3" s="70">
        <v>-191</v>
      </c>
      <c r="Q3" s="70">
        <v>-201</v>
      </c>
      <c r="R3" s="47"/>
      <c r="S3" s="47"/>
    </row>
    <row r="4" spans="1:19">
      <c r="A4" s="19" t="s">
        <v>14</v>
      </c>
      <c r="B4" s="39">
        <v>2</v>
      </c>
      <c r="C4" s="20" t="s">
        <v>94</v>
      </c>
      <c r="D4" s="21" t="s">
        <v>87</v>
      </c>
      <c r="E4" s="21" t="s">
        <v>22</v>
      </c>
      <c r="F4" s="121" t="s">
        <v>23</v>
      </c>
      <c r="G4" s="21" t="s">
        <v>12</v>
      </c>
      <c r="H4" s="70">
        <v>-210</v>
      </c>
      <c r="I4" s="70">
        <v>-220</v>
      </c>
      <c r="J4" s="70">
        <v>-230</v>
      </c>
      <c r="K4" s="70">
        <v>-240</v>
      </c>
      <c r="L4" s="70">
        <v>-250</v>
      </c>
      <c r="M4" s="70">
        <v>-260</v>
      </c>
      <c r="N4" s="70">
        <v>-270</v>
      </c>
      <c r="O4" s="70">
        <v>-280</v>
      </c>
      <c r="P4" s="70">
        <v>-290</v>
      </c>
      <c r="Q4" s="70">
        <v>-300</v>
      </c>
      <c r="R4" s="47"/>
      <c r="S4" s="47"/>
    </row>
    <row r="5" spans="1:19">
      <c r="A5" s="19" t="s">
        <v>14</v>
      </c>
      <c r="B5" s="39">
        <v>3</v>
      </c>
      <c r="C5" s="20" t="s">
        <v>93</v>
      </c>
      <c r="D5" s="21" t="s">
        <v>128</v>
      </c>
      <c r="E5" s="21" t="s">
        <v>22</v>
      </c>
      <c r="F5" s="121" t="s">
        <v>6</v>
      </c>
      <c r="G5" s="21" t="s">
        <v>11</v>
      </c>
      <c r="H5" s="70">
        <v>310</v>
      </c>
      <c r="I5" s="123">
        <v>320</v>
      </c>
      <c r="J5" s="70">
        <v>330</v>
      </c>
      <c r="K5" s="123">
        <v>340</v>
      </c>
      <c r="L5" s="70">
        <v>350</v>
      </c>
      <c r="M5" s="123">
        <v>360</v>
      </c>
      <c r="N5" s="70">
        <v>370</v>
      </c>
      <c r="O5" s="123">
        <v>380</v>
      </c>
      <c r="P5" s="70">
        <v>390</v>
      </c>
      <c r="Q5" s="123">
        <v>400</v>
      </c>
      <c r="R5" s="47"/>
      <c r="S5" s="47"/>
    </row>
    <row r="6" spans="1:19">
      <c r="A6" s="30" t="s">
        <v>14</v>
      </c>
      <c r="B6" s="39">
        <v>4</v>
      </c>
      <c r="C6" s="31" t="s">
        <v>94</v>
      </c>
      <c r="D6" s="32" t="s">
        <v>119</v>
      </c>
      <c r="E6" s="32" t="s">
        <v>37</v>
      </c>
      <c r="F6" s="121" t="s">
        <v>38</v>
      </c>
      <c r="G6" s="32" t="s">
        <v>11</v>
      </c>
      <c r="H6" s="124">
        <v>410</v>
      </c>
      <c r="I6" s="124">
        <v>420</v>
      </c>
      <c r="J6" s="124">
        <v>430</v>
      </c>
      <c r="K6" s="124">
        <v>440</v>
      </c>
      <c r="L6" s="124">
        <v>450</v>
      </c>
      <c r="M6" s="124">
        <v>460</v>
      </c>
      <c r="N6" s="124">
        <v>470</v>
      </c>
      <c r="O6" s="124">
        <v>480</v>
      </c>
      <c r="P6" s="124">
        <v>490</v>
      </c>
      <c r="Q6" s="124">
        <v>500</v>
      </c>
      <c r="R6" s="47"/>
      <c r="S6" s="47"/>
    </row>
    <row r="7" spans="1:19">
      <c r="A7" s="33" t="s">
        <v>17</v>
      </c>
      <c r="B7" s="39">
        <v>5</v>
      </c>
      <c r="C7" s="31" t="s">
        <v>95</v>
      </c>
      <c r="D7" s="32" t="s">
        <v>127</v>
      </c>
      <c r="E7" s="32" t="s">
        <v>39</v>
      </c>
      <c r="F7" s="121" t="s">
        <v>40</v>
      </c>
      <c r="G7" s="32" t="s">
        <v>12</v>
      </c>
      <c r="H7" s="124"/>
      <c r="I7" s="125"/>
      <c r="J7" s="47"/>
      <c r="K7" s="47"/>
      <c r="L7" s="47"/>
      <c r="M7" s="47"/>
      <c r="N7" s="47"/>
      <c r="O7" s="47">
        <v>-8888</v>
      </c>
      <c r="P7" s="47"/>
      <c r="Q7" s="47"/>
      <c r="R7" s="47"/>
      <c r="S7" s="47"/>
    </row>
    <row r="8" spans="1:19">
      <c r="A8" s="36" t="s">
        <v>14</v>
      </c>
      <c r="B8" s="39">
        <v>6</v>
      </c>
      <c r="C8" s="31" t="s">
        <v>95</v>
      </c>
      <c r="D8" s="32" t="s">
        <v>104</v>
      </c>
      <c r="E8" s="32" t="s">
        <v>33</v>
      </c>
      <c r="F8" s="121" t="s">
        <v>34</v>
      </c>
      <c r="G8" s="32" t="s">
        <v>12</v>
      </c>
      <c r="H8" s="124"/>
      <c r="I8" s="125"/>
      <c r="J8" s="47"/>
      <c r="K8" s="47"/>
      <c r="L8" s="47"/>
      <c r="M8" s="47"/>
      <c r="N8" s="47"/>
      <c r="O8" s="47">
        <v>-9999</v>
      </c>
      <c r="P8" s="47"/>
      <c r="Q8" s="47"/>
      <c r="R8" s="47"/>
      <c r="S8" s="47"/>
    </row>
  </sheetData>
  <dataValidations count="6">
    <dataValidation type="list" allowBlank="1" showInputMessage="1" showErrorMessage="1" sqref="E2:E1048576">
      <formula1>Choix1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K17"/>
  <sheetViews>
    <sheetView workbookViewId="0">
      <selection activeCell="E6" sqref="E6"/>
    </sheetView>
  </sheetViews>
  <sheetFormatPr baseColWidth="10" defaultRowHeight="12.75"/>
  <cols>
    <col min="1" max="1" width="9.85546875" style="107" bestFit="1" customWidth="1"/>
    <col min="2" max="2" width="14.140625" style="107" bestFit="1" customWidth="1"/>
    <col min="3" max="3" width="14.7109375" style="107" bestFit="1" customWidth="1"/>
    <col min="5" max="5" width="8.7109375" style="44" bestFit="1" customWidth="1"/>
    <col min="6" max="6" width="21" style="129" bestFit="1" customWidth="1"/>
    <col min="7" max="7" width="17.7109375" style="129" bestFit="1" customWidth="1"/>
    <col min="8" max="8" width="7.42578125" style="132" bestFit="1" customWidth="1"/>
    <col min="9" max="9" width="14.42578125" style="110" bestFit="1" customWidth="1"/>
    <col min="10" max="10" width="14" bestFit="1" customWidth="1"/>
  </cols>
  <sheetData>
    <row r="1" spans="1:11">
      <c r="A1" s="102" t="s">
        <v>0</v>
      </c>
      <c r="B1" s="102" t="s">
        <v>184</v>
      </c>
      <c r="C1" s="102" t="s">
        <v>70</v>
      </c>
      <c r="D1" s="102" t="s">
        <v>1</v>
      </c>
      <c r="E1" s="102" t="s">
        <v>12</v>
      </c>
      <c r="F1" s="102" t="s">
        <v>171</v>
      </c>
      <c r="G1" s="102" t="s">
        <v>71</v>
      </c>
      <c r="H1" s="102" t="s">
        <v>169</v>
      </c>
      <c r="I1" s="102" t="s">
        <v>170</v>
      </c>
      <c r="J1" s="102" t="s">
        <v>173</v>
      </c>
      <c r="K1" t="s">
        <v>10</v>
      </c>
    </row>
    <row r="2" spans="1:11">
      <c r="A2" s="106">
        <v>42370</v>
      </c>
      <c r="B2" s="106" t="s">
        <v>104</v>
      </c>
      <c r="C2" s="106" t="s">
        <v>188</v>
      </c>
      <c r="D2" s="102" t="s">
        <v>172</v>
      </c>
      <c r="E2" s="108">
        <v>-60</v>
      </c>
      <c r="F2" s="127">
        <v>800.3</v>
      </c>
      <c r="G2" s="127"/>
      <c r="H2" s="130">
        <v>50</v>
      </c>
      <c r="I2" s="109">
        <v>1.32</v>
      </c>
      <c r="J2" s="114">
        <f>Tableau4[[#This Row],[Distance parcourue]]/100</f>
        <v>8.0030000000000001</v>
      </c>
      <c r="K2" s="134"/>
    </row>
    <row r="3" spans="1:11">
      <c r="A3" s="111">
        <v>40909</v>
      </c>
      <c r="B3" s="111" t="s">
        <v>183</v>
      </c>
      <c r="C3" s="111" t="s">
        <v>189</v>
      </c>
      <c r="D3" s="33" t="s">
        <v>191</v>
      </c>
      <c r="E3" s="112">
        <v>-100</v>
      </c>
      <c r="F3" s="128"/>
      <c r="G3" s="128"/>
      <c r="H3" s="131"/>
      <c r="I3" s="113"/>
      <c r="J3" s="115">
        <f>Tableau4[[#This Row],[Distance parcourue]]/100</f>
        <v>0</v>
      </c>
      <c r="K3" s="134"/>
    </row>
    <row r="4" spans="1:11">
      <c r="A4" s="106">
        <v>40909</v>
      </c>
      <c r="B4" s="106" t="s">
        <v>183</v>
      </c>
      <c r="C4" s="106" t="s">
        <v>189</v>
      </c>
      <c r="D4" s="102" t="s">
        <v>199</v>
      </c>
      <c r="E4" s="108">
        <v>-100</v>
      </c>
      <c r="F4" s="127">
        <v>10</v>
      </c>
      <c r="G4" s="127">
        <v>10</v>
      </c>
      <c r="H4" s="130">
        <v>1</v>
      </c>
      <c r="I4" s="109">
        <v>2</v>
      </c>
      <c r="J4" s="114">
        <f>Tableau4[[#This Row],[Distance parcourue]]/100</f>
        <v>0.1</v>
      </c>
      <c r="K4" s="102" t="s">
        <v>200</v>
      </c>
    </row>
    <row r="5" spans="1:11">
      <c r="A5" s="106">
        <v>40909</v>
      </c>
      <c r="B5" s="106" t="s">
        <v>183</v>
      </c>
      <c r="C5" s="106" t="s">
        <v>189</v>
      </c>
      <c r="D5" s="102" t="s">
        <v>199</v>
      </c>
      <c r="E5" s="108">
        <v>-100</v>
      </c>
      <c r="F5" s="127">
        <v>10</v>
      </c>
      <c r="G5" s="127">
        <v>10</v>
      </c>
      <c r="H5" s="130">
        <v>1</v>
      </c>
      <c r="I5" s="109">
        <v>2</v>
      </c>
      <c r="J5" s="114">
        <f>Tableau4[[#This Row],[Distance parcourue]]/100</f>
        <v>0.1</v>
      </c>
      <c r="K5" s="102" t="s">
        <v>200</v>
      </c>
    </row>
    <row r="6" spans="1:11">
      <c r="A6" s="111">
        <v>42015</v>
      </c>
      <c r="B6" s="111" t="s">
        <v>104</v>
      </c>
      <c r="C6" s="111" t="s">
        <v>188</v>
      </c>
      <c r="D6" s="33"/>
      <c r="E6" s="112">
        <v>-45</v>
      </c>
      <c r="F6" s="128">
        <v>450</v>
      </c>
      <c r="G6" s="128" t="s">
        <v>196</v>
      </c>
      <c r="H6" s="131">
        <v>46</v>
      </c>
      <c r="I6" s="113">
        <v>4.5599999999999996</v>
      </c>
      <c r="J6" s="115">
        <f>Tableau4[[#This Row],[Distance parcourue]]/100</f>
        <v>4.5</v>
      </c>
      <c r="K6" s="33"/>
    </row>
    <row r="7" spans="1:11">
      <c r="A7" s="143" t="s">
        <v>204</v>
      </c>
      <c r="B7" s="143" t="s">
        <v>104</v>
      </c>
      <c r="C7" s="143" t="s">
        <v>188</v>
      </c>
      <c r="D7" s="144" t="s">
        <v>205</v>
      </c>
      <c r="E7" s="145">
        <v>-55</v>
      </c>
      <c r="F7" s="146">
        <v>550</v>
      </c>
      <c r="G7" s="146" t="s">
        <v>196</v>
      </c>
      <c r="H7" s="147">
        <v>56</v>
      </c>
      <c r="I7" s="148">
        <v>5.56</v>
      </c>
      <c r="J7" s="149">
        <f>Tableau4[[#This Row],[Distance parcourue]]/100</f>
        <v>5.5</v>
      </c>
      <c r="K7" s="144"/>
    </row>
    <row r="8" spans="1:11">
      <c r="A8" s="143">
        <v>42167</v>
      </c>
      <c r="B8" s="143" t="s">
        <v>104</v>
      </c>
      <c r="C8" s="143" t="s">
        <v>188</v>
      </c>
      <c r="D8" s="144" t="s">
        <v>212</v>
      </c>
      <c r="E8" s="145">
        <v>-60</v>
      </c>
      <c r="F8" s="146">
        <v>600</v>
      </c>
      <c r="G8" s="146" t="s">
        <v>194</v>
      </c>
      <c r="H8" s="147">
        <v>66</v>
      </c>
      <c r="I8" s="148" t="s">
        <v>213</v>
      </c>
      <c r="J8" s="149">
        <f>Tableau4[[#This Row],[Distance parcourue]]/100</f>
        <v>6</v>
      </c>
      <c r="K8" s="144"/>
    </row>
    <row r="9" spans="1:11">
      <c r="A9" s="143" t="s">
        <v>214</v>
      </c>
      <c r="B9" s="143" t="s">
        <v>183</v>
      </c>
      <c r="C9" s="143" t="s">
        <v>189</v>
      </c>
      <c r="D9" s="144" t="s">
        <v>215</v>
      </c>
      <c r="E9" s="145">
        <v>-70</v>
      </c>
      <c r="F9" s="146">
        <v>700</v>
      </c>
      <c r="G9" s="146" t="s">
        <v>195</v>
      </c>
      <c r="H9" s="147">
        <v>77</v>
      </c>
      <c r="I9" s="148" t="s">
        <v>216</v>
      </c>
      <c r="J9" s="149">
        <f>Tableau4[[#This Row],[Distance parcourue]]/100</f>
        <v>7</v>
      </c>
      <c r="K9" s="144"/>
    </row>
    <row r="10" spans="1:11">
      <c r="A10" s="143">
        <v>42167</v>
      </c>
      <c r="B10" s="143" t="s">
        <v>104</v>
      </c>
      <c r="C10" s="143" t="s">
        <v>188</v>
      </c>
      <c r="D10" s="144" t="s">
        <v>217</v>
      </c>
      <c r="E10" s="145">
        <v>-80</v>
      </c>
      <c r="F10" s="146">
        <v>800</v>
      </c>
      <c r="G10" s="146" t="s">
        <v>196</v>
      </c>
      <c r="H10" s="147">
        <v>88</v>
      </c>
      <c r="I10" s="148" t="s">
        <v>218</v>
      </c>
      <c r="J10" s="149">
        <f>Tableau4[[#This Row],[Distance parcourue]]/100</f>
        <v>8</v>
      </c>
      <c r="K10" s="144"/>
    </row>
    <row r="17" spans="3:9">
      <c r="C17"/>
      <c r="D17" s="44"/>
      <c r="E17" s="129"/>
      <c r="F17" s="132"/>
      <c r="G17" s="132"/>
      <c r="H17" s="110"/>
      <c r="I17"/>
    </row>
  </sheetData>
  <conditionalFormatting sqref="E2:E1048576">
    <cfRule type="cellIs" dxfId="46" priority="1" operator="lessThanOrEqual">
      <formula>0</formula>
    </cfRule>
  </conditionalFormatting>
  <dataValidations count="3">
    <dataValidation type="list" allowBlank="1" showInputMessage="1" showErrorMessage="1" sqref="B2:B16 B18:B1048576 A17">
      <formula1>Conducteur</formula1>
    </dataValidation>
    <dataValidation type="list" allowBlank="1" showInputMessage="1" showErrorMessage="1" sqref="C2:C16 C18:C1048576 B17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"/>
  <dimension ref="A1:AC4"/>
  <sheetViews>
    <sheetView workbookViewId="0">
      <selection activeCell="B9" sqref="B9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58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9"/>
      <c r="R1" s="65">
        <v>1</v>
      </c>
      <c r="S1" s="65">
        <v>2</v>
      </c>
      <c r="T1" s="65">
        <v>3</v>
      </c>
      <c r="U1" s="65">
        <v>4</v>
      </c>
      <c r="V1" s="65">
        <v>5</v>
      </c>
      <c r="W1" s="65">
        <v>6</v>
      </c>
      <c r="X1" s="65">
        <v>7</v>
      </c>
      <c r="Y1" s="65">
        <v>8</v>
      </c>
      <c r="Z1" s="65">
        <v>9</v>
      </c>
      <c r="AA1" s="65">
        <v>10</v>
      </c>
      <c r="AB1" s="65">
        <v>11</v>
      </c>
      <c r="AC1" s="65">
        <v>12</v>
      </c>
    </row>
    <row r="2" spans="1:29">
      <c r="A2" s="160"/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1"/>
      <c r="R2" s="66" t="e">
        <f ca="1">SUM(INDIRECT("R4:R"&amp;COUNTA($C:$C)+3))</f>
        <v>#N/A</v>
      </c>
      <c r="S2" s="66" t="e">
        <f ca="1">SUM(INDIRECT("S4:S"&amp;COUNTA($C:$C)+3))</f>
        <v>#N/A</v>
      </c>
      <c r="T2" s="66" t="e">
        <f ca="1">SUM(INDIRECT("T4:T"&amp;COUNTA($C:$C)+3))</f>
        <v>#N/A</v>
      </c>
      <c r="U2" s="66" t="e">
        <f ca="1">SUM(INDIRECT("U4:U"&amp;COUNTA($C:$C)+3))</f>
        <v>#N/A</v>
      </c>
      <c r="V2" s="66" t="e">
        <f ca="1">SUM(INDIRECT("V4:V"&amp;COUNTA($C:$C)+3))</f>
        <v>#N/A</v>
      </c>
      <c r="W2" s="66" t="e">
        <f ca="1">SUM(INDIRECT("W4:W"&amp;COUNTA($C:$C)+3))</f>
        <v>#N/A</v>
      </c>
      <c r="X2" s="66" t="e">
        <f ca="1">SUM(INDIRECT("X4:X"&amp;COUNTA($C:$C)+3))</f>
        <v>#N/A</v>
      </c>
      <c r="Y2" s="66" t="e">
        <f ca="1">SUM(INDIRECT("Y4:Y"&amp;COUNTA($C:$C)+3))</f>
        <v>#N/A</v>
      </c>
      <c r="Z2" s="66" t="e">
        <f ca="1">SUM(INDIRECT("Z4:Z"&amp;COUNTA($C:$C)+3))</f>
        <v>#N/A</v>
      </c>
      <c r="AA2" s="66" t="e">
        <f ca="1">SUM(INDIRECT("AA4:AA"&amp;COUNTA($C:$C)+3))</f>
        <v>#N/A</v>
      </c>
      <c r="AB2" s="66" t="e">
        <f ca="1">SUM(INDIRECT("AB4:AB"&amp;COUNTA($C:$C)+3))</f>
        <v>#N/A</v>
      </c>
      <c r="AC2" s="66" t="e">
        <f ca="1">SUM(INDIRECT("AC4:AC"&amp;COUNTA($C:$C)+3))</f>
        <v>#N/A</v>
      </c>
    </row>
    <row r="3" spans="1:29" ht="25.5">
      <c r="A3" s="105" t="s">
        <v>2</v>
      </c>
      <c r="B3" s="61" t="s">
        <v>1</v>
      </c>
      <c r="C3" s="105" t="s">
        <v>18</v>
      </c>
      <c r="D3" s="61" t="s">
        <v>19</v>
      </c>
      <c r="E3" s="61" t="s">
        <v>168</v>
      </c>
      <c r="F3" s="62" t="s">
        <v>102</v>
      </c>
      <c r="G3" s="62" t="s">
        <v>103</v>
      </c>
      <c r="H3" s="63" t="s">
        <v>106</v>
      </c>
      <c r="I3" s="63" t="s">
        <v>107</v>
      </c>
      <c r="J3" s="63" t="s">
        <v>108</v>
      </c>
      <c r="K3" s="63" t="s">
        <v>109</v>
      </c>
      <c r="L3" s="63" t="s">
        <v>110</v>
      </c>
      <c r="M3" s="63" t="s">
        <v>111</v>
      </c>
      <c r="N3" s="63" t="s">
        <v>112</v>
      </c>
      <c r="O3" s="63" t="s">
        <v>113</v>
      </c>
      <c r="P3" s="63" t="s">
        <v>114</v>
      </c>
      <c r="Q3" s="63" t="s">
        <v>115</v>
      </c>
      <c r="R3" s="64" t="s">
        <v>135</v>
      </c>
      <c r="S3" s="64" t="s">
        <v>134</v>
      </c>
      <c r="T3" s="64" t="s">
        <v>136</v>
      </c>
      <c r="U3" s="64" t="s">
        <v>137</v>
      </c>
      <c r="V3" s="64" t="s">
        <v>138</v>
      </c>
      <c r="W3" s="64" t="s">
        <v>139</v>
      </c>
      <c r="X3" s="64" t="s">
        <v>140</v>
      </c>
      <c r="Y3" s="64" t="s">
        <v>141</v>
      </c>
      <c r="Z3" s="64" t="s">
        <v>142</v>
      </c>
      <c r="AA3" s="64" t="s">
        <v>143</v>
      </c>
      <c r="AB3" s="64" t="s">
        <v>144</v>
      </c>
      <c r="AC3" s="64" t="s">
        <v>145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67" t="e">
        <f t="shared" ref="R4:AC4" ca="1" si="0">F4-SUMPRODUCT((Libellés_principaux=$C4)*(Libellés_secondaires=$D4)*(Débit))</f>
        <v>#N/A</v>
      </c>
      <c r="S4" s="67" t="e">
        <f t="shared" ca="1" si="0"/>
        <v>#N/A</v>
      </c>
      <c r="T4" s="67" t="e">
        <f t="shared" ca="1" si="0"/>
        <v>#N/A</v>
      </c>
      <c r="U4" s="67" t="e">
        <f t="shared" ca="1" si="0"/>
        <v>#N/A</v>
      </c>
      <c r="V4" s="67" t="e">
        <f t="shared" ca="1" si="0"/>
        <v>#N/A</v>
      </c>
      <c r="W4" s="67" t="e">
        <f t="shared" ca="1" si="0"/>
        <v>#N/A</v>
      </c>
      <c r="X4" s="67" t="e">
        <f t="shared" ca="1" si="0"/>
        <v>#N/A</v>
      </c>
      <c r="Y4" s="67" t="e">
        <f t="shared" ca="1" si="0"/>
        <v>#N/A</v>
      </c>
      <c r="Z4" s="67" t="e">
        <f t="shared" ca="1" si="0"/>
        <v>#N/A</v>
      </c>
      <c r="AA4" s="67" t="e">
        <f t="shared" ca="1" si="0"/>
        <v>#N/A</v>
      </c>
      <c r="AB4" s="67" t="e">
        <f t="shared" ca="1" si="0"/>
        <v>#N/A</v>
      </c>
      <c r="AC4" s="67" t="e">
        <f t="shared" ca="1" si="0"/>
        <v>#N/A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58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</row>
    <row r="2" spans="1:20" ht="21" thickBot="1">
      <c r="A2" s="170" t="s">
        <v>164</v>
      </c>
      <c r="B2" s="171"/>
      <c r="C2" s="171"/>
      <c r="D2" s="171"/>
      <c r="E2" s="171"/>
      <c r="F2" s="171"/>
      <c r="G2" s="171"/>
      <c r="H2" s="171"/>
      <c r="I2" s="172"/>
      <c r="J2" s="72" t="s">
        <v>166</v>
      </c>
      <c r="K2" s="73"/>
      <c r="L2" s="73"/>
      <c r="M2" s="73"/>
      <c r="N2" s="73"/>
      <c r="O2" s="73"/>
      <c r="P2" s="73"/>
      <c r="Q2" s="73"/>
      <c r="R2" s="73"/>
      <c r="S2" s="73"/>
      <c r="T2" s="74"/>
    </row>
    <row r="3" spans="1:20" ht="21" thickBot="1">
      <c r="A3" s="173" t="s">
        <v>165</v>
      </c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174"/>
      <c r="P3" s="174"/>
      <c r="Q3" s="174"/>
      <c r="R3" s="175"/>
      <c r="S3" s="176" t="s">
        <v>150</v>
      </c>
      <c r="T3" s="177"/>
    </row>
    <row r="4" spans="1:20" ht="29.25" thickBot="1">
      <c r="A4" s="75" t="s">
        <v>151</v>
      </c>
      <c r="B4" s="178">
        <v>700</v>
      </c>
      <c r="C4" s="179"/>
      <c r="D4" s="75" t="s">
        <v>152</v>
      </c>
      <c r="E4" s="178">
        <v>200</v>
      </c>
      <c r="F4" s="179"/>
      <c r="G4" s="75" t="s">
        <v>3</v>
      </c>
      <c r="H4" s="178">
        <v>150</v>
      </c>
      <c r="I4" s="179"/>
      <c r="J4" s="75" t="s">
        <v>153</v>
      </c>
      <c r="K4" s="178">
        <v>120</v>
      </c>
      <c r="L4" s="179"/>
      <c r="M4" s="75" t="s">
        <v>154</v>
      </c>
      <c r="N4" s="178">
        <v>0</v>
      </c>
      <c r="O4" s="179"/>
      <c r="P4" s="75" t="s">
        <v>155</v>
      </c>
      <c r="Q4" s="178">
        <v>0</v>
      </c>
      <c r="R4" s="179"/>
      <c r="S4" s="76" t="s">
        <v>156</v>
      </c>
      <c r="T4" s="77">
        <f>SUM(T6:T16)</f>
        <v>0</v>
      </c>
    </row>
    <row r="5" spans="1:20" ht="29.25" thickBot="1">
      <c r="A5" s="78" t="s">
        <v>157</v>
      </c>
      <c r="B5" s="166">
        <f>B4-C17</f>
        <v>700</v>
      </c>
      <c r="C5" s="167"/>
      <c r="D5" s="79" t="s">
        <v>157</v>
      </c>
      <c r="E5" s="168">
        <f>E4-F17</f>
        <v>200</v>
      </c>
      <c r="F5" s="169"/>
      <c r="G5" s="79" t="s">
        <v>157</v>
      </c>
      <c r="H5" s="168">
        <f>H4-I17</f>
        <v>150</v>
      </c>
      <c r="I5" s="169"/>
      <c r="J5" s="79" t="s">
        <v>157</v>
      </c>
      <c r="K5" s="168">
        <f>K4-L17</f>
        <v>120</v>
      </c>
      <c r="L5" s="169"/>
      <c r="M5" s="79" t="s">
        <v>157</v>
      </c>
      <c r="N5" s="168">
        <f>N4-O17</f>
        <v>0</v>
      </c>
      <c r="O5" s="169"/>
      <c r="P5" s="79" t="s">
        <v>157</v>
      </c>
      <c r="Q5" s="168">
        <f>Q4-R17</f>
        <v>0</v>
      </c>
      <c r="R5" s="169"/>
      <c r="S5" s="80" t="s">
        <v>158</v>
      </c>
      <c r="T5" s="81" t="s">
        <v>159</v>
      </c>
    </row>
    <row r="6" spans="1:20" ht="18.75" thickBot="1">
      <c r="A6" s="80" t="s">
        <v>158</v>
      </c>
      <c r="B6" s="82" t="s">
        <v>160</v>
      </c>
      <c r="C6" s="81" t="s">
        <v>161</v>
      </c>
      <c r="D6" s="80" t="s">
        <v>158</v>
      </c>
      <c r="E6" s="82" t="s">
        <v>160</v>
      </c>
      <c r="F6" s="81" t="s">
        <v>161</v>
      </c>
      <c r="G6" s="80" t="s">
        <v>158</v>
      </c>
      <c r="H6" s="82" t="s">
        <v>160</v>
      </c>
      <c r="I6" s="81" t="s">
        <v>161</v>
      </c>
      <c r="J6" s="80" t="s">
        <v>158</v>
      </c>
      <c r="K6" s="82" t="s">
        <v>160</v>
      </c>
      <c r="L6" s="81" t="s">
        <v>161</v>
      </c>
      <c r="M6" s="80" t="s">
        <v>158</v>
      </c>
      <c r="N6" s="82" t="s">
        <v>160</v>
      </c>
      <c r="O6" s="81" t="s">
        <v>161</v>
      </c>
      <c r="P6" s="80" t="s">
        <v>158</v>
      </c>
      <c r="Q6" s="82" t="s">
        <v>160</v>
      </c>
      <c r="R6" s="81" t="s">
        <v>161</v>
      </c>
      <c r="S6" s="83"/>
      <c r="T6" s="84"/>
    </row>
    <row r="7" spans="1:20" ht="18">
      <c r="A7" s="85"/>
      <c r="B7" s="86"/>
      <c r="C7" s="84"/>
      <c r="D7" s="85"/>
      <c r="E7" s="86"/>
      <c r="F7" s="84"/>
      <c r="G7" s="85"/>
      <c r="H7" s="86"/>
      <c r="I7" s="84"/>
      <c r="J7" s="85"/>
      <c r="K7" s="86"/>
      <c r="L7" s="84"/>
      <c r="M7" s="85"/>
      <c r="N7" s="86"/>
      <c r="O7" s="84"/>
      <c r="P7" s="85"/>
      <c r="Q7" s="86"/>
      <c r="R7" s="84"/>
      <c r="S7" s="83"/>
      <c r="T7" s="84"/>
    </row>
    <row r="8" spans="1:20" ht="18">
      <c r="A8" s="87"/>
      <c r="B8" s="88"/>
      <c r="C8" s="89"/>
      <c r="D8" s="87"/>
      <c r="E8" s="88"/>
      <c r="F8" s="89"/>
      <c r="G8" s="87"/>
      <c r="H8" s="88"/>
      <c r="I8" s="89"/>
      <c r="J8" s="87"/>
      <c r="K8" s="88"/>
      <c r="L8" s="89"/>
      <c r="M8" s="87"/>
      <c r="N8" s="88"/>
      <c r="O8" s="89"/>
      <c r="P8" s="87"/>
      <c r="Q8" s="88"/>
      <c r="R8" s="89"/>
      <c r="S8" s="90"/>
      <c r="T8" s="89"/>
    </row>
    <row r="9" spans="1:20" ht="18">
      <c r="A9" s="87"/>
      <c r="B9" s="88"/>
      <c r="C9" s="89"/>
      <c r="D9" s="87"/>
      <c r="E9" s="88"/>
      <c r="F9" s="89"/>
      <c r="G9" s="87"/>
      <c r="H9" s="88"/>
      <c r="I9" s="89"/>
      <c r="J9" s="87"/>
      <c r="K9" s="88"/>
      <c r="L9" s="89"/>
      <c r="M9" s="87"/>
      <c r="N9" s="88"/>
      <c r="O9" s="89"/>
      <c r="P9" s="87"/>
      <c r="Q9" s="88"/>
      <c r="R9" s="89"/>
      <c r="S9" s="90"/>
      <c r="T9" s="89"/>
    </row>
    <row r="10" spans="1:20" ht="18">
      <c r="A10" s="87"/>
      <c r="B10" s="88"/>
      <c r="C10" s="89"/>
      <c r="D10" s="87"/>
      <c r="E10" s="88"/>
      <c r="F10" s="89"/>
      <c r="G10" s="87"/>
      <c r="H10" s="88"/>
      <c r="I10" s="89"/>
      <c r="J10" s="87"/>
      <c r="K10" s="88"/>
      <c r="L10" s="89"/>
      <c r="M10" s="87"/>
      <c r="N10" s="88"/>
      <c r="O10" s="89"/>
      <c r="P10" s="87"/>
      <c r="Q10" s="88"/>
      <c r="R10" s="89"/>
      <c r="S10" s="90"/>
      <c r="T10" s="89"/>
    </row>
    <row r="11" spans="1:20" ht="18">
      <c r="A11" s="87"/>
      <c r="B11" s="88"/>
      <c r="C11" s="89"/>
      <c r="D11" s="87"/>
      <c r="E11" s="88"/>
      <c r="F11" s="89"/>
      <c r="G11" s="87"/>
      <c r="H11" s="88"/>
      <c r="I11" s="89"/>
      <c r="J11" s="87"/>
      <c r="K11" s="88"/>
      <c r="L11" s="89"/>
      <c r="M11" s="87"/>
      <c r="N11" s="88"/>
      <c r="O11" s="89"/>
      <c r="P11" s="87"/>
      <c r="Q11" s="88"/>
      <c r="R11" s="89"/>
      <c r="S11" s="90"/>
      <c r="T11" s="89"/>
    </row>
    <row r="12" spans="1:20" ht="18">
      <c r="A12" s="87"/>
      <c r="B12" s="88"/>
      <c r="C12" s="89"/>
      <c r="D12" s="87"/>
      <c r="E12" s="88"/>
      <c r="F12" s="89"/>
      <c r="G12" s="87"/>
      <c r="H12" s="88"/>
      <c r="I12" s="89"/>
      <c r="J12" s="87"/>
      <c r="K12" s="88"/>
      <c r="L12" s="89"/>
      <c r="M12" s="87"/>
      <c r="N12" s="88"/>
      <c r="O12" s="89"/>
      <c r="P12" s="87"/>
      <c r="Q12" s="88"/>
      <c r="R12" s="89"/>
      <c r="S12" s="90"/>
      <c r="T12" s="89"/>
    </row>
    <row r="13" spans="1:20" ht="18">
      <c r="A13" s="90"/>
      <c r="B13" s="88"/>
      <c r="C13" s="89"/>
      <c r="D13" s="90"/>
      <c r="E13" s="88"/>
      <c r="F13" s="89"/>
      <c r="G13" s="90"/>
      <c r="H13" s="88"/>
      <c r="I13" s="89"/>
      <c r="J13" s="90"/>
      <c r="K13" s="88"/>
      <c r="L13" s="89"/>
      <c r="M13" s="90"/>
      <c r="N13" s="88"/>
      <c r="O13" s="89"/>
      <c r="P13" s="90"/>
      <c r="Q13" s="88"/>
      <c r="R13" s="89"/>
      <c r="S13" s="90"/>
      <c r="T13" s="89"/>
    </row>
    <row r="14" spans="1:20" ht="18">
      <c r="A14" s="90"/>
      <c r="B14" s="88"/>
      <c r="C14" s="89"/>
      <c r="D14" s="90"/>
      <c r="E14" s="88"/>
      <c r="F14" s="89"/>
      <c r="G14" s="90"/>
      <c r="H14" s="88"/>
      <c r="I14" s="89"/>
      <c r="J14" s="90"/>
      <c r="K14" s="88"/>
      <c r="L14" s="89"/>
      <c r="M14" s="90"/>
      <c r="N14" s="88"/>
      <c r="O14" s="89"/>
      <c r="P14" s="90"/>
      <c r="Q14" s="88"/>
      <c r="R14" s="89"/>
      <c r="S14" s="90"/>
      <c r="T14" s="89"/>
    </row>
    <row r="15" spans="1:20" ht="18">
      <c r="A15" s="90"/>
      <c r="B15" s="88"/>
      <c r="C15" s="89"/>
      <c r="D15" s="90"/>
      <c r="E15" s="88"/>
      <c r="F15" s="89"/>
      <c r="G15" s="90"/>
      <c r="H15" s="88"/>
      <c r="I15" s="89"/>
      <c r="J15" s="90"/>
      <c r="K15" s="88"/>
      <c r="L15" s="89"/>
      <c r="M15" s="90"/>
      <c r="N15" s="88"/>
      <c r="O15" s="89"/>
      <c r="P15" s="90"/>
      <c r="Q15" s="88"/>
      <c r="R15" s="89"/>
      <c r="S15" s="90"/>
      <c r="T15" s="89"/>
    </row>
    <row r="16" spans="1:20" ht="18.75" thickBot="1">
      <c r="A16" s="91"/>
      <c r="B16" s="92"/>
      <c r="C16" s="93"/>
      <c r="D16" s="91"/>
      <c r="E16" s="92"/>
      <c r="F16" s="93"/>
      <c r="G16" s="91"/>
      <c r="H16" s="92"/>
      <c r="I16" s="93"/>
      <c r="J16" s="91"/>
      <c r="K16" s="92"/>
      <c r="L16" s="93"/>
      <c r="M16" s="91"/>
      <c r="N16" s="92"/>
      <c r="O16" s="93"/>
      <c r="P16" s="91"/>
      <c r="Q16" s="92"/>
      <c r="R16" s="93"/>
      <c r="S16" s="94"/>
      <c r="T16" s="95"/>
    </row>
    <row r="17" spans="1:20" ht="29.25" thickBot="1">
      <c r="A17" s="96" t="str">
        <f>"Total "&amp;A4</f>
        <v>Total Achats divers</v>
      </c>
      <c r="B17" s="97">
        <f>SUM(B7:B16)</f>
        <v>0</v>
      </c>
      <c r="C17" s="98">
        <f t="array" ref="C17">SUMPRODUCT((IF(B7:B16=0,C7:C16,B7:B16))*1)</f>
        <v>0</v>
      </c>
      <c r="D17" s="96" t="str">
        <f>"Total "&amp;D4</f>
        <v>Total Habillement</v>
      </c>
      <c r="E17" s="97">
        <f>SUM(E7:E16)</f>
        <v>0</v>
      </c>
      <c r="F17" s="98">
        <f t="array" ref="F17">SUMPRODUCT((IF(E7:E16=0,F7:F16,E7:E16))*1)</f>
        <v>0</v>
      </c>
      <c r="G17" s="96" t="str">
        <f>"Total "&amp;G4</f>
        <v>Total Divers</v>
      </c>
      <c r="H17" s="97">
        <f>SUM(H7:H16)</f>
        <v>0</v>
      </c>
      <c r="I17" s="98">
        <f t="array" ref="I17">SUMPRODUCT((IF(H7:H16=0,I7:I16,H7:H16))*1)</f>
        <v>0</v>
      </c>
      <c r="J17" s="96" t="str">
        <f>"Total "&amp;J4</f>
        <v>Total Cantine</v>
      </c>
      <c r="K17" s="97">
        <f>SUM(K7:K16)</f>
        <v>0</v>
      </c>
      <c r="L17" s="98">
        <f t="array" ref="L17">SUMPRODUCT((IF(K7:K16=0,L7:L16,K7:K16))*1)</f>
        <v>0</v>
      </c>
      <c r="M17" s="96" t="str">
        <f>"Total "&amp;M4</f>
        <v>Total Extra</v>
      </c>
      <c r="N17" s="97">
        <f>SUM(N7:N16)</f>
        <v>0</v>
      </c>
      <c r="O17" s="98">
        <f t="array" ref="O17">SUMPRODUCT((IF(N7:N16=0,O7:O16,N7:N16))*1)</f>
        <v>0</v>
      </c>
      <c r="P17" s="96" t="str">
        <f>"Total "&amp;P4</f>
        <v>Total Autre</v>
      </c>
      <c r="Q17" s="97">
        <f>SUM(Q7:Q16)</f>
        <v>0</v>
      </c>
      <c r="R17" s="98">
        <f t="array" ref="R17">SUMPRODUCT((IF(Q7:Q16=0,R7:R16,Q7:Q16))*1)</f>
        <v>0</v>
      </c>
      <c r="S17" s="96" t="s">
        <v>162</v>
      </c>
      <c r="T17" s="99">
        <f>T4</f>
        <v>0</v>
      </c>
    </row>
    <row r="18" spans="1:20" ht="31.5">
      <c r="A18" s="100" t="s">
        <v>163</v>
      </c>
      <c r="B18" s="162"/>
      <c r="C18" s="162"/>
      <c r="D18" s="162"/>
      <c r="E18" s="162"/>
      <c r="F18" s="162"/>
      <c r="G18" s="162"/>
      <c r="H18" s="162"/>
      <c r="I18" s="162"/>
      <c r="J18" s="162"/>
      <c r="K18" s="162"/>
      <c r="L18" s="162"/>
      <c r="M18" s="162"/>
      <c r="N18" s="162"/>
      <c r="O18" s="162"/>
      <c r="P18" s="162"/>
      <c r="Q18" s="162"/>
      <c r="R18" s="162"/>
      <c r="S18" s="162"/>
      <c r="T18" s="163"/>
    </row>
    <row r="19" spans="1:20" ht="16.5" thickBot="1">
      <c r="A19" s="101"/>
      <c r="B19" s="164"/>
      <c r="C19" s="164"/>
      <c r="D19" s="164"/>
      <c r="E19" s="164"/>
      <c r="F19" s="164"/>
      <c r="G19" s="164"/>
      <c r="H19" s="164"/>
      <c r="I19" s="164"/>
      <c r="J19" s="164"/>
      <c r="K19" s="164"/>
      <c r="L19" s="164"/>
      <c r="M19" s="164"/>
      <c r="N19" s="164"/>
      <c r="O19" s="164"/>
      <c r="P19" s="164"/>
      <c r="Q19" s="164"/>
      <c r="R19" s="164"/>
      <c r="S19" s="164"/>
      <c r="T19" s="165"/>
    </row>
  </sheetData>
  <mergeCells count="17"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  <mergeCell ref="B18:T19"/>
    <mergeCell ref="B5:C5"/>
    <mergeCell ref="E5:F5"/>
    <mergeCell ref="H5:I5"/>
    <mergeCell ref="K5:L5"/>
    <mergeCell ref="N5:O5"/>
    <mergeCell ref="Q5:R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Choix2</vt:lpstr>
      <vt:lpstr>Compte_princ</vt:lpstr>
      <vt:lpstr>Date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2015-11-01T19:14:24Z</dcterms:modified>
</cp:coreProperties>
</file>