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/>
  <bookViews>
    <workbookView xWindow="120" yWindow="120" windowWidth="15180" windowHeight="8505" tabRatio="804" activeTab="2"/>
  </bookViews>
  <sheets>
    <sheet name="TCD_Compte" sheetId="29" r:id="rId1"/>
    <sheet name="TCD_Catégorie" sheetId="28" r:id="rId2"/>
    <sheet name="Crédit_Débit" sheetId="7" r:id="rId3"/>
    <sheet name="BD" sheetId="17" r:id="rId4"/>
    <sheet name="Système" sheetId="25" r:id="rId5"/>
    <sheet name="Mensualisation" sheetId="26" r:id="rId6"/>
    <sheet name="Budjet" sheetId="27" r:id="rId7"/>
  </sheets>
  <externalReferences>
    <externalReference r:id="rId8"/>
  </externalReferences>
  <definedNames>
    <definedName name="_xlnm._FilterDatabase" localSheetId="2" hidden="1">Crédit_Débit!$A$1:$I$52</definedName>
    <definedName name="annee">Système!#REF!</definedName>
    <definedName name="Choix1">OFFSET(BD!$B$2,,,COUNTA(BD!$B:$B)-1)</definedName>
    <definedName name="Choix2">BD!$B$2:$XFD$2</definedName>
    <definedName name="compte">OFFSET(Système!$A$1,1,,COUNTA(Système!$A:$A)-1)</definedName>
    <definedName name="D_1">OFFSET([1]Janvier!$J$4,,,COUNTA([1]Janvier!$C:$C)-1,1)</definedName>
    <definedName name="LP_1">OFFSET([1]Janvier!$C$4,,,COUNTA([1]Janvier!$C:$C)-1,1)</definedName>
    <definedName name="LS_1">OFFSET([1]Janvier!$D$4,,,COUNTA([1]Janvier!$C:$C)-1,1)</definedName>
    <definedName name="Tiers">OFFSET(BD!$A$1,1,,COUNTA(BD!$A:$A)-1)</definedName>
    <definedName name="Transferts">BD!$B$2</definedName>
    <definedName name="Type_op">OFFSET(Système!$E$1,1,,COUNTA(Système!$E:$E)-1)</definedName>
  </definedNames>
  <calcPr calcId="124519"/>
  <pivotCaches>
    <pivotCache cacheId="65" r:id="rId9"/>
  </pivotCaches>
</workbook>
</file>

<file path=xl/calcChain.xml><?xml version="1.0" encoding="utf-8"?>
<calcChain xmlns="http://schemas.openxmlformats.org/spreadsheetml/2006/main">
  <c r="K37" i="7"/>
  <c r="J37"/>
  <c r="J52"/>
  <c r="K52"/>
  <c r="K50"/>
  <c r="J50"/>
  <c r="J51"/>
  <c r="AA4" i="27"/>
  <c r="Z4"/>
  <c r="Y4"/>
  <c r="X4"/>
  <c r="W4"/>
  <c r="V4"/>
  <c r="U4"/>
  <c r="T4"/>
  <c r="S4"/>
  <c r="R4"/>
  <c r="Q4"/>
  <c r="P4"/>
  <c r="S2"/>
  <c r="T2"/>
  <c r="U2"/>
  <c r="V2"/>
  <c r="W2"/>
  <c r="X2"/>
  <c r="Y2"/>
  <c r="Z2"/>
  <c r="AA2"/>
  <c r="R2"/>
  <c r="Q2"/>
  <c r="P2"/>
  <c r="K48" i="7"/>
  <c r="J48"/>
  <c r="J49"/>
  <c r="J46"/>
  <c r="J2"/>
  <c r="K2"/>
  <c r="J3"/>
  <c r="K3"/>
  <c r="J4"/>
  <c r="K4"/>
  <c r="J5"/>
  <c r="K5"/>
  <c r="J6"/>
  <c r="K6"/>
  <c r="J7"/>
  <c r="K7"/>
  <c r="J8"/>
  <c r="K8"/>
  <c r="J9"/>
  <c r="K9"/>
  <c r="J10"/>
  <c r="K10"/>
  <c r="J11"/>
  <c r="K11"/>
  <c r="J12"/>
  <c r="K12"/>
  <c r="J13"/>
  <c r="K13"/>
  <c r="J14"/>
  <c r="K14"/>
  <c r="J15"/>
  <c r="K15"/>
  <c r="J16"/>
  <c r="K16"/>
  <c r="J17"/>
  <c r="K17"/>
  <c r="J18"/>
  <c r="K18"/>
  <c r="J19"/>
  <c r="K19"/>
  <c r="J20"/>
  <c r="K20"/>
  <c r="J21"/>
  <c r="K21"/>
  <c r="J22"/>
  <c r="K22"/>
  <c r="J23"/>
  <c r="K23"/>
  <c r="J24"/>
  <c r="K24"/>
  <c r="J25"/>
  <c r="K25"/>
  <c r="J26"/>
  <c r="K26"/>
  <c r="J27"/>
  <c r="K27"/>
  <c r="J28"/>
  <c r="K28"/>
  <c r="J29"/>
  <c r="K29"/>
  <c r="J30"/>
  <c r="K30"/>
  <c r="J31"/>
  <c r="K31"/>
  <c r="J32"/>
  <c r="K32"/>
  <c r="J33"/>
  <c r="K33"/>
  <c r="J34"/>
  <c r="K34"/>
  <c r="J35"/>
  <c r="K35"/>
  <c r="J36"/>
  <c r="K36"/>
  <c r="J38"/>
  <c r="J39"/>
  <c r="K39"/>
  <c r="J40"/>
  <c r="J47" l="1"/>
  <c r="J45"/>
  <c r="K44"/>
  <c r="J44"/>
  <c r="J43" l="1"/>
  <c r="K43"/>
  <c r="J42"/>
  <c r="K42"/>
  <c r="J41"/>
  <c r="K41"/>
  <c r="J2" i="17"/>
  <c r="I2"/>
  <c r="H2"/>
  <c r="G2"/>
  <c r="F2"/>
  <c r="E2" l="1"/>
  <c r="D2"/>
  <c r="C2"/>
</calcChain>
</file>

<file path=xl/sharedStrings.xml><?xml version="1.0" encoding="utf-8"?>
<sst xmlns="http://schemas.openxmlformats.org/spreadsheetml/2006/main" count="549" uniqueCount="172">
  <si>
    <t>Date</t>
  </si>
  <si>
    <t>Tiers</t>
  </si>
  <si>
    <t>Compte</t>
  </si>
  <si>
    <t>Divers</t>
  </si>
  <si>
    <t>Alimentation</t>
  </si>
  <si>
    <t>Restaurant</t>
  </si>
  <si>
    <t>Assurance</t>
  </si>
  <si>
    <t>Loisirs</t>
  </si>
  <si>
    <t>Total général</t>
  </si>
  <si>
    <t>Impôts</t>
  </si>
  <si>
    <t>Note</t>
  </si>
  <si>
    <t>Crédit</t>
  </si>
  <si>
    <t>Débit</t>
  </si>
  <si>
    <t>XXX - Compte Courant</t>
  </si>
  <si>
    <t>YYY - Compte Courant</t>
  </si>
  <si>
    <t>XXX - Livret caisse d'Epargne</t>
  </si>
  <si>
    <t>XXX - Livret Compte courant</t>
  </si>
  <si>
    <t>XYX - Compte Joint</t>
  </si>
  <si>
    <t>Libellés principaux</t>
  </si>
  <si>
    <t>Libellés secondaires</t>
  </si>
  <si>
    <t>Assurance vie</t>
  </si>
  <si>
    <t>Assurance juridique</t>
  </si>
  <si>
    <t>Banque</t>
  </si>
  <si>
    <t>Carte bancaire</t>
  </si>
  <si>
    <t>Cadeaux</t>
  </si>
  <si>
    <t>Noël Famille</t>
  </si>
  <si>
    <t>Noël autre</t>
  </si>
  <si>
    <t>Anniversaire Famille</t>
  </si>
  <si>
    <t>Anniversaire autre</t>
  </si>
  <si>
    <t>Courses</t>
  </si>
  <si>
    <t>Alimentation, boisson</t>
  </si>
  <si>
    <t>Hygiène, soin</t>
  </si>
  <si>
    <t>Alimentation festif</t>
  </si>
  <si>
    <t>Dépenses de santé</t>
  </si>
  <si>
    <t>Généraliste</t>
  </si>
  <si>
    <t>Dentiste</t>
  </si>
  <si>
    <t>Pharmacie</t>
  </si>
  <si>
    <t>Emploi</t>
  </si>
  <si>
    <t>Salaire</t>
  </si>
  <si>
    <t>Habitation</t>
  </si>
  <si>
    <t>EDF</t>
  </si>
  <si>
    <t>Abonnement internet</t>
  </si>
  <si>
    <t>Téléphone mobile</t>
  </si>
  <si>
    <t>Equipement maison</t>
  </si>
  <si>
    <t>Gaz</t>
  </si>
  <si>
    <t>Loyer</t>
  </si>
  <si>
    <t>Locaux</t>
  </si>
  <si>
    <t>Sur les revenus</t>
  </si>
  <si>
    <t>Aquarium</t>
  </si>
  <si>
    <t>Bricolage</t>
  </si>
  <si>
    <t>Visité, découverte</t>
  </si>
  <si>
    <t>Film en DVD</t>
  </si>
  <si>
    <t>Jardinage</t>
  </si>
  <si>
    <t>Livre, Magasine</t>
  </si>
  <si>
    <t>Cinéma, spectacle</t>
  </si>
  <si>
    <t>Sport</t>
  </si>
  <si>
    <t>Vacance</t>
  </si>
  <si>
    <t>Week-end</t>
  </si>
  <si>
    <t>Vêtement, chaussure</t>
  </si>
  <si>
    <t>Achat internet</t>
  </si>
  <si>
    <t>Organisme de santé</t>
  </si>
  <si>
    <t>Sécurité sociale</t>
  </si>
  <si>
    <t>MNH</t>
  </si>
  <si>
    <t>Transport en commun</t>
  </si>
  <si>
    <t>Avion</t>
  </si>
  <si>
    <t>Bus</t>
  </si>
  <si>
    <t>Train</t>
  </si>
  <si>
    <t>Vélo</t>
  </si>
  <si>
    <t>Achat</t>
  </si>
  <si>
    <t>Entretien</t>
  </si>
  <si>
    <t>Voiture</t>
  </si>
  <si>
    <t>Carburant</t>
  </si>
  <si>
    <t>Covoiturage</t>
  </si>
  <si>
    <t>Location</t>
  </si>
  <si>
    <t>Parking</t>
  </si>
  <si>
    <t>Péage</t>
  </si>
  <si>
    <t>YYY - Livret Epargne</t>
  </si>
  <si>
    <t>E.Leclerc</t>
  </si>
  <si>
    <t>Biocoop</t>
  </si>
  <si>
    <t>Blanchisserie</t>
  </si>
  <si>
    <t>Boucherie Tavernie</t>
  </si>
  <si>
    <t>Boulangerie</t>
  </si>
  <si>
    <t>Carrefour</t>
  </si>
  <si>
    <t>Coiffeur MCO</t>
  </si>
  <si>
    <t>Cora</t>
  </si>
  <si>
    <t>Ferme Ligny</t>
  </si>
  <si>
    <t>Go Sport</t>
  </si>
  <si>
    <t>LCL</t>
  </si>
  <si>
    <t>Lidl</t>
  </si>
  <si>
    <t>Ma Jardinerie</t>
  </si>
  <si>
    <t>Marché</t>
  </si>
  <si>
    <t>CHI de Vesoul</t>
  </si>
  <si>
    <t>Type d'opération</t>
  </si>
  <si>
    <t>Carte Banquaire</t>
  </si>
  <si>
    <t>Chèque</t>
  </si>
  <si>
    <t>Versement</t>
  </si>
  <si>
    <t>Virement</t>
  </si>
  <si>
    <t>Prélèvement</t>
  </si>
  <si>
    <t>Report</t>
  </si>
  <si>
    <t>E-carte bleu</t>
  </si>
  <si>
    <t>Monnaie</t>
  </si>
  <si>
    <t>XXX - Monnaie</t>
  </si>
  <si>
    <t>YYY - Monnaie</t>
  </si>
  <si>
    <t>Opération</t>
  </si>
  <si>
    <t>Janvier</t>
  </si>
  <si>
    <t>Février</t>
  </si>
  <si>
    <t>GMF</t>
  </si>
  <si>
    <t>Sodebo</t>
  </si>
  <si>
    <t>E.leclerc</t>
  </si>
  <si>
    <t>Tarvernier</t>
  </si>
  <si>
    <t>XXX</t>
  </si>
  <si>
    <t>Transfert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</si>
  <si>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</si>
  <si>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</si>
  <si>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</si>
  <si>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</si>
  <si>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</si>
  <si>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</si>
  <si>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</si>
  <si>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</si>
  <si>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</si>
  <si>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</si>
  <si>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Gifi</t>
  </si>
  <si>
    <t>Mensualisation</t>
  </si>
  <si>
    <t>non inscrite</t>
  </si>
  <si>
    <t>(Tous)</t>
  </si>
  <si>
    <t>Solde Courant</t>
  </si>
  <si>
    <t>Orange</t>
  </si>
  <si>
    <t>Travail YYY</t>
  </si>
  <si>
    <t>Travail XXX</t>
  </si>
  <si>
    <t>janv</t>
  </si>
  <si>
    <t>févr</t>
  </si>
  <si>
    <t>mars</t>
  </si>
  <si>
    <t>avr</t>
  </si>
  <si>
    <t>mai</t>
  </si>
  <si>
    <t>Somme de Solde Courant</t>
  </si>
  <si>
    <t>Crédit/Débit</t>
  </si>
  <si>
    <t>Amazon</t>
  </si>
  <si>
    <t>YYY</t>
  </si>
  <si>
    <t>P</t>
  </si>
  <si>
    <t>Années</t>
  </si>
  <si>
    <t>2016</t>
  </si>
  <si>
    <t>Solde Réel / Solde banque</t>
  </si>
  <si>
    <t>Réel/banque</t>
  </si>
  <si>
    <t>Inscrite</t>
  </si>
  <si>
    <t>XYX</t>
  </si>
  <si>
    <t>CA</t>
  </si>
  <si>
    <t>2015</t>
  </si>
  <si>
    <t>Solde Réel</t>
  </si>
  <si>
    <t>Reste à Solder</t>
  </si>
  <si>
    <t>Solde Banque</t>
  </si>
  <si>
    <t>juin</t>
  </si>
  <si>
    <t>YYY - Emprunt</t>
  </si>
  <si>
    <t>Compte Principal (Pour l'entête)</t>
  </si>
  <si>
    <t>Suivi automatique de la numérotation des chèques</t>
  </si>
  <si>
    <t>Non</t>
  </si>
  <si>
    <t>Non Inscrite</t>
  </si>
  <si>
    <t>Février2</t>
  </si>
  <si>
    <t>Janvier1</t>
  </si>
  <si>
    <t>Mars3</t>
  </si>
  <si>
    <t>Avril4</t>
  </si>
  <si>
    <t>Mai5</t>
  </si>
  <si>
    <t>Juin6</t>
  </si>
  <si>
    <t>Juillet7</t>
  </si>
  <si>
    <t>Août8</t>
  </si>
  <si>
    <t>Septembre9</t>
  </si>
  <si>
    <t>Octobre10</t>
  </si>
  <si>
    <t>Novembre11</t>
  </si>
  <si>
    <t>Décembre12</t>
  </si>
  <si>
    <t>Monnaie 2</t>
  </si>
  <si>
    <t>Pas de chéquier</t>
  </si>
  <si>
    <t>Numéro du chèque</t>
  </si>
</sst>
</file>

<file path=xl/styles.xml><?xml version="1.0" encoding="utf-8"?>
<styleSheet xmlns="http://schemas.openxmlformats.org/spreadsheetml/2006/main">
  <numFmts count="4">
    <numFmt numFmtId="8" formatCode="#,##0.00\ &quot;€&quot;;[Red]\-#,##0.00\ &quot;€&quot;"/>
    <numFmt numFmtId="164" formatCode="[$-40C]d\-mmm\-yy;@"/>
    <numFmt numFmtId="165" formatCode="#,##0.00\ &quot;€&quot;"/>
    <numFmt numFmtId="166" formatCode="#,##0.00\ _€"/>
  </numFmts>
  <fonts count="12">
    <font>
      <sz val="10"/>
      <name val="Arial"/>
    </font>
    <font>
      <sz val="10"/>
      <color theme="0"/>
      <name val="Arial"/>
      <family val="2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Wingdings 2"/>
      <family val="1"/>
      <charset val="2"/>
    </font>
    <font>
      <sz val="10"/>
      <name val="Wingdings 2"/>
      <family val="1"/>
      <charset val="2"/>
    </font>
    <font>
      <sz val="10"/>
      <name val="Wingdings 2"/>
    </font>
    <font>
      <sz val="10"/>
      <color rgb="FF000000"/>
      <name val="Calibri"/>
      <family val="2"/>
    </font>
  </fonts>
  <fills count="1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4D79B"/>
        <bgColor indexed="64"/>
      </patternFill>
    </fill>
    <fill>
      <patternFill patternType="solid">
        <fgColor theme="7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4" fillId="0" borderId="0"/>
  </cellStyleXfs>
  <cellXfs count="92">
    <xf numFmtId="0" fontId="0" fillId="0" borderId="0" xfId="0"/>
    <xf numFmtId="0" fontId="0" fillId="0" borderId="0" xfId="0" applyAlignment="1">
      <alignment vertical="top" wrapText="1"/>
    </xf>
    <xf numFmtId="164" fontId="0" fillId="0" borderId="0" xfId="0" applyNumberFormat="1" applyAlignment="1">
      <alignment vertical="top" wrapText="1"/>
    </xf>
    <xf numFmtId="0" fontId="0" fillId="0" borderId="0" xfId="0" pivotButton="1"/>
    <xf numFmtId="0" fontId="0" fillId="0" borderId="0" xfId="0" quotePrefix="1" applyAlignment="1">
      <alignment vertical="top" wrapText="1"/>
    </xf>
    <xf numFmtId="0" fontId="0" fillId="0" borderId="0" xfId="0" applyBorder="1" applyAlignment="1">
      <alignment vertical="top" wrapText="1"/>
    </xf>
    <xf numFmtId="0" fontId="3" fillId="0" borderId="0" xfId="0" applyFont="1" applyFill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/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2" fillId="5" borderId="1" xfId="0" applyFont="1" applyFill="1" applyBorder="1" applyAlignment="1">
      <alignment horizontal="center" vertical="center" wrapText="1"/>
    </xf>
    <xf numFmtId="0" fontId="3" fillId="4" borderId="0" xfId="0" applyFont="1" applyFill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4" fillId="0" borderId="0" xfId="0" applyFont="1" applyAlignment="1">
      <alignment vertical="top" wrapText="1"/>
    </xf>
    <xf numFmtId="0" fontId="0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vertical="center"/>
    </xf>
    <xf numFmtId="0" fontId="6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center" vertical="center"/>
    </xf>
    <xf numFmtId="0" fontId="4" fillId="0" borderId="0" xfId="0" applyFont="1" applyBorder="1" applyAlignment="1">
      <alignment vertical="top" wrapText="1"/>
    </xf>
    <xf numFmtId="164" fontId="0" fillId="0" borderId="0" xfId="0" applyNumberFormat="1" applyBorder="1" applyAlignment="1">
      <alignment vertical="top" wrapText="1"/>
    </xf>
    <xf numFmtId="8" fontId="4" fillId="0" borderId="0" xfId="0" applyNumberFormat="1" applyFont="1" applyBorder="1" applyAlignment="1">
      <alignment vertical="top" wrapText="1"/>
    </xf>
    <xf numFmtId="0" fontId="1" fillId="0" borderId="0" xfId="0" applyFont="1" applyFill="1" applyAlignment="1">
      <alignment vertical="top" wrapText="1"/>
    </xf>
    <xf numFmtId="164" fontId="1" fillId="0" borderId="0" xfId="0" applyNumberFormat="1" applyFont="1" applyFill="1" applyAlignment="1">
      <alignment vertical="top" wrapText="1"/>
    </xf>
    <xf numFmtId="0" fontId="0" fillId="0" borderId="0" xfId="0" applyFont="1" applyBorder="1" applyAlignment="1">
      <alignment vertical="top" wrapText="1"/>
    </xf>
    <xf numFmtId="8" fontId="0" fillId="0" borderId="0" xfId="0" applyNumberFormat="1" applyFont="1" applyBorder="1" applyAlignment="1">
      <alignment vertical="top" wrapText="1"/>
    </xf>
    <xf numFmtId="0" fontId="3" fillId="5" borderId="0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vertical="center"/>
    </xf>
    <xf numFmtId="0" fontId="6" fillId="0" borderId="7" xfId="0" applyFont="1" applyFill="1" applyBorder="1" applyAlignment="1">
      <alignment vertical="center"/>
    </xf>
    <xf numFmtId="0" fontId="6" fillId="0" borderId="7" xfId="0" applyFont="1" applyFill="1" applyBorder="1" applyAlignment="1">
      <alignment horizontal="center" vertical="center"/>
    </xf>
    <xf numFmtId="0" fontId="4" fillId="0" borderId="0" xfId="0" applyFont="1" applyBorder="1"/>
    <xf numFmtId="0" fontId="4" fillId="0" borderId="0" xfId="0" applyFont="1" applyFill="1" applyAlignment="1">
      <alignment vertical="top" wrapText="1"/>
    </xf>
    <xf numFmtId="164" fontId="4" fillId="0" borderId="0" xfId="0" applyNumberFormat="1" applyFont="1" applyFill="1" applyAlignment="1">
      <alignment vertical="top" wrapText="1"/>
    </xf>
    <xf numFmtId="0" fontId="0" fillId="0" borderId="0" xfId="0" applyBorder="1"/>
    <xf numFmtId="0" fontId="4" fillId="0" borderId="2" xfId="0" applyFont="1" applyFill="1" applyBorder="1" applyAlignment="1">
      <alignment horizontal="center" vertical="center"/>
    </xf>
    <xf numFmtId="0" fontId="0" fillId="0" borderId="0" xfId="0" applyNumberFormat="1"/>
    <xf numFmtId="0" fontId="6" fillId="0" borderId="3" xfId="0" applyNumberFormat="1" applyFont="1" applyFill="1" applyBorder="1" applyAlignment="1">
      <alignment horizontal="center" vertical="center"/>
    </xf>
    <xf numFmtId="0" fontId="0" fillId="0" borderId="0" xfId="0" applyNumberFormat="1" applyAlignment="1">
      <alignment horizontal="center"/>
    </xf>
    <xf numFmtId="165" fontId="0" fillId="0" borderId="0" xfId="0" applyNumberFormat="1" applyAlignment="1">
      <alignment vertical="top" wrapText="1"/>
    </xf>
    <xf numFmtId="165" fontId="4" fillId="0" borderId="0" xfId="0" applyNumberFormat="1" applyFont="1" applyAlignment="1">
      <alignment vertical="top" wrapText="1"/>
    </xf>
    <xf numFmtId="165" fontId="4" fillId="0" borderId="0" xfId="0" applyNumberFormat="1" applyFont="1" applyBorder="1" applyAlignment="1">
      <alignment vertical="top" wrapText="1"/>
    </xf>
    <xf numFmtId="165" fontId="0" fillId="0" borderId="0" xfId="0" applyNumberFormat="1" applyFont="1" applyBorder="1" applyAlignment="1">
      <alignment vertical="top" wrapText="1"/>
    </xf>
    <xf numFmtId="165" fontId="0" fillId="0" borderId="0" xfId="0" applyNumberFormat="1"/>
    <xf numFmtId="165" fontId="0" fillId="0" borderId="0" xfId="0" quotePrefix="1" applyNumberFormat="1" applyAlignment="1">
      <alignment vertical="top" wrapText="1"/>
    </xf>
    <xf numFmtId="165" fontId="4" fillId="0" borderId="0" xfId="0" quotePrefix="1" applyNumberFormat="1" applyFont="1" applyAlignment="1">
      <alignment vertical="top" wrapText="1"/>
    </xf>
    <xf numFmtId="164" fontId="4" fillId="0" borderId="0" xfId="0" applyNumberFormat="1" applyFont="1" applyBorder="1" applyAlignment="1">
      <alignment vertical="top" wrapText="1"/>
    </xf>
    <xf numFmtId="165" fontId="6" fillId="0" borderId="0" xfId="0" applyNumberFormat="1" applyFont="1" applyFill="1" applyAlignment="1">
      <alignment horizontal="center" vertical="center"/>
    </xf>
    <xf numFmtId="165" fontId="6" fillId="0" borderId="1" xfId="0" applyNumberFormat="1" applyFont="1" applyFill="1" applyBorder="1" applyAlignment="1">
      <alignment vertical="center"/>
    </xf>
    <xf numFmtId="165" fontId="6" fillId="0" borderId="5" xfId="0" applyNumberFormat="1" applyFont="1" applyFill="1" applyBorder="1" applyAlignment="1">
      <alignment vertical="center"/>
    </xf>
    <xf numFmtId="165" fontId="6" fillId="0" borderId="7" xfId="0" applyNumberFormat="1" applyFont="1" applyFill="1" applyBorder="1" applyAlignment="1">
      <alignment vertical="center"/>
    </xf>
    <xf numFmtId="165" fontId="6" fillId="0" borderId="8" xfId="0" applyNumberFormat="1" applyFont="1" applyFill="1" applyBorder="1" applyAlignment="1">
      <alignment vertical="center"/>
    </xf>
    <xf numFmtId="0" fontId="0" fillId="7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9" borderId="9" xfId="0" applyFont="1" applyFill="1" applyBorder="1" applyAlignment="1">
      <alignment vertical="top" wrapText="1"/>
    </xf>
    <xf numFmtId="0" fontId="7" fillId="8" borderId="9" xfId="0" applyFont="1" applyFill="1" applyBorder="1" applyAlignment="1">
      <alignment vertical="top" wrapText="1"/>
    </xf>
    <xf numFmtId="164" fontId="0" fillId="0" borderId="0" xfId="0" applyNumberFormat="1" applyAlignment="1">
      <alignment vertical="top"/>
    </xf>
    <xf numFmtId="0" fontId="0" fillId="0" borderId="0" xfId="0" quotePrefix="1" applyNumberFormat="1" applyAlignment="1">
      <alignment vertical="top" wrapText="1"/>
    </xf>
    <xf numFmtId="0" fontId="0" fillId="0" borderId="0" xfId="0" applyNumberFormat="1" applyAlignment="1">
      <alignment vertical="top" wrapText="1"/>
    </xf>
    <xf numFmtId="0" fontId="0" fillId="0" borderId="0" xfId="0" applyNumberFormat="1" applyBorder="1" applyAlignment="1">
      <alignment vertical="top" wrapText="1"/>
    </xf>
    <xf numFmtId="8" fontId="4" fillId="0" borderId="0" xfId="0" quotePrefix="1" applyNumberFormat="1" applyFont="1" applyAlignment="1">
      <alignment vertical="top" wrapText="1"/>
    </xf>
    <xf numFmtId="8" fontId="8" fillId="0" borderId="0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0" fillId="11" borderId="0" xfId="0" applyNumberFormat="1" applyFill="1"/>
    <xf numFmtId="0" fontId="0" fillId="12" borderId="0" xfId="0" applyNumberFormat="1" applyFill="1"/>
    <xf numFmtId="8" fontId="9" fillId="0" borderId="0" xfId="0" applyNumberFormat="1" applyFont="1" applyBorder="1" applyAlignment="1">
      <alignment horizontal="center" vertical="center" wrapText="1"/>
    </xf>
    <xf numFmtId="0" fontId="4" fillId="0" borderId="0" xfId="0" applyFont="1" applyFill="1" applyBorder="1" applyAlignment="1">
      <alignment vertical="top" wrapText="1"/>
    </xf>
    <xf numFmtId="0" fontId="4" fillId="13" borderId="0" xfId="0" applyFont="1" applyFill="1" applyBorder="1" applyAlignment="1">
      <alignment vertical="top" wrapText="1"/>
    </xf>
    <xf numFmtId="0" fontId="0" fillId="10" borderId="1" xfId="0" applyFill="1" applyBorder="1"/>
    <xf numFmtId="0" fontId="3" fillId="3" borderId="5" xfId="0" applyFont="1" applyFill="1" applyBorder="1" applyAlignment="1">
      <alignment horizontal="center" vertical="center" wrapText="1"/>
    </xf>
    <xf numFmtId="0" fontId="0" fillId="14" borderId="1" xfId="0" applyFill="1" applyBorder="1" applyAlignment="1">
      <alignment horizontal="center" vertical="center"/>
    </xf>
    <xf numFmtId="8" fontId="10" fillId="0" borderId="0" xfId="0" applyNumberFormat="1" applyFont="1" applyBorder="1" applyAlignment="1">
      <alignment horizontal="center" vertical="center" wrapText="1"/>
    </xf>
    <xf numFmtId="0" fontId="0" fillId="13" borderId="0" xfId="0" applyFont="1" applyFill="1" applyBorder="1" applyAlignment="1">
      <alignment vertical="top" wrapText="1"/>
    </xf>
    <xf numFmtId="0" fontId="0" fillId="7" borderId="1" xfId="0" applyFill="1" applyBorder="1" applyAlignment="1">
      <alignment horizontal="center" vertical="center"/>
    </xf>
    <xf numFmtId="0" fontId="0" fillId="14" borderId="1" xfId="0" applyFill="1" applyBorder="1" applyAlignment="1">
      <alignment horizontal="left" vertical="center" wrapText="1"/>
    </xf>
    <xf numFmtId="0" fontId="0" fillId="14" borderId="7" xfId="0" applyFill="1" applyBorder="1" applyAlignment="1">
      <alignment horizontal="center" vertical="center"/>
    </xf>
    <xf numFmtId="0" fontId="0" fillId="14" borderId="2" xfId="0" applyFill="1" applyBorder="1" applyAlignment="1">
      <alignment horizontal="center" vertical="center"/>
    </xf>
    <xf numFmtId="0" fontId="4" fillId="0" borderId="1" xfId="0" applyFont="1" applyFill="1" applyBorder="1" applyAlignment="1">
      <alignment vertical="top" wrapText="1"/>
    </xf>
    <xf numFmtId="0" fontId="0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66" fontId="6" fillId="0" borderId="1" xfId="0" applyNumberFormat="1" applyFont="1" applyBorder="1" applyAlignment="1">
      <alignment vertical="center"/>
    </xf>
    <xf numFmtId="0" fontId="0" fillId="0" borderId="0" xfId="0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166" fontId="11" fillId="0" borderId="2" xfId="0" applyNumberFormat="1" applyFont="1" applyBorder="1" applyAlignment="1" applyProtection="1">
      <alignment vertical="center"/>
      <protection locked="0"/>
    </xf>
    <xf numFmtId="0" fontId="4" fillId="10" borderId="1" xfId="0" applyFont="1" applyFill="1" applyBorder="1"/>
  </cellXfs>
  <cellStyles count="2">
    <cellStyle name="Normal" xfId="0" builtinId="0"/>
    <cellStyle name="Normal 2" xfId="1"/>
  </cellStyles>
  <dxfs count="109"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ont>
        <condense val="0"/>
        <extend val="0"/>
        <color rgb="FF9C0006"/>
      </font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ill>
        <patternFill>
          <bgColor theme="9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border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auto="1"/>
        </left>
        <right/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1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1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1" indent="0" relativeIndent="0" justifyLastLine="0" shrinkToFit="0" mergeCell="0" readingOrder="0"/>
    </dxf>
    <dxf>
      <border outline="0">
        <right style="thin">
          <color auto="1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border outline="0"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>
          <bgColor theme="9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2" tint="-9.9948118533890809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2" formatCode="#,##0.00\ &quot;€&quot;;[Red]\-#,##0.00\ &quot;€&quot;"/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2" formatCode="#,##0.00\ &quot;€&quot;;[Red]\-#,##0.00\ &quot;€&quot;"/>
      <alignment horizontal="general" vertical="top" textRotation="0" wrapText="1" indent="0" relativeIndent="0" justifyLastLine="0" shrinkToFit="0" readingOrder="0"/>
    </dxf>
    <dxf>
      <numFmt numFmtId="12" formatCode="#,##0.00\ &quot;€&quot;;[Red]\-#,##0.00\ &quot;€&quot;"/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numFmt numFmtId="0" formatCode="General"/>
      <alignment horizontal="general" vertical="top" textRotation="0" wrapText="1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alignment horizontal="general" vertical="top" textRotation="0" wrapText="1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alignment horizontal="general" vertical="top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alignment horizontal="general" vertical="top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2" formatCode="#,##0.00\ &quot;€&quot;;[Red]\-#,##0.00\ &quot;€&quot;"/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Wingdings 2"/>
        <scheme val="none"/>
      </font>
      <numFmt numFmtId="12" formatCode="#,##0.00\ &quot;€&quot;;[Red]\-#,##0.00\ &quot;€&quot;"/>
      <alignment horizontal="center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top" textRotation="0" wrapText="1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top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top" textRotation="0" wrapText="1" indent="0" relativeIndent="255" justifyLastLine="0" shrinkToFit="0" readingOrder="0"/>
    </dxf>
    <dxf>
      <numFmt numFmtId="164" formatCode="[$-40C]d\-mmm\-yy;@"/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numFmt numFmtId="164" formatCode="[$-40C]d\-mmm\-yy;@"/>
      <alignment horizontal="general" vertical="top" textRotation="0" wrapText="1" indent="0" relativeIndent="0" justifyLastLine="0" shrinkToFit="0" readingOrder="0"/>
    </dxf>
    <dxf>
      <numFmt numFmtId="164" formatCode="[$-40C]d\-mmm\-yy;@"/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numFmt numFmtId="164" formatCode="[$-40C]d\-mmm\-yy;@"/>
      <alignment horizontal="general" vertical="top" textRotation="0" wrapText="1" indent="0" relativeIndent="255" justifyLastLine="0" shrinkToFit="0" readingOrder="0"/>
    </dxf>
    <dxf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alignment horizontal="general" vertical="top" textRotation="0" wrapText="1" indent="0" relativeIndent="255" justifyLastLine="0" shrinkToFit="0" readingOrder="0"/>
    </dxf>
    <dxf>
      <numFmt numFmtId="0" formatCode="General"/>
      <fill>
        <patternFill>
          <fgColor indexed="64"/>
        </patternFill>
      </fill>
      <alignment horizontal="general" vertical="top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top" textRotation="0" wrapText="1" indent="0" relativeIndent="255" justifyLastLine="0" shrinkToFit="0" readingOrder="0"/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571500</xdr:colOff>
      <xdr:row>0</xdr:row>
      <xdr:rowOff>114300</xdr:rowOff>
    </xdr:from>
    <xdr:to>
      <xdr:col>0</xdr:col>
      <xdr:colOff>1628775</xdr:colOff>
      <xdr:row>0</xdr:row>
      <xdr:rowOff>409575</xdr:rowOff>
    </xdr:to>
    <xdr:sp macro="[0]!mensuel" textlink="">
      <xdr:nvSpPr>
        <xdr:cNvPr id="2" name="ZoneTexte 1"/>
        <xdr:cNvSpPr txBox="1"/>
      </xdr:nvSpPr>
      <xdr:spPr>
        <a:xfrm>
          <a:off x="571500" y="114300"/>
          <a:ext cx="1057275" cy="295275"/>
        </a:xfrm>
        <a:prstGeom prst="rect">
          <a:avLst/>
        </a:prstGeom>
        <a:ln/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Mensualisation 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uivi%20de%20Compte%20NG%20V5.6%20-%20public5.7%20-%20donn&#233;e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Janvier"/>
      <sheetName val="Février"/>
      <sheetName val="Mars"/>
      <sheetName val="Avril"/>
      <sheetName val="Mai"/>
      <sheetName val="Juin"/>
      <sheetName val="Juillet"/>
      <sheetName val="Août"/>
      <sheetName val="Septembre"/>
      <sheetName val="Octobre"/>
      <sheetName val="Novembre"/>
      <sheetName val="Décembre"/>
      <sheetName val="Gestion Dépenses"/>
      <sheetName val="Budget"/>
      <sheetName val="Livret"/>
      <sheetName val="Monnaie"/>
      <sheetName val="Mensualisation"/>
      <sheetName val="Statistiques"/>
      <sheetName val="Bilan Global"/>
      <sheetName val="BD"/>
      <sheetName val="Système"/>
      <sheetName val="A lire"/>
      <sheetName val="A lire (Macro)"/>
    </sheetNames>
    <sheetDataSet>
      <sheetData sheetId="0">
        <row r="3">
          <cell r="C3" t="str">
            <v>Libellé principal</v>
          </cell>
        </row>
        <row r="4">
          <cell r="C4" t="str">
            <v>Report mois précédent</v>
          </cell>
          <cell r="D4" t="str">
            <v xml:space="preserve"> </v>
          </cell>
        </row>
        <row r="5">
          <cell r="C5" t="str">
            <v>Transfert de compte à compte</v>
          </cell>
        </row>
        <row r="6">
          <cell r="C6" t="str">
            <v>Transfert de compte à compte</v>
          </cell>
        </row>
        <row r="7">
          <cell r="C7" t="str">
            <v>Loisirs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C-HP" refreshedDate="42292.016124768517" createdVersion="3" refreshedVersion="3" minRefreshableVersion="3" recordCount="53">
  <cacheSource type="worksheet">
    <worksheetSource ref="A1:L1048576" sheet="Crédit_Débit"/>
  </cacheSource>
  <cacheFields count="13">
    <cacheField name="Compte" numFmtId="0">
      <sharedItems containsBlank="1" count="9">
        <s v="YYY - Compte Courant"/>
        <s v="YYY - Livret Epargne"/>
        <s v="YYY - Monnaie"/>
        <s v="XXX - Compte Courant"/>
        <s v="XXX - Livret caisse d'Epargne"/>
        <s v="XXX - Livret Compte courant"/>
        <s v="XXX - Monnaie"/>
        <s v="XYX - Compte Joint"/>
        <m/>
      </sharedItems>
    </cacheField>
    <cacheField name="Date" numFmtId="164">
      <sharedItems containsNonDate="0" containsDate="1" containsString="0" containsBlank="1" minDate="2015-06-07T00:00:00" maxDate="2016-06-07T00:00:00" count="28">
        <d v="2015-12-31T00:00:00"/>
        <d v="2016-01-01T00:00:00"/>
        <d v="2016-01-02T00:00:00"/>
        <d v="2016-01-03T00:00:00"/>
        <d v="2016-01-04T00:00:00"/>
        <d v="2016-01-05T00:00:00"/>
        <d v="2016-01-06T00:00:00"/>
        <d v="2016-01-07T00:00:00"/>
        <d v="2016-01-08T00:00:00"/>
        <d v="2016-02-01T00:00:00"/>
        <d v="2016-02-02T00:00:00"/>
        <d v="2016-02-03T00:00:00"/>
        <d v="2016-03-01T00:00:00"/>
        <d v="2016-03-10T00:00:00"/>
        <d v="2016-03-12T00:00:00"/>
        <d v="2016-04-01T00:00:00"/>
        <d v="2016-04-18T00:00:00"/>
        <d v="2016-05-20T00:00:00"/>
        <d v="2016-05-21T00:00:00"/>
        <d v="2016-06-01T00:00:00"/>
        <d v="2016-06-02T00:00:00"/>
        <d v="2016-06-03T00:00:00"/>
        <d v="2016-06-04T00:00:00"/>
        <d v="2016-06-05T00:00:00"/>
        <d v="2016-06-06T00:00:00"/>
        <d v="2015-06-07T00:00:00"/>
        <d v="2015-06-08T00:00:00"/>
        <m/>
      </sharedItems>
      <fieldGroup par="12" base="1">
        <rangePr groupBy="months" startDate="2015-06-07T00:00:00" endDate="2016-06-07T00:00:00"/>
        <groupItems count="14">
          <s v="(vide)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7/06/2016"/>
        </groupItems>
      </fieldGroup>
    </cacheField>
    <cacheField name="Type d'opération" numFmtId="164">
      <sharedItems containsBlank="1"/>
    </cacheField>
    <cacheField name="Tiers" numFmtId="0">
      <sharedItems containsBlank="1"/>
    </cacheField>
    <cacheField name="Libellés principaux" numFmtId="0">
      <sharedItems containsBlank="1" count="8">
        <m/>
        <s v="Emploi"/>
        <s v="Assurance"/>
        <s v="Courses"/>
        <s v="Transfert"/>
        <s v="Loisirs"/>
        <s v="Habitation"/>
        <s v="Banque"/>
      </sharedItems>
    </cacheField>
    <cacheField name="Libellés secondaires" numFmtId="0">
      <sharedItems containsBlank="1" count="21">
        <m/>
        <s v="Salaire"/>
        <s v="Alimentation"/>
        <s v="Assurance vie"/>
        <s v="Alimentation, boisson"/>
        <s v="Hygiène, soin"/>
        <s v="YYY - Compte Courant"/>
        <s v="YYY - Livret Epargne"/>
        <s v="Bricolage"/>
        <s v="Equipement maison"/>
        <s v="EDF"/>
        <s v="Téléphone mobile"/>
        <s v="Sport"/>
        <s v="XXX - Livret Compte courant"/>
        <s v="XYX - Compte Joint"/>
        <s v="Carte bancaire"/>
        <s v="Assurance"/>
        <s v="XXX - Compte Courant"/>
        <s v="YYY - Monnaie"/>
        <s v="XXX - Monnaie"/>
        <s v="Film en DVD"/>
      </sharedItems>
    </cacheField>
    <cacheField name="Solde Réel / Solde banque" numFmtId="0">
      <sharedItems containsBlank="1" count="2">
        <s v="P"/>
        <m/>
      </sharedItems>
    </cacheField>
    <cacheField name="Crédit" numFmtId="165">
      <sharedItems containsString="0" containsBlank="1" containsNumber="1" containsInteger="1" minValue="30" maxValue="9000"/>
    </cacheField>
    <cacheField name="Débit" numFmtId="165">
      <sharedItems containsString="0" containsBlank="1" containsNumber="1" minValue="-260" maxValue="10"/>
    </cacheField>
    <cacheField name="Solde Courant" numFmtId="165">
      <sharedItems containsString="0" containsBlank="1" containsNumber="1" minValue="-260" maxValue="9000"/>
    </cacheField>
    <cacheField name="Crédit/Débit" numFmtId="0">
      <sharedItems containsBlank="1" count="3">
        <s v="Crédit"/>
        <s v="Débit"/>
        <m/>
      </sharedItems>
    </cacheField>
    <cacheField name="Note" numFmtId="0">
      <sharedItems containsNonDate="0" containsString="0" containsBlank="1"/>
    </cacheField>
    <cacheField name="Années" numFmtId="0" databaseField="0">
      <fieldGroup base="1">
        <rangePr groupBy="years" startDate="2015-06-07T00:00:00" endDate="2016-06-07T00:00:00"/>
        <groupItems count="4">
          <s v="&lt;07/06/2015"/>
          <s v="2015"/>
          <s v="2016"/>
          <s v="&gt;07/06/2016"/>
        </groupItems>
      </fieldGroup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3">
  <r>
    <x v="0"/>
    <x v="0"/>
    <m/>
    <m/>
    <x v="0"/>
    <x v="0"/>
    <x v="0"/>
    <n v="9000"/>
    <m/>
    <n v="9000"/>
    <x v="0"/>
    <m/>
  </r>
  <r>
    <x v="1"/>
    <x v="0"/>
    <m/>
    <m/>
    <x v="0"/>
    <x v="0"/>
    <x v="0"/>
    <n v="6000"/>
    <m/>
    <n v="6000"/>
    <x v="0"/>
    <m/>
  </r>
  <r>
    <x v="2"/>
    <x v="0"/>
    <m/>
    <m/>
    <x v="0"/>
    <x v="0"/>
    <x v="0"/>
    <n v="50"/>
    <m/>
    <n v="50"/>
    <x v="0"/>
    <m/>
  </r>
  <r>
    <x v="3"/>
    <x v="0"/>
    <m/>
    <m/>
    <x v="0"/>
    <x v="0"/>
    <x v="0"/>
    <n v="1000"/>
    <m/>
    <n v="1000"/>
    <x v="0"/>
    <m/>
  </r>
  <r>
    <x v="4"/>
    <x v="0"/>
    <m/>
    <m/>
    <x v="0"/>
    <x v="0"/>
    <x v="0"/>
    <n v="6100"/>
    <m/>
    <n v="6100"/>
    <x v="0"/>
    <m/>
  </r>
  <r>
    <x v="5"/>
    <x v="0"/>
    <m/>
    <m/>
    <x v="0"/>
    <x v="0"/>
    <x v="0"/>
    <n v="300"/>
    <m/>
    <n v="300"/>
    <x v="0"/>
    <m/>
  </r>
  <r>
    <x v="6"/>
    <x v="0"/>
    <m/>
    <m/>
    <x v="0"/>
    <x v="0"/>
    <x v="0"/>
    <n v="60"/>
    <m/>
    <n v="60"/>
    <x v="0"/>
    <m/>
  </r>
  <r>
    <x v="7"/>
    <x v="0"/>
    <m/>
    <m/>
    <x v="0"/>
    <x v="0"/>
    <x v="0"/>
    <n v="1200"/>
    <m/>
    <n v="1200"/>
    <x v="0"/>
    <m/>
  </r>
  <r>
    <x v="3"/>
    <x v="1"/>
    <s v="Versement"/>
    <s v="Travail XXX"/>
    <x v="1"/>
    <x v="1"/>
    <x v="1"/>
    <n v="1100"/>
    <m/>
    <n v="1100"/>
    <x v="0"/>
    <m/>
  </r>
  <r>
    <x v="5"/>
    <x v="1"/>
    <s v="Prélèvement"/>
    <s v="Travail XXX"/>
    <x v="1"/>
    <x v="2"/>
    <x v="0"/>
    <m/>
    <n v="-30"/>
    <n v="-30"/>
    <x v="1"/>
    <m/>
  </r>
  <r>
    <x v="0"/>
    <x v="1"/>
    <s v="Versement"/>
    <s v="Travail YYY"/>
    <x v="1"/>
    <x v="1"/>
    <x v="1"/>
    <n v="1000"/>
    <m/>
    <n v="1000"/>
    <x v="0"/>
    <m/>
  </r>
  <r>
    <x v="0"/>
    <x v="2"/>
    <s v="Prélèvement"/>
    <s v="GMF"/>
    <x v="2"/>
    <x v="3"/>
    <x v="0"/>
    <m/>
    <n v="-3"/>
    <n v="-3"/>
    <x v="1"/>
    <m/>
  </r>
  <r>
    <x v="3"/>
    <x v="3"/>
    <s v="Prélèvement"/>
    <s v="GMF"/>
    <x v="2"/>
    <x v="3"/>
    <x v="1"/>
    <m/>
    <n v="-3"/>
    <n v="-3"/>
    <x v="1"/>
    <m/>
  </r>
  <r>
    <x v="2"/>
    <x v="4"/>
    <s v="Monnaie"/>
    <s v="Sodebo"/>
    <x v="3"/>
    <x v="4"/>
    <x v="0"/>
    <m/>
    <n v="-5"/>
    <n v="-5"/>
    <x v="1"/>
    <m/>
  </r>
  <r>
    <x v="7"/>
    <x v="5"/>
    <s v="Carte Banquaire"/>
    <s v="E.leclerc"/>
    <x v="3"/>
    <x v="4"/>
    <x v="1"/>
    <m/>
    <n v="-52"/>
    <n v="-52"/>
    <x v="1"/>
    <m/>
  </r>
  <r>
    <x v="7"/>
    <x v="5"/>
    <s v="Carte Banquaire"/>
    <s v="E.leclerc"/>
    <x v="3"/>
    <x v="4"/>
    <x v="0"/>
    <n v="30"/>
    <m/>
    <n v="30"/>
    <x v="0"/>
    <m/>
  </r>
  <r>
    <x v="7"/>
    <x v="5"/>
    <s v="Carte Banquaire"/>
    <s v="E.leclerc"/>
    <x v="3"/>
    <x v="5"/>
    <x v="1"/>
    <m/>
    <n v="-2"/>
    <n v="-2"/>
    <x v="1"/>
    <m/>
  </r>
  <r>
    <x v="6"/>
    <x v="6"/>
    <s v="Monnaie"/>
    <s v="Tarvernier"/>
    <x v="3"/>
    <x v="4"/>
    <x v="0"/>
    <m/>
    <n v="-6.9"/>
    <n v="-6.9"/>
    <x v="1"/>
    <m/>
  </r>
  <r>
    <x v="1"/>
    <x v="7"/>
    <s v="Virement"/>
    <s v="XXX"/>
    <x v="4"/>
    <x v="6"/>
    <x v="1"/>
    <m/>
    <n v="-30"/>
    <n v="-30"/>
    <x v="1"/>
    <m/>
  </r>
  <r>
    <x v="0"/>
    <x v="8"/>
    <s v="Versement"/>
    <s v="XXX"/>
    <x v="4"/>
    <x v="7"/>
    <x v="1"/>
    <n v="30"/>
    <m/>
    <n v="30"/>
    <x v="0"/>
    <m/>
  </r>
  <r>
    <x v="3"/>
    <x v="9"/>
    <s v="Versement"/>
    <s v="Travail XXX"/>
    <x v="1"/>
    <x v="1"/>
    <x v="0"/>
    <n v="1100"/>
    <m/>
    <n v="1100"/>
    <x v="0"/>
    <m/>
  </r>
  <r>
    <x v="5"/>
    <x v="9"/>
    <s v="Prélèvement"/>
    <s v="Travail XXX"/>
    <x v="1"/>
    <x v="2"/>
    <x v="1"/>
    <m/>
    <n v="-30"/>
    <n v="-30"/>
    <x v="1"/>
    <m/>
  </r>
  <r>
    <x v="0"/>
    <x v="9"/>
    <s v="Versement"/>
    <s v="Travail YYY"/>
    <x v="1"/>
    <x v="1"/>
    <x v="1"/>
    <n v="1000"/>
    <m/>
    <n v="1000"/>
    <x v="0"/>
    <m/>
  </r>
  <r>
    <x v="0"/>
    <x v="10"/>
    <s v="Chèque"/>
    <s v="Cora"/>
    <x v="5"/>
    <x v="8"/>
    <x v="1"/>
    <m/>
    <n v="-10"/>
    <n v="-10"/>
    <x v="1"/>
    <m/>
  </r>
  <r>
    <x v="5"/>
    <x v="11"/>
    <s v="Carte Banquaire"/>
    <s v="Gifi"/>
    <x v="6"/>
    <x v="9"/>
    <x v="1"/>
    <m/>
    <n v="-25"/>
    <n v="-25"/>
    <x v="1"/>
    <m/>
  </r>
  <r>
    <x v="0"/>
    <x v="12"/>
    <s v="Versement"/>
    <s v="Travail YYY"/>
    <x v="1"/>
    <x v="1"/>
    <x v="1"/>
    <n v="1000"/>
    <m/>
    <n v="1000"/>
    <x v="0"/>
    <m/>
  </r>
  <r>
    <x v="3"/>
    <x v="12"/>
    <s v="Versement"/>
    <s v="Travail XXX"/>
    <x v="1"/>
    <x v="1"/>
    <x v="0"/>
    <n v="1100"/>
    <m/>
    <n v="1100"/>
    <x v="0"/>
    <m/>
  </r>
  <r>
    <x v="5"/>
    <x v="12"/>
    <s v="Prélèvement"/>
    <s v="Travail XXX"/>
    <x v="1"/>
    <x v="2"/>
    <x v="0"/>
    <m/>
    <n v="-30"/>
    <n v="-30"/>
    <x v="1"/>
    <m/>
  </r>
  <r>
    <x v="7"/>
    <x v="13"/>
    <s v="Prélèvement"/>
    <s v="EDF"/>
    <x v="6"/>
    <x v="10"/>
    <x v="0"/>
    <m/>
    <n v="-50"/>
    <n v="-50"/>
    <x v="1"/>
    <m/>
  </r>
  <r>
    <x v="7"/>
    <x v="14"/>
    <s v="Prélèvement"/>
    <s v="Orange"/>
    <x v="6"/>
    <x v="11"/>
    <x v="1"/>
    <m/>
    <n v="-20"/>
    <n v="-20"/>
    <x v="1"/>
    <m/>
  </r>
  <r>
    <x v="0"/>
    <x v="15"/>
    <s v="Versement"/>
    <s v="Travail YYY"/>
    <x v="1"/>
    <x v="1"/>
    <x v="1"/>
    <n v="1000"/>
    <m/>
    <n v="1000"/>
    <x v="0"/>
    <m/>
  </r>
  <r>
    <x v="3"/>
    <x v="15"/>
    <s v="Versement"/>
    <s v="Travail XXX"/>
    <x v="1"/>
    <x v="1"/>
    <x v="1"/>
    <n v="1100"/>
    <m/>
    <n v="1100"/>
    <x v="0"/>
    <m/>
  </r>
  <r>
    <x v="5"/>
    <x v="15"/>
    <s v="Prélèvement"/>
    <s v="Travail XXX"/>
    <x v="1"/>
    <x v="2"/>
    <x v="1"/>
    <m/>
    <n v="-30"/>
    <n v="-30"/>
    <x v="1"/>
    <m/>
  </r>
  <r>
    <x v="7"/>
    <x v="16"/>
    <s v="E-carte bleu"/>
    <s v="Amazon"/>
    <x v="5"/>
    <x v="12"/>
    <x v="1"/>
    <m/>
    <n v="-25"/>
    <n v="-25"/>
    <x v="1"/>
    <m/>
  </r>
  <r>
    <x v="5"/>
    <x v="17"/>
    <s v="Prélèvement"/>
    <s v="Travail XXX"/>
    <x v="1"/>
    <x v="1"/>
    <x v="1"/>
    <n v="1100"/>
    <m/>
    <n v="1100"/>
    <x v="0"/>
    <m/>
  </r>
  <r>
    <x v="5"/>
    <x v="18"/>
    <s v="Virement"/>
    <s v="YYY"/>
    <x v="4"/>
    <x v="7"/>
    <x v="1"/>
    <m/>
    <n v="-50"/>
    <n v="-50"/>
    <x v="1"/>
    <m/>
  </r>
  <r>
    <x v="1"/>
    <x v="18"/>
    <s v="Versement"/>
    <s v="YYY"/>
    <x v="4"/>
    <x v="13"/>
    <x v="1"/>
    <n v="50"/>
    <m/>
    <n v="50"/>
    <x v="0"/>
    <m/>
  </r>
  <r>
    <x v="0"/>
    <x v="19"/>
    <s v="Prélèvement"/>
    <s v="XYX"/>
    <x v="4"/>
    <x v="14"/>
    <x v="0"/>
    <m/>
    <n v="-160"/>
    <n v="-160"/>
    <x v="1"/>
    <m/>
  </r>
  <r>
    <x v="7"/>
    <x v="19"/>
    <s v="Prélèvement"/>
    <s v="XYX"/>
    <x v="4"/>
    <x v="6"/>
    <x v="0"/>
    <n v="160"/>
    <m/>
    <n v="160"/>
    <x v="0"/>
    <m/>
  </r>
  <r>
    <x v="0"/>
    <x v="20"/>
    <s v="Virement"/>
    <s v="LCL"/>
    <x v="7"/>
    <x v="15"/>
    <x v="1"/>
    <m/>
    <n v="-260"/>
    <n v="-260"/>
    <x v="1"/>
    <m/>
  </r>
  <r>
    <x v="0"/>
    <x v="21"/>
    <s v="Versement"/>
    <s v="CA"/>
    <x v="7"/>
    <x v="16"/>
    <x v="1"/>
    <n v="360"/>
    <m/>
    <n v="360"/>
    <x v="0"/>
    <m/>
  </r>
  <r>
    <x v="0"/>
    <x v="22"/>
    <s v="Virement"/>
    <s v="Travail YYY"/>
    <x v="1"/>
    <x v="1"/>
    <x v="1"/>
    <n v="460"/>
    <m/>
    <n v="460"/>
    <x v="0"/>
    <m/>
  </r>
  <r>
    <x v="3"/>
    <x v="23"/>
    <s v="Virement"/>
    <s v="YYY - Emprunt"/>
    <x v="4"/>
    <x v="6"/>
    <x v="1"/>
    <m/>
    <n v="-200"/>
    <n v="-200"/>
    <x v="1"/>
    <m/>
  </r>
  <r>
    <x v="0"/>
    <x v="23"/>
    <s v="Virement"/>
    <s v="YYY - Emprunt"/>
    <x v="4"/>
    <x v="17"/>
    <x v="1"/>
    <n v="200"/>
    <m/>
    <n v="200"/>
    <x v="0"/>
    <m/>
  </r>
  <r>
    <x v="3"/>
    <x v="23"/>
    <s v="Virement"/>
    <s v="YYY - Emprunt"/>
    <x v="4"/>
    <x v="6"/>
    <x v="1"/>
    <m/>
    <n v="-102"/>
    <n v="-102"/>
    <x v="1"/>
    <m/>
  </r>
  <r>
    <x v="0"/>
    <x v="23"/>
    <s v="Virement"/>
    <s v="YYY - Emprunt"/>
    <x v="4"/>
    <x v="17"/>
    <x v="1"/>
    <n v="102"/>
    <m/>
    <n v="102"/>
    <x v="0"/>
    <m/>
  </r>
  <r>
    <x v="0"/>
    <x v="24"/>
    <s v="Virement"/>
    <s v="Monnaie"/>
    <x v="4"/>
    <x v="18"/>
    <x v="1"/>
    <m/>
    <n v="-40"/>
    <n v="-40"/>
    <x v="1"/>
    <m/>
  </r>
  <r>
    <x v="2"/>
    <x v="24"/>
    <s v="Versement"/>
    <s v="Monnaie"/>
    <x v="4"/>
    <x v="6"/>
    <x v="1"/>
    <n v="40"/>
    <m/>
    <n v="40"/>
    <x v="0"/>
    <m/>
  </r>
  <r>
    <x v="3"/>
    <x v="25"/>
    <s v="Virement"/>
    <s v="Monnaie 2"/>
    <x v="4"/>
    <x v="19"/>
    <x v="1"/>
    <m/>
    <n v="-30"/>
    <n v="-30"/>
    <x v="1"/>
    <m/>
  </r>
  <r>
    <x v="6"/>
    <x v="25"/>
    <s v="Versement"/>
    <s v="Monnaie 2"/>
    <x v="4"/>
    <x v="17"/>
    <x v="1"/>
    <n v="30"/>
    <m/>
    <n v="30"/>
    <x v="0"/>
    <m/>
  </r>
  <r>
    <x v="0"/>
    <x v="26"/>
    <s v="Chèque"/>
    <s v="Amazon"/>
    <x v="5"/>
    <x v="20"/>
    <x v="1"/>
    <m/>
    <n v="10"/>
    <n v="10"/>
    <x v="1"/>
    <m/>
  </r>
  <r>
    <x v="8"/>
    <x v="27"/>
    <m/>
    <m/>
    <x v="0"/>
    <x v="0"/>
    <x v="1"/>
    <m/>
    <m/>
    <m/>
    <x v="2"/>
    <m/>
  </r>
  <r>
    <x v="8"/>
    <x v="27"/>
    <m/>
    <m/>
    <x v="0"/>
    <x v="0"/>
    <x v="1"/>
    <m/>
    <m/>
    <m/>
    <x v="2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65" applyNumberFormats="0" applyBorderFormats="0" applyFontFormats="0" applyPatternFormats="0" applyAlignmentFormats="0" applyWidthHeightFormats="1" dataCaption="Valeurs" grandTotalCaption="Solde Réel" updatedVersion="3" minRefreshableVersion="3" showCalcMbrs="0" useAutoFormatting="1" itemPrintTitles="1" createdVersion="3" indent="0" compact="0" outline="1" outlineData="1" compactData="0" multipleFieldFilters="0" colHeaderCaption="Date">
  <location ref="A1:E12" firstHeaderRow="1" firstDataRow="3" firstDataCol="1"/>
  <pivotFields count="13">
    <pivotField axis="axisRow" compact="0" showAll="0">
      <items count="10">
        <item h="1" x="8"/>
        <item x="0"/>
        <item x="1"/>
        <item x="2"/>
        <item x="3"/>
        <item x="4"/>
        <item x="5"/>
        <item x="6"/>
        <item x="7"/>
        <item t="default"/>
      </items>
    </pivotField>
    <pivotField compact="0" showAll="0">
      <items count="15">
        <item h="1"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compact="0" showAll="0"/>
    <pivotField compact="0" showAll="0"/>
    <pivotField compact="0" showAll="0"/>
    <pivotField compact="0" showAll="0"/>
    <pivotField name="Réel/banque" axis="axisCol" compact="0" showAll="0" defaultSubtotal="0">
      <items count="2">
        <item n="Solde Banque" x="0"/>
        <item n="Reste à Solder" x="1"/>
      </items>
    </pivotField>
    <pivotField compact="0" showAll="0"/>
    <pivotField compact="0" showAll="0"/>
    <pivotField dataField="1" compact="0" showAll="0"/>
    <pivotField compact="0" showAll="0"/>
    <pivotField compact="0" showAll="0" defaultSubtotal="0"/>
    <pivotField axis="axisCol" compact="0" showAll="0" defaultSubtotal="0">
      <items count="4">
        <item sd="0" x="1"/>
        <item x="2"/>
        <item x="0"/>
        <item x="3"/>
      </items>
    </pivotField>
  </pivotFields>
  <rowFields count="1">
    <field x="0"/>
  </rowFields>
  <rowItems count="9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 t="grand">
      <x/>
    </i>
  </rowItems>
  <colFields count="2">
    <field x="12"/>
    <field x="6"/>
  </colFields>
  <colItems count="4">
    <i>
      <x/>
    </i>
    <i>
      <x v="1"/>
      <x/>
    </i>
    <i r="1">
      <x v="1"/>
    </i>
    <i t="grand">
      <x/>
    </i>
  </colItems>
  <dataFields count="1">
    <dataField name="Somme de Solde Courant" fld="9" baseField="0" baseItem="0"/>
  </dataFields>
  <formats count="2">
    <format dxfId="108">
      <pivotArea field="0" grandCol="1" collapsedLevelsAreSubtotals="1" axis="axisRow" fieldPosition="0">
        <references count="1">
          <reference field="0" count="0"/>
        </references>
      </pivotArea>
    </format>
    <format dxfId="107">
      <pivotArea collapsedLevelsAreSubtotals="1" fieldPosition="0">
        <references count="3">
          <reference field="0" count="0"/>
          <reference field="6" count="1" selected="0">
            <x v="0"/>
          </reference>
          <reference field="12" count="1" selected="0">
            <x v="1"/>
          </reference>
        </references>
      </pivotArea>
    </format>
  </formats>
  <pivotTableStyleInfo name="PivotStyleLight20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leau croisé dynamique3" cacheId="65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compact="0" outline="1" outlineData="1" compactData="0" multipleFieldFilters="0" colHeaderCaption="Date">
  <location ref="A3:K34" firstHeaderRow="1" firstDataRow="3" firstDataCol="3" rowPageCount="1" colPageCount="1"/>
  <pivotFields count="13">
    <pivotField axis="axisPage" compact="0" showAll="0">
      <items count="10">
        <item x="3"/>
        <item x="4"/>
        <item x="5"/>
        <item x="6"/>
        <item x="7"/>
        <item x="0"/>
        <item x="1"/>
        <item x="2"/>
        <item x="8"/>
        <item t="default"/>
      </items>
    </pivotField>
    <pivotField axis="axisCol" compact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compact="0" showAll="0"/>
    <pivotField compact="0" showAll="0"/>
    <pivotField axis="axisRow" compact="0" showAll="0">
      <items count="9">
        <item x="2"/>
        <item x="3"/>
        <item x="1"/>
        <item x="6"/>
        <item x="5"/>
        <item h="1" x="4"/>
        <item h="1" x="0"/>
        <item h="1" x="7"/>
        <item t="default"/>
      </items>
    </pivotField>
    <pivotField axis="axisRow" compact="0" showAll="0">
      <items count="22">
        <item x="2"/>
        <item x="4"/>
        <item x="3"/>
        <item x="8"/>
        <item x="10"/>
        <item x="9"/>
        <item x="5"/>
        <item x="1"/>
        <item x="11"/>
        <item x="6"/>
        <item x="7"/>
        <item x="0"/>
        <item x="12"/>
        <item x="13"/>
        <item x="14"/>
        <item x="15"/>
        <item x="16"/>
        <item x="17"/>
        <item x="18"/>
        <item x="19"/>
        <item x="20"/>
        <item t="default"/>
      </items>
    </pivotField>
    <pivotField compact="0" showAll="0" defaultSubtotal="0"/>
    <pivotField compact="0" showAll="0"/>
    <pivotField compact="0" showAll="0"/>
    <pivotField dataField="1" compact="0" showAll="0"/>
    <pivotField axis="axisRow" compact="0" showAll="0">
      <items count="4">
        <item x="0"/>
        <item x="1"/>
        <item x="2"/>
        <item t="default"/>
      </items>
    </pivotField>
    <pivotField compact="0" showAll="0" defaultSubtotal="0"/>
    <pivotField axis="axisCol" compact="0" showAll="0" defaultSubtotal="0">
      <items count="4">
        <item x="2"/>
        <item x="1"/>
        <item x="0"/>
        <item x="3"/>
      </items>
    </pivotField>
  </pivotFields>
  <rowFields count="3">
    <field x="4"/>
    <field x="5"/>
    <field x="10"/>
  </rowFields>
  <rowItems count="29">
    <i>
      <x/>
    </i>
    <i r="1">
      <x v="2"/>
    </i>
    <i r="2">
      <x v="1"/>
    </i>
    <i>
      <x v="1"/>
    </i>
    <i r="1">
      <x v="1"/>
    </i>
    <i r="2">
      <x/>
    </i>
    <i r="2">
      <x v="1"/>
    </i>
    <i r="1">
      <x v="6"/>
    </i>
    <i r="2">
      <x v="1"/>
    </i>
    <i>
      <x v="2"/>
    </i>
    <i r="1">
      <x/>
    </i>
    <i r="2">
      <x v="1"/>
    </i>
    <i r="1">
      <x v="7"/>
    </i>
    <i r="2">
      <x/>
    </i>
    <i>
      <x v="3"/>
    </i>
    <i r="1">
      <x v="4"/>
    </i>
    <i r="2">
      <x v="1"/>
    </i>
    <i r="1">
      <x v="5"/>
    </i>
    <i r="2">
      <x v="1"/>
    </i>
    <i r="1">
      <x v="8"/>
    </i>
    <i r="2">
      <x v="1"/>
    </i>
    <i>
      <x v="4"/>
    </i>
    <i r="1">
      <x v="3"/>
    </i>
    <i r="2">
      <x v="1"/>
    </i>
    <i r="1">
      <x v="12"/>
    </i>
    <i r="2">
      <x v="1"/>
    </i>
    <i r="1">
      <x v="20"/>
    </i>
    <i r="2">
      <x v="1"/>
    </i>
    <i t="grand">
      <x/>
    </i>
  </rowItems>
  <colFields count="2">
    <field x="12"/>
    <field x="1"/>
  </colFields>
  <colItems count="8">
    <i>
      <x/>
      <x v="1"/>
    </i>
    <i r="1">
      <x v="2"/>
    </i>
    <i r="1">
      <x v="3"/>
    </i>
    <i r="1">
      <x v="4"/>
    </i>
    <i r="1">
      <x v="5"/>
    </i>
    <i r="1">
      <x v="6"/>
    </i>
    <i>
      <x v="1"/>
      <x v="6"/>
    </i>
    <i t="grand">
      <x/>
    </i>
  </colItems>
  <pageFields count="1">
    <pageField fld="0" hier="-1"/>
  </pageFields>
  <dataFields count="1">
    <dataField name="Somme de Solde Courant" fld="9" baseField="0" baseItem="0"/>
  </dataFields>
  <pivotTableStyleInfo name="PivotStyleLight14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1" name="Tableau1" displayName="Tableau1" ref="A1:L52" totalsRowShown="0" headerRowDxfId="106" dataDxfId="105">
  <autoFilter ref="A1:L52"/>
  <sortState ref="A2:Q1336">
    <sortCondition ref="B1316"/>
  </sortState>
  <tableColumns count="12">
    <tableColumn id="1" name="Compte" dataDxfId="104" totalsRowDxfId="103"/>
    <tableColumn id="3" name="Date" dataDxfId="102" totalsRowDxfId="101"/>
    <tableColumn id="8" name="Type d'opération" dataDxfId="100" totalsRowDxfId="99"/>
    <tableColumn id="4" name="Tiers" dataDxfId="98" totalsRowDxfId="97"/>
    <tableColumn id="5" name="Libellés principaux" dataDxfId="96" totalsRowDxfId="95"/>
    <tableColumn id="9" name="Libellés secondaires" dataDxfId="94" totalsRowDxfId="93"/>
    <tableColumn id="10" name="Solde Réel / Solde banque" dataDxfId="92" totalsRowDxfId="91"/>
    <tableColumn id="2" name="Crédit" dataDxfId="90" totalsRowDxfId="89"/>
    <tableColumn id="6" name="Débit" dataDxfId="88" totalsRowDxfId="87"/>
    <tableColumn id="12" name="Solde Courant" dataDxfId="86" totalsRowDxfId="85">
      <calculatedColumnFormula>Tableau1[[#This Row],[Crédit]]+Tableau1[[#This Row],[Débit]]</calculatedColumnFormula>
    </tableColumn>
    <tableColumn id="11" name="Crédit/Débit" dataDxfId="84" totalsRowDxfId="83">
      <calculatedColumnFormula>IF(Tableau1[[#This Row],[Crédit]]&lt;&gt;"","Crédit",IF(Tableau1[[#This Row],[Débit]]&lt;&gt;"","Débit",""))</calculatedColumnFormula>
    </tableColumn>
    <tableColumn id="7" name="Note" dataDxfId="82" totalsRowDxfId="81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S7" totalsRowShown="0" headerRowDxfId="70" dataDxfId="68" headerRowBorderDxfId="69" tableBorderDxfId="67" totalsRowBorderDxfId="66">
  <autoFilter ref="A1:S7"/>
  <tableColumns count="19">
    <tableColumn id="1" name="Compte"/>
    <tableColumn id="2" name="Date" dataDxfId="65"/>
    <tableColumn id="3" name="Type d'opération" dataDxfId="64"/>
    <tableColumn id="4" name="Tiers" dataDxfId="63"/>
    <tableColumn id="5" name="Libellés principaux" dataDxfId="62"/>
    <tableColumn id="6" name="Libellés secondaires" dataDxfId="61"/>
    <tableColumn id="9" name="Opération" dataDxfId="60"/>
    <tableColumn id="7" name="Janvier" dataDxfId="59"/>
    <tableColumn id="8" name="Février" dataDxfId="58"/>
    <tableColumn id="10" name="Mars" dataDxfId="57"/>
    <tableColumn id="11" name="Avril" dataDxfId="56"/>
    <tableColumn id="12" name="Mai" dataDxfId="55"/>
    <tableColumn id="13" name="Juin" dataDxfId="54"/>
    <tableColumn id="14" name="Juillet" dataDxfId="53"/>
    <tableColumn id="15" name="Août" dataDxfId="52"/>
    <tableColumn id="16" name="Septembre" dataDxfId="51"/>
    <tableColumn id="17" name="Octobre" dataDxfId="50"/>
    <tableColumn id="18" name="Novembre" dataDxfId="49"/>
    <tableColumn id="19" name="Décembre" dataDxfId="48"/>
  </tableColumns>
  <tableStyleInfo name="TableStyleLight15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3:AA4" totalsRowShown="0" headerRowDxfId="29" dataDxfId="31" headerRowBorderDxfId="30" tableBorderDxfId="47">
  <autoFilter ref="A3:AA4"/>
  <tableColumns count="27">
    <tableColumn id="2" name="Tiers" dataDxfId="46"/>
    <tableColumn id="3" name="Libellés principaux" dataDxfId="45"/>
    <tableColumn id="4" name="Libellés secondaires" dataDxfId="44"/>
    <tableColumn id="5" name="Janvier" dataDxfId="43"/>
    <tableColumn id="6" name="Février" dataDxfId="42"/>
    <tableColumn id="7" name="Mars" dataDxfId="41"/>
    <tableColumn id="8" name="Avril" dataDxfId="40"/>
    <tableColumn id="9" name="Mai" dataDxfId="39"/>
    <tableColumn id="10" name="Juin" dataDxfId="38"/>
    <tableColumn id="11" name="Juillet" dataDxfId="37"/>
    <tableColumn id="12" name="Août" dataDxfId="36"/>
    <tableColumn id="13" name="Septembre" dataDxfId="35"/>
    <tableColumn id="14" name="Octobre" dataDxfId="34"/>
    <tableColumn id="15" name="Novembre" dataDxfId="33"/>
    <tableColumn id="16" name="Décembre" dataDxfId="32"/>
    <tableColumn id="17" name="Janvier1" dataDxfId="27">
      <calculatedColumnFormula>IF(D4-SUMPRODUCT((LP_1=$B4)*(LS_1=$C4)*(D_1))&lt;0,0,D4-SUMPRODUCT((LP_1=$B4)*(LS_1=$C4)*(D_1)))</calculatedColumnFormula>
    </tableColumn>
    <tableColumn id="18" name="Février2" dataDxfId="26">
      <calculatedColumnFormula>IF(E4-SUMPRODUCT((LP_1=$B4)*(LS_1=$C4)*(D_1))&lt;0,0,E4-SUMPRODUCT((LP_1=$B4)*(LS_1=$C4)*(D_1)))</calculatedColumnFormula>
    </tableColumn>
    <tableColumn id="19" name="Mars3" dataDxfId="25">
      <calculatedColumnFormula>IF(F4-SUMPRODUCT((LP_1=$B4)*(LS_1=$C4)*(D_1))&lt;0,0,F4-SUMPRODUCT((LP_1=$B4)*(LS_1=$C4)*(D_1)))</calculatedColumnFormula>
    </tableColumn>
    <tableColumn id="20" name="Avril4" dataDxfId="24">
      <calculatedColumnFormula>IF(G4-SUMPRODUCT((LP_1=$B4)*(LS_1=$C4)*(D_1))&lt;0,0,G4-SUMPRODUCT((LP_1=$B4)*(LS_1=$C4)*(D_1)))</calculatedColumnFormula>
    </tableColumn>
    <tableColumn id="21" name="Mai5" dataDxfId="23">
      <calculatedColumnFormula>IF(H4-SUMPRODUCT((LP_1=$B4)*(LS_1=$C4)*(D_1))&lt;0,0,H4-SUMPRODUCT((LP_1=$B4)*(LS_1=$C4)*(D_1)))</calculatedColumnFormula>
    </tableColumn>
    <tableColumn id="22" name="Juin6" dataDxfId="22">
      <calculatedColumnFormula>IF(I4-SUMPRODUCT((LP_1=$B4)*(LS_1=$C4)*(D_1))&lt;0,0,I4-SUMPRODUCT((LP_1=$B4)*(LS_1=$C4)*(D_1)))</calculatedColumnFormula>
    </tableColumn>
    <tableColumn id="23" name="Juillet7" dataDxfId="21">
      <calculatedColumnFormula>IF(J4-SUMPRODUCT((LP_1=$B4)*(LS_1=$C4)*(D_1))&lt;0,0,J4-SUMPRODUCT((LP_1=$B4)*(LS_1=$C4)*(D_1)))</calculatedColumnFormula>
    </tableColumn>
    <tableColumn id="24" name="Août8" dataDxfId="20">
      <calculatedColumnFormula>IF(K4-SUMPRODUCT((LP_1=$B4)*(LS_1=$C4)*(D_1))&lt;0,0,K4-SUMPRODUCT((LP_1=$B4)*(LS_1=$C4)*(D_1)))</calculatedColumnFormula>
    </tableColumn>
    <tableColumn id="25" name="Septembre9" dataDxfId="19">
      <calculatedColumnFormula>IF(L4-SUMPRODUCT((LP_1=$B4)*(LS_1=$C4)*(D_1))&lt;0,0,L4-SUMPRODUCT((LP_1=$B4)*(LS_1=$C4)*(D_1)))</calculatedColumnFormula>
    </tableColumn>
    <tableColumn id="26" name="Octobre10" dataDxfId="18">
      <calculatedColumnFormula>IF(M4-SUMPRODUCT((LP_1=$B4)*(LS_1=$C4)*(D_1))&lt;0,0,M4-SUMPRODUCT((LP_1=$B4)*(LS_1=$C4)*(D_1)))</calculatedColumnFormula>
    </tableColumn>
    <tableColumn id="27" name="Novembre11" dataDxfId="17">
      <calculatedColumnFormula>IF(N4-SUMPRODUCT((LP_1=$B4)*(LS_1=$C4)*(D_1))&lt;0,0,N4-SUMPRODUCT((LP_1=$B4)*(LS_1=$C4)*(D_1)))</calculatedColumnFormula>
    </tableColumn>
    <tableColumn id="28" name="Décembre12" dataDxfId="16">
      <calculatedColumnFormula>IF(O4-SUMPRODUCT((LP_1=$B4)*(LS_1=$C4)*(D_1))&lt;0,0,O4-SUMPRODUCT((LP_1=$B4)*(LS_1=$C4)*(D_1)))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12"/>
  <sheetViews>
    <sheetView workbookViewId="0">
      <selection activeCell="C9" sqref="C9"/>
    </sheetView>
  </sheetViews>
  <sheetFormatPr baseColWidth="10" defaultRowHeight="12.75"/>
  <cols>
    <col min="1" max="1" width="25" bestFit="1" customWidth="1"/>
    <col min="2" max="2" width="10" bestFit="1" customWidth="1"/>
    <col min="3" max="3" width="14.85546875" customWidth="1"/>
    <col min="4" max="4" width="14.85546875" bestFit="1" customWidth="1"/>
    <col min="5" max="6" width="11" bestFit="1" customWidth="1"/>
    <col min="7" max="7" width="9.5703125" customWidth="1"/>
    <col min="8" max="9" width="7.42578125" customWidth="1"/>
    <col min="10" max="10" width="10.5703125" customWidth="1"/>
    <col min="11" max="11" width="6" customWidth="1"/>
    <col min="12" max="12" width="9" customWidth="1"/>
    <col min="13" max="13" width="6.42578125" customWidth="1"/>
    <col min="14" max="14" width="9.5703125" customWidth="1"/>
    <col min="15" max="15" width="13.140625" customWidth="1"/>
    <col min="16" max="16" width="16.28515625" bestFit="1" customWidth="1"/>
    <col min="17" max="17" width="17" bestFit="1" customWidth="1"/>
    <col min="18" max="18" width="16.28515625" bestFit="1" customWidth="1"/>
    <col min="19" max="19" width="17" bestFit="1" customWidth="1"/>
    <col min="20" max="20" width="16.28515625" bestFit="1" customWidth="1"/>
    <col min="21" max="21" width="17" bestFit="1" customWidth="1"/>
    <col min="22" max="22" width="16.28515625" bestFit="1" customWidth="1"/>
    <col min="23" max="23" width="17" bestFit="1" customWidth="1"/>
    <col min="24" max="24" width="16.28515625" bestFit="1" customWidth="1"/>
    <col min="25" max="25" width="17" bestFit="1" customWidth="1"/>
    <col min="26" max="26" width="16.28515625" bestFit="1" customWidth="1"/>
    <col min="27" max="27" width="17" bestFit="1" customWidth="1"/>
    <col min="28" max="28" width="16.28515625" bestFit="1" customWidth="1"/>
    <col min="29" max="29" width="17" bestFit="1" customWidth="1"/>
    <col min="30" max="30" width="16.28515625" bestFit="1" customWidth="1"/>
    <col min="31" max="31" width="17" bestFit="1" customWidth="1"/>
    <col min="32" max="32" width="16.28515625" bestFit="1" customWidth="1"/>
    <col min="33" max="33" width="17" bestFit="1" customWidth="1"/>
    <col min="34" max="34" width="21.5703125" bestFit="1" customWidth="1"/>
    <col min="35" max="35" width="22.28515625" bestFit="1" customWidth="1"/>
    <col min="36" max="36" width="16.28515625" bestFit="1" customWidth="1"/>
    <col min="37" max="37" width="17" bestFit="1" customWidth="1"/>
    <col min="38" max="38" width="16.28515625" bestFit="1" customWidth="1"/>
    <col min="39" max="39" width="17" bestFit="1" customWidth="1"/>
    <col min="40" max="40" width="16.28515625" bestFit="1" customWidth="1"/>
    <col min="41" max="41" width="17" bestFit="1" customWidth="1"/>
    <col min="42" max="42" width="16.28515625" bestFit="1" customWidth="1"/>
    <col min="43" max="43" width="17" bestFit="1" customWidth="1"/>
    <col min="44" max="44" width="16.28515625" bestFit="1" customWidth="1"/>
    <col min="45" max="45" width="17" bestFit="1" customWidth="1"/>
    <col min="46" max="46" width="16.28515625" bestFit="1" customWidth="1"/>
    <col min="47" max="47" width="17" bestFit="1" customWidth="1"/>
    <col min="48" max="48" width="16.28515625" bestFit="1" customWidth="1"/>
    <col min="49" max="49" width="17" bestFit="1" customWidth="1"/>
    <col min="50" max="50" width="21.5703125" bestFit="1" customWidth="1"/>
    <col min="51" max="51" width="22.28515625" bestFit="1" customWidth="1"/>
  </cols>
  <sheetData>
    <row r="1" spans="1:5">
      <c r="A1" s="3" t="s">
        <v>135</v>
      </c>
      <c r="B1" s="3" t="s">
        <v>140</v>
      </c>
      <c r="C1" s="3" t="s">
        <v>143</v>
      </c>
    </row>
    <row r="2" spans="1:5">
      <c r="B2" t="s">
        <v>147</v>
      </c>
      <c r="C2" t="s">
        <v>141</v>
      </c>
      <c r="E2" t="s">
        <v>148</v>
      </c>
    </row>
    <row r="3" spans="1:5">
      <c r="A3" s="3" t="s">
        <v>2</v>
      </c>
      <c r="C3" t="s">
        <v>150</v>
      </c>
      <c r="D3" t="s">
        <v>149</v>
      </c>
    </row>
    <row r="4" spans="1:5">
      <c r="A4" t="s">
        <v>14</v>
      </c>
      <c r="B4" s="39">
        <v>9010</v>
      </c>
      <c r="C4" s="67">
        <v>-163</v>
      </c>
      <c r="D4" s="39">
        <v>4842</v>
      </c>
      <c r="E4" s="66">
        <v>13689</v>
      </c>
    </row>
    <row r="5" spans="1:5">
      <c r="A5" t="s">
        <v>76</v>
      </c>
      <c r="B5" s="39">
        <v>6000</v>
      </c>
      <c r="C5" s="67"/>
      <c r="D5" s="39">
        <v>20</v>
      </c>
      <c r="E5" s="66">
        <v>6020</v>
      </c>
    </row>
    <row r="6" spans="1:5">
      <c r="A6" t="s">
        <v>102</v>
      </c>
      <c r="B6" s="39">
        <v>50</v>
      </c>
      <c r="C6" s="67">
        <v>-5</v>
      </c>
      <c r="D6" s="39">
        <v>40</v>
      </c>
      <c r="E6" s="66">
        <v>85</v>
      </c>
    </row>
    <row r="7" spans="1:5">
      <c r="A7" t="s">
        <v>13</v>
      </c>
      <c r="B7" s="39">
        <v>970</v>
      </c>
      <c r="C7" s="67">
        <v>2200</v>
      </c>
      <c r="D7" s="39">
        <v>1895</v>
      </c>
      <c r="E7" s="66">
        <v>5065</v>
      </c>
    </row>
    <row r="8" spans="1:5">
      <c r="A8" t="s">
        <v>15</v>
      </c>
      <c r="B8" s="39">
        <v>6100</v>
      </c>
      <c r="C8" s="67"/>
      <c r="D8" s="39"/>
      <c r="E8" s="66">
        <v>6100</v>
      </c>
    </row>
    <row r="9" spans="1:5">
      <c r="A9" t="s">
        <v>16</v>
      </c>
      <c r="B9" s="39">
        <v>300</v>
      </c>
      <c r="C9" s="67">
        <v>-60</v>
      </c>
      <c r="D9" s="39">
        <v>965</v>
      </c>
      <c r="E9" s="66">
        <v>1205</v>
      </c>
    </row>
    <row r="10" spans="1:5">
      <c r="A10" t="s">
        <v>101</v>
      </c>
      <c r="B10" s="39">
        <v>90</v>
      </c>
      <c r="C10" s="67">
        <v>-6.9</v>
      </c>
      <c r="D10" s="39"/>
      <c r="E10" s="66">
        <v>83.1</v>
      </c>
    </row>
    <row r="11" spans="1:5">
      <c r="A11" t="s">
        <v>17</v>
      </c>
      <c r="B11" s="39">
        <v>1200</v>
      </c>
      <c r="C11" s="67">
        <v>140</v>
      </c>
      <c r="D11" s="39">
        <v>-99</v>
      </c>
      <c r="E11" s="66">
        <v>1241</v>
      </c>
    </row>
    <row r="12" spans="1:5">
      <c r="A12" t="s">
        <v>148</v>
      </c>
      <c r="B12" s="39">
        <v>23720</v>
      </c>
      <c r="C12" s="39">
        <v>2105.1</v>
      </c>
      <c r="D12" s="39">
        <v>7663</v>
      </c>
      <c r="E12" s="39">
        <v>33488.1</v>
      </c>
    </row>
  </sheetData>
  <pageMargins left="0.7" right="0.7" top="0.75" bottom="0.75" header="0.3" footer="0.3"/>
  <pageSetup paperSize="9" orientation="portrait" horizontalDpi="0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7"/>
  <dimension ref="A1:K34"/>
  <sheetViews>
    <sheetView workbookViewId="0">
      <selection activeCell="B23" sqref="B23"/>
    </sheetView>
  </sheetViews>
  <sheetFormatPr baseColWidth="10" defaultRowHeight="12.75"/>
  <cols>
    <col min="1" max="1" width="24.7109375" bestFit="1" customWidth="1"/>
    <col min="2" max="2" width="20.85546875" bestFit="1" customWidth="1"/>
    <col min="3" max="3" width="14" bestFit="1" customWidth="1"/>
    <col min="4" max="10" width="10" bestFit="1" customWidth="1"/>
    <col min="11" max="12" width="13.140625" bestFit="1" customWidth="1"/>
    <col min="13" max="13" width="17" bestFit="1" customWidth="1"/>
    <col min="14" max="14" width="21.5703125" bestFit="1" customWidth="1"/>
    <col min="15" max="15" width="22.28515625" bestFit="1" customWidth="1"/>
    <col min="16" max="16" width="16.28515625" bestFit="1" customWidth="1"/>
    <col min="17" max="17" width="17" bestFit="1" customWidth="1"/>
    <col min="18" max="18" width="16.28515625" bestFit="1" customWidth="1"/>
    <col min="19" max="19" width="17" bestFit="1" customWidth="1"/>
    <col min="20" max="20" width="16.28515625" bestFit="1" customWidth="1"/>
    <col min="21" max="21" width="17" bestFit="1" customWidth="1"/>
    <col min="22" max="22" width="16.28515625" bestFit="1" customWidth="1"/>
    <col min="23" max="23" width="17" bestFit="1" customWidth="1"/>
    <col min="24" max="24" width="16.28515625" bestFit="1" customWidth="1"/>
    <col min="25" max="25" width="17" bestFit="1" customWidth="1"/>
    <col min="26" max="26" width="16.28515625" bestFit="1" customWidth="1"/>
    <col min="27" max="27" width="17" bestFit="1" customWidth="1"/>
    <col min="28" max="28" width="16.28515625" bestFit="1" customWidth="1"/>
    <col min="29" max="29" width="17" bestFit="1" customWidth="1"/>
    <col min="30" max="30" width="16.28515625" bestFit="1" customWidth="1"/>
    <col min="31" max="31" width="17" bestFit="1" customWidth="1"/>
    <col min="32" max="32" width="16.28515625" bestFit="1" customWidth="1"/>
    <col min="33" max="33" width="17" bestFit="1" customWidth="1"/>
    <col min="34" max="34" width="21.5703125" bestFit="1" customWidth="1"/>
    <col min="35" max="35" width="22.28515625" bestFit="1" customWidth="1"/>
    <col min="36" max="36" width="16.28515625" bestFit="1" customWidth="1"/>
    <col min="37" max="37" width="17" bestFit="1" customWidth="1"/>
    <col min="38" max="38" width="16.28515625" bestFit="1" customWidth="1"/>
    <col min="39" max="39" width="17" bestFit="1" customWidth="1"/>
    <col min="40" max="40" width="16.28515625" bestFit="1" customWidth="1"/>
    <col min="41" max="41" width="17" bestFit="1" customWidth="1"/>
    <col min="42" max="42" width="16.28515625" bestFit="1" customWidth="1"/>
    <col min="43" max="43" width="17" bestFit="1" customWidth="1"/>
    <col min="44" max="44" width="16.28515625" bestFit="1" customWidth="1"/>
    <col min="45" max="45" width="17" bestFit="1" customWidth="1"/>
    <col min="46" max="46" width="16.28515625" bestFit="1" customWidth="1"/>
    <col min="47" max="47" width="17" bestFit="1" customWidth="1"/>
    <col min="48" max="48" width="16.28515625" bestFit="1" customWidth="1"/>
    <col min="49" max="49" width="17" bestFit="1" customWidth="1"/>
    <col min="50" max="50" width="21.5703125" bestFit="1" customWidth="1"/>
    <col min="51" max="51" width="22.28515625" bestFit="1" customWidth="1"/>
  </cols>
  <sheetData>
    <row r="1" spans="1:11">
      <c r="A1" s="3" t="s">
        <v>2</v>
      </c>
      <c r="B1" t="s">
        <v>125</v>
      </c>
    </row>
    <row r="3" spans="1:11">
      <c r="A3" s="3" t="s">
        <v>135</v>
      </c>
      <c r="D3" s="3" t="s">
        <v>140</v>
      </c>
      <c r="E3" s="3" t="s">
        <v>0</v>
      </c>
    </row>
    <row r="4" spans="1:11">
      <c r="D4" t="s">
        <v>141</v>
      </c>
      <c r="J4" t="s">
        <v>147</v>
      </c>
      <c r="K4" t="s">
        <v>8</v>
      </c>
    </row>
    <row r="5" spans="1:11">
      <c r="A5" s="3" t="s">
        <v>18</v>
      </c>
      <c r="B5" s="3" t="s">
        <v>19</v>
      </c>
      <c r="C5" s="3" t="s">
        <v>136</v>
      </c>
      <c r="D5" t="s">
        <v>130</v>
      </c>
      <c r="E5" t="s">
        <v>131</v>
      </c>
      <c r="F5" t="s">
        <v>132</v>
      </c>
      <c r="G5" t="s">
        <v>133</v>
      </c>
      <c r="H5" t="s">
        <v>134</v>
      </c>
      <c r="I5" t="s">
        <v>151</v>
      </c>
      <c r="J5" t="s">
        <v>151</v>
      </c>
    </row>
    <row r="6" spans="1:11">
      <c r="A6" t="s">
        <v>6</v>
      </c>
      <c r="D6" s="39">
        <v>-6</v>
      </c>
      <c r="E6" s="39"/>
      <c r="F6" s="39"/>
      <c r="G6" s="39"/>
      <c r="H6" s="39"/>
      <c r="I6" s="39"/>
      <c r="J6" s="39"/>
      <c r="K6" s="39">
        <v>-6</v>
      </c>
    </row>
    <row r="7" spans="1:11">
      <c r="B7" t="s">
        <v>20</v>
      </c>
      <c r="D7" s="39">
        <v>-6</v>
      </c>
      <c r="E7" s="39"/>
      <c r="F7" s="39"/>
      <c r="G7" s="39"/>
      <c r="H7" s="39"/>
      <c r="I7" s="39"/>
      <c r="J7" s="39"/>
      <c r="K7" s="39">
        <v>-6</v>
      </c>
    </row>
    <row r="8" spans="1:11">
      <c r="C8" t="s">
        <v>12</v>
      </c>
      <c r="D8" s="39">
        <v>-6</v>
      </c>
      <c r="E8" s="39"/>
      <c r="F8" s="39"/>
      <c r="G8" s="39"/>
      <c r="H8" s="39"/>
      <c r="I8" s="39"/>
      <c r="J8" s="39"/>
      <c r="K8" s="39">
        <v>-6</v>
      </c>
    </row>
    <row r="9" spans="1:11">
      <c r="A9" t="s">
        <v>29</v>
      </c>
      <c r="D9" s="39">
        <v>-35.9</v>
      </c>
      <c r="E9" s="39"/>
      <c r="F9" s="39"/>
      <c r="G9" s="39"/>
      <c r="H9" s="39"/>
      <c r="I9" s="39"/>
      <c r="J9" s="39"/>
      <c r="K9" s="39">
        <v>-35.9</v>
      </c>
    </row>
    <row r="10" spans="1:11">
      <c r="B10" t="s">
        <v>30</v>
      </c>
      <c r="D10" s="39">
        <v>-33.9</v>
      </c>
      <c r="E10" s="39"/>
      <c r="F10" s="39"/>
      <c r="G10" s="39"/>
      <c r="H10" s="39"/>
      <c r="I10" s="39"/>
      <c r="J10" s="39"/>
      <c r="K10" s="39">
        <v>-33.9</v>
      </c>
    </row>
    <row r="11" spans="1:11">
      <c r="C11" t="s">
        <v>11</v>
      </c>
      <c r="D11" s="39">
        <v>30</v>
      </c>
      <c r="E11" s="39"/>
      <c r="F11" s="39"/>
      <c r="G11" s="39"/>
      <c r="H11" s="39"/>
      <c r="I11" s="39"/>
      <c r="J11" s="39"/>
      <c r="K11" s="39">
        <v>30</v>
      </c>
    </row>
    <row r="12" spans="1:11">
      <c r="C12" t="s">
        <v>12</v>
      </c>
      <c r="D12" s="39">
        <v>-63.9</v>
      </c>
      <c r="E12" s="39"/>
      <c r="F12" s="39"/>
      <c r="G12" s="39"/>
      <c r="H12" s="39"/>
      <c r="I12" s="39"/>
      <c r="J12" s="39"/>
      <c r="K12" s="39">
        <v>-63.9</v>
      </c>
    </row>
    <row r="13" spans="1:11">
      <c r="B13" t="s">
        <v>31</v>
      </c>
      <c r="D13" s="39">
        <v>-2</v>
      </c>
      <c r="E13" s="39"/>
      <c r="F13" s="39"/>
      <c r="G13" s="39"/>
      <c r="H13" s="39"/>
      <c r="I13" s="39"/>
      <c r="J13" s="39"/>
      <c r="K13" s="39">
        <v>-2</v>
      </c>
    </row>
    <row r="14" spans="1:11">
      <c r="C14" t="s">
        <v>12</v>
      </c>
      <c r="D14" s="39">
        <v>-2</v>
      </c>
      <c r="E14" s="39"/>
      <c r="F14" s="39"/>
      <c r="G14" s="39"/>
      <c r="H14" s="39"/>
      <c r="I14" s="39"/>
      <c r="J14" s="39"/>
      <c r="K14" s="39">
        <v>-2</v>
      </c>
    </row>
    <row r="15" spans="1:11">
      <c r="A15" t="s">
        <v>37</v>
      </c>
      <c r="D15" s="39">
        <v>2070</v>
      </c>
      <c r="E15" s="39">
        <v>2070</v>
      </c>
      <c r="F15" s="39">
        <v>2070</v>
      </c>
      <c r="G15" s="39">
        <v>2070</v>
      </c>
      <c r="H15" s="39">
        <v>1100</v>
      </c>
      <c r="I15" s="39">
        <v>460</v>
      </c>
      <c r="J15" s="39"/>
      <c r="K15" s="39">
        <v>9840</v>
      </c>
    </row>
    <row r="16" spans="1:11">
      <c r="B16" t="s">
        <v>4</v>
      </c>
      <c r="D16" s="39">
        <v>-30</v>
      </c>
      <c r="E16" s="39">
        <v>-30</v>
      </c>
      <c r="F16" s="39">
        <v>-30</v>
      </c>
      <c r="G16" s="39">
        <v>-30</v>
      </c>
      <c r="H16" s="39"/>
      <c r="I16" s="39"/>
      <c r="J16" s="39"/>
      <c r="K16" s="39">
        <v>-120</v>
      </c>
    </row>
    <row r="17" spans="1:11">
      <c r="C17" t="s">
        <v>12</v>
      </c>
      <c r="D17" s="39">
        <v>-30</v>
      </c>
      <c r="E17" s="39">
        <v>-30</v>
      </c>
      <c r="F17" s="39">
        <v>-30</v>
      </c>
      <c r="G17" s="39">
        <v>-30</v>
      </c>
      <c r="H17" s="39"/>
      <c r="I17" s="39"/>
      <c r="J17" s="39"/>
      <c r="K17" s="39">
        <v>-120</v>
      </c>
    </row>
    <row r="18" spans="1:11">
      <c r="B18" t="s">
        <v>38</v>
      </c>
      <c r="D18" s="39">
        <v>2100</v>
      </c>
      <c r="E18" s="39">
        <v>2100</v>
      </c>
      <c r="F18" s="39">
        <v>2100</v>
      </c>
      <c r="G18" s="39">
        <v>2100</v>
      </c>
      <c r="H18" s="39">
        <v>1100</v>
      </c>
      <c r="I18" s="39">
        <v>460</v>
      </c>
      <c r="J18" s="39"/>
      <c r="K18" s="39">
        <v>9960</v>
      </c>
    </row>
    <row r="19" spans="1:11">
      <c r="C19" t="s">
        <v>11</v>
      </c>
      <c r="D19" s="39">
        <v>2100</v>
      </c>
      <c r="E19" s="39">
        <v>2100</v>
      </c>
      <c r="F19" s="39">
        <v>2100</v>
      </c>
      <c r="G19" s="39">
        <v>2100</v>
      </c>
      <c r="H19" s="39">
        <v>1100</v>
      </c>
      <c r="I19" s="39">
        <v>460</v>
      </c>
      <c r="J19" s="39"/>
      <c r="K19" s="39">
        <v>9960</v>
      </c>
    </row>
    <row r="20" spans="1:11">
      <c r="A20" t="s">
        <v>39</v>
      </c>
      <c r="D20" s="39"/>
      <c r="E20" s="39">
        <v>-25</v>
      </c>
      <c r="F20" s="39">
        <v>-70</v>
      </c>
      <c r="G20" s="39"/>
      <c r="H20" s="39"/>
      <c r="I20" s="39"/>
      <c r="J20" s="39"/>
      <c r="K20" s="39">
        <v>-95</v>
      </c>
    </row>
    <row r="21" spans="1:11">
      <c r="B21" t="s">
        <v>40</v>
      </c>
      <c r="D21" s="39"/>
      <c r="E21" s="39"/>
      <c r="F21" s="39">
        <v>-50</v>
      </c>
      <c r="G21" s="39"/>
      <c r="H21" s="39"/>
      <c r="I21" s="39"/>
      <c r="J21" s="39"/>
      <c r="K21" s="39">
        <v>-50</v>
      </c>
    </row>
    <row r="22" spans="1:11">
      <c r="C22" t="s">
        <v>12</v>
      </c>
      <c r="D22" s="39"/>
      <c r="E22" s="39"/>
      <c r="F22" s="39">
        <v>-50</v>
      </c>
      <c r="G22" s="39"/>
      <c r="H22" s="39"/>
      <c r="I22" s="39"/>
      <c r="J22" s="39"/>
      <c r="K22" s="39">
        <v>-50</v>
      </c>
    </row>
    <row r="23" spans="1:11">
      <c r="B23" t="s">
        <v>43</v>
      </c>
      <c r="D23" s="39"/>
      <c r="E23" s="39">
        <v>-25</v>
      </c>
      <c r="F23" s="39"/>
      <c r="G23" s="39"/>
      <c r="H23" s="39"/>
      <c r="I23" s="39"/>
      <c r="J23" s="39"/>
      <c r="K23" s="39">
        <v>-25</v>
      </c>
    </row>
    <row r="24" spans="1:11">
      <c r="C24" t="s">
        <v>12</v>
      </c>
      <c r="D24" s="39"/>
      <c r="E24" s="39">
        <v>-25</v>
      </c>
      <c r="F24" s="39"/>
      <c r="G24" s="39"/>
      <c r="H24" s="39"/>
      <c r="I24" s="39"/>
      <c r="J24" s="39"/>
      <c r="K24" s="39">
        <v>-25</v>
      </c>
    </row>
    <row r="25" spans="1:11">
      <c r="B25" t="s">
        <v>42</v>
      </c>
      <c r="D25" s="39"/>
      <c r="E25" s="39"/>
      <c r="F25" s="39">
        <v>-20</v>
      </c>
      <c r="G25" s="39"/>
      <c r="H25" s="39"/>
      <c r="I25" s="39"/>
      <c r="J25" s="39"/>
      <c r="K25" s="39">
        <v>-20</v>
      </c>
    </row>
    <row r="26" spans="1:11">
      <c r="C26" t="s">
        <v>12</v>
      </c>
      <c r="D26" s="39"/>
      <c r="E26" s="39"/>
      <c r="F26" s="39">
        <v>-20</v>
      </c>
      <c r="G26" s="39"/>
      <c r="H26" s="39"/>
      <c r="I26" s="39"/>
      <c r="J26" s="39"/>
      <c r="K26" s="39">
        <v>-20</v>
      </c>
    </row>
    <row r="27" spans="1:11">
      <c r="A27" t="s">
        <v>7</v>
      </c>
      <c r="D27" s="39"/>
      <c r="E27" s="39">
        <v>-10</v>
      </c>
      <c r="F27" s="39"/>
      <c r="G27" s="39">
        <v>-25</v>
      </c>
      <c r="H27" s="39"/>
      <c r="I27" s="39"/>
      <c r="J27" s="39">
        <v>10</v>
      </c>
      <c r="K27" s="39">
        <v>-25</v>
      </c>
    </row>
    <row r="28" spans="1:11">
      <c r="B28" t="s">
        <v>49</v>
      </c>
      <c r="D28" s="39"/>
      <c r="E28" s="39">
        <v>-10</v>
      </c>
      <c r="F28" s="39"/>
      <c r="G28" s="39"/>
      <c r="H28" s="39"/>
      <c r="I28" s="39"/>
      <c r="J28" s="39"/>
      <c r="K28" s="39">
        <v>-10</v>
      </c>
    </row>
    <row r="29" spans="1:11">
      <c r="C29" t="s">
        <v>12</v>
      </c>
      <c r="D29" s="39"/>
      <c r="E29" s="39">
        <v>-10</v>
      </c>
      <c r="F29" s="39"/>
      <c r="G29" s="39"/>
      <c r="H29" s="39"/>
      <c r="I29" s="39"/>
      <c r="J29" s="39"/>
      <c r="K29" s="39">
        <v>-10</v>
      </c>
    </row>
    <row r="30" spans="1:11">
      <c r="B30" t="s">
        <v>55</v>
      </c>
      <c r="D30" s="39"/>
      <c r="E30" s="39"/>
      <c r="F30" s="39"/>
      <c r="G30" s="39">
        <v>-25</v>
      </c>
      <c r="H30" s="39"/>
      <c r="I30" s="39"/>
      <c r="J30" s="39"/>
      <c r="K30" s="39">
        <v>-25</v>
      </c>
    </row>
    <row r="31" spans="1:11">
      <c r="C31" t="s">
        <v>12</v>
      </c>
      <c r="D31" s="39"/>
      <c r="E31" s="39"/>
      <c r="F31" s="39"/>
      <c r="G31" s="39">
        <v>-25</v>
      </c>
      <c r="H31" s="39"/>
      <c r="I31" s="39"/>
      <c r="J31" s="39"/>
      <c r="K31" s="39">
        <v>-25</v>
      </c>
    </row>
    <row r="32" spans="1:11">
      <c r="B32" t="s">
        <v>51</v>
      </c>
      <c r="D32" s="39"/>
      <c r="E32" s="39"/>
      <c r="F32" s="39"/>
      <c r="G32" s="39"/>
      <c r="H32" s="39"/>
      <c r="I32" s="39"/>
      <c r="J32" s="39">
        <v>10</v>
      </c>
      <c r="K32" s="39">
        <v>10</v>
      </c>
    </row>
    <row r="33" spans="1:11">
      <c r="C33" t="s">
        <v>12</v>
      </c>
      <c r="D33" s="39"/>
      <c r="E33" s="39"/>
      <c r="F33" s="39"/>
      <c r="G33" s="39"/>
      <c r="H33" s="39"/>
      <c r="I33" s="39"/>
      <c r="J33" s="39">
        <v>10</v>
      </c>
      <c r="K33" s="39">
        <v>10</v>
      </c>
    </row>
    <row r="34" spans="1:11">
      <c r="A34" t="s">
        <v>8</v>
      </c>
      <c r="D34" s="39">
        <v>2028.1</v>
      </c>
      <c r="E34" s="39">
        <v>2035</v>
      </c>
      <c r="F34" s="39">
        <v>2000</v>
      </c>
      <c r="G34" s="39">
        <v>2045</v>
      </c>
      <c r="H34" s="39">
        <v>1100</v>
      </c>
      <c r="I34" s="39">
        <v>460</v>
      </c>
      <c r="J34" s="39">
        <v>10</v>
      </c>
      <c r="K34" s="39">
        <v>9678.1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L52"/>
  <sheetViews>
    <sheetView tabSelected="1" workbookViewId="0">
      <pane ySplit="1" topLeftCell="A31" activePane="bottomLeft" state="frozen"/>
      <selection pane="bottomLeft" activeCell="A53" sqref="A53"/>
    </sheetView>
  </sheetViews>
  <sheetFormatPr baseColWidth="10" defaultColWidth="11.42578125" defaultRowHeight="12.75"/>
  <cols>
    <col min="1" max="1" width="27.42578125" style="1" customWidth="1"/>
    <col min="2" max="2" width="11.28515625" style="2" bestFit="1" customWidth="1"/>
    <col min="3" max="3" width="14.28515625" style="2" bestFit="1" customWidth="1"/>
    <col min="4" max="4" width="20" style="1" bestFit="1" customWidth="1"/>
    <col min="5" max="5" width="17.140625" style="1" bestFit="1" customWidth="1"/>
    <col min="6" max="6" width="24" style="1" bestFit="1" customWidth="1"/>
    <col min="7" max="7" width="11.7109375" style="65" customWidth="1"/>
    <col min="8" max="8" width="11.42578125" style="46"/>
    <col min="9" max="10" width="14.140625" style="42" customWidth="1"/>
    <col min="12" max="12" width="11.7109375" style="1" customWidth="1"/>
    <col min="13" max="16384" width="11.42578125" style="1"/>
  </cols>
  <sheetData>
    <row r="1" spans="1:12" s="25" customFormat="1" ht="39.75" customHeight="1">
      <c r="A1" s="25" t="s">
        <v>2</v>
      </c>
      <c r="B1" s="26" t="s">
        <v>0</v>
      </c>
      <c r="C1" s="26" t="s">
        <v>92</v>
      </c>
      <c r="D1" s="25" t="s">
        <v>1</v>
      </c>
      <c r="E1" s="25" t="s">
        <v>18</v>
      </c>
      <c r="F1" s="25" t="s">
        <v>19</v>
      </c>
      <c r="G1" s="25" t="s">
        <v>142</v>
      </c>
      <c r="H1" s="25" t="s">
        <v>11</v>
      </c>
      <c r="I1" s="25" t="s">
        <v>12</v>
      </c>
      <c r="J1" s="25" t="s">
        <v>126</v>
      </c>
      <c r="K1" s="25" t="s">
        <v>136</v>
      </c>
      <c r="L1" s="25" t="s">
        <v>10</v>
      </c>
    </row>
    <row r="2" spans="1:12">
      <c r="A2" s="1" t="s">
        <v>14</v>
      </c>
      <c r="B2" s="59">
        <v>42369</v>
      </c>
      <c r="G2" s="65" t="s">
        <v>139</v>
      </c>
      <c r="H2" s="42">
        <v>9000</v>
      </c>
      <c r="I2" s="47"/>
      <c r="J2" s="47">
        <f>Tableau1[[#This Row],[Crédit]]+Tableau1[[#This Row],[Débit]]</f>
        <v>9000</v>
      </c>
      <c r="K2" s="60" t="str">
        <f>IF(Tableau1[[#This Row],[Crédit]]&lt;&gt;"","Crédit",IF(Tableau1[[#This Row],[Débit]]&lt;&gt;"","Débit",""))</f>
        <v>Crédit</v>
      </c>
      <c r="L2" s="4"/>
    </row>
    <row r="3" spans="1:12">
      <c r="A3" s="1" t="s">
        <v>76</v>
      </c>
      <c r="B3" s="59">
        <v>42369</v>
      </c>
      <c r="G3" s="65" t="s">
        <v>139</v>
      </c>
      <c r="H3" s="42">
        <v>6000</v>
      </c>
      <c r="I3" s="47"/>
      <c r="J3" s="47">
        <f>Tableau1[[#This Row],[Crédit]]+Tableau1[[#This Row],[Débit]]</f>
        <v>6000</v>
      </c>
      <c r="K3" s="60" t="str">
        <f>IF(Tableau1[[#This Row],[Crédit]]&lt;&gt;"","Crédit",IF(Tableau1[[#This Row],[Débit]]&lt;&gt;"","Débit",""))</f>
        <v>Crédit</v>
      </c>
      <c r="L3" s="4"/>
    </row>
    <row r="4" spans="1:12">
      <c r="A4" s="1" t="s">
        <v>102</v>
      </c>
      <c r="B4" s="59">
        <v>42369</v>
      </c>
      <c r="D4" s="17"/>
      <c r="E4" s="17"/>
      <c r="F4" s="17"/>
      <c r="G4" s="65" t="s">
        <v>139</v>
      </c>
      <c r="H4" s="43">
        <v>50</v>
      </c>
      <c r="I4" s="48"/>
      <c r="J4" s="48">
        <f>Tableau1[[#This Row],[Crédit]]+Tableau1[[#This Row],[Débit]]</f>
        <v>50</v>
      </c>
      <c r="K4" s="60" t="str">
        <f>IF(Tableau1[[#This Row],[Crédit]]&lt;&gt;"","Crédit",IF(Tableau1[[#This Row],[Débit]]&lt;&gt;"","Débit",""))</f>
        <v>Crédit</v>
      </c>
      <c r="L4" s="4"/>
    </row>
    <row r="5" spans="1:12">
      <c r="A5" s="1" t="s">
        <v>13</v>
      </c>
      <c r="B5" s="59">
        <v>42369</v>
      </c>
      <c r="G5" s="65" t="s">
        <v>139</v>
      </c>
      <c r="H5" s="42">
        <v>1000</v>
      </c>
      <c r="I5" s="47"/>
      <c r="J5" s="47">
        <f>Tableau1[[#This Row],[Crédit]]+Tableau1[[#This Row],[Débit]]</f>
        <v>1000</v>
      </c>
      <c r="K5" s="60" t="str">
        <f>IF(Tableau1[[#This Row],[Crédit]]&lt;&gt;"","Crédit",IF(Tableau1[[#This Row],[Débit]]&lt;&gt;"","Débit",""))</f>
        <v>Crédit</v>
      </c>
      <c r="L5" s="4"/>
    </row>
    <row r="6" spans="1:12">
      <c r="A6" s="1" t="s">
        <v>15</v>
      </c>
      <c r="B6" s="59">
        <v>42369</v>
      </c>
      <c r="G6" s="65" t="s">
        <v>139</v>
      </c>
      <c r="H6" s="42">
        <v>6100</v>
      </c>
      <c r="J6" s="42">
        <f>Tableau1[[#This Row],[Crédit]]+Tableau1[[#This Row],[Débit]]</f>
        <v>6100</v>
      </c>
      <c r="K6" s="61" t="str">
        <f>IF(Tableau1[[#This Row],[Crédit]]&lt;&gt;"","Crédit",IF(Tableau1[[#This Row],[Débit]]&lt;&gt;"","Débit",""))</f>
        <v>Crédit</v>
      </c>
      <c r="L6" s="4"/>
    </row>
    <row r="7" spans="1:12">
      <c r="A7" s="1" t="s">
        <v>16</v>
      </c>
      <c r="B7" s="59">
        <v>42369</v>
      </c>
      <c r="G7" s="65" t="s">
        <v>139</v>
      </c>
      <c r="H7" s="42">
        <v>300</v>
      </c>
      <c r="J7" s="42">
        <f>Tableau1[[#This Row],[Crédit]]+Tableau1[[#This Row],[Débit]]</f>
        <v>300</v>
      </c>
      <c r="K7" s="61" t="str">
        <f>IF(Tableau1[[#This Row],[Crédit]]&lt;&gt;"","Crédit",IF(Tableau1[[#This Row],[Débit]]&lt;&gt;"","Débit",""))</f>
        <v>Crédit</v>
      </c>
      <c r="L7" s="4"/>
    </row>
    <row r="8" spans="1:12">
      <c r="A8" s="1" t="s">
        <v>101</v>
      </c>
      <c r="B8" s="59">
        <v>42369</v>
      </c>
      <c r="D8" s="17"/>
      <c r="E8" s="17"/>
      <c r="F8" s="17"/>
      <c r="G8" s="65" t="s">
        <v>139</v>
      </c>
      <c r="H8" s="43">
        <v>60</v>
      </c>
      <c r="I8" s="43"/>
      <c r="J8" s="43">
        <f>Tableau1[[#This Row],[Crédit]]+Tableau1[[#This Row],[Débit]]</f>
        <v>60</v>
      </c>
      <c r="K8" s="61" t="str">
        <f>IF(Tableau1[[#This Row],[Crédit]]&lt;&gt;"","Crédit",IF(Tableau1[[#This Row],[Débit]]&lt;&gt;"","Débit",""))</f>
        <v>Crédit</v>
      </c>
      <c r="L8" s="4"/>
    </row>
    <row r="9" spans="1:12">
      <c r="A9" s="1" t="s">
        <v>17</v>
      </c>
      <c r="B9" s="59">
        <v>42369</v>
      </c>
      <c r="G9" s="65" t="s">
        <v>139</v>
      </c>
      <c r="H9" s="42">
        <v>1200</v>
      </c>
      <c r="J9" s="42">
        <f>Tableau1[[#This Row],[Crédit]]+Tableau1[[#This Row],[Débit]]</f>
        <v>1200</v>
      </c>
      <c r="K9" s="61" t="str">
        <f>IF(Tableau1[[#This Row],[Crédit]]&lt;&gt;"","Crédit",IF(Tableau1[[#This Row],[Débit]]&lt;&gt;"","Débit",""))</f>
        <v>Crédit</v>
      </c>
      <c r="L9" s="4"/>
    </row>
    <row r="10" spans="1:12">
      <c r="A10" s="5" t="s">
        <v>13</v>
      </c>
      <c r="B10" s="23">
        <v>42370</v>
      </c>
      <c r="C10" s="23" t="s">
        <v>95</v>
      </c>
      <c r="D10" s="22" t="s">
        <v>129</v>
      </c>
      <c r="E10" s="22" t="s">
        <v>37</v>
      </c>
      <c r="F10" s="22" t="s">
        <v>38</v>
      </c>
      <c r="G10" s="64"/>
      <c r="H10" s="44">
        <v>1100</v>
      </c>
      <c r="I10" s="44"/>
      <c r="J10" s="43">
        <f>Tableau1[[#This Row],[Crédit]]+Tableau1[[#This Row],[Débit]]</f>
        <v>1100</v>
      </c>
      <c r="K10" s="61" t="str">
        <f>IF(Tableau1[[#This Row],[Crédit]]&lt;&gt;"","Crédit",IF(Tableau1[[#This Row],[Débit]]&lt;&gt;"","Débit",""))</f>
        <v>Crédit</v>
      </c>
      <c r="L10" s="63"/>
    </row>
    <row r="11" spans="1:12">
      <c r="A11" s="5" t="s">
        <v>16</v>
      </c>
      <c r="B11" s="23">
        <v>42370</v>
      </c>
      <c r="C11" s="23" t="s">
        <v>97</v>
      </c>
      <c r="D11" s="22" t="s">
        <v>129</v>
      </c>
      <c r="E11" s="22" t="s">
        <v>37</v>
      </c>
      <c r="F11" s="22" t="s">
        <v>4</v>
      </c>
      <c r="G11" s="64" t="s">
        <v>139</v>
      </c>
      <c r="H11" s="44"/>
      <c r="I11" s="44">
        <v>-30</v>
      </c>
      <c r="J11" s="43">
        <f>Tableau1[[#This Row],[Crédit]]+Tableau1[[#This Row],[Débit]]</f>
        <v>-30</v>
      </c>
      <c r="K11" s="61" t="str">
        <f>IF(Tableau1[[#This Row],[Crédit]]&lt;&gt;"","Crédit",IF(Tableau1[[#This Row],[Débit]]&lt;&gt;"","Débit",""))</f>
        <v>Débit</v>
      </c>
      <c r="L11" s="63"/>
    </row>
    <row r="12" spans="1:12">
      <c r="A12" s="5" t="s">
        <v>14</v>
      </c>
      <c r="B12" s="23">
        <v>42370</v>
      </c>
      <c r="C12" s="23" t="s">
        <v>95</v>
      </c>
      <c r="D12" s="22" t="s">
        <v>128</v>
      </c>
      <c r="E12" s="22" t="s">
        <v>37</v>
      </c>
      <c r="F12" s="22" t="s">
        <v>38</v>
      </c>
      <c r="G12" s="64"/>
      <c r="H12" s="44">
        <v>1000</v>
      </c>
      <c r="I12" s="44"/>
      <c r="J12" s="44">
        <f>Tableau1[[#This Row],[Crédit]]+Tableau1[[#This Row],[Débit]]</f>
        <v>1000</v>
      </c>
      <c r="K12" s="61" t="str">
        <f>IF(Tableau1[[#This Row],[Crédit]]&lt;&gt;"","Crédit",IF(Tableau1[[#This Row],[Débit]]&lt;&gt;"","Débit",""))</f>
        <v>Crédit</v>
      </c>
      <c r="L12" s="63"/>
    </row>
    <row r="13" spans="1:12">
      <c r="A13" s="5" t="s">
        <v>14</v>
      </c>
      <c r="B13" s="23">
        <v>42371</v>
      </c>
      <c r="C13" s="23" t="s">
        <v>97</v>
      </c>
      <c r="D13" s="22" t="s">
        <v>106</v>
      </c>
      <c r="E13" s="22" t="s">
        <v>6</v>
      </c>
      <c r="F13" s="22" t="s">
        <v>20</v>
      </c>
      <c r="G13" s="64" t="s">
        <v>139</v>
      </c>
      <c r="H13" s="44"/>
      <c r="I13" s="44">
        <v>-3</v>
      </c>
      <c r="J13" s="44">
        <f>Tableau1[[#This Row],[Crédit]]+Tableau1[[#This Row],[Débit]]</f>
        <v>-3</v>
      </c>
      <c r="K13" s="62" t="str">
        <f>IF(Tableau1[[#This Row],[Crédit]]&lt;&gt;"","Crédit",IF(Tableau1[[#This Row],[Débit]]&lt;&gt;"","Débit",""))</f>
        <v>Débit</v>
      </c>
      <c r="L13" s="24"/>
    </row>
    <row r="14" spans="1:12">
      <c r="A14" s="5" t="s">
        <v>13</v>
      </c>
      <c r="B14" s="23">
        <v>42372</v>
      </c>
      <c r="C14" s="23" t="s">
        <v>97</v>
      </c>
      <c r="D14" s="5" t="s">
        <v>106</v>
      </c>
      <c r="E14" s="22" t="s">
        <v>6</v>
      </c>
      <c r="F14" s="22" t="s">
        <v>20</v>
      </c>
      <c r="G14" s="64"/>
      <c r="H14" s="45"/>
      <c r="I14" s="45">
        <v>-3</v>
      </c>
      <c r="J14" s="45">
        <f>Tableau1[[#This Row],[Crédit]]+Tableau1[[#This Row],[Débit]]</f>
        <v>-3</v>
      </c>
      <c r="K14" s="62" t="str">
        <f>IF(Tableau1[[#This Row],[Crédit]]&lt;&gt;"","Crédit",IF(Tableau1[[#This Row],[Débit]]&lt;&gt;"","Débit",""))</f>
        <v>Débit</v>
      </c>
      <c r="L14" s="28"/>
    </row>
    <row r="15" spans="1:12">
      <c r="A15" s="5" t="s">
        <v>102</v>
      </c>
      <c r="B15" s="23">
        <v>42373</v>
      </c>
      <c r="C15" s="23" t="s">
        <v>100</v>
      </c>
      <c r="D15" s="5" t="s">
        <v>107</v>
      </c>
      <c r="E15" s="27" t="s">
        <v>29</v>
      </c>
      <c r="F15" s="27" t="s">
        <v>30</v>
      </c>
      <c r="G15" s="64" t="s">
        <v>139</v>
      </c>
      <c r="H15" s="45"/>
      <c r="I15" s="45">
        <v>-5</v>
      </c>
      <c r="J15" s="45">
        <f>Tableau1[[#This Row],[Crédit]]+Tableau1[[#This Row],[Débit]]</f>
        <v>-5</v>
      </c>
      <c r="K15" s="62" t="str">
        <f>IF(Tableau1[[#This Row],[Crédit]]&lt;&gt;"","Crédit",IF(Tableau1[[#This Row],[Débit]]&lt;&gt;"","Débit",""))</f>
        <v>Débit</v>
      </c>
      <c r="L15" s="28"/>
    </row>
    <row r="16" spans="1:12">
      <c r="A16" s="5" t="s">
        <v>17</v>
      </c>
      <c r="B16" s="23">
        <v>42374</v>
      </c>
      <c r="C16" s="23" t="s">
        <v>93</v>
      </c>
      <c r="D16" s="5" t="s">
        <v>108</v>
      </c>
      <c r="E16" s="27" t="s">
        <v>29</v>
      </c>
      <c r="F16" s="27" t="s">
        <v>30</v>
      </c>
      <c r="G16" s="64"/>
      <c r="H16" s="45"/>
      <c r="I16" s="43">
        <v>-52</v>
      </c>
      <c r="J16" s="43">
        <f>Tableau1[[#This Row],[Crédit]]+Tableau1[[#This Row],[Débit]]</f>
        <v>-52</v>
      </c>
      <c r="K16" s="62" t="str">
        <f>IF(Tableau1[[#This Row],[Crédit]]&lt;&gt;"","Crédit",IF(Tableau1[[#This Row],[Débit]]&lt;&gt;"","Débit",""))</f>
        <v>Débit</v>
      </c>
      <c r="L16" s="28"/>
    </row>
    <row r="17" spans="1:12">
      <c r="A17" s="5" t="s">
        <v>17</v>
      </c>
      <c r="B17" s="23">
        <v>42374</v>
      </c>
      <c r="C17" s="23" t="s">
        <v>93</v>
      </c>
      <c r="D17" s="5" t="s">
        <v>108</v>
      </c>
      <c r="E17" s="27" t="s">
        <v>29</v>
      </c>
      <c r="F17" s="27" t="s">
        <v>30</v>
      </c>
      <c r="G17" s="64" t="s">
        <v>139</v>
      </c>
      <c r="H17" s="44">
        <v>30</v>
      </c>
      <c r="I17" s="43"/>
      <c r="J17" s="43">
        <f>Tableau1[[#This Row],[Crédit]]+Tableau1[[#This Row],[Débit]]</f>
        <v>30</v>
      </c>
      <c r="K17" s="62" t="str">
        <f>IF(Tableau1[[#This Row],[Crédit]]&lt;&gt;"","Crédit",IF(Tableau1[[#This Row],[Débit]]&lt;&gt;"","Débit",""))</f>
        <v>Crédit</v>
      </c>
      <c r="L17" s="24"/>
    </row>
    <row r="18" spans="1:12">
      <c r="A18" s="5" t="s">
        <v>17</v>
      </c>
      <c r="B18" s="23">
        <v>42374</v>
      </c>
      <c r="C18" s="23" t="s">
        <v>93</v>
      </c>
      <c r="D18" s="5" t="s">
        <v>108</v>
      </c>
      <c r="E18" s="27" t="s">
        <v>29</v>
      </c>
      <c r="F18" s="27" t="s">
        <v>31</v>
      </c>
      <c r="G18" s="64"/>
      <c r="H18" s="45"/>
      <c r="I18" s="45">
        <v>-2</v>
      </c>
      <c r="J18" s="45">
        <f>Tableau1[[#This Row],[Crédit]]+Tableau1[[#This Row],[Débit]]</f>
        <v>-2</v>
      </c>
      <c r="K18" s="62" t="str">
        <f>IF(Tableau1[[#This Row],[Crédit]]&lt;&gt;"","Crédit",IF(Tableau1[[#This Row],[Débit]]&lt;&gt;"","Débit",""))</f>
        <v>Débit</v>
      </c>
      <c r="L18" s="28"/>
    </row>
    <row r="19" spans="1:12">
      <c r="A19" s="5" t="s">
        <v>101</v>
      </c>
      <c r="B19" s="23">
        <v>42375</v>
      </c>
      <c r="C19" s="23" t="s">
        <v>100</v>
      </c>
      <c r="D19" s="5" t="s">
        <v>109</v>
      </c>
      <c r="E19" s="27" t="s">
        <v>29</v>
      </c>
      <c r="F19" s="27" t="s">
        <v>30</v>
      </c>
      <c r="G19" s="64" t="s">
        <v>139</v>
      </c>
      <c r="H19" s="45"/>
      <c r="I19" s="45">
        <v>-6.9</v>
      </c>
      <c r="J19" s="45">
        <f>Tableau1[[#This Row],[Crédit]]+Tableau1[[#This Row],[Débit]]</f>
        <v>-6.9</v>
      </c>
      <c r="K19" s="62" t="str">
        <f>IF(Tableau1[[#This Row],[Crédit]]&lt;&gt;"","Crédit",IF(Tableau1[[#This Row],[Débit]]&lt;&gt;"","Débit",""))</f>
        <v>Débit</v>
      </c>
      <c r="L19" s="28"/>
    </row>
    <row r="20" spans="1:12">
      <c r="A20" s="5" t="s">
        <v>76</v>
      </c>
      <c r="B20" s="23">
        <v>42376</v>
      </c>
      <c r="C20" s="23" t="s">
        <v>96</v>
      </c>
      <c r="D20" s="5" t="s">
        <v>110</v>
      </c>
      <c r="E20" s="27" t="s">
        <v>111</v>
      </c>
      <c r="F20" s="27" t="s">
        <v>14</v>
      </c>
      <c r="G20" s="64"/>
      <c r="H20" s="45"/>
      <c r="I20" s="45">
        <v>-30</v>
      </c>
      <c r="J20" s="45">
        <f>Tableau1[[#This Row],[Crédit]]+Tableau1[[#This Row],[Débit]]</f>
        <v>-30</v>
      </c>
      <c r="K20" s="62" t="str">
        <f>IF(Tableau1[[#This Row],[Crédit]]&lt;&gt;"","Crédit",IF(Tableau1[[#This Row],[Débit]]&lt;&gt;"","Débit",""))</f>
        <v>Débit</v>
      </c>
      <c r="L20" s="28"/>
    </row>
    <row r="21" spans="1:12">
      <c r="A21" s="5" t="s">
        <v>14</v>
      </c>
      <c r="B21" s="23">
        <v>42377</v>
      </c>
      <c r="C21" s="23" t="s">
        <v>95</v>
      </c>
      <c r="D21" s="22" t="s">
        <v>110</v>
      </c>
      <c r="E21" s="22" t="s">
        <v>111</v>
      </c>
      <c r="F21" s="22" t="s">
        <v>76</v>
      </c>
      <c r="G21" s="64"/>
      <c r="H21" s="44">
        <v>30</v>
      </c>
      <c r="I21" s="44"/>
      <c r="J21" s="44">
        <f>Tableau1[[#This Row],[Crédit]]+Tableau1[[#This Row],[Débit]]</f>
        <v>30</v>
      </c>
      <c r="K21" s="62" t="str">
        <f>IF(Tableau1[[#This Row],[Crédit]]&lt;&gt;"","Crédit",IF(Tableau1[[#This Row],[Débit]]&lt;&gt;"","Débit",""))</f>
        <v>Crédit</v>
      </c>
      <c r="L21" s="24"/>
    </row>
    <row r="22" spans="1:12">
      <c r="A22" s="5" t="s">
        <v>13</v>
      </c>
      <c r="B22" s="23">
        <v>42401</v>
      </c>
      <c r="C22" s="23" t="s">
        <v>95</v>
      </c>
      <c r="D22" s="22" t="s">
        <v>129</v>
      </c>
      <c r="E22" s="22" t="s">
        <v>37</v>
      </c>
      <c r="F22" s="22" t="s">
        <v>38</v>
      </c>
      <c r="G22" s="64" t="s">
        <v>139</v>
      </c>
      <c r="H22" s="44">
        <v>1100</v>
      </c>
      <c r="I22" s="44"/>
      <c r="J22" s="44">
        <f>Tableau1[[#This Row],[Crédit]]+Tableau1[[#This Row],[Débit]]</f>
        <v>1100</v>
      </c>
      <c r="K22" s="62" t="str">
        <f>IF(Tableau1[[#This Row],[Crédit]]&lt;&gt;"","Crédit",IF(Tableau1[[#This Row],[Débit]]&lt;&gt;"","Débit",""))</f>
        <v>Crédit</v>
      </c>
      <c r="L22" s="24"/>
    </row>
    <row r="23" spans="1:12">
      <c r="A23" s="5" t="s">
        <v>16</v>
      </c>
      <c r="B23" s="23">
        <v>42401</v>
      </c>
      <c r="C23" s="23" t="s">
        <v>97</v>
      </c>
      <c r="D23" s="22" t="s">
        <v>129</v>
      </c>
      <c r="E23" s="22" t="s">
        <v>37</v>
      </c>
      <c r="F23" s="22" t="s">
        <v>4</v>
      </c>
      <c r="G23" s="64"/>
      <c r="H23" s="44"/>
      <c r="I23" s="44">
        <v>-30</v>
      </c>
      <c r="J23" s="44">
        <f>Tableau1[[#This Row],[Crédit]]+Tableau1[[#This Row],[Débit]]</f>
        <v>-30</v>
      </c>
      <c r="K23" s="62" t="str">
        <f>IF(Tableau1[[#This Row],[Crédit]]&lt;&gt;"","Crédit",IF(Tableau1[[#This Row],[Débit]]&lt;&gt;"","Débit",""))</f>
        <v>Débit</v>
      </c>
      <c r="L23" s="24"/>
    </row>
    <row r="24" spans="1:12">
      <c r="A24" s="5" t="s">
        <v>14</v>
      </c>
      <c r="B24" s="23">
        <v>42401</v>
      </c>
      <c r="C24" s="23" t="s">
        <v>95</v>
      </c>
      <c r="D24" s="22" t="s">
        <v>128</v>
      </c>
      <c r="E24" s="22" t="s">
        <v>37</v>
      </c>
      <c r="F24" s="22" t="s">
        <v>38</v>
      </c>
      <c r="G24" s="64"/>
      <c r="H24" s="44">
        <v>1000</v>
      </c>
      <c r="I24" s="44"/>
      <c r="J24" s="44">
        <f>Tableau1[[#This Row],[Crédit]]+Tableau1[[#This Row],[Débit]]</f>
        <v>1000</v>
      </c>
      <c r="K24" s="62" t="str">
        <f>IF(Tableau1[[#This Row],[Crédit]]&lt;&gt;"","Crédit",IF(Tableau1[[#This Row],[Débit]]&lt;&gt;"","Débit",""))</f>
        <v>Crédit</v>
      </c>
      <c r="L24" s="24"/>
    </row>
    <row r="25" spans="1:12">
      <c r="A25" s="5" t="s">
        <v>14</v>
      </c>
      <c r="B25" s="23">
        <v>42402</v>
      </c>
      <c r="C25" s="23" t="s">
        <v>94</v>
      </c>
      <c r="D25" s="22" t="s">
        <v>84</v>
      </c>
      <c r="E25" s="22" t="s">
        <v>7</v>
      </c>
      <c r="F25" s="22" t="s">
        <v>49</v>
      </c>
      <c r="G25" s="64"/>
      <c r="H25" s="44"/>
      <c r="I25" s="44">
        <v>-10</v>
      </c>
      <c r="J25" s="44">
        <f>Tableau1[[#This Row],[Crédit]]+Tableau1[[#This Row],[Débit]]</f>
        <v>-10</v>
      </c>
      <c r="K25" s="62" t="str">
        <f>IF(Tableau1[[#This Row],[Crédit]]&lt;&gt;"","Crédit",IF(Tableau1[[#This Row],[Débit]]&lt;&gt;"","Débit",""))</f>
        <v>Débit</v>
      </c>
      <c r="L25" s="24"/>
    </row>
    <row r="26" spans="1:12">
      <c r="A26" s="5" t="s">
        <v>16</v>
      </c>
      <c r="B26" s="23">
        <v>42403</v>
      </c>
      <c r="C26" s="23" t="s">
        <v>93</v>
      </c>
      <c r="D26" s="22" t="s">
        <v>122</v>
      </c>
      <c r="E26" s="22" t="s">
        <v>39</v>
      </c>
      <c r="F26" s="22" t="s">
        <v>43</v>
      </c>
      <c r="G26" s="64"/>
      <c r="H26" s="44"/>
      <c r="I26" s="44">
        <v>-25</v>
      </c>
      <c r="J26" s="44">
        <f>Tableau1[[#This Row],[Crédit]]+Tableau1[[#This Row],[Débit]]</f>
        <v>-25</v>
      </c>
      <c r="K26" s="62" t="str">
        <f>IF(Tableau1[[#This Row],[Crédit]]&lt;&gt;"","Crédit",IF(Tableau1[[#This Row],[Débit]]&lt;&gt;"","Débit",""))</f>
        <v>Débit</v>
      </c>
      <c r="L26" s="24"/>
    </row>
    <row r="27" spans="1:12">
      <c r="A27" s="5" t="s">
        <v>14</v>
      </c>
      <c r="B27" s="23">
        <v>42430</v>
      </c>
      <c r="C27" s="23" t="s">
        <v>95</v>
      </c>
      <c r="D27" s="22" t="s">
        <v>128</v>
      </c>
      <c r="E27" s="22" t="s">
        <v>37</v>
      </c>
      <c r="F27" s="22" t="s">
        <v>38</v>
      </c>
      <c r="G27" s="64"/>
      <c r="H27" s="44">
        <v>1000</v>
      </c>
      <c r="I27" s="44"/>
      <c r="J27" s="44">
        <f>Tableau1[[#This Row],[Crédit]]+Tableau1[[#This Row],[Débit]]</f>
        <v>1000</v>
      </c>
      <c r="K27" s="62" t="str">
        <f>IF(Tableau1[[#This Row],[Crédit]]&lt;&gt;"","Crédit",IF(Tableau1[[#This Row],[Débit]]&lt;&gt;"","Débit",""))</f>
        <v>Crédit</v>
      </c>
      <c r="L27" s="24"/>
    </row>
    <row r="28" spans="1:12">
      <c r="A28" s="5" t="s">
        <v>13</v>
      </c>
      <c r="B28" s="23">
        <v>42430</v>
      </c>
      <c r="C28" s="23" t="s">
        <v>95</v>
      </c>
      <c r="D28" s="22" t="s">
        <v>129</v>
      </c>
      <c r="E28" s="22" t="s">
        <v>37</v>
      </c>
      <c r="F28" s="22" t="s">
        <v>38</v>
      </c>
      <c r="G28" s="64" t="s">
        <v>139</v>
      </c>
      <c r="H28" s="44">
        <v>1100</v>
      </c>
      <c r="I28" s="44"/>
      <c r="J28" s="44">
        <f>Tableau1[[#This Row],[Crédit]]+Tableau1[[#This Row],[Débit]]</f>
        <v>1100</v>
      </c>
      <c r="K28" s="62" t="str">
        <f>IF(Tableau1[[#This Row],[Crédit]]&lt;&gt;"","Crédit",IF(Tableau1[[#This Row],[Débit]]&lt;&gt;"","Débit",""))</f>
        <v>Crédit</v>
      </c>
      <c r="L28" s="24"/>
    </row>
    <row r="29" spans="1:12">
      <c r="A29" s="5" t="s">
        <v>16</v>
      </c>
      <c r="B29" s="23">
        <v>42430</v>
      </c>
      <c r="C29" s="23" t="s">
        <v>97</v>
      </c>
      <c r="D29" s="22" t="s">
        <v>129</v>
      </c>
      <c r="E29" s="22" t="s">
        <v>37</v>
      </c>
      <c r="F29" s="22" t="s">
        <v>4</v>
      </c>
      <c r="G29" s="64" t="s">
        <v>139</v>
      </c>
      <c r="H29" s="44"/>
      <c r="I29" s="44">
        <v>-30</v>
      </c>
      <c r="J29" s="44">
        <f>Tableau1[[#This Row],[Crédit]]+Tableau1[[#This Row],[Débit]]</f>
        <v>-30</v>
      </c>
      <c r="K29" s="62" t="str">
        <f>IF(Tableau1[[#This Row],[Crédit]]&lt;&gt;"","Crédit",IF(Tableau1[[#This Row],[Débit]]&lt;&gt;"","Débit",""))</f>
        <v>Débit</v>
      </c>
      <c r="L29" s="24"/>
    </row>
    <row r="30" spans="1:12">
      <c r="A30" s="5" t="s">
        <v>17</v>
      </c>
      <c r="B30" s="23">
        <v>42439</v>
      </c>
      <c r="C30" s="23" t="s">
        <v>97</v>
      </c>
      <c r="D30" s="22" t="s">
        <v>40</v>
      </c>
      <c r="E30" s="22" t="s">
        <v>39</v>
      </c>
      <c r="F30" s="22" t="s">
        <v>40</v>
      </c>
      <c r="G30" s="64" t="s">
        <v>139</v>
      </c>
      <c r="H30" s="44"/>
      <c r="I30" s="44">
        <v>-50</v>
      </c>
      <c r="J30" s="44">
        <f>Tableau1[[#This Row],[Crédit]]+Tableau1[[#This Row],[Débit]]</f>
        <v>-50</v>
      </c>
      <c r="K30" s="62" t="str">
        <f>IF(Tableau1[[#This Row],[Crédit]]&lt;&gt;"","Crédit",IF(Tableau1[[#This Row],[Débit]]&lt;&gt;"","Débit",""))</f>
        <v>Débit</v>
      </c>
      <c r="L30" s="24"/>
    </row>
    <row r="31" spans="1:12">
      <c r="A31" s="5" t="s">
        <v>17</v>
      </c>
      <c r="B31" s="49">
        <v>42441</v>
      </c>
      <c r="C31" s="23" t="s">
        <v>97</v>
      </c>
      <c r="D31" s="22" t="s">
        <v>127</v>
      </c>
      <c r="E31" s="22" t="s">
        <v>39</v>
      </c>
      <c r="F31" s="22" t="s">
        <v>42</v>
      </c>
      <c r="G31" s="64"/>
      <c r="H31" s="44"/>
      <c r="I31" s="44">
        <v>-20</v>
      </c>
      <c r="J31" s="44">
        <f>Tableau1[[#This Row],[Crédit]]+Tableau1[[#This Row],[Débit]]</f>
        <v>-20</v>
      </c>
      <c r="K31" s="62" t="str">
        <f>IF(Tableau1[[#This Row],[Crédit]]&lt;&gt;"","Crédit",IF(Tableau1[[#This Row],[Débit]]&lt;&gt;"","Débit",""))</f>
        <v>Débit</v>
      </c>
      <c r="L31" s="24"/>
    </row>
    <row r="32" spans="1:12">
      <c r="A32" s="5" t="s">
        <v>14</v>
      </c>
      <c r="B32" s="23">
        <v>42461</v>
      </c>
      <c r="C32" s="23" t="s">
        <v>95</v>
      </c>
      <c r="D32" s="22" t="s">
        <v>128</v>
      </c>
      <c r="E32" s="22" t="s">
        <v>37</v>
      </c>
      <c r="F32" s="22" t="s">
        <v>38</v>
      </c>
      <c r="G32" s="64"/>
      <c r="H32" s="44">
        <v>1000</v>
      </c>
      <c r="I32" s="44"/>
      <c r="J32" s="44">
        <f>Tableau1[[#This Row],[Crédit]]+Tableau1[[#This Row],[Débit]]</f>
        <v>1000</v>
      </c>
      <c r="K32" s="62" t="str">
        <f>IF(Tableau1[[#This Row],[Crédit]]&lt;&gt;"","Crédit",IF(Tableau1[[#This Row],[Débit]]&lt;&gt;"","Débit",""))</f>
        <v>Crédit</v>
      </c>
      <c r="L32" s="24"/>
    </row>
    <row r="33" spans="1:12">
      <c r="A33" s="5" t="s">
        <v>13</v>
      </c>
      <c r="B33" s="23">
        <v>42461</v>
      </c>
      <c r="C33" s="23" t="s">
        <v>95</v>
      </c>
      <c r="D33" s="22" t="s">
        <v>129</v>
      </c>
      <c r="E33" s="22" t="s">
        <v>37</v>
      </c>
      <c r="F33" s="22" t="s">
        <v>38</v>
      </c>
      <c r="G33" s="64"/>
      <c r="H33" s="44">
        <v>1100</v>
      </c>
      <c r="I33" s="44"/>
      <c r="J33" s="44">
        <f>Tableau1[[#This Row],[Crédit]]+Tableau1[[#This Row],[Débit]]</f>
        <v>1100</v>
      </c>
      <c r="K33" s="62" t="str">
        <f>IF(Tableau1[[#This Row],[Crédit]]&lt;&gt;"","Crédit",IF(Tableau1[[#This Row],[Débit]]&lt;&gt;"","Débit",""))</f>
        <v>Crédit</v>
      </c>
      <c r="L33" s="24"/>
    </row>
    <row r="34" spans="1:12">
      <c r="A34" s="5" t="s">
        <v>16</v>
      </c>
      <c r="B34" s="23">
        <v>42461</v>
      </c>
      <c r="C34" s="23" t="s">
        <v>97</v>
      </c>
      <c r="D34" s="22" t="s">
        <v>129</v>
      </c>
      <c r="E34" s="22" t="s">
        <v>37</v>
      </c>
      <c r="F34" s="22" t="s">
        <v>4</v>
      </c>
      <c r="G34" s="64"/>
      <c r="H34" s="44"/>
      <c r="I34" s="44">
        <v>-30</v>
      </c>
      <c r="J34" s="44">
        <f>Tableau1[[#This Row],[Crédit]]+Tableau1[[#This Row],[Débit]]</f>
        <v>-30</v>
      </c>
      <c r="K34" s="62" t="str">
        <f>IF(Tableau1[[#This Row],[Crédit]]&lt;&gt;"","Crédit",IF(Tableau1[[#This Row],[Débit]]&lt;&gt;"","Débit",""))</f>
        <v>Débit</v>
      </c>
      <c r="L34" s="24"/>
    </row>
    <row r="35" spans="1:12">
      <c r="A35" s="5" t="s">
        <v>17</v>
      </c>
      <c r="B35" s="23">
        <v>42478</v>
      </c>
      <c r="C35" s="23" t="s">
        <v>99</v>
      </c>
      <c r="D35" s="22" t="s">
        <v>137</v>
      </c>
      <c r="E35" s="22" t="s">
        <v>7</v>
      </c>
      <c r="F35" s="22" t="s">
        <v>55</v>
      </c>
      <c r="G35" s="64"/>
      <c r="H35" s="44"/>
      <c r="I35" s="44">
        <v>-25</v>
      </c>
      <c r="J35" s="44">
        <f>Tableau1[[#This Row],[Crédit]]+Tableau1[[#This Row],[Débit]]</f>
        <v>-25</v>
      </c>
      <c r="K35" s="62" t="str">
        <f>IF(Tableau1[[#This Row],[Crédit]]&lt;&gt;"","Crédit",IF(Tableau1[[#This Row],[Débit]]&lt;&gt;"","Débit",""))</f>
        <v>Débit</v>
      </c>
      <c r="L35" s="24"/>
    </row>
    <row r="36" spans="1:12">
      <c r="A36" s="5" t="s">
        <v>16</v>
      </c>
      <c r="B36" s="23">
        <v>42510</v>
      </c>
      <c r="C36" s="23" t="s">
        <v>97</v>
      </c>
      <c r="D36" s="22" t="s">
        <v>129</v>
      </c>
      <c r="E36" s="22" t="s">
        <v>37</v>
      </c>
      <c r="F36" s="22" t="s">
        <v>38</v>
      </c>
      <c r="G36" s="64"/>
      <c r="H36" s="44">
        <v>1100</v>
      </c>
      <c r="I36" s="44"/>
      <c r="J36" s="44">
        <f>Tableau1[[#This Row],[Crédit]]+Tableau1[[#This Row],[Débit]]</f>
        <v>1100</v>
      </c>
      <c r="K36" s="62" t="str">
        <f>IF(Tableau1[[#This Row],[Crédit]]&lt;&gt;"","Crédit",IF(Tableau1[[#This Row],[Débit]]&lt;&gt;"","Débit",""))</f>
        <v>Crédit</v>
      </c>
      <c r="L36" s="24"/>
    </row>
    <row r="37" spans="1:12">
      <c r="A37" s="5" t="s">
        <v>16</v>
      </c>
      <c r="B37" s="23">
        <v>42511</v>
      </c>
      <c r="C37" s="23" t="s">
        <v>96</v>
      </c>
      <c r="D37" s="22" t="s">
        <v>138</v>
      </c>
      <c r="E37" s="70" t="s">
        <v>111</v>
      </c>
      <c r="F37" s="22" t="s">
        <v>76</v>
      </c>
      <c r="G37" s="64"/>
      <c r="H37" s="44"/>
      <c r="I37" s="44">
        <v>-50</v>
      </c>
      <c r="J37" s="44">
        <f>Tableau1[[#This Row],[Crédit]]+Tableau1[[#This Row],[Débit]]</f>
        <v>-50</v>
      </c>
      <c r="K37" s="62" t="str">
        <f>IF(Tableau1[[#This Row],[Crédit]]&lt;&gt;"","Crédit",IF(Tableau1[[#This Row],[Débit]]&lt;&gt;"","Débit",""))</f>
        <v>Débit</v>
      </c>
      <c r="L37" s="24"/>
    </row>
    <row r="38" spans="1:12">
      <c r="A38" s="5" t="s">
        <v>76</v>
      </c>
      <c r="B38" s="23">
        <v>42511</v>
      </c>
      <c r="C38" s="23" t="s">
        <v>95</v>
      </c>
      <c r="D38" s="22" t="s">
        <v>138</v>
      </c>
      <c r="E38" s="70" t="s">
        <v>111</v>
      </c>
      <c r="F38" s="22" t="s">
        <v>16</v>
      </c>
      <c r="G38" s="64"/>
      <c r="H38" s="44">
        <v>50</v>
      </c>
      <c r="I38" s="44"/>
      <c r="J38" s="44">
        <f>Tableau1[[#This Row],[Crédit]]+Tableau1[[#This Row],[Débit]]</f>
        <v>50</v>
      </c>
      <c r="K38" s="62" t="s">
        <v>11</v>
      </c>
      <c r="L38" s="24"/>
    </row>
    <row r="39" spans="1:12">
      <c r="A39" s="5" t="s">
        <v>14</v>
      </c>
      <c r="B39" s="23">
        <v>42522</v>
      </c>
      <c r="C39" s="23" t="s">
        <v>97</v>
      </c>
      <c r="D39" s="22" t="s">
        <v>145</v>
      </c>
      <c r="E39" s="70" t="s">
        <v>111</v>
      </c>
      <c r="F39" s="22" t="s">
        <v>17</v>
      </c>
      <c r="G39" s="64" t="s">
        <v>139</v>
      </c>
      <c r="H39" s="44"/>
      <c r="I39" s="44">
        <v>-160</v>
      </c>
      <c r="J39" s="44">
        <f>Tableau1[[#This Row],[Crédit]]+Tableau1[[#This Row],[Débit]]</f>
        <v>-160</v>
      </c>
      <c r="K39" s="62" t="str">
        <f>IF(Tableau1[[#This Row],[Crédit]]&lt;&gt;"","Crédit",IF(Tableau1[[#This Row],[Débit]]&lt;&gt;"","Débit",""))</f>
        <v>Débit</v>
      </c>
      <c r="L39" s="24"/>
    </row>
    <row r="40" spans="1:12">
      <c r="A40" s="5" t="s">
        <v>17</v>
      </c>
      <c r="B40" s="23">
        <v>42522</v>
      </c>
      <c r="C40" s="23" t="s">
        <v>97</v>
      </c>
      <c r="D40" s="22" t="s">
        <v>145</v>
      </c>
      <c r="E40" s="70" t="s">
        <v>111</v>
      </c>
      <c r="F40" s="22" t="s">
        <v>14</v>
      </c>
      <c r="G40" s="64" t="s">
        <v>139</v>
      </c>
      <c r="H40" s="44">
        <v>160</v>
      </c>
      <c r="I40" s="44"/>
      <c r="J40" s="44">
        <f>Tableau1[[#This Row],[Crédit]]+Tableau1[[#This Row],[Débit]]</f>
        <v>160</v>
      </c>
      <c r="K40" s="62" t="s">
        <v>11</v>
      </c>
      <c r="L40" s="24"/>
    </row>
    <row r="41" spans="1:12">
      <c r="A41" s="5" t="s">
        <v>14</v>
      </c>
      <c r="B41" s="23">
        <v>42523</v>
      </c>
      <c r="C41" s="23" t="s">
        <v>96</v>
      </c>
      <c r="D41" s="22" t="s">
        <v>87</v>
      </c>
      <c r="E41" s="22" t="s">
        <v>22</v>
      </c>
      <c r="F41" s="22" t="s">
        <v>23</v>
      </c>
      <c r="G41" s="64"/>
      <c r="H41" s="44"/>
      <c r="I41" s="44">
        <v>-260</v>
      </c>
      <c r="J41" s="44">
        <f>Tableau1[[#This Row],[Crédit]]+Tableau1[[#This Row],[Débit]]</f>
        <v>-260</v>
      </c>
      <c r="K41" s="62" t="str">
        <f>IF(Tableau1[[#This Row],[Crédit]]&lt;&gt;"","Crédit",IF(Tableau1[[#This Row],[Débit]]&lt;&gt;"","Débit",""))</f>
        <v>Débit</v>
      </c>
      <c r="L41" s="24"/>
    </row>
    <row r="42" spans="1:12">
      <c r="A42" s="5" t="s">
        <v>14</v>
      </c>
      <c r="B42" s="23">
        <v>42524</v>
      </c>
      <c r="C42" s="23" t="s">
        <v>95</v>
      </c>
      <c r="D42" s="22" t="s">
        <v>146</v>
      </c>
      <c r="E42" s="22" t="s">
        <v>22</v>
      </c>
      <c r="F42" s="22" t="s">
        <v>6</v>
      </c>
      <c r="G42" s="64"/>
      <c r="H42" s="44">
        <v>360</v>
      </c>
      <c r="I42" s="44"/>
      <c r="J42" s="44">
        <f>Tableau1[[#This Row],[Crédit]]+Tableau1[[#This Row],[Débit]]</f>
        <v>360</v>
      </c>
      <c r="K42" s="62" t="str">
        <f>IF(Tableau1[[#This Row],[Crédit]]&lt;&gt;"","Crédit",IF(Tableau1[[#This Row],[Débit]]&lt;&gt;"","Débit",""))</f>
        <v>Crédit</v>
      </c>
      <c r="L42" s="24"/>
    </row>
    <row r="43" spans="1:12">
      <c r="A43" s="5" t="s">
        <v>14</v>
      </c>
      <c r="B43" s="23">
        <v>42525</v>
      </c>
      <c r="C43" s="23" t="s">
        <v>96</v>
      </c>
      <c r="D43" s="22" t="s">
        <v>128</v>
      </c>
      <c r="E43" s="22" t="s">
        <v>37</v>
      </c>
      <c r="F43" s="22" t="s">
        <v>38</v>
      </c>
      <c r="G43" s="64"/>
      <c r="H43" s="44">
        <v>460</v>
      </c>
      <c r="I43" s="44"/>
      <c r="J43" s="44">
        <f>Tableau1[[#This Row],[Crédit]]+Tableau1[[#This Row],[Débit]]</f>
        <v>460</v>
      </c>
      <c r="K43" s="62" t="str">
        <f>IF(Tableau1[[#This Row],[Crédit]]&lt;&gt;"","Crédit",IF(Tableau1[[#This Row],[Débit]]&lt;&gt;"","Débit",""))</f>
        <v>Crédit</v>
      </c>
      <c r="L43" s="24"/>
    </row>
    <row r="44" spans="1:12">
      <c r="A44" s="5" t="s">
        <v>13</v>
      </c>
      <c r="B44" s="23">
        <v>42526</v>
      </c>
      <c r="C44" s="23" t="s">
        <v>96</v>
      </c>
      <c r="D44" s="5" t="s">
        <v>152</v>
      </c>
      <c r="E44" s="22" t="s">
        <v>111</v>
      </c>
      <c r="F44" s="27" t="s">
        <v>14</v>
      </c>
      <c r="G44" s="68"/>
      <c r="H44" s="45"/>
      <c r="I44" s="45">
        <v>-200</v>
      </c>
      <c r="J44" s="45">
        <f>Tableau1[[#This Row],[Crédit]]+Tableau1[[#This Row],[Débit]]</f>
        <v>-200</v>
      </c>
      <c r="K44" s="62" t="str">
        <f>IF(Tableau1[[#This Row],[Crédit]]&lt;&gt;"","Crédit",IF(Tableau1[[#This Row],[Débit]]&lt;&gt;"","Débit",""))</f>
        <v>Débit</v>
      </c>
      <c r="L44" s="28"/>
    </row>
    <row r="45" spans="1:12">
      <c r="A45" s="5" t="s">
        <v>14</v>
      </c>
      <c r="B45" s="23">
        <v>42526</v>
      </c>
      <c r="C45" s="23" t="s">
        <v>96</v>
      </c>
      <c r="D45" s="5" t="s">
        <v>152</v>
      </c>
      <c r="E45" s="69" t="s">
        <v>111</v>
      </c>
      <c r="F45" s="27" t="s">
        <v>13</v>
      </c>
      <c r="G45" s="68"/>
      <c r="H45" s="45">
        <v>200</v>
      </c>
      <c r="I45" s="45"/>
      <c r="J45" s="45">
        <f>Tableau1[[#This Row],[Crédit]]+Tableau1[[#This Row],[Débit]]</f>
        <v>200</v>
      </c>
      <c r="K45" s="62" t="s">
        <v>11</v>
      </c>
      <c r="L45" s="28"/>
    </row>
    <row r="46" spans="1:12">
      <c r="A46" s="5" t="s">
        <v>13</v>
      </c>
      <c r="B46" s="23">
        <v>42526</v>
      </c>
      <c r="C46" s="23" t="s">
        <v>96</v>
      </c>
      <c r="D46" s="5" t="s">
        <v>152</v>
      </c>
      <c r="E46" s="70" t="s">
        <v>111</v>
      </c>
      <c r="F46" s="27" t="s">
        <v>14</v>
      </c>
      <c r="G46" s="68"/>
      <c r="H46" s="45"/>
      <c r="I46" s="45">
        <v>-102</v>
      </c>
      <c r="J46" s="45">
        <f>Tableau1[[#This Row],[Crédit]]+Tableau1[[#This Row],[Débit]]</f>
        <v>-102</v>
      </c>
      <c r="K46" s="62" t="s">
        <v>12</v>
      </c>
      <c r="L46" s="28"/>
    </row>
    <row r="47" spans="1:12">
      <c r="A47" s="5" t="s">
        <v>14</v>
      </c>
      <c r="B47" s="23">
        <v>42526</v>
      </c>
      <c r="C47" s="23" t="s">
        <v>96</v>
      </c>
      <c r="D47" s="5" t="s">
        <v>152</v>
      </c>
      <c r="E47" s="70" t="s">
        <v>111</v>
      </c>
      <c r="F47" s="27" t="s">
        <v>13</v>
      </c>
      <c r="G47" s="68"/>
      <c r="H47" s="45">
        <v>102</v>
      </c>
      <c r="I47" s="45"/>
      <c r="J47" s="45">
        <f>Tableau1[[#This Row],[Crédit]]+Tableau1[[#This Row],[Débit]]</f>
        <v>102</v>
      </c>
      <c r="K47" s="62" t="s">
        <v>11</v>
      </c>
      <c r="L47" s="28"/>
    </row>
    <row r="48" spans="1:12">
      <c r="A48" s="5" t="s">
        <v>14</v>
      </c>
      <c r="B48" s="23">
        <v>42527</v>
      </c>
      <c r="C48" s="23" t="s">
        <v>96</v>
      </c>
      <c r="D48" s="5" t="s">
        <v>100</v>
      </c>
      <c r="E48" s="75" t="s">
        <v>111</v>
      </c>
      <c r="F48" s="27" t="s">
        <v>102</v>
      </c>
      <c r="G48" s="74"/>
      <c r="H48" s="45"/>
      <c r="I48" s="45">
        <v>-40</v>
      </c>
      <c r="J48" s="45">
        <f>Tableau1[[#This Row],[Crédit]]+Tableau1[[#This Row],[Débit]]</f>
        <v>-40</v>
      </c>
      <c r="K48" s="62" t="str">
        <f>IF(Tableau1[[#This Row],[Crédit]]&lt;&gt;"","Crédit",IF(Tableau1[[#This Row],[Débit]]&lt;&gt;"","Débit",""))</f>
        <v>Débit</v>
      </c>
      <c r="L48" s="28"/>
    </row>
    <row r="49" spans="1:12">
      <c r="A49" s="5" t="s">
        <v>102</v>
      </c>
      <c r="B49" s="23">
        <v>42527</v>
      </c>
      <c r="C49" s="23" t="s">
        <v>95</v>
      </c>
      <c r="D49" s="5" t="s">
        <v>100</v>
      </c>
      <c r="E49" s="75" t="s">
        <v>111</v>
      </c>
      <c r="F49" s="27" t="s">
        <v>14</v>
      </c>
      <c r="G49" s="74"/>
      <c r="H49" s="45">
        <v>40</v>
      </c>
      <c r="I49" s="45"/>
      <c r="J49" s="45">
        <f>Tableau1[[#This Row],[Crédit]]+Tableau1[[#This Row],[Débit]]</f>
        <v>40</v>
      </c>
      <c r="K49" s="62" t="s">
        <v>11</v>
      </c>
      <c r="L49" s="28"/>
    </row>
    <row r="50" spans="1:12">
      <c r="A50" s="5" t="s">
        <v>13</v>
      </c>
      <c r="B50" s="23">
        <v>42162</v>
      </c>
      <c r="C50" s="23" t="s">
        <v>96</v>
      </c>
      <c r="D50" s="22" t="s">
        <v>169</v>
      </c>
      <c r="E50" s="70" t="s">
        <v>111</v>
      </c>
      <c r="F50" s="22" t="s">
        <v>101</v>
      </c>
      <c r="G50" s="64"/>
      <c r="H50" s="44"/>
      <c r="I50" s="44">
        <v>-30</v>
      </c>
      <c r="J50" s="44">
        <f>Tableau1[[#This Row],[Crédit]]+Tableau1[[#This Row],[Débit]]</f>
        <v>-30</v>
      </c>
      <c r="K50" s="62" t="str">
        <f>IF(Tableau1[[#This Row],[Crédit]]&lt;&gt;"","Crédit",IF(Tableau1[[#This Row],[Débit]]&lt;&gt;"","Débit",""))</f>
        <v>Débit</v>
      </c>
      <c r="L50" s="24"/>
    </row>
    <row r="51" spans="1:12">
      <c r="A51" s="5" t="s">
        <v>101</v>
      </c>
      <c r="B51" s="23">
        <v>42162</v>
      </c>
      <c r="C51" s="23" t="s">
        <v>95</v>
      </c>
      <c r="D51" s="22" t="s">
        <v>169</v>
      </c>
      <c r="E51" s="70" t="s">
        <v>111</v>
      </c>
      <c r="F51" s="22" t="s">
        <v>13</v>
      </c>
      <c r="G51" s="64"/>
      <c r="H51" s="44">
        <v>30</v>
      </c>
      <c r="I51" s="44"/>
      <c r="J51" s="44">
        <f>Tableau1[[#This Row],[Crédit]]+Tableau1[[#This Row],[Débit]]</f>
        <v>30</v>
      </c>
      <c r="K51" s="62" t="s">
        <v>11</v>
      </c>
      <c r="L51" s="24"/>
    </row>
    <row r="52" spans="1:12">
      <c r="A52" s="22" t="s">
        <v>14</v>
      </c>
      <c r="B52" s="23">
        <v>42163</v>
      </c>
      <c r="C52" s="23" t="s">
        <v>94</v>
      </c>
      <c r="D52" s="22" t="s">
        <v>137</v>
      </c>
      <c r="E52" s="22" t="s">
        <v>7</v>
      </c>
      <c r="F52" s="22" t="s">
        <v>51</v>
      </c>
      <c r="G52" s="64"/>
      <c r="H52" s="44"/>
      <c r="I52" s="44">
        <v>10</v>
      </c>
      <c r="J52" s="44">
        <f>Tableau1[[#This Row],[Crédit]]+Tableau1[[#This Row],[Débit]]</f>
        <v>10</v>
      </c>
      <c r="K52" s="62" t="str">
        <f>IF(Tableau1[[#This Row],[Crédit]]&lt;&gt;"","Crédit",IF(Tableau1[[#This Row],[Débit]]&lt;&gt;"","Débit",""))</f>
        <v>Débit</v>
      </c>
      <c r="L52" s="24"/>
    </row>
  </sheetData>
  <sortState ref="A2:N771">
    <sortCondition ref="B1"/>
  </sortState>
  <dataConsolidate/>
  <conditionalFormatting sqref="I1:J15 A10:I12 A12:J12 A22:I24 A27:L29 A34:L34 K1:L37 A1:H37 I18:J37 A39:L43 L49:L1048576 I49:J1048576 A49:G1048576">
    <cfRule type="expression" dxfId="15" priority="51">
      <formula>AND(MONTH($B1)=MONTH(TODAY()),YEAR($B1)=YEAR(TODAY()))</formula>
    </cfRule>
  </conditionalFormatting>
  <conditionalFormatting sqref="I13:J13">
    <cfRule type="expression" dxfId="14" priority="46">
      <formula>AND(MONTH($B1)=MONTH(TODAY()),YEAR($B1)=YEAR(TODAY()))</formula>
    </cfRule>
  </conditionalFormatting>
  <conditionalFormatting sqref="I2:J1048576">
    <cfRule type="cellIs" dxfId="13" priority="45" operator="lessThan">
      <formula>0</formula>
    </cfRule>
  </conditionalFormatting>
  <conditionalFormatting sqref="A44:L44">
    <cfRule type="expression" dxfId="12" priority="21">
      <formula>AND(MONTH($B44)=MONTH(TODAY()),YEAR($B44)=YEAR(TODAY()))</formula>
    </cfRule>
  </conditionalFormatting>
  <conditionalFormatting sqref="A45:L46">
    <cfRule type="expression" dxfId="11" priority="19">
      <formula>AND(MONTH($B45)=MONTH(TODAY()),YEAR($B45)=YEAR(TODAY()))</formula>
    </cfRule>
  </conditionalFormatting>
  <conditionalFormatting sqref="A47:L48">
    <cfRule type="expression" dxfId="10" priority="17">
      <formula>AND(MONTH($B47)=MONTH(TODAY()),YEAR($B47)=YEAR(TODAY()))</formula>
    </cfRule>
  </conditionalFormatting>
  <conditionalFormatting sqref="A38:L38">
    <cfRule type="expression" dxfId="9" priority="9">
      <formula>AND(MONTH($B38)=MONTH(TODAY()),YEAR($B38)=YEAR(TODAY()))</formula>
    </cfRule>
  </conditionalFormatting>
  <conditionalFormatting sqref="A46:L46">
    <cfRule type="expression" dxfId="8" priority="3">
      <formula>AND(MONTH($B46)=MONTH(TODAY()),YEAR($B46)=YEAR(TODAY()))</formula>
    </cfRule>
  </conditionalFormatting>
  <conditionalFormatting sqref="L48 I48:J48 A48:G48">
    <cfRule type="expression" dxfId="7" priority="2">
      <formula>AND(MONTH($B48)=MONTH(TODAY()),YEAR($B48)=YEAR(TODAY()))</formula>
    </cfRule>
  </conditionalFormatting>
  <conditionalFormatting sqref="A37:L37">
    <cfRule type="expression" dxfId="6" priority="1">
      <formula>AND(MONTH($B37)=MONTH(TODAY()),YEAR($B37)=YEAR(TODAY()))</formula>
    </cfRule>
  </conditionalFormatting>
  <dataValidations count="5">
    <dataValidation type="list" allowBlank="1" showInputMessage="1" showErrorMessage="1" sqref="E1:F9">
      <formula1>categ</formula1>
    </dataValidation>
    <dataValidation type="list" allowBlank="1" showInputMessage="1" showErrorMessage="1" sqref="A1:A1048576">
      <formula1>compte</formula1>
    </dataValidation>
    <dataValidation type="list" allowBlank="1" showInputMessage="1" showErrorMessage="1" sqref="C10:C1048576">
      <formula1>Type_op</formula1>
    </dataValidation>
    <dataValidation type="list" allowBlank="1" showInputMessage="1" showErrorMessage="1" sqref="E10:E1048576">
      <formula1>Choix1</formula1>
    </dataValidation>
    <dataValidation type="list" allowBlank="1" showInputMessage="1" showErrorMessage="1" sqref="F10:F1048576">
      <formula1>OFFSET(Choix2,MATCH(E10,Choix1,0)-1,1,,COUNTA(OFFSET(Choix2,MATCH(E10,Choix1,0)-1,0))-1)</formula1>
    </dataValidation>
  </dataValidations>
  <pageMargins left="0.7" right="0.7" top="0.75" bottom="0.75" header="0.3" footer="0.3"/>
  <pageSetup orientation="portrait" horizontalDpi="300" verticalDpi="300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:AX27"/>
  <sheetViews>
    <sheetView workbookViewId="0">
      <selection activeCell="I32" sqref="I32"/>
    </sheetView>
  </sheetViews>
  <sheetFormatPr baseColWidth="10" defaultRowHeight="12.75"/>
  <cols>
    <col min="1" max="1" width="20" style="10" customWidth="1"/>
    <col min="2" max="3" width="15.85546875" bestFit="1" customWidth="1"/>
    <col min="4" max="4" width="15.5703125" bestFit="1" customWidth="1"/>
    <col min="5" max="5" width="14.85546875" bestFit="1" customWidth="1"/>
    <col min="6" max="6" width="15.5703125" bestFit="1" customWidth="1"/>
    <col min="7" max="7" width="20" bestFit="1" customWidth="1"/>
    <col min="8" max="8" width="19.7109375" bestFit="1" customWidth="1"/>
    <col min="9" max="9" width="10.5703125" bestFit="1" customWidth="1"/>
    <col min="10" max="10" width="13.42578125" bestFit="1" customWidth="1"/>
    <col min="11" max="11" width="9.42578125" customWidth="1"/>
    <col min="12" max="12" width="6.7109375" bestFit="1" customWidth="1"/>
    <col min="13" max="13" width="7.85546875" bestFit="1" customWidth="1"/>
    <col min="14" max="14" width="15.42578125" bestFit="1" customWidth="1"/>
  </cols>
  <sheetData>
    <row r="1" spans="1:50">
      <c r="A1" s="8" t="s">
        <v>1</v>
      </c>
      <c r="B1" s="13" t="s">
        <v>18</v>
      </c>
      <c r="C1" s="15" t="s">
        <v>19</v>
      </c>
    </row>
    <row r="2" spans="1:50">
      <c r="A2" s="11" t="s">
        <v>78</v>
      </c>
      <c r="B2" s="29" t="s">
        <v>111</v>
      </c>
      <c r="C2" s="6" t="str">
        <f>Système!$A$2</f>
        <v>YYY - Compte Courant</v>
      </c>
      <c r="D2" s="6" t="str">
        <f>Système!$A$3</f>
        <v>YYY - Livret Epargne</v>
      </c>
      <c r="E2" s="6" t="str">
        <f>Système!$A$4</f>
        <v>YYY - Monnaie</v>
      </c>
      <c r="F2" s="6" t="str">
        <f>Système!$A$5</f>
        <v>XXX - Compte Courant</v>
      </c>
      <c r="G2" s="6" t="str">
        <f>Système!$A$6</f>
        <v>XXX - Livret caisse d'Epargne</v>
      </c>
      <c r="H2" s="6" t="str">
        <f>Système!$A$7</f>
        <v>XXX - Livret Compte courant</v>
      </c>
      <c r="I2" s="6" t="str">
        <f>Système!$A$8</f>
        <v>XXX - Monnaie</v>
      </c>
      <c r="J2" s="6" t="str">
        <f>Système!$A$9</f>
        <v>XYX - Compte Joint</v>
      </c>
      <c r="K2" s="6"/>
    </row>
    <row r="3" spans="1:50">
      <c r="A3" s="11" t="s">
        <v>79</v>
      </c>
      <c r="B3" s="14" t="s">
        <v>6</v>
      </c>
      <c r="C3" s="6" t="s">
        <v>20</v>
      </c>
      <c r="D3" s="6" t="s">
        <v>21</v>
      </c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7"/>
      <c r="R3" s="7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</row>
    <row r="4" spans="1:50">
      <c r="A4" s="11" t="s">
        <v>80</v>
      </c>
      <c r="B4" s="6" t="s">
        <v>22</v>
      </c>
      <c r="C4" s="6" t="s">
        <v>23</v>
      </c>
      <c r="D4" s="6" t="s">
        <v>6</v>
      </c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7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</row>
    <row r="5" spans="1:50">
      <c r="A5" s="11" t="s">
        <v>81</v>
      </c>
      <c r="B5" s="7" t="s">
        <v>24</v>
      </c>
      <c r="C5" s="7" t="s">
        <v>25</v>
      </c>
      <c r="D5" s="7" t="s">
        <v>26</v>
      </c>
      <c r="E5" s="7" t="s">
        <v>27</v>
      </c>
      <c r="F5" s="7" t="s">
        <v>28</v>
      </c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</row>
    <row r="6" spans="1:50">
      <c r="A6" s="11" t="s">
        <v>82</v>
      </c>
      <c r="B6" s="7" t="s">
        <v>29</v>
      </c>
      <c r="C6" s="7" t="s">
        <v>30</v>
      </c>
      <c r="D6" s="7" t="s">
        <v>31</v>
      </c>
      <c r="E6" s="7" t="s">
        <v>32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</row>
    <row r="7" spans="1:50">
      <c r="A7" s="11" t="s">
        <v>83</v>
      </c>
      <c r="B7" s="7" t="s">
        <v>33</v>
      </c>
      <c r="C7" s="7" t="s">
        <v>34</v>
      </c>
      <c r="D7" s="7" t="s">
        <v>35</v>
      </c>
      <c r="E7" s="7" t="s">
        <v>36</v>
      </c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</row>
    <row r="8" spans="1:50">
      <c r="A8" s="11" t="s">
        <v>84</v>
      </c>
      <c r="B8" s="7" t="s">
        <v>37</v>
      </c>
      <c r="C8" s="7" t="s">
        <v>38</v>
      </c>
      <c r="D8" s="7" t="s">
        <v>4</v>
      </c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6"/>
      <c r="Q8" s="7"/>
      <c r="R8" s="7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</row>
    <row r="9" spans="1:50">
      <c r="A9" s="11" t="s">
        <v>3</v>
      </c>
      <c r="B9" s="7" t="s">
        <v>39</v>
      </c>
      <c r="C9" s="7" t="s">
        <v>40</v>
      </c>
      <c r="D9" s="7" t="s">
        <v>41</v>
      </c>
      <c r="E9" s="7" t="s">
        <v>42</v>
      </c>
      <c r="F9" s="7" t="s">
        <v>43</v>
      </c>
      <c r="G9" s="7" t="s">
        <v>6</v>
      </c>
      <c r="H9" s="7" t="s">
        <v>44</v>
      </c>
      <c r="I9" s="7" t="s">
        <v>45</v>
      </c>
      <c r="J9" s="7"/>
      <c r="K9" s="7"/>
      <c r="L9" s="7"/>
      <c r="M9" s="7"/>
      <c r="N9" s="7"/>
      <c r="O9" s="6"/>
      <c r="P9" s="6"/>
      <c r="Q9" s="7"/>
      <c r="R9" s="7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</row>
    <row r="10" spans="1:50">
      <c r="A10" s="11" t="s">
        <v>77</v>
      </c>
      <c r="B10" s="7" t="s">
        <v>9</v>
      </c>
      <c r="C10" s="7" t="s">
        <v>46</v>
      </c>
      <c r="D10" s="7" t="s">
        <v>47</v>
      </c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</row>
    <row r="11" spans="1:50">
      <c r="A11" s="11" t="s">
        <v>85</v>
      </c>
      <c r="B11" s="7" t="s">
        <v>7</v>
      </c>
      <c r="C11" s="7" t="s">
        <v>48</v>
      </c>
      <c r="D11" s="7" t="s">
        <v>49</v>
      </c>
      <c r="E11" s="7" t="s">
        <v>50</v>
      </c>
      <c r="F11" s="7" t="s">
        <v>51</v>
      </c>
      <c r="G11" s="7" t="s">
        <v>58</v>
      </c>
      <c r="H11" s="7" t="s">
        <v>53</v>
      </c>
      <c r="I11" s="7" t="s">
        <v>5</v>
      </c>
      <c r="J11" s="7" t="s">
        <v>54</v>
      </c>
      <c r="K11" s="7" t="s">
        <v>55</v>
      </c>
      <c r="L11" s="7" t="s">
        <v>56</v>
      </c>
      <c r="M11" s="7" t="s">
        <v>57</v>
      </c>
      <c r="N11" s="7" t="s">
        <v>52</v>
      </c>
      <c r="O11" s="7" t="s">
        <v>59</v>
      </c>
      <c r="P11" s="7"/>
      <c r="Q11" s="7"/>
      <c r="R11" s="7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</row>
    <row r="12" spans="1:50">
      <c r="A12" s="11" t="s">
        <v>86</v>
      </c>
      <c r="B12" s="7" t="s">
        <v>60</v>
      </c>
      <c r="C12" s="7" t="s">
        <v>61</v>
      </c>
      <c r="D12" s="7" t="s">
        <v>62</v>
      </c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</row>
    <row r="13" spans="1:50">
      <c r="A13" s="11" t="s">
        <v>87</v>
      </c>
      <c r="B13" s="7" t="s">
        <v>63</v>
      </c>
      <c r="C13" s="7" t="s">
        <v>64</v>
      </c>
      <c r="D13" s="7" t="s">
        <v>65</v>
      </c>
      <c r="E13" s="7" t="s">
        <v>66</v>
      </c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</row>
    <row r="14" spans="1:50">
      <c r="A14" s="11" t="s">
        <v>88</v>
      </c>
      <c r="B14" s="6" t="s">
        <v>67</v>
      </c>
      <c r="C14" s="6" t="s">
        <v>68</v>
      </c>
      <c r="D14" s="6" t="s">
        <v>69</v>
      </c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7"/>
      <c r="Q14" s="7"/>
      <c r="R14" s="7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</row>
    <row r="15" spans="1:50" s="6" customFormat="1" ht="11.25">
      <c r="A15" s="11" t="s">
        <v>89</v>
      </c>
      <c r="B15" s="7" t="s">
        <v>70</v>
      </c>
      <c r="C15" s="7" t="s">
        <v>68</v>
      </c>
      <c r="D15" s="7" t="s">
        <v>6</v>
      </c>
      <c r="E15" s="7" t="s">
        <v>71</v>
      </c>
      <c r="F15" s="7" t="s">
        <v>72</v>
      </c>
      <c r="G15" s="7" t="s">
        <v>69</v>
      </c>
      <c r="H15" s="7" t="s">
        <v>73</v>
      </c>
      <c r="I15" s="7" t="s">
        <v>74</v>
      </c>
      <c r="J15" s="7" t="s">
        <v>75</v>
      </c>
      <c r="K15" s="7"/>
      <c r="L15" s="7"/>
      <c r="M15" s="7"/>
      <c r="N15" s="7"/>
      <c r="O15" s="7"/>
      <c r="P15" s="7"/>
      <c r="Q15" s="7"/>
      <c r="R15" s="7"/>
    </row>
    <row r="16" spans="1:50" s="6" customFormat="1" ht="11.25">
      <c r="A16" s="11" t="s">
        <v>90</v>
      </c>
    </row>
    <row r="17" spans="1:1" s="6" customFormat="1" ht="11.25">
      <c r="A17" s="11" t="s">
        <v>110</v>
      </c>
    </row>
    <row r="18" spans="1:1" s="6" customFormat="1" ht="11.25">
      <c r="A18" s="11" t="s">
        <v>5</v>
      </c>
    </row>
    <row r="19" spans="1:1" s="6" customFormat="1" ht="11.25">
      <c r="A19" s="12" t="s">
        <v>91</v>
      </c>
    </row>
    <row r="20" spans="1:1" s="6" customFormat="1" ht="11.25"/>
    <row r="21" spans="1:1" s="6" customFormat="1" ht="11.25"/>
    <row r="22" spans="1:1" s="6" customFormat="1" ht="11.25"/>
    <row r="23" spans="1:1" s="6" customFormat="1" ht="11.25"/>
    <row r="24" spans="1:1" s="6" customFormat="1" ht="11.25"/>
    <row r="25" spans="1:1" s="6" customFormat="1" ht="11.25"/>
    <row r="26" spans="1:1" s="6" customFormat="1" ht="11.25"/>
    <row r="27" spans="1:1" s="6" customFormat="1" ht="11.25">
      <c r="A27" s="10"/>
    </row>
  </sheetData>
  <conditionalFormatting sqref="A2:A1048576">
    <cfRule type="expression" dxfId="80" priority="4">
      <formula>A2&lt;&gt;""</formula>
    </cfRule>
  </conditionalFormatting>
  <conditionalFormatting sqref="B2:B1048576">
    <cfRule type="expression" dxfId="79" priority="3">
      <formula>B2&lt;&gt;""</formula>
    </cfRule>
  </conditionalFormatting>
  <conditionalFormatting sqref="H2:H21 H23:H1048576 C2:G1048576 I2:XFD1048576">
    <cfRule type="expression" dxfId="78" priority="2">
      <formula>C2&lt;&gt;""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/>
  <dimension ref="A1:G26"/>
  <sheetViews>
    <sheetView workbookViewId="0">
      <selection activeCell="E15" sqref="E15"/>
    </sheetView>
  </sheetViews>
  <sheetFormatPr baseColWidth="10" defaultRowHeight="12.75"/>
  <cols>
    <col min="1" max="1" width="25" bestFit="1" customWidth="1"/>
    <col min="2" max="2" width="16.7109375" bestFit="1" customWidth="1"/>
    <col min="5" max="5" width="20" customWidth="1"/>
    <col min="6" max="6" width="29.42578125" customWidth="1"/>
    <col min="7" max="7" width="23.140625" bestFit="1" customWidth="1"/>
  </cols>
  <sheetData>
    <row r="1" spans="1:7">
      <c r="A1" s="71" t="s">
        <v>2</v>
      </c>
      <c r="B1" s="91" t="s">
        <v>171</v>
      </c>
      <c r="C1" s="76" t="s">
        <v>123</v>
      </c>
      <c r="D1" s="76"/>
      <c r="E1" s="72" t="s">
        <v>92</v>
      </c>
      <c r="F1" s="73" t="s">
        <v>153</v>
      </c>
      <c r="G1" s="73" t="s">
        <v>17</v>
      </c>
    </row>
    <row r="2" spans="1:7">
      <c r="A2" s="57" t="s">
        <v>14</v>
      </c>
      <c r="B2" s="6">
        <v>111111</v>
      </c>
      <c r="C2" s="55" t="s">
        <v>104</v>
      </c>
      <c r="D2" s="56" t="s">
        <v>144</v>
      </c>
      <c r="E2" s="16" t="s">
        <v>93</v>
      </c>
      <c r="F2" s="77" t="s">
        <v>154</v>
      </c>
      <c r="G2" s="78" t="s">
        <v>155</v>
      </c>
    </row>
    <row r="3" spans="1:7">
      <c r="A3" s="57" t="s">
        <v>76</v>
      </c>
      <c r="B3" s="6" t="s">
        <v>170</v>
      </c>
      <c r="C3" s="55" t="s">
        <v>105</v>
      </c>
      <c r="D3" s="56" t="s">
        <v>144</v>
      </c>
      <c r="E3" s="16" t="s">
        <v>94</v>
      </c>
      <c r="F3" s="77"/>
      <c r="G3" s="79"/>
    </row>
    <row r="4" spans="1:7">
      <c r="A4" s="58" t="s">
        <v>102</v>
      </c>
      <c r="B4" s="6" t="s">
        <v>170</v>
      </c>
      <c r="C4" s="55" t="s">
        <v>112</v>
      </c>
      <c r="D4" s="56" t="s">
        <v>144</v>
      </c>
      <c r="E4" s="16" t="s">
        <v>95</v>
      </c>
    </row>
    <row r="5" spans="1:7">
      <c r="A5" s="57" t="s">
        <v>13</v>
      </c>
      <c r="B5" s="6">
        <v>222222</v>
      </c>
      <c r="C5" s="55" t="s">
        <v>113</v>
      </c>
      <c r="D5" s="56" t="s">
        <v>144</v>
      </c>
      <c r="E5" s="16" t="s">
        <v>96</v>
      </c>
    </row>
    <row r="6" spans="1:7">
      <c r="A6" s="58" t="s">
        <v>15</v>
      </c>
      <c r="B6" s="6" t="s">
        <v>170</v>
      </c>
      <c r="C6" s="55" t="s">
        <v>114</v>
      </c>
      <c r="D6" s="56" t="s">
        <v>144</v>
      </c>
      <c r="E6" s="16" t="s">
        <v>97</v>
      </c>
    </row>
    <row r="7" spans="1:7">
      <c r="A7" s="57" t="s">
        <v>16</v>
      </c>
      <c r="B7" s="6" t="s">
        <v>170</v>
      </c>
      <c r="C7" s="55" t="s">
        <v>115</v>
      </c>
      <c r="D7" s="56" t="s">
        <v>144</v>
      </c>
      <c r="E7" s="16" t="s">
        <v>98</v>
      </c>
    </row>
    <row r="8" spans="1:7">
      <c r="A8" s="58" t="s">
        <v>101</v>
      </c>
      <c r="B8" s="6" t="s">
        <v>170</v>
      </c>
      <c r="C8" s="55" t="s">
        <v>116</v>
      </c>
      <c r="D8" s="56" t="s">
        <v>156</v>
      </c>
      <c r="E8" s="9" t="s">
        <v>99</v>
      </c>
    </row>
    <row r="9" spans="1:7">
      <c r="A9" s="58" t="s">
        <v>17</v>
      </c>
      <c r="B9" s="6">
        <v>333333</v>
      </c>
      <c r="C9" s="55" t="s">
        <v>117</v>
      </c>
      <c r="D9" s="56" t="s">
        <v>124</v>
      </c>
      <c r="E9" s="9" t="s">
        <v>100</v>
      </c>
    </row>
    <row r="10" spans="1:7">
      <c r="A10" s="6"/>
      <c r="B10" s="6"/>
      <c r="C10" s="55" t="s">
        <v>118</v>
      </c>
      <c r="D10" s="56" t="s">
        <v>124</v>
      </c>
      <c r="E10" s="6"/>
    </row>
    <row r="11" spans="1:7">
      <c r="A11" s="6"/>
      <c r="B11" s="6"/>
      <c r="C11" s="55" t="s">
        <v>119</v>
      </c>
      <c r="D11" s="56" t="s">
        <v>124</v>
      </c>
      <c r="E11" s="6"/>
    </row>
    <row r="12" spans="1:7">
      <c r="A12" s="6"/>
      <c r="B12" s="6"/>
      <c r="C12" s="55" t="s">
        <v>120</v>
      </c>
      <c r="D12" s="56" t="s">
        <v>124</v>
      </c>
      <c r="E12" s="5"/>
    </row>
    <row r="13" spans="1:7">
      <c r="A13" s="6"/>
      <c r="B13" s="6"/>
      <c r="C13" s="55" t="s">
        <v>121</v>
      </c>
      <c r="D13" s="56" t="s">
        <v>124</v>
      </c>
    </row>
    <row r="14" spans="1:7">
      <c r="A14" s="6"/>
      <c r="B14" s="6"/>
      <c r="E14" s="6"/>
    </row>
    <row r="15" spans="1:7">
      <c r="A15" s="6"/>
      <c r="B15" s="6"/>
      <c r="E15" s="6"/>
    </row>
    <row r="16" spans="1:7">
      <c r="A16" s="6"/>
      <c r="B16" s="6"/>
      <c r="E16" s="6"/>
    </row>
    <row r="17" spans="1:5">
      <c r="A17" s="6"/>
      <c r="B17" s="6"/>
      <c r="E17" s="6"/>
    </row>
    <row r="18" spans="1:5">
      <c r="A18" s="6"/>
      <c r="B18" s="6"/>
      <c r="E18" s="6"/>
    </row>
    <row r="19" spans="1:5">
      <c r="A19" s="6"/>
      <c r="B19" s="6"/>
      <c r="E19" s="6"/>
    </row>
    <row r="20" spans="1:5">
      <c r="A20" s="6"/>
      <c r="B20" s="6"/>
      <c r="E20" s="6"/>
    </row>
    <row r="21" spans="1:5">
      <c r="A21" s="6"/>
      <c r="B21" s="6"/>
      <c r="E21" s="6"/>
    </row>
    <row r="22" spans="1:5">
      <c r="E22" s="6"/>
    </row>
    <row r="23" spans="1:5">
      <c r="E23" s="6"/>
    </row>
    <row r="24" spans="1:5">
      <c r="E24" s="6"/>
    </row>
    <row r="25" spans="1:5">
      <c r="E25" s="6"/>
    </row>
    <row r="26" spans="1:5">
      <c r="E26" s="6"/>
    </row>
  </sheetData>
  <mergeCells count="3">
    <mergeCell ref="C1:D1"/>
    <mergeCell ref="F2:F3"/>
    <mergeCell ref="G2:G3"/>
  </mergeCells>
  <conditionalFormatting sqref="E2:E1048576 A2:B1048576">
    <cfRule type="expression" dxfId="77" priority="8">
      <formula>A2&lt;&gt;""</formula>
    </cfRule>
  </conditionalFormatting>
  <conditionalFormatting sqref="E2:E1048576">
    <cfRule type="expression" dxfId="76" priority="7">
      <formula>E2&lt;&gt;""</formula>
    </cfRule>
  </conditionalFormatting>
  <conditionalFormatting sqref="A2:B8 B3:B9">
    <cfRule type="expression" dxfId="75" priority="5">
      <formula>AND(MONTH($C2)=MONTH(TODAY()),YEAR($C2)=YEAR(TODAY()))</formula>
    </cfRule>
  </conditionalFormatting>
  <conditionalFormatting sqref="A9:B9">
    <cfRule type="expression" dxfId="74" priority="3">
      <formula>AND(MONTH($C9)=MONTH(TODAY()),YEAR($C9)=YEAR(TODAY()))</formula>
    </cfRule>
  </conditionalFormatting>
  <conditionalFormatting sqref="D2:D13">
    <cfRule type="cellIs" dxfId="73" priority="1" operator="equal">
      <formula>"Non Inscrite"</formula>
    </cfRule>
    <cfRule type="cellIs" dxfId="72" priority="2" operator="equal">
      <formula>"Inscrite"</formula>
    </cfRule>
  </conditionalFormatting>
  <dataValidations count="3">
    <dataValidation type="list" allowBlank="1" showInputMessage="1" showErrorMessage="1" sqref="D2:D13">
      <formula1>"Inscrite,Non Inscrite"</formula1>
    </dataValidation>
    <dataValidation type="list" allowBlank="1" showInputMessage="1" showErrorMessage="1" sqref="G1">
      <formula1>compte</formula1>
    </dataValidation>
    <dataValidation type="list" allowBlank="1" showInputMessage="1" showErrorMessage="1" sqref="G2:G3">
      <formula1>"Oui,Non"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5"/>
  <dimension ref="A1:S7"/>
  <sheetViews>
    <sheetView zoomScale="85" zoomScaleNormal="85" workbookViewId="0">
      <selection activeCell="D7" sqref="D7"/>
    </sheetView>
  </sheetViews>
  <sheetFormatPr baseColWidth="10" defaultRowHeight="12.75"/>
  <cols>
    <col min="1" max="1" width="20.140625" bestFit="1" customWidth="1"/>
    <col min="2" max="2" width="7.42578125" style="41" bestFit="1" customWidth="1"/>
    <col min="3" max="3" width="18.28515625" customWidth="1"/>
    <col min="4" max="4" width="9.5703125" bestFit="1" customWidth="1"/>
    <col min="5" max="5" width="15.42578125" bestFit="1" customWidth="1"/>
    <col min="6" max="6" width="20.5703125" customWidth="1"/>
    <col min="7" max="7" width="14.140625" customWidth="1"/>
    <col min="8" max="19" width="11.42578125" style="46"/>
  </cols>
  <sheetData>
    <row r="1" spans="1:19" ht="25.5">
      <c r="A1" s="35" t="s">
        <v>2</v>
      </c>
      <c r="B1" s="36" t="s">
        <v>0</v>
      </c>
      <c r="C1" s="36" t="s">
        <v>92</v>
      </c>
      <c r="D1" s="35" t="s">
        <v>1</v>
      </c>
      <c r="E1" s="35" t="s">
        <v>18</v>
      </c>
      <c r="F1" s="35" t="s">
        <v>19</v>
      </c>
      <c r="G1" s="35" t="s">
        <v>103</v>
      </c>
      <c r="H1" s="18" t="s">
        <v>104</v>
      </c>
      <c r="I1" s="30" t="s">
        <v>105</v>
      </c>
      <c r="J1" s="38" t="s">
        <v>112</v>
      </c>
      <c r="K1" s="38" t="s">
        <v>113</v>
      </c>
      <c r="L1" s="38" t="s">
        <v>114</v>
      </c>
      <c r="M1" s="38" t="s">
        <v>115</v>
      </c>
      <c r="N1" s="38" t="s">
        <v>116</v>
      </c>
      <c r="O1" s="38" t="s">
        <v>117</v>
      </c>
      <c r="P1" s="38" t="s">
        <v>118</v>
      </c>
      <c r="Q1" s="38" t="s">
        <v>119</v>
      </c>
      <c r="R1" s="38" t="s">
        <v>120</v>
      </c>
      <c r="S1" s="38" t="s">
        <v>121</v>
      </c>
    </row>
    <row r="2" spans="1:19">
      <c r="A2" s="19" t="s">
        <v>14</v>
      </c>
      <c r="B2" s="40">
        <v>1</v>
      </c>
      <c r="C2" s="20" t="s">
        <v>97</v>
      </c>
      <c r="D2" s="21" t="s">
        <v>145</v>
      </c>
      <c r="E2" s="21" t="s">
        <v>111</v>
      </c>
      <c r="F2" s="22" t="s">
        <v>17</v>
      </c>
      <c r="G2" s="21" t="s">
        <v>12</v>
      </c>
      <c r="H2" s="51">
        <v>-110</v>
      </c>
      <c r="I2" s="51">
        <v>-120</v>
      </c>
      <c r="J2" s="51">
        <v>-130</v>
      </c>
      <c r="K2" s="51">
        <v>-140</v>
      </c>
      <c r="L2" s="51">
        <v>-150</v>
      </c>
      <c r="M2" s="51">
        <v>-160</v>
      </c>
      <c r="N2" s="51">
        <v>-170</v>
      </c>
      <c r="O2" s="51">
        <v>-180</v>
      </c>
      <c r="P2" s="51">
        <v>-190</v>
      </c>
      <c r="Q2" s="51">
        <v>-200</v>
      </c>
      <c r="R2" s="50"/>
      <c r="S2" s="50"/>
    </row>
    <row r="3" spans="1:19">
      <c r="A3" s="19" t="s">
        <v>14</v>
      </c>
      <c r="B3" s="40">
        <v>2</v>
      </c>
      <c r="C3" s="20" t="s">
        <v>96</v>
      </c>
      <c r="D3" s="21" t="s">
        <v>87</v>
      </c>
      <c r="E3" s="21" t="s">
        <v>22</v>
      </c>
      <c r="F3" s="22" t="s">
        <v>23</v>
      </c>
      <c r="G3" s="21" t="s">
        <v>12</v>
      </c>
      <c r="H3" s="51">
        <v>-210</v>
      </c>
      <c r="I3" s="51">
        <v>-220</v>
      </c>
      <c r="J3" s="51">
        <v>-230</v>
      </c>
      <c r="K3" s="51">
        <v>-240</v>
      </c>
      <c r="L3" s="51">
        <v>-250</v>
      </c>
      <c r="M3" s="51">
        <v>-260</v>
      </c>
      <c r="N3" s="51">
        <v>-270</v>
      </c>
      <c r="O3" s="51">
        <v>-280</v>
      </c>
      <c r="P3" s="51">
        <v>-290</v>
      </c>
      <c r="Q3" s="51">
        <v>-300</v>
      </c>
      <c r="R3" s="50"/>
      <c r="S3" s="50"/>
    </row>
    <row r="4" spans="1:19">
      <c r="A4" s="19" t="s">
        <v>14</v>
      </c>
      <c r="B4" s="40">
        <v>3</v>
      </c>
      <c r="C4" s="20" t="s">
        <v>95</v>
      </c>
      <c r="D4" s="21" t="s">
        <v>146</v>
      </c>
      <c r="E4" s="21" t="s">
        <v>22</v>
      </c>
      <c r="F4" s="22" t="s">
        <v>6</v>
      </c>
      <c r="G4" s="21" t="s">
        <v>11</v>
      </c>
      <c r="H4" s="51">
        <v>310</v>
      </c>
      <c r="I4" s="52">
        <v>320</v>
      </c>
      <c r="J4" s="51">
        <v>330</v>
      </c>
      <c r="K4" s="52">
        <v>340</v>
      </c>
      <c r="L4" s="51">
        <v>350</v>
      </c>
      <c r="M4" s="52">
        <v>360</v>
      </c>
      <c r="N4" s="51">
        <v>370</v>
      </c>
      <c r="O4" s="52">
        <v>380</v>
      </c>
      <c r="P4" s="51">
        <v>390</v>
      </c>
      <c r="Q4" s="52">
        <v>400</v>
      </c>
      <c r="R4" s="50"/>
      <c r="S4" s="50"/>
    </row>
    <row r="5" spans="1:19">
      <c r="A5" s="31" t="s">
        <v>14</v>
      </c>
      <c r="B5" s="40">
        <v>4</v>
      </c>
      <c r="C5" s="32" t="s">
        <v>96</v>
      </c>
      <c r="D5" s="33" t="s">
        <v>128</v>
      </c>
      <c r="E5" s="33" t="s">
        <v>37</v>
      </c>
      <c r="F5" s="22" t="s">
        <v>38</v>
      </c>
      <c r="G5" s="33" t="s">
        <v>11</v>
      </c>
      <c r="H5" s="53">
        <v>410</v>
      </c>
      <c r="I5" s="53">
        <v>420</v>
      </c>
      <c r="J5" s="53">
        <v>430</v>
      </c>
      <c r="K5" s="53">
        <v>440</v>
      </c>
      <c r="L5" s="53">
        <v>450</v>
      </c>
      <c r="M5" s="53">
        <v>460</v>
      </c>
      <c r="N5" s="53">
        <v>470</v>
      </c>
      <c r="O5" s="53">
        <v>480</v>
      </c>
      <c r="P5" s="53">
        <v>490</v>
      </c>
      <c r="Q5" s="53">
        <v>500</v>
      </c>
      <c r="R5" s="50"/>
      <c r="S5" s="50"/>
    </row>
    <row r="6" spans="1:19">
      <c r="A6" s="34" t="s">
        <v>17</v>
      </c>
      <c r="B6" s="40">
        <v>5</v>
      </c>
      <c r="C6" s="32" t="s">
        <v>97</v>
      </c>
      <c r="D6" s="33" t="s">
        <v>145</v>
      </c>
      <c r="E6" s="33" t="s">
        <v>39</v>
      </c>
      <c r="F6" s="22" t="s">
        <v>40</v>
      </c>
      <c r="G6" s="33" t="s">
        <v>12</v>
      </c>
      <c r="H6" s="53"/>
      <c r="I6" s="54"/>
      <c r="J6" s="50"/>
      <c r="K6" s="50"/>
      <c r="L6" s="50"/>
      <c r="M6" s="50"/>
      <c r="N6" s="50"/>
      <c r="O6" s="50">
        <v>-8888</v>
      </c>
      <c r="P6" s="50"/>
      <c r="Q6" s="50"/>
      <c r="R6" s="50"/>
      <c r="S6" s="50"/>
    </row>
    <row r="7" spans="1:19">
      <c r="A7" s="37" t="s">
        <v>14</v>
      </c>
      <c r="B7" s="40">
        <v>6</v>
      </c>
      <c r="C7" s="32" t="s">
        <v>97</v>
      </c>
      <c r="D7" s="33" t="s">
        <v>110</v>
      </c>
      <c r="E7" s="33" t="s">
        <v>33</v>
      </c>
      <c r="F7" s="33" t="s">
        <v>34</v>
      </c>
      <c r="G7" s="33" t="s">
        <v>12</v>
      </c>
      <c r="H7" s="53"/>
      <c r="I7" s="54"/>
      <c r="J7" s="50"/>
      <c r="K7" s="50"/>
      <c r="L7" s="50"/>
      <c r="M7" s="50"/>
      <c r="N7" s="50"/>
      <c r="O7" s="50">
        <v>-9999</v>
      </c>
      <c r="P7" s="50"/>
      <c r="Q7" s="50"/>
      <c r="R7" s="50"/>
      <c r="S7" s="50"/>
    </row>
  </sheetData>
  <conditionalFormatting sqref="A1:G1 F2:F7">
    <cfRule type="expression" dxfId="71" priority="2">
      <formula>AND(MONTH($B1)=MONTH(TODAY()),YEAR($B1)=YEAR(TODAY()))</formula>
    </cfRule>
  </conditionalFormatting>
  <dataValidations count="7">
    <dataValidation type="list" allowBlank="1" showInputMessage="1" showErrorMessage="1" sqref="E2:E1048576">
      <formula1>Choix1</formula1>
    </dataValidation>
    <dataValidation type="list" allowBlank="1" showInputMessage="1" showErrorMessage="1" sqref="D2:D7">
      <formula1>type</formula1>
    </dataValidation>
    <dataValidation type="list" allowBlank="1" showInputMessage="1" showErrorMessage="1" sqref="A1:A1048576">
      <formula1>compte</formula1>
    </dataValidation>
    <dataValidation type="list" allowBlank="1" showInputMessage="1" showErrorMessage="1" sqref="E1:G1">
      <formula1>categ</formula1>
    </dataValidation>
    <dataValidation type="list" allowBlank="1" showInputMessage="1" showErrorMessage="1" sqref="C2:C1048576">
      <formula1>Type_op</formula1>
    </dataValidation>
    <dataValidation type="list" allowBlank="1" showInputMessage="1" showErrorMessage="1" sqref="G2:G1048576">
      <formula1>"Débit,Crédit"</formula1>
    </dataValidation>
    <dataValidation type="list" allowBlank="1" showInputMessage="1" showErrorMessage="1" sqref="F2:F1048576">
      <formula1>OFFSET(Choix2,MATCH(E2,Choix1,0)-1,1,,COUNTA(OFFSET(Choix2,MATCH(E2,Choix1,0)-1,0))-1)</formula1>
    </dataValidation>
  </dataValidations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6"/>
  <dimension ref="A1:AA4"/>
  <sheetViews>
    <sheetView workbookViewId="0">
      <selection activeCell="E3" sqref="E3"/>
    </sheetView>
  </sheetViews>
  <sheetFormatPr baseColWidth="10" defaultRowHeight="12.75"/>
  <cols>
    <col min="3" max="3" width="13.28515625" customWidth="1"/>
    <col min="9" max="27" width="11.85546875" customWidth="1"/>
  </cols>
  <sheetData>
    <row r="1" spans="1:27">
      <c r="A1" s="86"/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7"/>
      <c r="P1" s="84">
        <v>1</v>
      </c>
      <c r="Q1" s="84">
        <v>2</v>
      </c>
      <c r="R1" s="84">
        <v>3</v>
      </c>
      <c r="S1" s="84">
        <v>4</v>
      </c>
      <c r="T1" s="84">
        <v>5</v>
      </c>
      <c r="U1" s="84">
        <v>6</v>
      </c>
      <c r="V1" s="84">
        <v>7</v>
      </c>
      <c r="W1" s="84">
        <v>8</v>
      </c>
      <c r="X1" s="84">
        <v>9</v>
      </c>
      <c r="Y1" s="84">
        <v>10</v>
      </c>
      <c r="Z1" s="84">
        <v>11</v>
      </c>
      <c r="AA1" s="84">
        <v>12</v>
      </c>
    </row>
    <row r="2" spans="1:27">
      <c r="A2" s="88"/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9"/>
      <c r="P2" s="85">
        <f ca="1">SUM(INDIRECT("P4:P"&amp;COUNTA($B:$B)+3))</f>
        <v>0</v>
      </c>
      <c r="Q2" s="85">
        <f ca="1">SUM(INDIRECT("Q4:Q"&amp;COUNTA($B:$B)+3))</f>
        <v>0</v>
      </c>
      <c r="R2" s="85">
        <f ca="1">SUM(INDIRECT("R4:R"&amp;COUNTA($B:$B)+3))</f>
        <v>0</v>
      </c>
      <c r="S2" s="85">
        <f ca="1">SUM(INDIRECT("S4:S"&amp;COUNTA($B:$B)+3))</f>
        <v>0</v>
      </c>
      <c r="T2" s="85">
        <f ca="1">SUM(INDIRECT("T4:T"&amp;COUNTA($B:$B)+3))</f>
        <v>0</v>
      </c>
      <c r="U2" s="85">
        <f ca="1">SUM(INDIRECT("U4:U"&amp;COUNTA($B:$B)+3))</f>
        <v>0</v>
      </c>
      <c r="V2" s="85">
        <f ca="1">SUM(INDIRECT("V4:V"&amp;COUNTA($B:$B)+3))</f>
        <v>0</v>
      </c>
      <c r="W2" s="85">
        <f ca="1">SUM(INDIRECT("W4:W"&amp;COUNTA($B:$B)+3))</f>
        <v>0</v>
      </c>
      <c r="X2" s="85">
        <f ca="1">SUM(INDIRECT("X4:X"&amp;COUNTA($B:$B)+3))</f>
        <v>0</v>
      </c>
      <c r="Y2" s="85">
        <f ca="1">SUM(INDIRECT("Y4:Y"&amp;COUNTA($B:$B)+3))</f>
        <v>0</v>
      </c>
      <c r="Z2" s="85">
        <f ca="1">SUM(INDIRECT("Z4:Z"&amp;COUNTA($B:$B)+3))</f>
        <v>0</v>
      </c>
      <c r="AA2" s="85">
        <f ca="1">SUM(INDIRECT("AA4:AA"&amp;COUNTA($B:$B)+3))</f>
        <v>0</v>
      </c>
    </row>
    <row r="3" spans="1:27" ht="25.5">
      <c r="A3" s="80" t="s">
        <v>1</v>
      </c>
      <c r="B3" s="80" t="s">
        <v>18</v>
      </c>
      <c r="C3" s="80" t="s">
        <v>19</v>
      </c>
      <c r="D3" s="81" t="s">
        <v>104</v>
      </c>
      <c r="E3" s="81" t="s">
        <v>105</v>
      </c>
      <c r="F3" s="82" t="s">
        <v>112</v>
      </c>
      <c r="G3" s="82" t="s">
        <v>113</v>
      </c>
      <c r="H3" s="82" t="s">
        <v>114</v>
      </c>
      <c r="I3" s="82" t="s">
        <v>115</v>
      </c>
      <c r="J3" s="82" t="s">
        <v>116</v>
      </c>
      <c r="K3" s="82" t="s">
        <v>117</v>
      </c>
      <c r="L3" s="82" t="s">
        <v>118</v>
      </c>
      <c r="M3" s="82" t="s">
        <v>119</v>
      </c>
      <c r="N3" s="82" t="s">
        <v>120</v>
      </c>
      <c r="O3" s="82" t="s">
        <v>121</v>
      </c>
      <c r="P3" s="83" t="s">
        <v>158</v>
      </c>
      <c r="Q3" s="83" t="s">
        <v>157</v>
      </c>
      <c r="R3" s="83" t="s">
        <v>159</v>
      </c>
      <c r="S3" s="83" t="s">
        <v>160</v>
      </c>
      <c r="T3" s="83" t="s">
        <v>161</v>
      </c>
      <c r="U3" s="83" t="s">
        <v>162</v>
      </c>
      <c r="V3" s="83" t="s">
        <v>163</v>
      </c>
      <c r="W3" s="83" t="s">
        <v>164</v>
      </c>
      <c r="X3" s="83" t="s">
        <v>165</v>
      </c>
      <c r="Y3" s="83" t="s">
        <v>166</v>
      </c>
      <c r="Z3" s="83" t="s">
        <v>167</v>
      </c>
      <c r="AA3" s="83" t="s">
        <v>168</v>
      </c>
    </row>
    <row r="4" spans="1:27">
      <c r="P4" s="90">
        <f t="shared" ref="P4" ca="1" si="0">IF(D4-SUMPRODUCT((LP_1=$B4)*(LS_1=$C4)*(D_1))&lt;0,0,D4-SUMPRODUCT((LP_1=$B4)*(LS_1=$C4)*(D_1)))</f>
        <v>0</v>
      </c>
      <c r="Q4" s="90">
        <f t="shared" ref="Q4" ca="1" si="1">IF(E4-SUMPRODUCT((LP_1=$B4)*(LS_1=$C4)*(D_1))&lt;0,0,E4-SUMPRODUCT((LP_1=$B4)*(LS_1=$C4)*(D_1)))</f>
        <v>0</v>
      </c>
      <c r="R4" s="90">
        <f t="shared" ref="R4" ca="1" si="2">IF(F4-SUMPRODUCT((LP_1=$B4)*(LS_1=$C4)*(D_1))&lt;0,0,F4-SUMPRODUCT((LP_1=$B4)*(LS_1=$C4)*(D_1)))</f>
        <v>0</v>
      </c>
      <c r="S4" s="90">
        <f t="shared" ref="S4" ca="1" si="3">IF(G4-SUMPRODUCT((LP_1=$B4)*(LS_1=$C4)*(D_1))&lt;0,0,G4-SUMPRODUCT((LP_1=$B4)*(LS_1=$C4)*(D_1)))</f>
        <v>0</v>
      </c>
      <c r="T4" s="90">
        <f t="shared" ref="T4" ca="1" si="4">IF(H4-SUMPRODUCT((LP_1=$B4)*(LS_1=$C4)*(D_1))&lt;0,0,H4-SUMPRODUCT((LP_1=$B4)*(LS_1=$C4)*(D_1)))</f>
        <v>0</v>
      </c>
      <c r="U4" s="90">
        <f t="shared" ref="U4" ca="1" si="5">IF(I4-SUMPRODUCT((LP_1=$B4)*(LS_1=$C4)*(D_1))&lt;0,0,I4-SUMPRODUCT((LP_1=$B4)*(LS_1=$C4)*(D_1)))</f>
        <v>0</v>
      </c>
      <c r="V4" s="90">
        <f t="shared" ref="V4" ca="1" si="6">IF(J4-SUMPRODUCT((LP_1=$B4)*(LS_1=$C4)*(D_1))&lt;0,0,J4-SUMPRODUCT((LP_1=$B4)*(LS_1=$C4)*(D_1)))</f>
        <v>0</v>
      </c>
      <c r="W4" s="90">
        <f t="shared" ref="W4" ca="1" si="7">IF(K4-SUMPRODUCT((LP_1=$B4)*(LS_1=$C4)*(D_1))&lt;0,0,K4-SUMPRODUCT((LP_1=$B4)*(LS_1=$C4)*(D_1)))</f>
        <v>0</v>
      </c>
      <c r="X4" s="90">
        <f t="shared" ref="X4" ca="1" si="8">IF(L4-SUMPRODUCT((LP_1=$B4)*(LS_1=$C4)*(D_1))&lt;0,0,L4-SUMPRODUCT((LP_1=$B4)*(LS_1=$C4)*(D_1)))</f>
        <v>0</v>
      </c>
      <c r="Y4" s="90">
        <f t="shared" ref="Y4" ca="1" si="9">IF(M4-SUMPRODUCT((LP_1=$B4)*(LS_1=$C4)*(D_1))&lt;0,0,M4-SUMPRODUCT((LP_1=$B4)*(LS_1=$C4)*(D_1)))</f>
        <v>0</v>
      </c>
      <c r="Z4" s="90">
        <f t="shared" ref="Z4" ca="1" si="10">IF(N4-SUMPRODUCT((LP_1=$B4)*(LS_1=$C4)*(D_1))&lt;0,0,N4-SUMPRODUCT((LP_1=$B4)*(LS_1=$C4)*(D_1)))</f>
        <v>0</v>
      </c>
      <c r="AA4" s="90">
        <f t="shared" ref="AA4" ca="1" si="11">IF(O4-SUMPRODUCT((LP_1=$B4)*(LS_1=$C4)*(D_1))&lt;0,0,O4-SUMPRODUCT((LP_1=$B4)*(LS_1=$C4)*(D_1)))</f>
        <v>0</v>
      </c>
    </row>
  </sheetData>
  <mergeCells count="1">
    <mergeCell ref="A1:O2"/>
  </mergeCells>
  <conditionalFormatting sqref="A3:C3">
    <cfRule type="expression" dxfId="28" priority="3">
      <formula>AND(MONTH(#REF!)=MONTH(TODAY()),YEAR(#REF!)=YEAR(TODAY()))</formula>
    </cfRule>
  </conditionalFormatting>
  <dataValidations count="3">
    <dataValidation type="list" allowBlank="1" showInputMessage="1" showErrorMessage="1" sqref="B3:C3">
      <formula1>categ</formula1>
    </dataValidation>
    <dataValidation type="list" allowBlank="1" showInputMessage="1" showErrorMessage="1" sqref="B4:B1048576">
      <formula1>"choix1"</formula1>
    </dataValidation>
    <dataValidation type="list" allowBlank="1" showInputMessage="1" showErrorMessage="1" sqref="C4:C1048576">
      <formula1>Choix2</formula1>
    </dataValidation>
  </dataValidations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2</vt:i4>
      </vt:variant>
    </vt:vector>
  </HeadingPairs>
  <TitlesOfParts>
    <vt:vector size="9" baseType="lpstr">
      <vt:lpstr>TCD_Compte</vt:lpstr>
      <vt:lpstr>TCD_Catégorie</vt:lpstr>
      <vt:lpstr>Crédit_Débit</vt:lpstr>
      <vt:lpstr>BD</vt:lpstr>
      <vt:lpstr>Système</vt:lpstr>
      <vt:lpstr>Mensualisation</vt:lpstr>
      <vt:lpstr>Budjet</vt:lpstr>
      <vt:lpstr>Choix2</vt:lpstr>
      <vt:lpstr>Transferts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STAELENS</dc:creator>
  <cp:lastModifiedBy>PC-HP</cp:lastModifiedBy>
  <dcterms:created xsi:type="dcterms:W3CDTF">2004-03-07T20:52:29Z</dcterms:created>
  <dcterms:modified xsi:type="dcterms:W3CDTF">2015-10-14T22:23:40Z</dcterms:modified>
</cp:coreProperties>
</file>