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 activeTab="1"/>
  </bookViews>
  <sheets>
    <sheet name="Source" sheetId="1" r:id="rId1"/>
    <sheet name="Commande" sheetId="2" r:id="rId2"/>
  </sheets>
  <definedNames>
    <definedName name="_xlnm._FilterDatabase" localSheetId="0" hidden="1">Source!$A$1:$AC$951</definedName>
    <definedName name="_xlnm.Print_Area" localSheetId="1">Commande!$A$1:$H$46</definedName>
  </definedNames>
  <calcPr calcId="125725"/>
</workbook>
</file>

<file path=xl/calcChain.xml><?xml version="1.0" encoding="utf-8"?>
<calcChain xmlns="http://schemas.openxmlformats.org/spreadsheetml/2006/main">
  <c r="C20" i="2"/>
  <c r="A1" l="1"/>
  <c r="E31"/>
  <c r="C33" s="1"/>
  <c r="E27"/>
  <c r="C28" s="1"/>
  <c r="C25"/>
  <c r="F22"/>
  <c r="C22"/>
  <c r="B1" l="1"/>
  <c r="C29"/>
  <c r="C32"/>
  <c r="F33" s="1"/>
  <c r="AC3" i="1" l="1"/>
  <c r="AC6"/>
  <c r="AC5"/>
  <c r="AC4"/>
  <c r="F29" i="2"/>
  <c r="F35" s="1"/>
</calcChain>
</file>

<file path=xl/sharedStrings.xml><?xml version="1.0" encoding="utf-8"?>
<sst xmlns="http://schemas.openxmlformats.org/spreadsheetml/2006/main" count="145" uniqueCount="87">
  <si>
    <t>DateEnvoi</t>
  </si>
  <si>
    <t>Entite</t>
  </si>
  <si>
    <t>CodeAgence</t>
  </si>
  <si>
    <t>NumAbon</t>
  </si>
  <si>
    <t>Email en copie</t>
  </si>
  <si>
    <t>TypeCle</t>
  </si>
  <si>
    <t>Fonction</t>
  </si>
  <si>
    <t>Prix unitaire</t>
  </si>
  <si>
    <t>Devise</t>
  </si>
  <si>
    <t>Quantité</t>
  </si>
  <si>
    <t>Compte de facturation</t>
  </si>
  <si>
    <t>Code BIC</t>
  </si>
  <si>
    <t>Societe</t>
  </si>
  <si>
    <t>Nom</t>
  </si>
  <si>
    <t>Prenom</t>
  </si>
  <si>
    <t>Adresse</t>
  </si>
  <si>
    <t>Ville</t>
  </si>
  <si>
    <t>CodePostal</t>
  </si>
  <si>
    <t>Pays</t>
  </si>
  <si>
    <t>Telephone</t>
  </si>
  <si>
    <t>Mobile</t>
  </si>
  <si>
    <t>Langue</t>
  </si>
  <si>
    <t>Mail</t>
  </si>
  <si>
    <t>Equipe de commande Swift</t>
  </si>
  <si>
    <t>COMPTE</t>
  </si>
  <si>
    <t>SWF</t>
  </si>
  <si>
    <t>SWIFT Token PRO</t>
  </si>
  <si>
    <t>Responsable Sécurité</t>
  </si>
  <si>
    <t>EUR</t>
  </si>
  <si>
    <t>Anglais</t>
  </si>
  <si>
    <t>CCM SGNI/SGW</t>
  </si>
  <si>
    <t>DATE</t>
  </si>
  <si>
    <t>Interlocuteur SG</t>
  </si>
  <si>
    <t xml:space="preserve">Destinataire: </t>
  </si>
  <si>
    <t>GUICHET GESTIONNAIRE / BIC</t>
  </si>
  <si>
    <t>Compte de facturation:</t>
  </si>
  <si>
    <t>IMPLANTATION:</t>
  </si>
  <si>
    <t>Quantité:</t>
  </si>
  <si>
    <t>Prix total H.T en €:</t>
  </si>
  <si>
    <t>Prix unitaire H.T en €:</t>
  </si>
  <si>
    <t xml:space="preserve">Montant total H.T: </t>
  </si>
  <si>
    <t xml:space="preserve">Type de clé commandé: </t>
  </si>
  <si>
    <t>SWIFT Token NG Flash</t>
  </si>
  <si>
    <t>00000000_SWF4862_02/01/17_09_48</t>
  </si>
  <si>
    <t>01_02_2017</t>
  </si>
  <si>
    <t>PARIS</t>
  </si>
  <si>
    <t>FRANCE</t>
  </si>
  <si>
    <t>Français</t>
  </si>
  <si>
    <t>CCM EBICS</t>
  </si>
  <si>
    <t>00000000_SWF4863_02/01/17_14_51</t>
  </si>
  <si>
    <t>SPAIN</t>
  </si>
  <si>
    <t>00000000_SWF4864_02/01/17_16_39</t>
  </si>
  <si>
    <t>00000000_SWF4865_02/01/17_17_14</t>
  </si>
  <si>
    <t>Permet de se positionner sur le première ligne Commande</t>
  </si>
  <si>
    <t>Permet de créer l'état de pré facturation de la commande</t>
  </si>
  <si>
    <t>Permet d'envoyer l'état et modop au destinataire</t>
  </si>
  <si>
    <t>recherche</t>
  </si>
  <si>
    <t>Source</t>
  </si>
  <si>
    <t>Permet de visualiser le numéro de commande en cours dans l'onglet "Source"</t>
  </si>
  <si>
    <t>Commande</t>
  </si>
  <si>
    <t>(Mettre un ";" entre chaque adresse mail)</t>
  </si>
  <si>
    <t>Cordialement</t>
  </si>
  <si>
    <t xml:space="preserve">Si vous rencontrez des problèmes. merci de contacter par mail : </t>
  </si>
  <si>
    <t>Numéro de commande:</t>
  </si>
  <si>
    <t>Ajouter en cellule "I12" les personnes à mettre en copie avant envoiau destinataire</t>
  </si>
  <si>
    <t>Bonjour,</t>
  </si>
  <si>
    <t>ETAT DES TOKENS USB SWIFT COMMANDES</t>
  </si>
  <si>
    <t xml:space="preserve">Token(s) USB délivrés à: </t>
  </si>
  <si>
    <t>Ce document électronique non comptable est à usage interne Société Générale seulement et plus spécifiquement  de votre guichet.</t>
  </si>
  <si>
    <t>pierre-yves.a.dohm@socgen.com</t>
  </si>
  <si>
    <t>pydohm@yahoo,fr</t>
  </si>
  <si>
    <t>Vous trouverez ci-joint l’état récapitulatif reprenant le montant à percevoir au titre de la commande de clé</t>
  </si>
  <si>
    <t>pydohm@yahoo.fr</t>
  </si>
  <si>
    <t>sdfgh</t>
  </si>
  <si>
    <t>SWC</t>
  </si>
  <si>
    <t>ES42010</t>
  </si>
  <si>
    <t>toto</t>
  </si>
  <si>
    <t>jojo</t>
  </si>
  <si>
    <t>popo</t>
  </si>
  <si>
    <t>koko</t>
  </si>
  <si>
    <t>dodo</t>
  </si>
  <si>
    <t>pierre</t>
  </si>
  <si>
    <t>5 avenue president wilson</t>
  </si>
  <si>
    <t xml:space="preserve">La perception de cette facturation est désormais à saisir dans APPLI selon le mode opératoire que vous trouverez en pièce jointe. </t>
  </si>
  <si>
    <t xml:space="preserve">Equipe </t>
  </si>
  <si>
    <t xml:space="preserve"> Payment Services  </t>
  </si>
  <si>
    <t>Société TOTO</t>
  </si>
</sst>
</file>

<file path=xl/styles.xml><?xml version="1.0" encoding="utf-8"?>
<styleSheet xmlns="http://schemas.openxmlformats.org/spreadsheetml/2006/main">
  <fonts count="3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name val="Times New Roman"/>
      <family val="1"/>
    </font>
    <font>
      <b/>
      <sz val="12"/>
      <name val="Times New Roman"/>
      <family val="1"/>
    </font>
    <font>
      <b/>
      <sz val="11"/>
      <color rgb="FF00206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8"/>
      <color rgb="FF00206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2.65"/>
      <color theme="10"/>
      <name val="Calibri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i/>
      <sz val="10"/>
      <color theme="5" tint="-0.499984740745262"/>
      <name val="Calibri"/>
      <family val="2"/>
      <scheme val="minor"/>
    </font>
    <font>
      <sz val="10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8"/>
      <color indexed="12"/>
      <name val="Arial"/>
      <family val="2"/>
    </font>
    <font>
      <b/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27" fillId="0" borderId="0"/>
  </cellStyleXfs>
  <cellXfs count="61"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 applyBorder="1"/>
    <xf numFmtId="0" fontId="1" fillId="0" borderId="0" xfId="0" applyFont="1" applyBorder="1" applyAlignment="1">
      <alignment horizontal="centerContinuous"/>
    </xf>
    <xf numFmtId="0" fontId="0" fillId="0" borderId="7" xfId="0" applyBorder="1"/>
    <xf numFmtId="0" fontId="0" fillId="0" borderId="8" xfId="0" applyBorder="1"/>
    <xf numFmtId="0" fontId="8" fillId="0" borderId="7" xfId="0" applyFont="1" applyBorder="1"/>
    <xf numFmtId="0" fontId="1" fillId="0" borderId="8" xfId="0" applyFont="1" applyBorder="1" applyAlignment="1">
      <alignment horizontal="centerContinuous"/>
    </xf>
    <xf numFmtId="0" fontId="9" fillId="0" borderId="7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0" fillId="0" borderId="7" xfId="0" applyFont="1" applyBorder="1"/>
    <xf numFmtId="0" fontId="10" fillId="0" borderId="0" xfId="0" applyFont="1" applyBorder="1"/>
    <xf numFmtId="0" fontId="7" fillId="0" borderId="0" xfId="0" applyFont="1" applyBorder="1"/>
    <xf numFmtId="0" fontId="7" fillId="0" borderId="7" xfId="0" applyFont="1" applyBorder="1"/>
    <xf numFmtId="0" fontId="2" fillId="0" borderId="0" xfId="0" applyFont="1" applyBorder="1"/>
    <xf numFmtId="0" fontId="12" fillId="0" borderId="0" xfId="0" applyFont="1" applyBorder="1"/>
    <xf numFmtId="2" fontId="0" fillId="0" borderId="8" xfId="0" applyNumberFormat="1" applyBorder="1"/>
    <xf numFmtId="0" fontId="13" fillId="0" borderId="8" xfId="0" applyFont="1" applyBorder="1" applyAlignment="1">
      <alignment horizontal="left"/>
    </xf>
    <xf numFmtId="0" fontId="15" fillId="0" borderId="0" xfId="1" applyAlignment="1" applyProtection="1"/>
    <xf numFmtId="0" fontId="0" fillId="0" borderId="0" xfId="0" applyNumberFormat="1"/>
    <xf numFmtId="0" fontId="17" fillId="3" borderId="4" xfId="0" applyFont="1" applyFill="1" applyBorder="1" applyAlignment="1">
      <alignment horizontal="centerContinuous" wrapText="1"/>
    </xf>
    <xf numFmtId="0" fontId="16" fillId="3" borderId="5" xfId="0" applyFont="1" applyFill="1" applyBorder="1" applyAlignment="1">
      <alignment horizontal="centerContinuous"/>
    </xf>
    <xf numFmtId="0" fontId="16" fillId="3" borderId="6" xfId="0" applyFont="1" applyFill="1" applyBorder="1" applyAlignment="1">
      <alignment horizontal="centerContinuous"/>
    </xf>
    <xf numFmtId="0" fontId="18" fillId="0" borderId="0" xfId="0" applyFont="1" applyBorder="1"/>
    <xf numFmtId="1" fontId="0" fillId="0" borderId="0" xfId="0" applyNumberFormat="1"/>
    <xf numFmtId="0" fontId="19" fillId="0" borderId="0" xfId="0" applyFont="1"/>
    <xf numFmtId="0" fontId="20" fillId="0" borderId="0" xfId="0" applyFont="1"/>
    <xf numFmtId="0" fontId="22" fillId="0" borderId="13" xfId="0" applyFont="1" applyBorder="1"/>
    <xf numFmtId="0" fontId="13" fillId="0" borderId="12" xfId="0" applyFont="1" applyBorder="1" applyAlignment="1">
      <alignment horizontal="left"/>
    </xf>
    <xf numFmtId="0" fontId="0" fillId="0" borderId="14" xfId="0" applyBorder="1"/>
    <xf numFmtId="0" fontId="0" fillId="0" borderId="15" xfId="0" applyBorder="1"/>
    <xf numFmtId="0" fontId="15" fillId="0" borderId="15" xfId="1" applyBorder="1" applyAlignment="1" applyProtection="1">
      <alignment horizontal="right" vertical="center"/>
    </xf>
    <xf numFmtId="0" fontId="0" fillId="0" borderId="16" xfId="0" applyBorder="1"/>
    <xf numFmtId="0" fontId="0" fillId="0" borderId="17" xfId="0" applyBorder="1"/>
    <xf numFmtId="0" fontId="21" fillId="0" borderId="0" xfId="0" applyFont="1" applyBorder="1"/>
    <xf numFmtId="0" fontId="15" fillId="0" borderId="0" xfId="1" applyBorder="1" applyAlignment="1" applyProtection="1">
      <alignment horizontal="right" vertical="center"/>
    </xf>
    <xf numFmtId="0" fontId="0" fillId="0" borderId="18" xfId="0" applyBorder="1"/>
    <xf numFmtId="0" fontId="15" fillId="0" borderId="0" xfId="1" applyBorder="1" applyAlignment="1" applyProtection="1">
      <alignment horizontal="left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17" fontId="14" fillId="0" borderId="14" xfId="0" applyNumberFormat="1" applyFont="1" applyBorder="1" applyAlignment="1">
      <alignment horizontal="left"/>
    </xf>
    <xf numFmtId="0" fontId="25" fillId="0" borderId="15" xfId="0" applyFont="1" applyBorder="1" applyAlignment="1">
      <alignment horizontal="centerContinuous"/>
    </xf>
    <xf numFmtId="0" fontId="26" fillId="0" borderId="15" xfId="0" applyFont="1" applyBorder="1" applyAlignment="1">
      <alignment horizontal="centerContinuous"/>
    </xf>
    <xf numFmtId="0" fontId="19" fillId="0" borderId="16" xfId="0" applyFont="1" applyBorder="1"/>
    <xf numFmtId="0" fontId="19" fillId="0" borderId="18" xfId="0" applyFont="1" applyBorder="1"/>
    <xf numFmtId="0" fontId="19" fillId="0" borderId="21" xfId="0" applyFont="1" applyBorder="1"/>
    <xf numFmtId="0" fontId="15" fillId="0" borderId="0" xfId="1" applyAlignment="1" applyProtection="1">
      <alignment horizontal="left" indent="4"/>
    </xf>
    <xf numFmtId="0" fontId="28" fillId="0" borderId="0" xfId="2" applyFont="1" applyAlignment="1">
      <alignment wrapText="1"/>
    </xf>
    <xf numFmtId="0" fontId="28" fillId="0" borderId="18" xfId="2" applyFont="1" applyBorder="1" applyAlignment="1">
      <alignment wrapText="1"/>
    </xf>
    <xf numFmtId="0" fontId="15" fillId="0" borderId="0" xfId="1" applyNumberFormat="1" applyAlignment="1" applyProtection="1"/>
    <xf numFmtId="0" fontId="18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5" fillId="2" borderId="2" xfId="0" applyNumberFormat="1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14" fontId="4" fillId="2" borderId="3" xfId="0" applyNumberFormat="1" applyFont="1" applyFill="1" applyBorder="1" applyAlignment="1">
      <alignment horizontal="center" vertical="center" wrapText="1"/>
    </xf>
    <xf numFmtId="0" fontId="29" fillId="0" borderId="0" xfId="2" applyFont="1" applyAlignment="1">
      <alignment horizontal="left" vertical="top" wrapText="1"/>
    </xf>
  </cellXfs>
  <cellStyles count="3">
    <cellStyle name="Lien hypertexte" xfId="1" builtinId="8"/>
    <cellStyle name="Normal" xfId="0" builtinId="0"/>
    <cellStyle name="Normal 2" xfId="2"/>
  </cellStyles>
  <dxfs count="13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447674</xdr:colOff>
      <xdr:row>4</xdr:row>
      <xdr:rowOff>38099</xdr:rowOff>
    </xdr:from>
    <xdr:to>
      <xdr:col>8</xdr:col>
      <xdr:colOff>66675</xdr:colOff>
      <xdr:row>5</xdr:row>
      <xdr:rowOff>9525</xdr:rowOff>
    </xdr:to>
    <xdr:sp macro="" textlink="">
      <xdr:nvSpPr>
        <xdr:cNvPr id="2" name="Flèche gauche 1"/>
        <xdr:cNvSpPr/>
      </xdr:nvSpPr>
      <xdr:spPr>
        <a:xfrm>
          <a:off x="4752974" y="885824"/>
          <a:ext cx="3581401" cy="152401"/>
        </a:xfrm>
        <a:prstGeom prst="leftArrow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231078</xdr:colOff>
      <xdr:row>1</xdr:row>
      <xdr:rowOff>8254</xdr:rowOff>
    </xdr:from>
    <xdr:to>
      <xdr:col>10</xdr:col>
      <xdr:colOff>545817</xdr:colOff>
      <xdr:row>2</xdr:row>
      <xdr:rowOff>140775</xdr:rowOff>
    </xdr:to>
    <xdr:sp macro="" textlink="">
      <xdr:nvSpPr>
        <xdr:cNvPr id="3" name="Ellipse 2"/>
        <xdr:cNvSpPr/>
      </xdr:nvSpPr>
      <xdr:spPr>
        <a:xfrm>
          <a:off x="10022778" y="284479"/>
          <a:ext cx="314739" cy="3230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10</xdr:col>
      <xdr:colOff>371888</xdr:colOff>
      <xdr:row>16</xdr:row>
      <xdr:rowOff>197951</xdr:rowOff>
    </xdr:from>
    <xdr:to>
      <xdr:col>10</xdr:col>
      <xdr:colOff>686627</xdr:colOff>
      <xdr:row>18</xdr:row>
      <xdr:rowOff>111397</xdr:rowOff>
    </xdr:to>
    <xdr:sp macro="" textlink="">
      <xdr:nvSpPr>
        <xdr:cNvPr id="4" name="Ellipse 3"/>
        <xdr:cNvSpPr/>
      </xdr:nvSpPr>
      <xdr:spPr>
        <a:xfrm>
          <a:off x="10163588" y="3331676"/>
          <a:ext cx="314739" cy="3230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10</xdr:col>
      <xdr:colOff>239360</xdr:colOff>
      <xdr:row>3</xdr:row>
      <xdr:rowOff>181387</xdr:rowOff>
    </xdr:from>
    <xdr:to>
      <xdr:col>10</xdr:col>
      <xdr:colOff>554099</xdr:colOff>
      <xdr:row>5</xdr:row>
      <xdr:rowOff>123408</xdr:rowOff>
    </xdr:to>
    <xdr:sp macro="" textlink="">
      <xdr:nvSpPr>
        <xdr:cNvPr id="5" name="Ellipse 4"/>
        <xdr:cNvSpPr/>
      </xdr:nvSpPr>
      <xdr:spPr>
        <a:xfrm>
          <a:off x="10031060" y="838612"/>
          <a:ext cx="314739" cy="31349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ydohm@yahoo.fr" TargetMode="External"/><Relationship Id="rId3" Type="http://schemas.openxmlformats.org/officeDocument/2006/relationships/hyperlink" Target="mailto:pierre-yves.a.dohm@socgen.com" TargetMode="External"/><Relationship Id="rId7" Type="http://schemas.openxmlformats.org/officeDocument/2006/relationships/hyperlink" Target="mailto:pydohm@yahoo.fr" TargetMode="External"/><Relationship Id="rId12" Type="http://schemas.openxmlformats.org/officeDocument/2006/relationships/hyperlink" Target="mailto:pierre-yves.a.dohm@socgen.com" TargetMode="External"/><Relationship Id="rId2" Type="http://schemas.openxmlformats.org/officeDocument/2006/relationships/hyperlink" Target="mailto:pierre-yves.a.dohm@socgen.com" TargetMode="External"/><Relationship Id="rId1" Type="http://schemas.openxmlformats.org/officeDocument/2006/relationships/hyperlink" Target="mailto:pierre-yves.a.dohm@socgen.com" TargetMode="External"/><Relationship Id="rId6" Type="http://schemas.openxmlformats.org/officeDocument/2006/relationships/hyperlink" Target="mailto:pydohm@yahoo.fr" TargetMode="External"/><Relationship Id="rId11" Type="http://schemas.openxmlformats.org/officeDocument/2006/relationships/hyperlink" Target="mailto:pierre-yves.a.dohm@socgen.com" TargetMode="External"/><Relationship Id="rId5" Type="http://schemas.openxmlformats.org/officeDocument/2006/relationships/hyperlink" Target="mailto:pydohm@yahoo.fr" TargetMode="External"/><Relationship Id="rId10" Type="http://schemas.openxmlformats.org/officeDocument/2006/relationships/hyperlink" Target="mailto:pierre-yves.a.dohm@socgen.com" TargetMode="External"/><Relationship Id="rId4" Type="http://schemas.openxmlformats.org/officeDocument/2006/relationships/hyperlink" Target="mailto:pierre-yves.a.dohm@socgen.com" TargetMode="External"/><Relationship Id="rId9" Type="http://schemas.openxmlformats.org/officeDocument/2006/relationships/hyperlink" Target="mailto:pierre-yves.a.dohm@socgen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ydohm@yahoo,fr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pydohm@yahoo,fr" TargetMode="External"/><Relationship Id="rId1" Type="http://schemas.openxmlformats.org/officeDocument/2006/relationships/hyperlink" Target="mailto:cmi.gestre@socgen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ydohm@yahoo,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6"/>
  <sheetViews>
    <sheetView topLeftCell="M1" workbookViewId="0">
      <pane ySplit="1" topLeftCell="A2" activePane="bottomLeft" state="frozen"/>
      <selection pane="bottomLeft" activeCell="X3" sqref="X3"/>
    </sheetView>
  </sheetViews>
  <sheetFormatPr baseColWidth="10" defaultRowHeight="15"/>
  <cols>
    <col min="1" max="1" width="38.28515625" customWidth="1"/>
    <col min="5" max="5" width="11.5703125" bestFit="1" customWidth="1"/>
    <col min="9" max="9" width="11.5703125" bestFit="1" customWidth="1"/>
    <col min="11" max="11" width="11.5703125" bestFit="1" customWidth="1"/>
    <col min="12" max="12" width="21.5703125" customWidth="1"/>
    <col min="21" max="21" width="12" bestFit="1" customWidth="1"/>
    <col min="27" max="27" width="11.42578125" style="2"/>
    <col min="28" max="28" width="42.7109375" style="22" customWidth="1"/>
    <col min="29" max="29" width="11.42578125" style="27"/>
  </cols>
  <sheetData>
    <row r="1" spans="1:29" ht="16.5" customHeight="1" thickBot="1">
      <c r="A1" s="21" t="s">
        <v>59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58" t="s">
        <v>31</v>
      </c>
      <c r="AB1" s="57" t="s">
        <v>32</v>
      </c>
    </row>
    <row r="2" spans="1:29" ht="15.75" thickBot="1">
      <c r="AA2" s="59"/>
      <c r="AB2" s="57"/>
      <c r="AC2" s="27" t="s">
        <v>56</v>
      </c>
    </row>
    <row r="3" spans="1:29" ht="17.25">
      <c r="A3" t="s">
        <v>43</v>
      </c>
      <c r="B3" t="s">
        <v>44</v>
      </c>
      <c r="C3" t="s">
        <v>74</v>
      </c>
      <c r="D3" t="s">
        <v>73</v>
      </c>
      <c r="E3">
        <v>0</v>
      </c>
      <c r="F3" s="21" t="s">
        <v>72</v>
      </c>
      <c r="G3" t="s">
        <v>26</v>
      </c>
      <c r="H3" t="s">
        <v>27</v>
      </c>
      <c r="I3">
        <v>90</v>
      </c>
      <c r="J3" t="s">
        <v>28</v>
      </c>
      <c r="K3">
        <v>2</v>
      </c>
      <c r="L3">
        <v>3000301</v>
      </c>
      <c r="M3" t="s">
        <v>73</v>
      </c>
      <c r="N3" t="s">
        <v>76</v>
      </c>
      <c r="O3" t="s">
        <v>80</v>
      </c>
      <c r="P3" t="s">
        <v>81</v>
      </c>
      <c r="Q3" t="s">
        <v>82</v>
      </c>
      <c r="R3" t="s">
        <v>45</v>
      </c>
      <c r="S3">
        <v>75116</v>
      </c>
      <c r="T3" t="s">
        <v>46</v>
      </c>
      <c r="W3" t="s">
        <v>47</v>
      </c>
      <c r="X3" s="53" t="s">
        <v>69</v>
      </c>
      <c r="Y3" t="s">
        <v>48</v>
      </c>
      <c r="AA3" s="2">
        <v>42737</v>
      </c>
      <c r="AB3" s="53" t="s">
        <v>69</v>
      </c>
      <c r="AC3" s="27" t="e">
        <f>IF((VLOOKUP(A3,Commande!$C:$C,1,FALSE))=Commande!$C$5,1,0)</f>
        <v>#N/A</v>
      </c>
    </row>
    <row r="4" spans="1:29" ht="17.25">
      <c r="A4" t="s">
        <v>49</v>
      </c>
      <c r="B4" t="s">
        <v>44</v>
      </c>
      <c r="C4" t="s">
        <v>74</v>
      </c>
      <c r="D4" t="s">
        <v>73</v>
      </c>
      <c r="E4">
        <v>0</v>
      </c>
      <c r="F4" s="21" t="s">
        <v>72</v>
      </c>
      <c r="G4" t="s">
        <v>26</v>
      </c>
      <c r="H4" t="s">
        <v>27</v>
      </c>
      <c r="I4">
        <v>90</v>
      </c>
      <c r="J4" t="s">
        <v>28</v>
      </c>
      <c r="K4">
        <v>5</v>
      </c>
      <c r="L4" t="s">
        <v>75</v>
      </c>
      <c r="M4" t="s">
        <v>73</v>
      </c>
      <c r="N4" t="s">
        <v>77</v>
      </c>
      <c r="O4" t="s">
        <v>80</v>
      </c>
      <c r="P4" t="s">
        <v>81</v>
      </c>
      <c r="Q4" t="s">
        <v>82</v>
      </c>
      <c r="R4" t="s">
        <v>45</v>
      </c>
      <c r="S4">
        <v>28036</v>
      </c>
      <c r="T4" t="s">
        <v>50</v>
      </c>
      <c r="W4" t="s">
        <v>29</v>
      </c>
      <c r="X4" s="53" t="s">
        <v>69</v>
      </c>
      <c r="Y4" t="s">
        <v>30</v>
      </c>
      <c r="AA4" s="2">
        <v>42737</v>
      </c>
      <c r="AB4" s="53" t="s">
        <v>69</v>
      </c>
      <c r="AC4" s="27" t="e">
        <f>IF((VLOOKUP(A4,Commande!$C:$C,1,FALSE))=Commande!$C$5,1,0)</f>
        <v>#N/A</v>
      </c>
    </row>
    <row r="5" spans="1:29" ht="17.25">
      <c r="A5" t="s">
        <v>51</v>
      </c>
      <c r="B5" t="s">
        <v>44</v>
      </c>
      <c r="C5" t="s">
        <v>74</v>
      </c>
      <c r="D5" t="s">
        <v>73</v>
      </c>
      <c r="E5">
        <v>0</v>
      </c>
      <c r="F5" s="21" t="s">
        <v>72</v>
      </c>
      <c r="G5" t="s">
        <v>26</v>
      </c>
      <c r="H5" t="s">
        <v>27</v>
      </c>
      <c r="I5">
        <v>90</v>
      </c>
      <c r="J5" t="s">
        <v>28</v>
      </c>
      <c r="K5">
        <v>20</v>
      </c>
      <c r="L5">
        <v>3000301100041</v>
      </c>
      <c r="M5" t="s">
        <v>73</v>
      </c>
      <c r="N5" t="s">
        <v>78</v>
      </c>
      <c r="O5" t="s">
        <v>80</v>
      </c>
      <c r="P5" t="s">
        <v>81</v>
      </c>
      <c r="Q5" t="s">
        <v>82</v>
      </c>
      <c r="R5" t="s">
        <v>45</v>
      </c>
      <c r="S5">
        <v>59656</v>
      </c>
      <c r="T5" t="s">
        <v>46</v>
      </c>
      <c r="W5" t="s">
        <v>47</v>
      </c>
      <c r="X5" s="53" t="s">
        <v>69</v>
      </c>
      <c r="Y5" t="s">
        <v>48</v>
      </c>
      <c r="AA5" s="2">
        <v>42737</v>
      </c>
      <c r="AB5" s="53" t="s">
        <v>69</v>
      </c>
      <c r="AC5" s="27" t="e">
        <f>IF((VLOOKUP(A5,Commande!$C:$C,1,FALSE))=Commande!$C$5,1,0)</f>
        <v>#N/A</v>
      </c>
    </row>
    <row r="6" spans="1:29" ht="17.25">
      <c r="A6" t="s">
        <v>52</v>
      </c>
      <c r="B6" t="s">
        <v>44</v>
      </c>
      <c r="C6" t="s">
        <v>74</v>
      </c>
      <c r="D6" t="s">
        <v>73</v>
      </c>
      <c r="E6">
        <v>0</v>
      </c>
      <c r="F6" s="21" t="s">
        <v>72</v>
      </c>
      <c r="G6" t="s">
        <v>26</v>
      </c>
      <c r="H6" t="s">
        <v>27</v>
      </c>
      <c r="I6">
        <v>90</v>
      </c>
      <c r="J6" t="s">
        <v>28</v>
      </c>
      <c r="K6">
        <v>2</v>
      </c>
      <c r="L6">
        <v>30003004100</v>
      </c>
      <c r="M6" t="s">
        <v>73</v>
      </c>
      <c r="N6" t="s">
        <v>79</v>
      </c>
      <c r="O6" t="s">
        <v>80</v>
      </c>
      <c r="P6" t="s">
        <v>81</v>
      </c>
      <c r="Q6" t="s">
        <v>82</v>
      </c>
      <c r="R6" t="s">
        <v>45</v>
      </c>
      <c r="S6">
        <v>29430</v>
      </c>
      <c r="T6" t="s">
        <v>46</v>
      </c>
      <c r="W6" t="s">
        <v>47</v>
      </c>
      <c r="X6" s="53" t="s">
        <v>69</v>
      </c>
      <c r="Y6" t="s">
        <v>48</v>
      </c>
      <c r="AA6" s="2">
        <v>42737</v>
      </c>
      <c r="AB6" s="53" t="s">
        <v>69</v>
      </c>
      <c r="AC6" s="27">
        <f>IF((VLOOKUP(A6,Commande!$C:$C,1,FALSE))=Commande!$C$5,1,0)</f>
        <v>1</v>
      </c>
    </row>
  </sheetData>
  <autoFilter ref="A1:AC951"/>
  <mergeCells count="2">
    <mergeCell ref="AB1:AB2"/>
    <mergeCell ref="AA1:AA2"/>
  </mergeCells>
  <conditionalFormatting sqref="A3:A1048576">
    <cfRule type="expression" dxfId="12" priority="1">
      <formula>$AC3=1</formula>
    </cfRule>
  </conditionalFormatting>
  <hyperlinks>
    <hyperlink ref="A1" location="Commande!A1" display="Commande"/>
    <hyperlink ref="AB3" r:id="rId1"/>
    <hyperlink ref="AB4" r:id="rId2"/>
    <hyperlink ref="AB5" r:id="rId3"/>
    <hyperlink ref="AB6" r:id="rId4"/>
    <hyperlink ref="F3" r:id="rId5"/>
    <hyperlink ref="F4" r:id="rId6"/>
    <hyperlink ref="F5" r:id="rId7"/>
    <hyperlink ref="F6" r:id="rId8"/>
    <hyperlink ref="X3" r:id="rId9"/>
    <hyperlink ref="X4" r:id="rId10"/>
    <hyperlink ref="X5" r:id="rId11"/>
    <hyperlink ref="X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H47"/>
  <sheetViews>
    <sheetView showGridLines="0" tabSelected="1" zoomScaleNormal="100" zoomScaleSheetLayoutView="100" workbookViewId="0">
      <selection activeCell="B41" sqref="B41"/>
    </sheetView>
  </sheetViews>
  <sheetFormatPr baseColWidth="10" defaultRowHeight="15"/>
  <cols>
    <col min="1" max="1" width="10" customWidth="1"/>
    <col min="2" max="2" width="27.7109375" customWidth="1"/>
    <col min="4" max="4" width="15.42578125" customWidth="1"/>
    <col min="5" max="5" width="23" customWidth="1"/>
    <col min="6" max="6" width="27.42578125" customWidth="1"/>
    <col min="7" max="7" width="5.28515625" customWidth="1"/>
    <col min="8" max="8" width="3.7109375" customWidth="1"/>
  </cols>
  <sheetData>
    <row r="1" spans="1:34" ht="21.75" thickTop="1">
      <c r="A1" s="44">
        <f>+VLOOKUP(C5,Source!$A:$AB,27,FALSE)</f>
        <v>42737</v>
      </c>
      <c r="B1" s="45" t="str">
        <f>"FACTURATION TOKEN CLIENT " &amp;TEXT(C25,"texte") &amp;TEXT( $A$1," mmm-aa")</f>
        <v>FACTURATION TOKEN CLIENT koko janv-17</v>
      </c>
      <c r="C1" s="46"/>
      <c r="D1" s="46"/>
      <c r="E1" s="46"/>
      <c r="F1" s="46"/>
      <c r="G1" s="46"/>
      <c r="H1" s="35"/>
    </row>
    <row r="2" spans="1:34">
      <c r="A2" s="36"/>
      <c r="B2" s="3"/>
      <c r="C2" s="3"/>
      <c r="D2" s="3"/>
      <c r="E2" s="3"/>
      <c r="F2" s="3"/>
      <c r="G2" s="3"/>
      <c r="H2" s="39"/>
      <c r="L2" s="28" t="s">
        <v>53</v>
      </c>
    </row>
    <row r="3" spans="1:34">
      <c r="A3" s="36"/>
      <c r="B3" s="3"/>
      <c r="C3" s="3"/>
      <c r="D3" s="3"/>
      <c r="E3" s="3"/>
      <c r="F3" s="3"/>
      <c r="G3" s="3"/>
      <c r="H3" s="39"/>
      <c r="AH3" t="s">
        <v>25</v>
      </c>
    </row>
    <row r="4" spans="1:34">
      <c r="A4" s="36"/>
      <c r="B4" s="3"/>
      <c r="C4" s="3"/>
      <c r="D4" s="3"/>
      <c r="E4" s="3"/>
      <c r="F4" s="3"/>
      <c r="G4" s="3"/>
      <c r="H4" s="39"/>
      <c r="L4" s="28"/>
    </row>
    <row r="5" spans="1:34" ht="14.25" customHeight="1">
      <c r="A5" s="36"/>
      <c r="B5" s="3" t="s">
        <v>63</v>
      </c>
      <c r="C5" t="s">
        <v>52</v>
      </c>
      <c r="D5" s="3"/>
      <c r="E5" s="3"/>
      <c r="F5" s="3"/>
      <c r="G5" s="3"/>
      <c r="H5" s="39"/>
      <c r="L5" s="28" t="s">
        <v>54</v>
      </c>
    </row>
    <row r="6" spans="1:34" ht="15.75" thickBot="1">
      <c r="A6" s="41"/>
      <c r="B6" s="42"/>
      <c r="C6" s="42"/>
      <c r="D6" s="42"/>
      <c r="E6" s="42"/>
      <c r="F6" s="42"/>
      <c r="G6" s="42"/>
      <c r="H6" s="43"/>
      <c r="L6" s="28"/>
    </row>
    <row r="7" spans="1:34" ht="27.95" customHeight="1" thickTop="1" thickBot="1">
      <c r="I7" s="50" t="s">
        <v>57</v>
      </c>
      <c r="L7" s="28" t="s">
        <v>58</v>
      </c>
    </row>
    <row r="8" spans="1:34" ht="9" customHeight="1" thickTop="1">
      <c r="A8" s="32"/>
      <c r="B8" s="33"/>
      <c r="C8" s="33"/>
      <c r="D8" s="33"/>
      <c r="E8" s="33"/>
      <c r="F8" s="34"/>
      <c r="G8" s="33"/>
      <c r="H8" s="47"/>
    </row>
    <row r="9" spans="1:34" ht="17.25">
      <c r="A9" s="36"/>
      <c r="B9" s="37" t="s">
        <v>65</v>
      </c>
      <c r="C9" s="3"/>
      <c r="D9" s="3"/>
      <c r="E9" s="3"/>
      <c r="F9" s="38"/>
      <c r="G9" s="3"/>
      <c r="H9" s="48"/>
    </row>
    <row r="10" spans="1:34" ht="9" customHeight="1">
      <c r="A10" s="36"/>
      <c r="B10" s="37"/>
      <c r="C10" s="3"/>
      <c r="D10" s="3"/>
      <c r="E10" s="3"/>
      <c r="F10" s="38"/>
      <c r="G10" s="3"/>
      <c r="H10" s="48"/>
    </row>
    <row r="11" spans="1:34" ht="17.25">
      <c r="A11" s="36"/>
      <c r="B11" s="37" t="s">
        <v>71</v>
      </c>
      <c r="C11" s="3"/>
      <c r="D11" s="3"/>
      <c r="E11" s="3"/>
      <c r="F11" s="38"/>
      <c r="G11" s="3"/>
      <c r="H11" s="48"/>
    </row>
    <row r="12" spans="1:34" ht="17.25">
      <c r="A12" s="36"/>
      <c r="B12" s="37" t="s">
        <v>83</v>
      </c>
      <c r="C12" s="3"/>
      <c r="D12" s="3"/>
      <c r="E12" s="3"/>
      <c r="F12" s="38"/>
      <c r="G12" s="3"/>
      <c r="H12" s="48"/>
      <c r="I12" s="40" t="s">
        <v>70</v>
      </c>
      <c r="L12" s="28" t="s">
        <v>64</v>
      </c>
    </row>
    <row r="13" spans="1:34" ht="9" customHeight="1">
      <c r="A13" s="36"/>
      <c r="B13" s="37"/>
      <c r="C13" s="3"/>
      <c r="D13" s="3"/>
      <c r="E13" s="3"/>
      <c r="F13" s="38"/>
      <c r="G13" s="3"/>
      <c r="H13" s="48"/>
      <c r="L13" s="29" t="s">
        <v>60</v>
      </c>
    </row>
    <row r="14" spans="1:34" ht="17.25">
      <c r="A14" s="36"/>
      <c r="B14" s="37" t="s">
        <v>62</v>
      </c>
      <c r="C14" s="3"/>
      <c r="D14" s="3"/>
      <c r="E14" s="40" t="s">
        <v>70</v>
      </c>
      <c r="F14" s="38"/>
      <c r="G14" s="3"/>
      <c r="H14" s="48"/>
    </row>
    <row r="15" spans="1:34" ht="9" customHeight="1">
      <c r="A15" s="36"/>
      <c r="B15" s="37"/>
      <c r="C15" s="3"/>
      <c r="D15" s="3"/>
      <c r="E15" s="40"/>
      <c r="F15" s="38"/>
      <c r="G15" s="3"/>
      <c r="H15" s="48"/>
    </row>
    <row r="16" spans="1:34" ht="17.25">
      <c r="A16" s="36"/>
      <c r="B16" s="37" t="s">
        <v>61</v>
      </c>
      <c r="C16" s="3"/>
      <c r="D16" s="3"/>
      <c r="E16" s="3"/>
      <c r="F16" s="38"/>
      <c r="G16" s="3"/>
      <c r="H16" s="48"/>
    </row>
    <row r="17" spans="1:12" ht="15.75" thickBot="1">
      <c r="A17" s="36"/>
      <c r="B17" s="3"/>
      <c r="C17" s="3"/>
      <c r="D17" s="3"/>
      <c r="E17" s="3"/>
      <c r="F17" s="3"/>
      <c r="G17" s="3"/>
      <c r="H17" s="39"/>
    </row>
    <row r="18" spans="1:12" ht="16.5" thickBot="1">
      <c r="A18" s="36"/>
      <c r="B18" s="23" t="s">
        <v>66</v>
      </c>
      <c r="C18" s="24"/>
      <c r="D18" s="24"/>
      <c r="E18" s="24"/>
      <c r="F18" s="25"/>
      <c r="G18" s="3"/>
      <c r="H18" s="48"/>
      <c r="L18" s="28" t="s">
        <v>55</v>
      </c>
    </row>
    <row r="19" spans="1:12">
      <c r="A19" s="36"/>
      <c r="B19" s="5"/>
      <c r="C19" s="3"/>
      <c r="D19" s="3"/>
      <c r="E19" s="3"/>
      <c r="F19" s="6"/>
      <c r="G19" s="3"/>
      <c r="H19" s="48"/>
    </row>
    <row r="20" spans="1:12" ht="15.75">
      <c r="A20" s="36"/>
      <c r="B20" s="7" t="s">
        <v>33</v>
      </c>
      <c r="C20" s="54" t="str">
        <f>+VLOOKUP(C5,Source!$A:$AB,28,FALSE)</f>
        <v>pierre-yves.a.dohm@socgen.com</v>
      </c>
      <c r="D20" s="4"/>
      <c r="E20" s="4"/>
      <c r="F20" s="8"/>
      <c r="G20" s="3"/>
      <c r="H20" s="48"/>
    </row>
    <row r="21" spans="1:12">
      <c r="A21" s="36"/>
      <c r="B21" s="5"/>
      <c r="C21" s="3"/>
      <c r="D21" s="3"/>
      <c r="E21" s="3"/>
      <c r="F21" s="6"/>
      <c r="G21" s="3"/>
      <c r="H21" s="48"/>
    </row>
    <row r="22" spans="1:12">
      <c r="A22" s="36"/>
      <c r="B22" s="5" t="s">
        <v>34</v>
      </c>
      <c r="C22" s="26" t="str">
        <f>+VLOOKUP(C5,Source!$A:$AB,13,FALSE)</f>
        <v>sdfgh</v>
      </c>
      <c r="D22" s="3"/>
      <c r="E22" s="3" t="s">
        <v>35</v>
      </c>
      <c r="F22" s="56">
        <f>+VLOOKUP(C5,Source!$A:$AB,12,FALSE)</f>
        <v>30003004100</v>
      </c>
      <c r="G22" s="3"/>
      <c r="H22" s="48"/>
    </row>
    <row r="23" spans="1:12">
      <c r="A23" s="36"/>
      <c r="B23" s="5" t="s">
        <v>36</v>
      </c>
      <c r="C23" s="3"/>
      <c r="D23" s="3"/>
      <c r="E23" s="3"/>
      <c r="F23" s="6"/>
      <c r="G23" s="3"/>
      <c r="H23" s="48"/>
    </row>
    <row r="24" spans="1:12">
      <c r="A24" s="36"/>
      <c r="B24" s="5"/>
      <c r="C24" s="3"/>
      <c r="D24" s="3"/>
      <c r="E24" s="3"/>
      <c r="F24" s="6"/>
      <c r="G24" s="3"/>
      <c r="H24" s="48"/>
    </row>
    <row r="25" spans="1:12" ht="15.75">
      <c r="A25" s="36"/>
      <c r="B25" s="9" t="s">
        <v>67</v>
      </c>
      <c r="C25" s="55" t="str">
        <f>+VLOOKUP(C5,Source!$A:$AB,14,FALSE)</f>
        <v>koko</v>
      </c>
      <c r="D25" s="4"/>
      <c r="E25" s="4"/>
      <c r="F25" s="8"/>
      <c r="G25" s="3"/>
      <c r="H25" s="48"/>
    </row>
    <row r="26" spans="1:12">
      <c r="A26" s="36"/>
      <c r="B26" s="5"/>
      <c r="C26" s="3"/>
      <c r="D26" s="3"/>
      <c r="E26" s="3"/>
      <c r="F26" s="6"/>
      <c r="G26" s="3"/>
      <c r="H26" s="48"/>
    </row>
    <row r="27" spans="1:12">
      <c r="A27" s="36"/>
      <c r="B27" s="16" t="s">
        <v>41</v>
      </c>
      <c r="C27" s="15" t="s">
        <v>26</v>
      </c>
      <c r="D27" s="3"/>
      <c r="E27" s="17" t="str">
        <f>+VLOOKUP(C5,Source!$A:$AB,7,FALSE)</f>
        <v>SWIFT Token PRO</v>
      </c>
      <c r="F27" s="6"/>
      <c r="G27" s="3"/>
      <c r="H27" s="48"/>
    </row>
    <row r="28" spans="1:12">
      <c r="A28" s="36"/>
      <c r="B28" s="13" t="s">
        <v>37</v>
      </c>
      <c r="C28" s="26">
        <f>IF($C$27=$E$27,VLOOKUP(C5,Source!$A:$AB,11,FALSE),"")</f>
        <v>2</v>
      </c>
      <c r="D28" s="3"/>
      <c r="E28" s="3"/>
      <c r="F28" s="6"/>
      <c r="G28" s="3"/>
      <c r="H28" s="48"/>
    </row>
    <row r="29" spans="1:12">
      <c r="A29" s="36"/>
      <c r="B29" s="13" t="s">
        <v>39</v>
      </c>
      <c r="C29" s="26">
        <f>IF($C$27=$E$27,VLOOKUP(C5,Source!$A:$AB,9,FALSE),"")</f>
        <v>90</v>
      </c>
      <c r="D29" s="3"/>
      <c r="E29" s="14" t="s">
        <v>38</v>
      </c>
      <c r="F29" s="20">
        <f>IFERROR($C$28*$C$29,"")</f>
        <v>180</v>
      </c>
      <c r="G29" s="3"/>
      <c r="H29" s="48"/>
    </row>
    <row r="30" spans="1:12" ht="17.25">
      <c r="A30" s="36"/>
      <c r="B30" s="5"/>
      <c r="C30" s="3"/>
      <c r="D30" s="3"/>
      <c r="E30" s="14"/>
      <c r="F30" s="6"/>
      <c r="G30" s="3"/>
      <c r="H30" s="48"/>
      <c r="L30" s="21"/>
    </row>
    <row r="31" spans="1:12">
      <c r="A31" s="36"/>
      <c r="B31" s="16" t="s">
        <v>41</v>
      </c>
      <c r="C31" s="15" t="s">
        <v>42</v>
      </c>
      <c r="D31" s="3"/>
      <c r="E31" s="18" t="str">
        <f>+VLOOKUP(C5,Source!$A:$AB,7,FALSE)</f>
        <v>SWIFT Token PRO</v>
      </c>
      <c r="F31" s="6"/>
      <c r="G31" s="3"/>
      <c r="H31" s="48"/>
    </row>
    <row r="32" spans="1:12">
      <c r="A32" s="36"/>
      <c r="B32" s="13" t="s">
        <v>37</v>
      </c>
      <c r="C32" s="26" t="str">
        <f>IF($C$31=$E$31,VLOOKUP(C5,Source!$A:$AB,11,FALSE),"")</f>
        <v/>
      </c>
      <c r="D32" s="3"/>
      <c r="E32" s="14"/>
      <c r="F32" s="6"/>
      <c r="G32" s="3"/>
      <c r="H32" s="48"/>
    </row>
    <row r="33" spans="1:8">
      <c r="A33" s="36"/>
      <c r="B33" s="13" t="s">
        <v>39</v>
      </c>
      <c r="C33" s="26" t="str">
        <f>IF($C$31=$E$31,VLOOKUP(C5,Source!$A:$AB,9,FALSE),"")</f>
        <v/>
      </c>
      <c r="D33" s="3"/>
      <c r="E33" s="14" t="s">
        <v>38</v>
      </c>
      <c r="F33" s="19" t="str">
        <f>IFERROR($C$32*$C$33,"")</f>
        <v/>
      </c>
      <c r="G33" s="3"/>
      <c r="H33" s="48"/>
    </row>
    <row r="34" spans="1:8" ht="15.75" thickBot="1">
      <c r="A34" s="36"/>
      <c r="B34" s="5"/>
      <c r="C34" s="3"/>
      <c r="D34" s="3"/>
      <c r="E34" s="14"/>
      <c r="F34" s="6"/>
      <c r="G34" s="3"/>
      <c r="H34" s="48"/>
    </row>
    <row r="35" spans="1:8">
      <c r="A35" s="36"/>
      <c r="B35" s="5"/>
      <c r="C35" s="3"/>
      <c r="D35" s="3"/>
      <c r="E35" s="30" t="s">
        <v>40</v>
      </c>
      <c r="F35" s="31">
        <f>IF(F29="",F33,IF(F33="",F29,F29+F33))</f>
        <v>180</v>
      </c>
      <c r="G35" s="3"/>
      <c r="H35" s="48"/>
    </row>
    <row r="36" spans="1:8" ht="15.75" thickBot="1">
      <c r="A36" s="36"/>
      <c r="B36" s="10"/>
      <c r="C36" s="11"/>
      <c r="D36" s="11"/>
      <c r="E36" s="11"/>
      <c r="F36" s="12"/>
      <c r="G36" s="5"/>
      <c r="H36" s="48"/>
    </row>
    <row r="37" spans="1:8">
      <c r="A37" s="36"/>
      <c r="B37" s="3"/>
      <c r="C37" s="3"/>
      <c r="D37" s="3"/>
      <c r="E37" s="3"/>
      <c r="F37" s="3"/>
      <c r="G37" s="3"/>
      <c r="H37" s="48"/>
    </row>
    <row r="38" spans="1:8" ht="15" customHeight="1">
      <c r="A38" s="36"/>
      <c r="B38" s="60" t="s">
        <v>68</v>
      </c>
      <c r="C38" s="60"/>
      <c r="D38" s="60"/>
      <c r="E38" s="60"/>
      <c r="F38" s="60"/>
      <c r="G38" s="51"/>
      <c r="H38" s="52"/>
    </row>
    <row r="39" spans="1:8" ht="21" customHeight="1">
      <c r="A39" s="36"/>
      <c r="B39" s="60"/>
      <c r="C39" s="60"/>
      <c r="D39" s="60"/>
      <c r="E39" s="60"/>
      <c r="F39" s="60"/>
      <c r="G39" s="51"/>
      <c r="H39" s="52"/>
    </row>
    <row r="40" spans="1:8">
      <c r="A40" s="36"/>
      <c r="B40" s="3"/>
      <c r="C40" s="3"/>
      <c r="D40" s="3"/>
      <c r="E40" s="3"/>
      <c r="F40" s="3"/>
      <c r="G40" s="3"/>
      <c r="H40" s="48"/>
    </row>
    <row r="41" spans="1:8" ht="19.5" customHeight="1">
      <c r="A41" s="36"/>
      <c r="B41" s="3"/>
      <c r="C41" s="3"/>
      <c r="D41" s="3"/>
      <c r="E41" s="3"/>
      <c r="F41" s="3"/>
      <c r="G41" s="3"/>
      <c r="H41" s="48"/>
    </row>
    <row r="42" spans="1:8">
      <c r="A42" s="36"/>
      <c r="B42" s="37" t="s">
        <v>85</v>
      </c>
      <c r="C42" s="3"/>
      <c r="D42" s="3"/>
      <c r="E42" s="3"/>
      <c r="F42" s="3"/>
      <c r="G42" s="3"/>
      <c r="H42" s="48"/>
    </row>
    <row r="43" spans="1:8">
      <c r="A43" s="36"/>
      <c r="B43" s="37" t="s">
        <v>86</v>
      </c>
      <c r="C43" s="3"/>
      <c r="D43" s="3"/>
      <c r="E43" s="3"/>
      <c r="F43" s="3"/>
      <c r="G43" s="3"/>
      <c r="H43" s="48"/>
    </row>
    <row r="44" spans="1:8">
      <c r="A44" s="36"/>
      <c r="B44" s="37" t="s">
        <v>84</v>
      </c>
      <c r="C44" s="3"/>
      <c r="D44" s="3"/>
      <c r="E44" s="3"/>
      <c r="F44" s="3"/>
      <c r="G44" s="3"/>
      <c r="H44" s="48"/>
    </row>
    <row r="45" spans="1:8" ht="17.25">
      <c r="A45" s="36"/>
      <c r="B45" s="40" t="s">
        <v>70</v>
      </c>
      <c r="C45" s="3"/>
      <c r="D45" s="3"/>
      <c r="E45" s="3"/>
      <c r="F45" s="3"/>
      <c r="G45" s="3"/>
      <c r="H45" s="48"/>
    </row>
    <row r="46" spans="1:8" ht="15.75" thickBot="1">
      <c r="A46" s="41"/>
      <c r="B46" s="42"/>
      <c r="C46" s="42"/>
      <c r="D46" s="42"/>
      <c r="E46" s="42"/>
      <c r="F46" s="42"/>
      <c r="G46" s="42"/>
      <c r="H46" s="49"/>
    </row>
    <row r="47" spans="1:8" ht="15.75" thickTop="1">
      <c r="B47" s="3"/>
      <c r="C47" s="3"/>
      <c r="D47" s="3"/>
      <c r="E47" s="3"/>
      <c r="F47" s="3"/>
      <c r="H47" s="28"/>
    </row>
  </sheetData>
  <mergeCells count="1">
    <mergeCell ref="B38:F39"/>
  </mergeCells>
  <conditionalFormatting sqref="C5">
    <cfRule type="expression" dxfId="11" priority="12">
      <formula>$AC5=1</formula>
    </cfRule>
  </conditionalFormatting>
  <conditionalFormatting sqref="C5">
    <cfRule type="expression" dxfId="10" priority="11">
      <formula>$AC5=1</formula>
    </cfRule>
  </conditionalFormatting>
  <conditionalFormatting sqref="C5">
    <cfRule type="expression" dxfId="9" priority="10">
      <formula>$AC5=1</formula>
    </cfRule>
  </conditionalFormatting>
  <conditionalFormatting sqref="C5">
    <cfRule type="expression" dxfId="8" priority="9">
      <formula>$AC5=1</formula>
    </cfRule>
  </conditionalFormatting>
  <conditionalFormatting sqref="C5">
    <cfRule type="expression" dxfId="7" priority="8">
      <formula>$AC5=1</formula>
    </cfRule>
  </conditionalFormatting>
  <conditionalFormatting sqref="C5">
    <cfRule type="expression" dxfId="6" priority="7">
      <formula>$AC5=1</formula>
    </cfRule>
  </conditionalFormatting>
  <conditionalFormatting sqref="C5">
    <cfRule type="expression" dxfId="5" priority="6">
      <formula>$AC5=1</formula>
    </cfRule>
  </conditionalFormatting>
  <conditionalFormatting sqref="C5">
    <cfRule type="expression" dxfId="4" priority="5">
      <formula>$AC5=1</formula>
    </cfRule>
  </conditionalFormatting>
  <conditionalFormatting sqref="C5">
    <cfRule type="expression" dxfId="3" priority="4">
      <formula>$AC5=1</formula>
    </cfRule>
  </conditionalFormatting>
  <conditionalFormatting sqref="C5">
    <cfRule type="expression" dxfId="2" priority="3">
      <formula>$AC5=1</formula>
    </cfRule>
  </conditionalFormatting>
  <conditionalFormatting sqref="C5">
    <cfRule type="expression" dxfId="1" priority="2">
      <formula>$AC5=1</formula>
    </cfRule>
  </conditionalFormatting>
  <conditionalFormatting sqref="L26">
    <cfRule type="expression" dxfId="0" priority="1">
      <formula>$AC26=1</formula>
    </cfRule>
  </conditionalFormatting>
  <hyperlinks>
    <hyperlink ref="I7" location="Source!A1" display="Source"/>
    <hyperlink ref="B14" r:id="rId1" display="mailto:cmi.gestre@socgen.com"/>
    <hyperlink ref="E14" r:id="rId2"/>
    <hyperlink ref="I12" r:id="rId3"/>
    <hyperlink ref="B45" r:id="rId4"/>
  </hyperlinks>
  <pageMargins left="0.70866141732283472" right="0.70866141732283472" top="0.74803149606299213" bottom="0.74803149606299213" header="0.31496062992125984" footer="0.31496062992125984"/>
  <pageSetup paperSize="9" scale="70" orientation="landscape" r:id="rId5"/>
  <drawing r:id="rId6"/>
  <legacy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Source</vt:lpstr>
      <vt:lpstr>Commande</vt:lpstr>
      <vt:lpstr>Commande!Zone_d_impression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YVES DOHM (A308022)</dc:creator>
  <cp:lastModifiedBy>PIERRE YVES DOHM (A308022)</cp:lastModifiedBy>
  <cp:lastPrinted>2017-07-25T16:44:46Z</cp:lastPrinted>
  <dcterms:created xsi:type="dcterms:W3CDTF">2017-07-20T11:38:16Z</dcterms:created>
  <dcterms:modified xsi:type="dcterms:W3CDTF">2017-08-02T11:04:04Z</dcterms:modified>
</cp:coreProperties>
</file>