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yohann.bougdah-ruez\OneDrive - Sigma in Europe\Desktop\"/>
    </mc:Choice>
  </mc:AlternateContent>
  <xr:revisionPtr revIDLastSave="0" documentId="13_ncr:1_{079932CF-B789-46FC-B508-A8B74B73E9FA}" xr6:coauthVersionLast="45" xr6:coauthVersionMax="47" xr10:uidLastSave="{00000000-0000-0000-0000-000000000000}"/>
  <bookViews>
    <workbookView xWindow="2730" yWindow="2730" windowWidth="21600" windowHeight="11040" activeTab="1" xr2:uid="{00000000-000D-0000-FFFF-FFFF00000000}"/>
  </bookViews>
  <sheets>
    <sheet name="REEL" sheetId="20" r:id="rId1"/>
    <sheet name="Feuil2" sheetId="23" r:id="rId2"/>
    <sheet name="Maint" sheetId="25" r:id="rId3"/>
    <sheet name="Ligne 01" sheetId="6" r:id="rId4"/>
    <sheet name="Ligne 02" sheetId="7" r:id="rId5"/>
    <sheet name="Ligne 03" sheetId="9" r:id="rId6"/>
    <sheet name="ligne 05" sheetId="2" r:id="rId7"/>
    <sheet name="Ligne 08" sheetId="24" r:id="rId8"/>
    <sheet name="Ligne 10" sheetId="10" r:id="rId9"/>
  </sheets>
  <definedNames>
    <definedName name="_xlnm._FilterDatabase" localSheetId="3" hidden="1">'Ligne 01'!$A$1:$F$1</definedName>
    <definedName name="_xlnm._FilterDatabase" localSheetId="4" hidden="1">'Ligne 02'!$A$1:$F$1</definedName>
    <definedName name="_xlnm._FilterDatabase" localSheetId="5" hidden="1">'Ligne 03'!$A$1:$F$1</definedName>
    <definedName name="_xlnm._FilterDatabase" localSheetId="6" hidden="1">'ligne 05'!$A$1:$F$1</definedName>
    <definedName name="_xlnm._FilterDatabase" localSheetId="8" hidden="1">'Ligne 10'!$A$1:$F$1</definedName>
    <definedName name="_xlnm._FilterDatabase" localSheetId="2" hidden="1">Maint!$A$1:$F$1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3" i="23" l="1"/>
  <c r="A14" i="23"/>
  <c r="A15" i="23"/>
  <c r="A16" i="23"/>
  <c r="A17" i="23"/>
  <c r="B13" i="23"/>
  <c r="B14" i="23"/>
  <c r="B15" i="23"/>
  <c r="B16" i="23"/>
  <c r="B17" i="23"/>
  <c r="E13" i="23"/>
  <c r="E14" i="23"/>
  <c r="E15" i="23"/>
  <c r="E16" i="23"/>
  <c r="E17" i="23"/>
  <c r="F13" i="23"/>
  <c r="F14" i="23"/>
  <c r="F15" i="23"/>
  <c r="F16" i="23"/>
  <c r="F17" i="23"/>
  <c r="J3" i="25"/>
  <c r="M2" i="25"/>
  <c r="J2" i="25"/>
  <c r="I53" i="24"/>
  <c r="I52" i="24"/>
  <c r="I51" i="24"/>
  <c r="I50" i="24"/>
  <c r="I29" i="24"/>
  <c r="I28" i="24"/>
  <c r="I27" i="24"/>
  <c r="I26" i="24"/>
  <c r="J6" i="24"/>
  <c r="J5" i="24"/>
  <c r="J4" i="24"/>
  <c r="J3" i="24"/>
  <c r="J2" i="24"/>
  <c r="A11" i="23"/>
  <c r="B11" i="23"/>
  <c r="E11" i="23"/>
  <c r="F11" i="23"/>
  <c r="A3" i="23"/>
  <c r="B3" i="23"/>
  <c r="E3" i="23"/>
  <c r="F3" i="23"/>
  <c r="A4" i="23"/>
  <c r="B4" i="23"/>
  <c r="E4" i="23"/>
  <c r="F4" i="23"/>
  <c r="A5" i="23"/>
  <c r="B5" i="23"/>
  <c r="E5" i="23"/>
  <c r="F5" i="23"/>
  <c r="A6" i="23"/>
  <c r="B6" i="23"/>
  <c r="E6" i="23"/>
  <c r="F6" i="23"/>
  <c r="A7" i="23"/>
  <c r="B7" i="23"/>
  <c r="E7" i="23"/>
  <c r="F7" i="23"/>
  <c r="A8" i="23"/>
  <c r="B8" i="23"/>
  <c r="E8" i="23"/>
  <c r="F8" i="23"/>
  <c r="A9" i="23"/>
  <c r="B9" i="23"/>
  <c r="E9" i="23"/>
  <c r="F9" i="23"/>
  <c r="A10" i="23"/>
  <c r="B10" i="23"/>
  <c r="E10" i="23"/>
  <c r="F10" i="23"/>
  <c r="A12" i="23"/>
  <c r="B12" i="23"/>
  <c r="E12" i="23"/>
  <c r="F12" i="23"/>
  <c r="A2" i="23"/>
  <c r="B2" i="23"/>
  <c r="E2" i="23"/>
  <c r="F2" i="23"/>
  <c r="J7" i="24" l="1"/>
  <c r="J8" i="24" s="1"/>
  <c r="J9" i="24" s="1"/>
  <c r="I30" i="24"/>
  <c r="I54" i="24"/>
  <c r="AG9" i="20"/>
  <c r="AG10" i="20"/>
  <c r="AG11" i="20"/>
  <c r="AG12" i="20"/>
  <c r="AG13" i="20"/>
  <c r="AG14" i="20"/>
  <c r="AG15" i="20"/>
  <c r="AG16" i="20"/>
  <c r="AG17" i="20"/>
  <c r="AG8" i="20" l="1"/>
  <c r="AG6" i="20"/>
  <c r="AG4" i="20" l="1"/>
  <c r="AG5" i="20"/>
  <c r="AG7" i="20"/>
  <c r="AG3" i="20" l="1"/>
  <c r="J6" i="10" l="1"/>
  <c r="J5" i="10" l="1"/>
  <c r="J5" i="9"/>
  <c r="J5" i="7"/>
  <c r="I51" i="10"/>
  <c r="I52" i="10"/>
  <c r="I53" i="10"/>
  <c r="I50" i="10"/>
  <c r="I27" i="10"/>
  <c r="I28" i="10"/>
  <c r="I29" i="10"/>
  <c r="I26" i="10"/>
  <c r="J3" i="2"/>
  <c r="J4" i="2"/>
  <c r="J2" i="2"/>
  <c r="J3" i="10"/>
  <c r="J4" i="10"/>
  <c r="J2" i="10"/>
  <c r="J3" i="9"/>
  <c r="J2" i="9"/>
  <c r="J3" i="7"/>
  <c r="J2" i="7"/>
  <c r="M2" i="6"/>
  <c r="J3" i="6"/>
  <c r="J2" i="6"/>
  <c r="J6" i="7" l="1"/>
  <c r="J7" i="7" s="1"/>
  <c r="J6" i="9"/>
  <c r="J7" i="9" s="1"/>
  <c r="J7" i="10"/>
  <c r="I54" i="10"/>
  <c r="I30" i="10"/>
  <c r="J4" i="9"/>
  <c r="J4" i="7"/>
  <c r="J5" i="2"/>
  <c r="J8" i="10" l="1"/>
  <c r="J9" i="10" s="1"/>
  <c r="J6" i="2"/>
  <c r="J7" i="2" s="1"/>
</calcChain>
</file>

<file path=xl/sharedStrings.xml><?xml version="1.0" encoding="utf-8"?>
<sst xmlns="http://schemas.openxmlformats.org/spreadsheetml/2006/main" count="1130" uniqueCount="206">
  <si>
    <t/>
  </si>
  <si>
    <t>OT</t>
  </si>
  <si>
    <t>COUT</t>
  </si>
  <si>
    <t>PREVENTIF</t>
  </si>
  <si>
    <t>PANNE</t>
  </si>
  <si>
    <t>P</t>
  </si>
  <si>
    <t>E</t>
  </si>
  <si>
    <t>S</t>
  </si>
  <si>
    <t>A</t>
  </si>
  <si>
    <t>AMELIORATION</t>
  </si>
  <si>
    <t>COMMENTAIRE</t>
  </si>
  <si>
    <t>ATTRIBUTION</t>
  </si>
  <si>
    <t>INTITULE</t>
  </si>
  <si>
    <t>TOTAL</t>
  </si>
  <si>
    <t>ERREUR</t>
  </si>
  <si>
    <t>PA</t>
  </si>
  <si>
    <t>INTITULE OT</t>
  </si>
  <si>
    <t>ATTR</t>
  </si>
  <si>
    <t>CUMUL ATTRIBUE</t>
  </si>
  <si>
    <t>TOTAL TABLEAU</t>
  </si>
  <si>
    <t>EQUIPEMENT</t>
  </si>
  <si>
    <t>ATTRIBUE</t>
  </si>
  <si>
    <t>C</t>
  </si>
  <si>
    <t>Q</t>
  </si>
  <si>
    <t>QUALITE</t>
  </si>
  <si>
    <t>A refaire cette année</t>
  </si>
  <si>
    <t>SUIVI PANNE</t>
  </si>
  <si>
    <t>V1V2V3</t>
  </si>
  <si>
    <t xml:space="preserve">SECURITE </t>
  </si>
  <si>
    <t>AUTRE</t>
  </si>
  <si>
    <t>REMISE EN ETAT</t>
  </si>
  <si>
    <t>ROULEMENT</t>
  </si>
  <si>
    <t>LIGNE</t>
  </si>
  <si>
    <t>CASSE</t>
  </si>
  <si>
    <t>PVLH 241 N° 17534</t>
  </si>
  <si>
    <t xml:space="preserve">PREVENTIF </t>
  </si>
  <si>
    <t>PREVISION ANNUELLE</t>
  </si>
  <si>
    <t>HORS PREVENTIF</t>
  </si>
  <si>
    <t>HORS PREVENTIF ET AMELIORATION</t>
  </si>
  <si>
    <t>PMFA05</t>
  </si>
  <si>
    <t>PMA</t>
  </si>
  <si>
    <t>FA05-SAU-EMB-L010</t>
  </si>
  <si>
    <t>JMORINO</t>
  </si>
  <si>
    <t>LIGNE DE COUPE 11</t>
  </si>
  <si>
    <t>EQUIPEMENT  MAINTENANCE MACHINE</t>
  </si>
  <si>
    <t>LIGNE 14</t>
  </si>
  <si>
    <t>FA05-SAU-EMB-L003</t>
  </si>
  <si>
    <t>LIGNE 03</t>
  </si>
  <si>
    <t>23795</t>
  </si>
  <si>
    <t>FA05-SAU-EMB-L001</t>
  </si>
  <si>
    <t>FA05-SAU-EMB-L002</t>
  </si>
  <si>
    <t>23889</t>
  </si>
  <si>
    <t>COUPEUSE INOTEC N°260</t>
  </si>
  <si>
    <t>Order</t>
  </si>
  <si>
    <t>Profit Ctr</t>
  </si>
  <si>
    <t>DocumentNo</t>
  </si>
  <si>
    <t>Type</t>
  </si>
  <si>
    <t>PK</t>
  </si>
  <si>
    <t>Text</t>
  </si>
  <si>
    <t>Document Header Text</t>
  </si>
  <si>
    <t>Tr.Prt</t>
  </si>
  <si>
    <t>LID</t>
  </si>
  <si>
    <t>Vendor</t>
  </si>
  <si>
    <t>Purch.Doc.</t>
  </si>
  <si>
    <t>Item</t>
  </si>
  <si>
    <t>Material</t>
  </si>
  <si>
    <t>User Name</t>
  </si>
  <si>
    <t>Entry Date</t>
  </si>
  <si>
    <t>Pstng Date</t>
  </si>
  <si>
    <t>Doc. Date</t>
  </si>
  <si>
    <t>Amount in local cur.</t>
  </si>
  <si>
    <t>LCurr</t>
  </si>
  <si>
    <t>Functional Location</t>
  </si>
  <si>
    <t>Functional Location Desc</t>
  </si>
  <si>
    <t>Equipment</t>
  </si>
  <si>
    <t>Equipment description</t>
  </si>
  <si>
    <t>Semaine</t>
  </si>
  <si>
    <t>Contrat</t>
  </si>
  <si>
    <t>COMPTA</t>
  </si>
  <si>
    <t>Service</t>
  </si>
  <si>
    <t>GE</t>
  </si>
  <si>
    <t>Réalisé 2021</t>
  </si>
  <si>
    <t>Budget 2022</t>
  </si>
  <si>
    <t>Atterissage 2022</t>
  </si>
  <si>
    <t>Type de PM</t>
  </si>
  <si>
    <t>Description</t>
  </si>
  <si>
    <t>PM08</t>
  </si>
  <si>
    <t>PM06</t>
  </si>
  <si>
    <t>PM10</t>
  </si>
  <si>
    <t>PM07</t>
  </si>
  <si>
    <t>Equipement</t>
  </si>
  <si>
    <t>N°ordre</t>
  </si>
  <si>
    <t>Prix</t>
  </si>
  <si>
    <t>Type d'ordre</t>
  </si>
  <si>
    <t>AOS0510104</t>
  </si>
  <si>
    <t>WA</t>
  </si>
  <si>
    <t>81</t>
  </si>
  <si>
    <t>00000</t>
  </si>
  <si>
    <t>EUR</t>
  </si>
  <si>
    <t>WE</t>
  </si>
  <si>
    <t>M</t>
  </si>
  <si>
    <t>00010</t>
  </si>
  <si>
    <t>8100283967</t>
  </si>
  <si>
    <t>114187</t>
  </si>
  <si>
    <t>4502036435</t>
  </si>
  <si>
    <t>GU1418110</t>
  </si>
  <si>
    <t>8000401103</t>
  </si>
  <si>
    <t>50141609</t>
  </si>
  <si>
    <t>8000403014</t>
  </si>
  <si>
    <t>50144352</t>
  </si>
  <si>
    <t>8100287164</t>
  </si>
  <si>
    <t>114401</t>
  </si>
  <si>
    <t>4502032654</t>
  </si>
  <si>
    <t>GU1418150</t>
  </si>
  <si>
    <t>H</t>
  </si>
  <si>
    <t>F</t>
  </si>
  <si>
    <t>8100283100</t>
  </si>
  <si>
    <t>114382</t>
  </si>
  <si>
    <t>4501933919</t>
  </si>
  <si>
    <t>00040</t>
  </si>
  <si>
    <t>GU1418130</t>
  </si>
  <si>
    <t>t_Ligne_01</t>
  </si>
  <si>
    <t>t_Ligne_02</t>
  </si>
  <si>
    <t>t_Ligne_03</t>
  </si>
  <si>
    <t>t_Ligne_10</t>
  </si>
  <si>
    <t>Tables onglet</t>
  </si>
  <si>
    <t>8000001048</t>
  </si>
  <si>
    <t>50144389</t>
  </si>
  <si>
    <t>LIGNE 13</t>
  </si>
  <si>
    <t>23845</t>
  </si>
  <si>
    <t>PVLHS 245 N° 23263</t>
  </si>
  <si>
    <t>8000003998</t>
  </si>
  <si>
    <t>50132251</t>
  </si>
  <si>
    <t>29099</t>
  </si>
  <si>
    <t>COUPEUSE INOTEC N°356</t>
  </si>
  <si>
    <t>PM02</t>
  </si>
  <si>
    <t>50141632</t>
  </si>
  <si>
    <t>8000005337</t>
  </si>
  <si>
    <t>50188393</t>
  </si>
  <si>
    <t>YCHABERT</t>
  </si>
  <si>
    <t>LIGNE 10</t>
  </si>
  <si>
    <t>24002</t>
  </si>
  <si>
    <t>POUSSOIR VIANDE VF628 N°29110</t>
  </si>
  <si>
    <t>8000007909</t>
  </si>
  <si>
    <t>50141621</t>
  </si>
  <si>
    <t>ATELIER CONDITIONNEMENT</t>
  </si>
  <si>
    <t>50142310</t>
  </si>
  <si>
    <t>50142309</t>
  </si>
  <si>
    <t>8000007925</t>
  </si>
  <si>
    <t>50163316</t>
  </si>
  <si>
    <t>LIGNE 18</t>
  </si>
  <si>
    <t>27364</t>
  </si>
  <si>
    <t>ENSACHEUSE VOLPAK</t>
  </si>
  <si>
    <t>50160305</t>
  </si>
  <si>
    <t>8000033885</t>
  </si>
  <si>
    <t>50184494</t>
  </si>
  <si>
    <t>FA05-SAU-EMB-L015</t>
  </si>
  <si>
    <t>LIGNE 15</t>
  </si>
  <si>
    <t>32788</t>
  </si>
  <si>
    <t>COUPE VEMAG CC215</t>
  </si>
  <si>
    <t>REFAIT ROULEMENTS ENTRAINEMENT SUP...</t>
  </si>
  <si>
    <t>50184493</t>
  </si>
  <si>
    <t>8000033893</t>
  </si>
  <si>
    <t>50184701</t>
  </si>
  <si>
    <t>PRE SERTISSEURS CASSES...</t>
  </si>
  <si>
    <t>8100020837</t>
  </si>
  <si>
    <t>123462</t>
  </si>
  <si>
    <t>6000058990</t>
  </si>
  <si>
    <t>CTRANCHAND</t>
  </si>
  <si>
    <t>FA05-SAU-HAC</t>
  </si>
  <si>
    <t>ATELIER HACHAGE</t>
  </si>
  <si>
    <t>GRILLE DE HACHOIR D220 TROUS D12</t>
  </si>
  <si>
    <t>8100020938</t>
  </si>
  <si>
    <t>4501997311</t>
  </si>
  <si>
    <t>FA05-MAI-EMA</t>
  </si>
  <si>
    <t>COMMANDE SCOTCH</t>
  </si>
  <si>
    <t>8100020952</t>
  </si>
  <si>
    <t>4501997287</t>
  </si>
  <si>
    <t>FA05-SAU-EXP-LCRA</t>
  </si>
  <si>
    <t>LIGNE MONTAGE CRAVATES</t>
  </si>
  <si>
    <t>34705</t>
  </si>
  <si>
    <t>FORMEUSE CRAVATES</t>
  </si>
  <si>
    <t>CMD 6 VENTOUSES CHEZ RS</t>
  </si>
  <si>
    <t>8100021251</t>
  </si>
  <si>
    <t>4501909542</t>
  </si>
  <si>
    <t>00140</t>
  </si>
  <si>
    <t>YBOUGDAH</t>
  </si>
  <si>
    <t>GU1812130</t>
  </si>
  <si>
    <t>COMMANDE PREVENTIF HANDTMANN PVLHS 245</t>
  </si>
  <si>
    <t>00130</t>
  </si>
  <si>
    <t>00150</t>
  </si>
  <si>
    <t>00160</t>
  </si>
  <si>
    <t>00170</t>
  </si>
  <si>
    <t>00180</t>
  </si>
  <si>
    <t>00190</t>
  </si>
  <si>
    <t>00120</t>
  </si>
  <si>
    <t>00110</t>
  </si>
  <si>
    <t>00100</t>
  </si>
  <si>
    <t>00090</t>
  </si>
  <si>
    <t>00080</t>
  </si>
  <si>
    <t>00070</t>
  </si>
  <si>
    <t>00060</t>
  </si>
  <si>
    <t>00050</t>
  </si>
  <si>
    <t>00030</t>
  </si>
  <si>
    <t>FA05-SAU-EMB-L008</t>
  </si>
  <si>
    <t>t_Ligne_08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</si>
</sst>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00B050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4" fontId="0" fillId="0" borderId="0" xfId="1" applyFont="1"/>
    <xf numFmtId="44" fontId="0" fillId="0" borderId="1" xfId="1" applyFont="1" applyBorder="1" applyAlignment="1">
      <alignment horizontal="center" vertical="center"/>
    </xf>
    <xf numFmtId="44" fontId="0" fillId="0" borderId="0" xfId="0" applyNumberFormat="1"/>
    <xf numFmtId="164" fontId="0" fillId="0" borderId="0" xfId="0" applyNumberFormat="1"/>
    <xf numFmtId="0" fontId="0" fillId="0" borderId="0" xfId="0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1" xfId="0" applyFont="1" applyBorder="1" applyAlignment="1">
      <alignment horizontal="left" vertical="center"/>
    </xf>
    <xf numFmtId="0" fontId="3" fillId="6" borderId="4" xfId="0" applyFont="1" applyFill="1" applyBorder="1" applyAlignment="1">
      <alignment horizontal="center" vertic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6" xfId="0" applyFont="1" applyBorder="1" applyAlignment="1">
      <alignment horizontal="left" vertical="center"/>
    </xf>
    <xf numFmtId="0" fontId="0" fillId="7" borderId="2" xfId="0" applyFont="1" applyFill="1" applyBorder="1" applyAlignment="1">
      <alignment horizontal="center"/>
    </xf>
    <xf numFmtId="44" fontId="0" fillId="0" borderId="3" xfId="1" applyFont="1" applyBorder="1"/>
    <xf numFmtId="0" fontId="0" fillId="0" borderId="2" xfId="0" applyFont="1" applyBorder="1" applyAlignment="1">
      <alignment horizontal="center"/>
    </xf>
    <xf numFmtId="44" fontId="0" fillId="0" borderId="7" xfId="1" applyFont="1" applyBorder="1"/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6" borderId="8" xfId="0" applyFont="1" applyFill="1" applyBorder="1" applyAlignment="1">
      <alignment horizontal="center" vertical="center"/>
    </xf>
    <xf numFmtId="44" fontId="0" fillId="0" borderId="1" xfId="1" applyFont="1" applyFill="1" applyBorder="1"/>
    <xf numFmtId="0" fontId="0" fillId="8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0" fillId="10" borderId="1" xfId="0" applyFont="1" applyFill="1" applyBorder="1"/>
    <xf numFmtId="0" fontId="0" fillId="3" borderId="1" xfId="0" applyFont="1" applyFill="1" applyBorder="1"/>
    <xf numFmtId="0" fontId="0" fillId="8" borderId="1" xfId="0" applyFont="1" applyFill="1" applyBorder="1"/>
    <xf numFmtId="0" fontId="0" fillId="9" borderId="1" xfId="0" applyFont="1" applyFill="1" applyBorder="1"/>
    <xf numFmtId="0" fontId="0" fillId="8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/>
    <xf numFmtId="44" fontId="5" fillId="0" borderId="0" xfId="1" applyFont="1" applyBorder="1" applyAlignment="1">
      <alignment horizontal="center" vertical="center"/>
    </xf>
    <xf numFmtId="14" fontId="0" fillId="0" borderId="0" xfId="0" applyNumberFormat="1"/>
    <xf numFmtId="0" fontId="6" fillId="0" borderId="9" xfId="0" applyFont="1" applyFill="1" applyBorder="1"/>
    <xf numFmtId="0" fontId="6" fillId="0" borderId="9" xfId="0" applyFont="1" applyFill="1" applyBorder="1" applyAlignment="1">
      <alignment horizontal="left"/>
    </xf>
    <xf numFmtId="4" fontId="6" fillId="0" borderId="9" xfId="0" applyNumberFormat="1" applyFont="1" applyFill="1" applyBorder="1" applyAlignment="1">
      <alignment horizontal="left"/>
    </xf>
    <xf numFmtId="2" fontId="6" fillId="0" borderId="10" xfId="0" applyNumberFormat="1" applyFont="1" applyFill="1" applyBorder="1" applyAlignment="1">
      <alignment horizontal="left"/>
    </xf>
    <xf numFmtId="0" fontId="6" fillId="0" borderId="0" xfId="0" applyFont="1" applyFill="1" applyBorder="1"/>
    <xf numFmtId="0" fontId="0" fillId="0" borderId="0" xfId="0" applyNumberFormat="1"/>
    <xf numFmtId="0" fontId="6" fillId="6" borderId="12" xfId="0" applyFont="1" applyFill="1" applyBorder="1"/>
    <xf numFmtId="0" fontId="6" fillId="6" borderId="13" xfId="0" applyFont="1" applyFill="1" applyBorder="1"/>
    <xf numFmtId="0" fontId="3" fillId="6" borderId="7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44" fontId="3" fillId="6" borderId="15" xfId="1" applyNumberFormat="1" applyFont="1" applyFill="1" applyBorder="1" applyAlignment="1">
      <alignment horizontal="center" vertical="center"/>
    </xf>
    <xf numFmtId="1" fontId="6" fillId="6" borderId="11" xfId="0" applyNumberFormat="1" applyFont="1" applyFill="1" applyBorder="1"/>
    <xf numFmtId="1" fontId="0" fillId="0" borderId="0" xfId="0" applyNumberFormat="1"/>
    <xf numFmtId="0" fontId="0" fillId="0" borderId="5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44" fontId="6" fillId="6" borderId="16" xfId="1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3" fillId="6" borderId="0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44" fontId="3" fillId="6" borderId="16" xfId="1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4" fontId="0" fillId="0" borderId="6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4" fontId="0" fillId="0" borderId="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2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01</a:t>
            </a:r>
          </a:p>
        </c:rich>
      </c:tx>
      <c:layout>
        <c:manualLayout>
          <c:xMode val="edge"/>
          <c:yMode val="edge"/>
          <c:x val="0.41251028806584361"/>
          <c:y val="2.5641025641025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054116946721875E-2"/>
          <c:y val="0.14451120533010298"/>
          <c:w val="0.54859322996996507"/>
          <c:h val="0.8186698970321018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12D-4795-B5CC-3DD38F4E2D46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12D-4795-B5CC-3DD38F4E2D46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Maint!$I$2:$I$3</c:f>
              <c:strCache>
                <c:ptCount val="2"/>
                <c:pt idx="0">
                  <c:v>PREVENTIF</c:v>
                </c:pt>
                <c:pt idx="1">
                  <c:v>QUALITE</c:v>
                </c:pt>
              </c:strCache>
            </c:strRef>
          </c:cat>
          <c:val>
            <c:numRef>
              <c:f>Maint!$J$2:$J$3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12D-4795-B5CC-3DD38F4E2D46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400600698108617"/>
          <c:y val="0.32692186553603875"/>
          <c:w val="0.27711313147712208"/>
          <c:h val="0.474361397133050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01</a:t>
            </a:r>
          </a:p>
        </c:rich>
      </c:tx>
      <c:layout>
        <c:manualLayout>
          <c:xMode val="edge"/>
          <c:yMode val="edge"/>
          <c:x val="0.41251028806584361"/>
          <c:y val="2.5641025641025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054116946721875E-2"/>
          <c:y val="0.14451120533010298"/>
          <c:w val="0.54859322996996507"/>
          <c:h val="0.8186698970321018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9ACB-4205-8005-9404CA32C6AB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9ACB-4205-8005-9404CA32C6A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01'!$I$2:$I$3</c:f>
              <c:strCache>
                <c:ptCount val="2"/>
                <c:pt idx="0">
                  <c:v>PREVENTIF</c:v>
                </c:pt>
                <c:pt idx="1">
                  <c:v>QUALITE</c:v>
                </c:pt>
              </c:strCache>
            </c:strRef>
          </c:cat>
          <c:val>
            <c:numRef>
              <c:f>'Ligne 01'!$J$2:$J$3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ACB-4205-8005-9404CA32C6A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400600698108617"/>
          <c:y val="0.32692186553603875"/>
          <c:w val="0.27711313147712208"/>
          <c:h val="0.474361397133050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6009221820245451E-2"/>
          <c:y val="0.14355440133951702"/>
          <c:w val="0.61742952401220119"/>
          <c:h val="0.7823590470790468"/>
        </c:manualLayout>
      </c:layout>
      <c:pieChart>
        <c:varyColors val="1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80C-45D7-86CC-C80783967C7A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CD44-4E74-B087-ACF406F41DF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02'!$I$2:$I$3</c:f>
              <c:strCache>
                <c:ptCount val="2"/>
                <c:pt idx="0">
                  <c:v>PREVENTIF</c:v>
                </c:pt>
                <c:pt idx="1">
                  <c:v>PANNE</c:v>
                </c:pt>
              </c:strCache>
            </c:strRef>
          </c:cat>
          <c:val>
            <c:numRef>
              <c:f>'Ligne 02'!$J$2:$J$3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44-4E74-B087-ACF406F41DF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30763992338796"/>
          <c:y val="0.35240809966271186"/>
          <c:w val="0.2094252677874725"/>
          <c:h val="0.3761020472074040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1462178338818762E-2"/>
          <c:y val="0.13296033117811493"/>
          <c:w val="0.56073657459484227"/>
          <c:h val="0.86161961462134307"/>
        </c:manualLayout>
      </c:layout>
      <c:pieChart>
        <c:varyColors val="1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1F1-4F14-A385-2D7F6CBDFF9B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638-4441-9CBC-B0A585A26AA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03'!$I$2:$I$3</c:f>
              <c:strCache>
                <c:ptCount val="2"/>
                <c:pt idx="0">
                  <c:v>PREVENTIF</c:v>
                </c:pt>
                <c:pt idx="1">
                  <c:v>PANNE</c:v>
                </c:pt>
              </c:strCache>
            </c:strRef>
          </c:cat>
          <c:val>
            <c:numRef>
              <c:f>'Ligne 03'!$J$2:$J$3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38-4441-9CBC-B0A585A26AA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31091240713555"/>
          <c:y val="0.33306432922299806"/>
          <c:w val="0.26252005471147094"/>
          <c:h val="0.4105703860188207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5350151010538324E-2"/>
          <c:y val="0.15055959468481073"/>
          <c:w val="0.65877712031558189"/>
          <c:h val="0.77314814814814814"/>
        </c:manualLayout>
      </c:layout>
      <c:pieChart>
        <c:varyColors val="1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204-4A45-9679-85E6BEEB4F76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720-4011-A46F-B4E69BE1EADA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6720-4011-A46F-B4E69BE1EAD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05'!$I$2:$I$4</c:f>
              <c:strCache>
                <c:ptCount val="3"/>
                <c:pt idx="0">
                  <c:v>AMELIORATION</c:v>
                </c:pt>
                <c:pt idx="1">
                  <c:v>PREVENTIF </c:v>
                </c:pt>
                <c:pt idx="2">
                  <c:v>PANNE</c:v>
                </c:pt>
              </c:strCache>
            </c:strRef>
          </c:cat>
          <c:val>
            <c:numRef>
              <c:f>'ligne 05'!$J$2:$J$4</c:f>
              <c:numCache>
                <c:formatCode>_("€"* #,##0.00_);_("€"* \(#,##0.00\);_("€"* "-"??_);_(@_)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20-4011-A46F-B4E69BE1EAD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964488898347181"/>
          <c:y val="0.28019643885977669"/>
          <c:w val="0.22625863658934525"/>
          <c:h val="0.6440202291786697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10</a:t>
            </a:r>
          </a:p>
        </c:rich>
      </c:tx>
      <c:layout>
        <c:manualLayout>
          <c:xMode val="edge"/>
          <c:yMode val="edge"/>
          <c:x val="0.43046900514907033"/>
          <c:y val="3.06513409961685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4260287531932193E-2"/>
          <c:y val="0.15465371426272867"/>
          <c:w val="0.64342538751618428"/>
          <c:h val="0.82338753632807404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B8A-4088-8384-521F43B7F212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B8A-4088-8384-521F43B7F212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B8A-4088-8384-521F43B7F212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B8A-4088-8384-521F43B7F212}"/>
              </c:ext>
            </c:extLst>
          </c:dPt>
          <c:dPt>
            <c:idx val="4"/>
            <c:bubble3D val="0"/>
            <c:spPr>
              <a:solidFill>
                <a:srgbClr val="7030A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B8A-4088-8384-521F43B7F212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10'!$I$2:$I$6</c:f>
              <c:strCache>
                <c:ptCount val="5"/>
                <c:pt idx="0">
                  <c:v>PREVENTIF</c:v>
                </c:pt>
                <c:pt idx="1">
                  <c:v>PANNE</c:v>
                </c:pt>
                <c:pt idx="2">
                  <c:v>AMELIORATION</c:v>
                </c:pt>
                <c:pt idx="3">
                  <c:v>ERREUR</c:v>
                </c:pt>
                <c:pt idx="4">
                  <c:v>CASSE</c:v>
                </c:pt>
              </c:strCache>
            </c:strRef>
          </c:cat>
          <c:val>
            <c:numRef>
              <c:f>'Ligne 10'!$J$2:$J$6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B8A-4088-8384-521F43B7F21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095547070414964"/>
          <c:y val="0.23524823764845487"/>
          <c:w val="0.28097454623081186"/>
          <c:h val="0.6060043643969791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PANNE LIGNE 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977020729551665E-2"/>
          <c:y val="0.14777303878681833"/>
          <c:w val="0.6093098184155552"/>
          <c:h val="0.82933836395450566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D9D-4A48-A743-2F8F89B3FCB3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D9D-4A48-A743-2F8F89B3FCB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D9D-4A48-A743-2F8F89B3FCB3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D9D-4A48-A743-2F8F89B3FCB3}"/>
              </c:ext>
            </c:extLst>
          </c:dPt>
          <c:dPt>
            <c:idx val="4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D9D-4A48-A743-2F8F89B3FCB3}"/>
              </c:ext>
            </c:extLst>
          </c:dPt>
          <c:dLbls>
            <c:dLbl>
              <c:idx val="1"/>
              <c:layout>
                <c:manualLayout>
                  <c:x val="7.4790026246719155E-2"/>
                  <c:y val="-0.1123939195100612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D9D-4A48-A743-2F8F89B3FCB3}"/>
                </c:ext>
              </c:extLst>
            </c:dLbl>
            <c:dLbl>
              <c:idx val="2"/>
              <c:layout>
                <c:manualLayout>
                  <c:x val="-9.1365365043655257E-3"/>
                  <c:y val="3.156386701662292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D9D-4A48-A743-2F8F89B3FCB3}"/>
                </c:ext>
              </c:extLst>
            </c:dLbl>
            <c:dLbl>
              <c:idx val="3"/>
              <c:layout>
                <c:manualLayout>
                  <c:x val="0.10222802506829502"/>
                  <c:y val="-0.1071741032370954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D9D-4A48-A743-2F8F89B3FCB3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10'!$H$26:$H$30</c:f>
              <c:strCache>
                <c:ptCount val="5"/>
                <c:pt idx="0">
                  <c:v>H</c:v>
                </c:pt>
                <c:pt idx="1">
                  <c:v>F</c:v>
                </c:pt>
                <c:pt idx="2">
                  <c:v>V1V2V3</c:v>
                </c:pt>
                <c:pt idx="3">
                  <c:v>SUIVI PANNE</c:v>
                </c:pt>
                <c:pt idx="4">
                  <c:v>AUTRE</c:v>
                </c:pt>
              </c:strCache>
            </c:strRef>
          </c:cat>
          <c:val>
            <c:numRef>
              <c:f>'Ligne 10'!$I$26:$I$30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D9D-4A48-A743-2F8F89B3FCB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PREVENTIF LIGNE 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8055651141293711E-2"/>
          <c:y val="0.13930555555555554"/>
          <c:w val="0.62224048472090088"/>
          <c:h val="0.84045676582093909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20D-4676-B353-8663A1C6F7AA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20D-4676-B353-8663A1C6F7AA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20D-4676-B353-8663A1C6F7AA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20D-4676-B353-8663A1C6F7A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10'!$H$50:$H$53</c:f>
              <c:strCache>
                <c:ptCount val="4"/>
                <c:pt idx="0">
                  <c:v>ROULEMENT</c:v>
                </c:pt>
                <c:pt idx="1">
                  <c:v>REMISE EN ETAT</c:v>
                </c:pt>
                <c:pt idx="2">
                  <c:v>SECURITE </c:v>
                </c:pt>
                <c:pt idx="3">
                  <c:v>H</c:v>
                </c:pt>
              </c:strCache>
            </c:strRef>
          </c:cat>
          <c:val>
            <c:numRef>
              <c:f>'Ligne 10'!$I$50:$I$53</c:f>
              <c:numCache>
                <c:formatCode>_("€"* #,##0.00_);_("€"* \(#,##0.00\);_("€"* "-"??_);_(@_)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20D-4676-B353-8663A1C6F7A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10</a:t>
            </a:r>
          </a:p>
        </c:rich>
      </c:tx>
      <c:layout>
        <c:manualLayout>
          <c:xMode val="edge"/>
          <c:yMode val="edge"/>
          <c:x val="0.43046900514907033"/>
          <c:y val="3.06513409961685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4260287531932193E-2"/>
          <c:y val="0.15465371426272867"/>
          <c:w val="0.64342538751618428"/>
          <c:h val="0.82338753632807404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5D87-4540-AC17-54F5A8C6184C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5D87-4540-AC17-54F5A8C6184C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D87-4540-AC17-54F5A8C6184C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4D20-41D7-AA42-A2AE16AE0D70}"/>
              </c:ext>
            </c:extLst>
          </c:dPt>
          <c:dPt>
            <c:idx val="4"/>
            <c:bubble3D val="0"/>
            <c:spPr>
              <a:solidFill>
                <a:srgbClr val="7030A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6998-4D85-BB23-18E941C3A442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10'!$I$2:$I$6</c:f>
              <c:strCache>
                <c:ptCount val="5"/>
                <c:pt idx="0">
                  <c:v>PREVENTIF</c:v>
                </c:pt>
                <c:pt idx="1">
                  <c:v>PANNE</c:v>
                </c:pt>
                <c:pt idx="2">
                  <c:v>AMELIORATION</c:v>
                </c:pt>
                <c:pt idx="3">
                  <c:v>ERREUR</c:v>
                </c:pt>
                <c:pt idx="4">
                  <c:v>CASSE</c:v>
                </c:pt>
              </c:strCache>
            </c:strRef>
          </c:cat>
          <c:val>
            <c:numRef>
              <c:f>'Ligne 10'!$J$2:$J$6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87-4540-AC17-54F5A8C6184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095547070414964"/>
          <c:y val="0.23524823764845487"/>
          <c:w val="0.28097454623081186"/>
          <c:h val="0.6060043643969791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PANNE LIGNE 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977020729551665E-2"/>
          <c:y val="0.14777303878681833"/>
          <c:w val="0.6093098184155552"/>
          <c:h val="0.82933836395450566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FD80-4F33-8DED-0DF89D8B8300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FD80-4F33-8DED-0DF89D8B830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FD80-4F33-8DED-0DF89D8B8300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FD80-4F33-8DED-0DF89D8B8300}"/>
              </c:ext>
            </c:extLst>
          </c:dPt>
          <c:dPt>
            <c:idx val="4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FD80-4F33-8DED-0DF89D8B8300}"/>
              </c:ext>
            </c:extLst>
          </c:dPt>
          <c:dLbls>
            <c:dLbl>
              <c:idx val="1"/>
              <c:layout>
                <c:manualLayout>
                  <c:x val="7.4790026246719155E-2"/>
                  <c:y val="-0.1123939195100612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D80-4F33-8DED-0DF89D8B8300}"/>
                </c:ext>
              </c:extLst>
            </c:dLbl>
            <c:dLbl>
              <c:idx val="2"/>
              <c:layout>
                <c:manualLayout>
                  <c:x val="-9.1365365043655257E-3"/>
                  <c:y val="3.156386701662292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D80-4F33-8DED-0DF89D8B8300}"/>
                </c:ext>
              </c:extLst>
            </c:dLbl>
            <c:dLbl>
              <c:idx val="3"/>
              <c:layout>
                <c:manualLayout>
                  <c:x val="0.10222802506829502"/>
                  <c:y val="-0.1071741032370954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D80-4F33-8DED-0DF89D8B8300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10'!$H$26:$H$30</c:f>
              <c:strCache>
                <c:ptCount val="5"/>
                <c:pt idx="0">
                  <c:v>H</c:v>
                </c:pt>
                <c:pt idx="1">
                  <c:v>F</c:v>
                </c:pt>
                <c:pt idx="2">
                  <c:v>V1V2V3</c:v>
                </c:pt>
                <c:pt idx="3">
                  <c:v>SUIVI PANNE</c:v>
                </c:pt>
                <c:pt idx="4">
                  <c:v>AUTRE</c:v>
                </c:pt>
              </c:strCache>
            </c:strRef>
          </c:cat>
          <c:val>
            <c:numRef>
              <c:f>'Ligne 10'!$I$26:$I$30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80-4F33-8DED-0DF89D8B830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PREVENTIF LIGNE 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8055651141293711E-2"/>
          <c:y val="0.13930555555555554"/>
          <c:w val="0.62224048472090088"/>
          <c:h val="0.84045676582093909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2E4-4E5E-A9E1-83156824F216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22E4-4E5E-A9E1-83156824F216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22E4-4E5E-A9E1-83156824F216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4-22E4-4E5E-A9E1-83156824F216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10'!$H$50:$H$53</c:f>
              <c:strCache>
                <c:ptCount val="4"/>
                <c:pt idx="0">
                  <c:v>ROULEMENT</c:v>
                </c:pt>
                <c:pt idx="1">
                  <c:v>REMISE EN ETAT</c:v>
                </c:pt>
                <c:pt idx="2">
                  <c:v>SECURITE </c:v>
                </c:pt>
                <c:pt idx="3">
                  <c:v>H</c:v>
                </c:pt>
              </c:strCache>
            </c:strRef>
          </c:cat>
          <c:val>
            <c:numRef>
              <c:f>'Ligne 10'!$I$50:$I$53</c:f>
              <c:numCache>
                <c:formatCode>_("€"* #,##0.00_);_("€"* \(#,##0.00\);_("€"* "-"??_);_(@_)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E4-4E5E-A9E1-83156824F21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2</xdr:col>
      <xdr:colOff>333375</xdr:colOff>
      <xdr:row>0</xdr:row>
      <xdr:rowOff>447675</xdr:rowOff>
    </xdr:to>
    <xdr:sp macro="[0]!supprim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8684569-7BB7-42CC-AD41-14FD32916E84}"/>
            </a:ext>
          </a:extLst>
        </xdr:cNvPr>
        <xdr:cNvSpPr/>
      </xdr:nvSpPr>
      <xdr:spPr>
        <a:xfrm>
          <a:off x="57150" y="85725"/>
          <a:ext cx="18002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Vider</a:t>
          </a:r>
          <a:r>
            <a:rPr lang="fr-FR" sz="1400" b="1" baseline="0"/>
            <a:t> le tableau</a:t>
          </a:r>
          <a:endParaRPr lang="fr-FR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680961</xdr:colOff>
      <xdr:row>1</xdr:row>
      <xdr:rowOff>17992</xdr:rowOff>
    </xdr:from>
    <xdr:to>
      <xdr:col>11</xdr:col>
      <xdr:colOff>143632</xdr:colOff>
      <xdr:row>2</xdr:row>
      <xdr:rowOff>158750</xdr:rowOff>
    </xdr:to>
    <xdr:sp macro="[0]!Cumul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5CFCE40-B159-43D2-AB44-254CCF27979A}"/>
            </a:ext>
          </a:extLst>
        </xdr:cNvPr>
        <xdr:cNvSpPr/>
      </xdr:nvSpPr>
      <xdr:spPr>
        <a:xfrm>
          <a:off x="11260515" y="210760"/>
          <a:ext cx="1741867" cy="333526"/>
        </a:xfrm>
        <a:prstGeom prst="roundRect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/>
            <a:t>Supprimer doublon</a:t>
          </a:r>
          <a:endParaRPr lang="fr-FR" sz="1400" b="1"/>
        </a:p>
      </xdr:txBody>
    </xdr:sp>
    <xdr:clientData/>
  </xdr:twoCellAnchor>
  <xdr:twoCellAnchor>
    <xdr:from>
      <xdr:col>9</xdr:col>
      <xdr:colOff>50650</xdr:colOff>
      <xdr:row>3</xdr:row>
      <xdr:rowOff>179164</xdr:rowOff>
    </xdr:from>
    <xdr:to>
      <xdr:col>11</xdr:col>
      <xdr:colOff>273654</xdr:colOff>
      <xdr:row>5</xdr:row>
      <xdr:rowOff>137585</xdr:rowOff>
    </xdr:to>
    <xdr:sp macro="[0]!vid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51C294E-AB2F-4A28-AF68-DD45D905324D}"/>
            </a:ext>
          </a:extLst>
        </xdr:cNvPr>
        <xdr:cNvSpPr/>
      </xdr:nvSpPr>
      <xdr:spPr>
        <a:xfrm>
          <a:off x="11743721" y="723450"/>
          <a:ext cx="1801433" cy="321278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Effacer Option Explicit</a:t>
          </a:r>
        </a:p>
        <a:p>
          <a:pPr algn="ctr"/>
          <a:endParaRPr lang="fr-FR" sz="1400" b="1"/>
        </a:p>
        <a:p>
          <a:pPr algn="ctr"/>
          <a:r>
            <a:rPr lang="fr-FR" sz="1400" b="1"/>
            <a:t>Sub Cumuler()</a:t>
          </a:r>
        </a:p>
        <a:p>
          <a:pPr algn="ctr"/>
          <a:r>
            <a:rPr lang="fr-FR" sz="1400" b="1"/>
            <a:t>    Dim i As Long, références As Object, référence As String, quantité As Single</a:t>
          </a:r>
        </a:p>
        <a:p>
          <a:pPr algn="ctr"/>
          <a:r>
            <a:rPr lang="fr-FR" sz="1400" b="1"/>
            <a:t>    Dim ws As Object, b As Object, col As Long, lig As Long, a As Long</a:t>
          </a:r>
        </a:p>
        <a:p>
          <a:pPr algn="ctr"/>
          <a:r>
            <a:rPr lang="fr-FR" sz="1400" b="1"/>
            <a:t>    </a:t>
          </a:r>
        </a:p>
        <a:p>
          <a:pPr algn="ctr"/>
          <a:r>
            <a:rPr lang="fr-FR" sz="1400" b="1"/>
            <a:t>    Set références = CreateObject("Scripting.Dictionary")</a:t>
          </a:r>
        </a:p>
        <a:p>
          <a:pPr algn="ctr"/>
          <a:r>
            <a:rPr lang="fr-FR" sz="1400" b="1"/>
            <a:t>    With Sheets("REEL")</a:t>
          </a:r>
        </a:p>
        <a:p>
          <a:pPr algn="ctr"/>
          <a:r>
            <a:rPr lang="fr-FR" sz="1400" b="1"/>
            <a:t>        For i = 3 To .Range("A3").End(xlDown).Row</a:t>
          </a:r>
        </a:p>
        <a:p>
          <a:pPr algn="ctr"/>
          <a:r>
            <a:rPr lang="fr-FR" sz="1400" b="1"/>
            <a:t>            référence = .Cells(i, "A"): quantité = .Cells(i, "R")</a:t>
          </a:r>
        </a:p>
        <a:p>
          <a:pPr algn="ctr"/>
          <a:r>
            <a:rPr lang="fr-FR" sz="1400" b="1"/>
            <a:t>            If Not références.exists(référence) Then références(référence) = quantité _</a:t>
          </a:r>
        </a:p>
        <a:p>
          <a:pPr algn="ctr"/>
          <a:r>
            <a:rPr lang="fr-FR" sz="1400" b="1"/>
            <a:t>            Else références(référence) = références(référence) + quantité</a:t>
          </a:r>
        </a:p>
        <a:p>
          <a:pPr algn="ctr"/>
          <a:r>
            <a:rPr lang="fr-FR" sz="1400" b="1"/>
            <a:t>        Next i</a:t>
          </a:r>
        </a:p>
        <a:p>
          <a:pPr algn="ctr"/>
          <a:r>
            <a:rPr lang="fr-FR" sz="1400" b="1"/>
            <a:t>        </a:t>
          </a:r>
        </a:p>
        <a:p>
          <a:pPr algn="ctr"/>
          <a:r>
            <a:rPr lang="fr-FR" sz="1400" b="1"/>
            <a:t>        Sheets("Feuil2").Range("C2").Resize(références.Count) = Application.Transpose(références.Keys)</a:t>
          </a:r>
        </a:p>
        <a:p>
          <a:pPr algn="ctr"/>
          <a:r>
            <a:rPr lang="fr-FR" sz="1400" b="1"/>
            <a:t>        Sheets("Feuil2").Range("D2").Resize(références.Count) = Application.Transpose(références.Items)</a:t>
          </a:r>
        </a:p>
        <a:p>
          <a:pPr algn="ctr"/>
          <a:r>
            <a:rPr lang="fr-FR" sz="1400" b="1"/>
            <a:t>    End With</a:t>
          </a:r>
        </a:p>
        <a:p>
          <a:pPr algn="ctr"/>
          <a:r>
            <a:rPr lang="fr-FR" sz="1400" b="1"/>
            <a:t>    </a:t>
          </a:r>
        </a:p>
        <a:p>
          <a:pPr algn="ctr"/>
          <a:r>
            <a:rPr lang="fr-FR" sz="1400" b="1"/>
            <a:t>    On Error Resume Next</a:t>
          </a:r>
        </a:p>
        <a:p>
          <a:pPr algn="ctr"/>
          <a:r>
            <a:rPr lang="fr-FR" sz="1400" b="1"/>
            <a:t>        Worksheets("Feuil2").Range("A:A").SpecialCells(xlFormulas, xlErrors).EntireRow.Delete</a:t>
          </a:r>
        </a:p>
        <a:p>
          <a:pPr algn="ctr"/>
          <a:r>
            <a:rPr lang="fr-FR" sz="1400" b="1"/>
            <a:t>    On Error GoTo 0les données</a:t>
          </a:r>
        </a:p>
      </xdr:txBody>
    </xdr:sp>
    <xdr:clientData/>
  </xdr:twoCellAnchor>
  <xdr:twoCellAnchor>
    <xdr:from>
      <xdr:col>11</xdr:col>
      <xdr:colOff>260803</xdr:colOff>
      <xdr:row>1</xdr:row>
      <xdr:rowOff>22678</xdr:rowOff>
    </xdr:from>
    <xdr:to>
      <xdr:col>14</xdr:col>
      <xdr:colOff>374197</xdr:colOff>
      <xdr:row>2</xdr:row>
      <xdr:rowOff>158749</xdr:rowOff>
    </xdr:to>
    <xdr:sp macro="[0]!impor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D9742FF-18D0-4759-8B97-5B435BF87F99}"/>
            </a:ext>
          </a:extLst>
        </xdr:cNvPr>
        <xdr:cNvSpPr/>
      </xdr:nvSpPr>
      <xdr:spPr>
        <a:xfrm>
          <a:off x="13119553" y="215446"/>
          <a:ext cx="2392590" cy="328839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importation des données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4</xdr:row>
      <xdr:rowOff>53340</xdr:rowOff>
    </xdr:from>
    <xdr:to>
      <xdr:col>9</xdr:col>
      <xdr:colOff>891540</xdr:colOff>
      <xdr:row>12</xdr:row>
      <xdr:rowOff>15240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DE84CB7-7581-4546-B990-1265D67AFA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4</xdr:row>
      <xdr:rowOff>53340</xdr:rowOff>
    </xdr:from>
    <xdr:to>
      <xdr:col>9</xdr:col>
      <xdr:colOff>891540</xdr:colOff>
      <xdr:row>12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7</xdr:row>
      <xdr:rowOff>66674</xdr:rowOff>
    </xdr:from>
    <xdr:to>
      <xdr:col>10</xdr:col>
      <xdr:colOff>361950</xdr:colOff>
      <xdr:row>22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7</xdr:row>
      <xdr:rowOff>95250</xdr:rowOff>
    </xdr:from>
    <xdr:to>
      <xdr:col>10</xdr:col>
      <xdr:colOff>209550</xdr:colOff>
      <xdr:row>20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8</xdr:row>
      <xdr:rowOff>38099</xdr:rowOff>
    </xdr:from>
    <xdr:to>
      <xdr:col>10</xdr:col>
      <xdr:colOff>85724</xdr:colOff>
      <xdr:row>22</xdr:row>
      <xdr:rowOff>104774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123824</xdr:colOff>
      <xdr:row>10</xdr:row>
      <xdr:rowOff>161925</xdr:rowOff>
    </xdr:from>
    <xdr:to>
      <xdr:col>10</xdr:col>
      <xdr:colOff>123825</xdr:colOff>
      <xdr:row>23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556363C-4C5A-4425-97BE-DE1510E591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30</xdr:row>
      <xdr:rowOff>152400</xdr:rowOff>
    </xdr:from>
    <xdr:to>
      <xdr:col>10</xdr:col>
      <xdr:colOff>142875</xdr:colOff>
      <xdr:row>45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669622E-49BD-47FB-A649-72515BD863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28575</xdr:colOff>
      <xdr:row>55</xdr:row>
      <xdr:rowOff>9525</xdr:rowOff>
    </xdr:from>
    <xdr:to>
      <xdr:col>10</xdr:col>
      <xdr:colOff>9525</xdr:colOff>
      <xdr:row>69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4C6D8FF-9647-4CC7-AD2F-D897C7F6D2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123824</xdr:colOff>
      <xdr:row>10</xdr:row>
      <xdr:rowOff>161925</xdr:rowOff>
    </xdr:from>
    <xdr:to>
      <xdr:col>10</xdr:col>
      <xdr:colOff>123825</xdr:colOff>
      <xdr:row>23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30</xdr:row>
      <xdr:rowOff>152400</xdr:rowOff>
    </xdr:from>
    <xdr:to>
      <xdr:col>10</xdr:col>
      <xdr:colOff>142875</xdr:colOff>
      <xdr:row>45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28575</xdr:colOff>
      <xdr:row>55</xdr:row>
      <xdr:rowOff>9525</xdr:rowOff>
    </xdr:from>
    <xdr:to>
      <xdr:col>10</xdr:col>
      <xdr:colOff>9525</xdr:colOff>
      <xdr:row>69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21882258-E85E-420C-9D2D-24837C1E6A5D}" name="Tableau37" displayName="Tableau37" ref="A2:AG41" totalsRowShown="0" headerRowDxfId="239" dataDxfId="238">
  <autoFilter ref="A2:AG41" xr:uid="{32916FF0-B821-4DEC-B999-1F904FCF7B7E}"/>
  <tableColumns count="33">
    <tableColumn id="1" xr3:uid="{746DC752-85BF-4098-A713-294CDCD464A0}" name="Order"/>
    <tableColumn id="2" xr3:uid="{1ADBB032-5AF0-4780-BF93-07CBE079590D}" name="Profit Ctr"/>
    <tableColumn id="3" xr3:uid="{17B4B535-FC25-4FEA-8A96-DB670D0BE085}" name="DocumentNo"/>
    <tableColumn id="4" xr3:uid="{2F4A0FC1-7A4C-45FB-B269-0B1ACD1BD6EE}" name="Type"/>
    <tableColumn id="5" xr3:uid="{BF378960-608F-4575-AB4B-949A52701E07}" name="PK"/>
    <tableColumn id="6" xr3:uid="{B04CB074-592E-423E-A5F6-5CE8965DE36F}" name="Text"/>
    <tableColumn id="7" xr3:uid="{ACFE3D98-3CBD-4A1D-92A5-1F0EA6D744B4}" name="Document Header Text"/>
    <tableColumn id="8" xr3:uid="{708B63EF-C872-4EAA-A5E7-7AB05F49CDB8}" name="Tr.Prt"/>
    <tableColumn id="9" xr3:uid="{E26D4766-F1C6-42DD-AE25-98783FC72774}" name="LID"/>
    <tableColumn id="10" xr3:uid="{92EB35BE-6F80-4591-8273-A1F0A4FA1B6D}" name="Vendor"/>
    <tableColumn id="11" xr3:uid="{BB9F02A6-BB37-4B07-91E2-8BE36269E94D}" name="Purch.Doc."/>
    <tableColumn id="12" xr3:uid="{DA04BDC6-B7EA-4B0D-96CF-A7CA9CA38FFE}" name="Item"/>
    <tableColumn id="13" xr3:uid="{B2E7DF4E-DF22-4285-99D2-B2B9DC685A97}" name="Material"/>
    <tableColumn id="14" xr3:uid="{81E893A4-29D5-465F-9B89-42FB818BA511}" name="User Name"/>
    <tableColumn id="15" xr3:uid="{7F512070-DC7F-4EFA-8F71-6CB3E9F58F81}" name="Entry Date" dataDxfId="237"/>
    <tableColumn id="16" xr3:uid="{C1361D6D-9ABB-4361-B11F-F3A207E061B4}" name="Pstng Date" dataDxfId="236"/>
    <tableColumn id="17" xr3:uid="{05304221-1849-476C-A6D8-41CE99CBFF62}" name="Doc. Date" dataDxfId="235"/>
    <tableColumn id="18" xr3:uid="{B07763C2-3EE7-4B57-ABC1-26486CCC6095}" name="Amount in local cur."/>
    <tableColumn id="19" xr3:uid="{B1DDC96D-A7A3-4E22-A262-85052CDBD3CD}" name="LCurr"/>
    <tableColumn id="20" xr3:uid="{DC9B8430-8068-41CB-9771-4177A2884CCC}" name="Functional Location"/>
    <tableColumn id="21" xr3:uid="{C3162F9A-61DA-4838-97A8-BE07511EFA73}" name="Functional Location Desc"/>
    <tableColumn id="22" xr3:uid="{57471707-0BEB-4548-86A4-AD27A198C524}" name="Equipment"/>
    <tableColumn id="23" xr3:uid="{A5BA52EC-236B-4CBB-8046-139C7D44A7BD}" name="Equipment description"/>
    <tableColumn id="24" xr3:uid="{DEC3AEB2-AA99-461F-9F16-2E4C2EBB81AA}" name="Semaine"/>
    <tableColumn id="25" xr3:uid="{25C5BF66-48F0-4CCB-97E2-8CE993971C1E}" name="Contrat"/>
    <tableColumn id="26" xr3:uid="{57B269CA-FA0E-42BE-B460-12BCE5D28536}" name="COMPTA"/>
    <tableColumn id="27" xr3:uid="{3969DA9B-C19A-4FD3-9154-6C7908854DCE}" name="Service"/>
    <tableColumn id="28" xr3:uid="{3E0FCD51-343E-484C-8AD5-1DB150ED94BD}" name="GE"/>
    <tableColumn id="29" xr3:uid="{540C356B-2C2C-45CE-891A-B24ECBDB8BCA}" name="Réalisé 2021"/>
    <tableColumn id="30" xr3:uid="{96EF7F14-DE72-419D-AB6F-163942571B73}" name="Budget 2022"/>
    <tableColumn id="31" xr3:uid="{4C85FA94-44BF-4D3F-BDB2-E4579A425EC7}" name="Atterissage 2022"/>
    <tableColumn id="32" xr3:uid="{D421549F-35F6-4348-9A07-4123763251B9}" name="Type de PM"/>
    <tableColumn id="33" xr3:uid="{82361347-63BF-4E1F-A57A-1A64F862E00D}" name="Description" dataDxfId="234">
      <calculatedColumnFormula>IF(ISNA(VLOOKUP(VALUE(A3),#REF!,3,0)),"",(VLOOKUP(VALUE(A3),#REF!,3,0)))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C3466CD8-FCCF-40BE-83C6-2FAD2F0FB1E2}" name="t_Feuil2" displayName="t_Feuil2" ref="A1:G17" totalsRowShown="0" headerRowDxfId="233" headerRowBorderDxfId="232" tableBorderDxfId="231">
  <autoFilter ref="A1:G17" xr:uid="{B00D5314-5EC1-496E-B9B2-896EF90658A0}"/>
  <sortState xmlns:xlrd2="http://schemas.microsoft.com/office/spreadsheetml/2017/richdata2" ref="A2:G12">
    <sortCondition ref="G1:G12"/>
  </sortState>
  <tableColumns count="7">
    <tableColumn id="1" xr3:uid="{2F95153F-43A8-47DD-AF42-698121E0AE41}" name="LIGNE" dataDxfId="230">
      <calculatedColumnFormula>VLOOKUP(VALUE(Feuil2!C2),Tableau37[],20,FALSE)</calculatedColumnFormula>
    </tableColumn>
    <tableColumn id="2" xr3:uid="{D6210DE2-609B-4D3A-B8C5-FE3A9ACDEB25}" name="Equipement" dataDxfId="229">
      <calculatedColumnFormula>VLOOKUP(VALUE(Feuil2!C2),Tableau37[],23,FALSE)</calculatedColumnFormula>
    </tableColumn>
    <tableColumn id="3" xr3:uid="{00BE24EB-F17E-4062-B9BC-D9220CFB402E}" name="N°ordre"/>
    <tableColumn id="4" xr3:uid="{14DA7296-01A9-446A-8D6E-D21BFDF5564E}" name="Prix"/>
    <tableColumn id="5" xr3:uid="{8DD033A7-F894-4654-A0DA-A96FE2ECF9AF}" name="Description" dataDxfId="228">
      <calculatedColumnFormula>VLOOKUP(VALUE(Feuil2!C2),Tableau37[],33,FALSE)</calculatedColumnFormula>
    </tableColumn>
    <tableColumn id="6" xr3:uid="{CA4DCBC8-09EA-4F3E-8F9A-37EE1101A249}" name="Type d'ordre" dataDxfId="227">
      <calculatedColumnFormula>VLOOKUP(VALUE(Feuil2!C2),Tableau37[],32,FALSE)</calculatedColumnFormula>
    </tableColumn>
    <tableColumn id="7" xr3:uid="{606766C5-E50B-4190-9E08-130E665DB59E}" name="Tables onglet" dataDxfId="22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3403375-C2A1-4047-BD81-1BB2A0A7970B}" name="Tableau1410" displayName="Tableau1410" ref="H1:J3" totalsRowShown="0" headerRowDxfId="208" dataDxfId="206" headerRowBorderDxfId="207">
  <autoFilter ref="H1:J3" xr:uid="{00000000-0009-0000-0100-00000E000000}"/>
  <tableColumns count="3">
    <tableColumn id="1" xr3:uid="{9D48A304-2843-4704-B05D-2C7B2A667BAF}" name="ATTR" dataDxfId="205"/>
    <tableColumn id="2" xr3:uid="{48BA83D3-1AC7-4E57-BCBB-32D1F28EF581}" name="INTITULE" dataDxfId="204"/>
    <tableColumn id="3" xr3:uid="{BE34CCEA-C890-4ED0-B670-BE6FF4F7E05C}" name="TOTAL" dataDxfId="203" dataCellStyle="Monétaire">
      <calculatedColumnFormula>SUMIF(E:E,H2,C:C)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D236911-8428-4C09-B87A-D0E1C5867041}" name="t_Ligne_0111" displayName="t_Ligne_0111" ref="A1:F2" insertRow="1" totalsRowShown="0" headerRowDxfId="202" dataDxfId="201" tableBorderDxfId="200">
  <autoFilter ref="A1:F2" xr:uid="{600B140D-8619-4622-A7B2-9B0258B63241}"/>
  <tableColumns count="6">
    <tableColumn id="1" xr3:uid="{C8E941DC-DA9C-48B7-ACCF-39B1728F5103}" name="EQUIPEMENT" dataDxfId="199"/>
    <tableColumn id="2" xr3:uid="{B0E051C9-77EC-4822-A5AA-89DB28C8BDB1}" name="OT" dataDxfId="198"/>
    <tableColumn id="3" xr3:uid="{CD1CB3D9-5082-457F-853D-7DCA6D1BBFC4}" name="COUT" dataDxfId="197"/>
    <tableColumn id="4" xr3:uid="{FA4EDA08-AC5B-4BB7-9AAD-6F4B4C33E0F3}" name="INTITULE OT" dataDxfId="196"/>
    <tableColumn id="5" xr3:uid="{189E7D7E-9CD1-4617-8D24-59AD1EC4F047}" name="ATTRIBUTION" dataDxfId="195"/>
    <tableColumn id="6" xr3:uid="{F26ABF0A-0264-46EC-AF28-B2376B210B19}" name="COMMENTAIRE" dataDxfId="19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6000000}" name="Tableau14" displayName="Tableau14" ref="H1:J3" totalsRowShown="0" headerRowDxfId="176" dataDxfId="174" headerRowBorderDxfId="175">
  <autoFilter ref="H1:J3" xr:uid="{00000000-0009-0000-0100-00000E000000}"/>
  <tableColumns count="3">
    <tableColumn id="1" xr3:uid="{00000000-0010-0000-0600-000001000000}" name="ATTR" dataDxfId="173"/>
    <tableColumn id="2" xr3:uid="{00000000-0010-0000-0600-000002000000}" name="INTITULE" dataDxfId="172"/>
    <tableColumn id="3" xr3:uid="{00000000-0010-0000-0600-000003000000}" name="TOTAL" dataDxfId="171" dataCellStyle="Monétair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0B140D-8619-4622-A7B2-9B0258B63241}" name="t_Ligne_01" displayName="t_Ligne_01" ref="A1:F12" totalsRowShown="0" headerRowDxfId="170" dataDxfId="169" tableBorderDxfId="168">
  <autoFilter ref="A1:F12" xr:uid="{600B140D-8619-4622-A7B2-9B0258B63241}"/>
  <tableColumns count="6">
    <tableColumn id="1" xr3:uid="{FA401C20-489D-471D-A288-98E43DC75A0A}" name="EQUIPEMENT" dataDxfId="167"/>
    <tableColumn id="2" xr3:uid="{13CF480C-0AFB-45CD-A57B-E228E9011F02}" name="OT" dataDxfId="166"/>
    <tableColumn id="3" xr3:uid="{FB3F3DCD-7568-4F98-94D6-E7F28343669A}" name="COUT" dataDxfId="165"/>
    <tableColumn id="4" xr3:uid="{2E191EB5-335F-4608-8801-903D4DD0D385}" name="INTITULE OT" dataDxfId="164"/>
    <tableColumn id="5" xr3:uid="{AE5F7FC2-277A-4A63-AC3C-4C907FBC11AE}" name="ATTRIBUTION" dataDxfId="163"/>
    <tableColumn id="6" xr3:uid="{2AEC2587-440F-4E49-8F2A-B004A063617E}" name="COMMENTAIRE" dataDxfId="16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8000000}" name="Tableau16" displayName="Tableau16" ref="H1:J7" totalsRowShown="0" headerRowDxfId="148" headerRowBorderDxfId="147" tableBorderDxfId="146" totalsRowBorderDxfId="145">
  <autoFilter ref="H1:J7" xr:uid="{00000000-0009-0000-0100-000010000000}"/>
  <tableColumns count="3">
    <tableColumn id="1" xr3:uid="{00000000-0010-0000-0800-000001000000}" name="ATTR" dataDxfId="144"/>
    <tableColumn id="2" xr3:uid="{00000000-0010-0000-0800-000002000000}" name="INTITULE" dataDxfId="143"/>
    <tableColumn id="3" xr3:uid="{00000000-0010-0000-0800-000003000000}" name="TOTAL" dataDxfId="142" dataCellStyle="Monétaire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6421EA-A796-47E7-8612-EF43E7704F05}" name="t_Ligne_02" displayName="t_Ligne_02" ref="A1:F2" totalsRowShown="0" headerRowDxfId="141" dataDxfId="140" tableBorderDxfId="139">
  <autoFilter ref="A1:F2" xr:uid="{276421EA-A796-47E7-8612-EF43E7704F05}"/>
  <tableColumns count="6">
    <tableColumn id="1" xr3:uid="{CB5D7322-7240-4F70-BB65-0973D334108F}" name="EQUIPEMENT" dataDxfId="138"/>
    <tableColumn id="2" xr3:uid="{E1A38B23-5BD0-4684-A7E5-077EA41A1E07}" name="OT" dataDxfId="137"/>
    <tableColumn id="3" xr3:uid="{D4BDC87B-44B1-41BC-B854-079BFC4B4D3D}" name="COUT" dataDxfId="136" dataCellStyle="Monétaire"/>
    <tableColumn id="4" xr3:uid="{D8AC52A1-CB8B-4F13-8D0A-A2B1CEB7BD3C}" name="INTITULE OT" dataDxfId="135"/>
    <tableColumn id="5" xr3:uid="{1542082F-12D8-4EE1-9CED-FCC6081EA77D}" name="ATTRIBUTION" dataDxfId="134"/>
    <tableColumn id="6" xr3:uid="{3F105A91-A78B-4ECE-96D9-CB186A9DF6B4}" name="COMMENTAIRE" dataDxfId="13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A000000}" name="Tableau18" displayName="Tableau18" ref="H1:J7" totalsRowShown="0" headerRowDxfId="119" headerRowBorderDxfId="118" tableBorderDxfId="117" totalsRowBorderDxfId="116">
  <autoFilter ref="H1:J7" xr:uid="{00000000-0009-0000-0100-000012000000}"/>
  <tableColumns count="3">
    <tableColumn id="1" xr3:uid="{00000000-0010-0000-0A00-000001000000}" name="ATTR" dataDxfId="115"/>
    <tableColumn id="2" xr3:uid="{00000000-0010-0000-0A00-000002000000}" name="INTITULE" dataDxfId="114"/>
    <tableColumn id="3" xr3:uid="{00000000-0010-0000-0A00-000003000000}" name="TOTAL" dataDxfId="113" dataCellStyle="Monétaire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69BC8B-82A9-464D-92F2-713B0AE04E7F}" name="t_Ligne_03" displayName="t_Ligne_03" ref="A1:F4" totalsRowShown="0" headerRowDxfId="112" dataDxfId="111" tableBorderDxfId="110">
  <autoFilter ref="A1:F4" xr:uid="{F869BC8B-82A9-464D-92F2-713B0AE04E7F}"/>
  <tableColumns count="6">
    <tableColumn id="1" xr3:uid="{D8FBBB9F-6448-4E53-982C-68DD0408A11B}" name="EQUIPEMENT" dataDxfId="109"/>
    <tableColumn id="2" xr3:uid="{89AE3728-0BEB-4FA5-AEAD-96BE63203085}" name="OT" dataDxfId="108"/>
    <tableColumn id="3" xr3:uid="{A8789331-CE9C-4150-ACB4-66F4332D52CA}" name="COUT" dataDxfId="107" dataCellStyle="Monétaire"/>
    <tableColumn id="4" xr3:uid="{26FA80C6-F55B-4603-BF8B-D4E4CAE9F0FE}" name="INTITULE OT" dataDxfId="106"/>
    <tableColumn id="5" xr3:uid="{F494BD4A-E756-4953-B931-BDA1DF5DAAF1}" name="ATTRIBUTION" dataDxfId="105"/>
    <tableColumn id="6" xr3:uid="{69582F6E-D0E3-4D44-AB30-B9DBACB59537}" name="COMMENTAIRE" dataDxfId="10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C000000}" name="Tableau6" displayName="Tableau6" ref="H1:J7" totalsRowShown="0" headerRowDxfId="96" headerRowBorderDxfId="95">
  <autoFilter ref="H1:J7" xr:uid="{00000000-0009-0000-0100-000006000000}"/>
  <tableColumns count="3">
    <tableColumn id="1" xr3:uid="{00000000-0010-0000-0C00-000001000000}" name="ATTR" dataDxfId="94"/>
    <tableColumn id="2" xr3:uid="{00000000-0010-0000-0C00-000002000000}" name="INTITULE"/>
    <tableColumn id="3" xr3:uid="{00000000-0010-0000-0C00-000003000000}" name="COUT" dataDxfId="93" dataCellStyle="Monétaire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F0EE332-13AA-4CD6-8282-10C9B7FA6E65}" name="t_Ligne_05" displayName="t_Ligne_05" ref="A1:F2" insertRow="1" totalsRowShown="0" headerRowDxfId="92" dataDxfId="91" tableBorderDxfId="90">
  <autoFilter ref="A1:F2" xr:uid="{7F0EE332-13AA-4CD6-8282-10C9B7FA6E65}"/>
  <tableColumns count="6">
    <tableColumn id="1" xr3:uid="{C2CEF2B4-0B05-4AC2-B09A-F2EFE295A0C4}" name="EQUIPEMENT" dataDxfId="89"/>
    <tableColumn id="2" xr3:uid="{D65CC2E1-7233-4320-B57E-9BEE44A891F8}" name="OT" dataDxfId="88"/>
    <tableColumn id="3" xr3:uid="{6698981B-0893-404C-A94F-0D210C30315C}" name="COUT" dataDxfId="87" dataCellStyle="Monétaire"/>
    <tableColumn id="4" xr3:uid="{577FED97-8901-4812-8B70-F0AA1A6E909F}" name="INTITULE OT" dataDxfId="86"/>
    <tableColumn id="5" xr3:uid="{BF25D35E-1D7A-437B-A183-0FE7C8D22CCB}" name="ATTRIBUTION" dataDxfId="85"/>
    <tableColumn id="6" xr3:uid="{2D2CC64A-D21D-433F-9C6A-3FB56AAD241C}" name="COMMENTAIRE" dataDxfId="8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DD321EC-5AF2-4427-9EF4-B90B6365B3B9}" name="Tableau208" displayName="Tableau208" ref="H1:J9" totalsRowShown="0" headerRowDxfId="54" headerRowBorderDxfId="53" tableBorderDxfId="52">
  <autoFilter ref="H1:J9" xr:uid="{073235B6-9CD4-48E4-B073-D34982E95029}"/>
  <tableColumns count="3">
    <tableColumn id="1" xr3:uid="{9C881121-A192-487C-AFFB-7F7AC8052D4F}" name="ATTR"/>
    <tableColumn id="2" xr3:uid="{D6271F93-7423-44A4-8A2B-F500EDB2E647}" name="INTITULE"/>
    <tableColumn id="3" xr3:uid="{976F3F2D-CA28-4F44-9B0D-285F31BAE70B}" name="COUT" dataDxfId="51" dataCellStyle="Monétaire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2497D6E-DEA9-4A66-B468-CBCF913CD658}" name="t_Ligne_109" displayName="t_Ligne_109" ref="A1:F2" insertRow="1" totalsRowShown="0" headerRowDxfId="50" dataDxfId="49" tableBorderDxfId="48">
  <autoFilter ref="A1:F2" xr:uid="{F20C7BB4-7F64-43D5-983C-1B81D8421171}"/>
  <tableColumns count="6">
    <tableColumn id="1" xr3:uid="{75748E41-24CE-40A2-AF4F-72D4A49EDEC7}" name="EQUIPEMENT" dataDxfId="47"/>
    <tableColumn id="2" xr3:uid="{696EE0F2-704C-4EC1-B14A-755E1232F47D}" name="OT" dataDxfId="46"/>
    <tableColumn id="3" xr3:uid="{169837C0-506B-4F44-891D-800E760EBB22}" name="COUT" dataDxfId="45" dataCellStyle="Monétaire"/>
    <tableColumn id="4" xr3:uid="{F8D2AC3B-4764-4CF1-9F8D-F97D654EAC67}" name="INTITULE OT" dataDxfId="44"/>
    <tableColumn id="5" xr3:uid="{0DC1C848-03AC-4885-8BB7-629AE8CA7B7B}" name="ATTRIBUTION" dataDxfId="43"/>
    <tableColumn id="6" xr3:uid="{A2DEF2C2-BDCD-4281-A373-D355A88F4008}" name="COMMENTAIRE" dataDxfId="4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E000000}" name="Tableau20" displayName="Tableau20" ref="H1:J9" totalsRowShown="0" headerRowDxfId="12" headerRowBorderDxfId="11" tableBorderDxfId="10">
  <autoFilter ref="H1:J9" xr:uid="{00000000-0009-0000-0100-000014000000}"/>
  <tableColumns count="3">
    <tableColumn id="1" xr3:uid="{00000000-0010-0000-0E00-000001000000}" name="ATTR"/>
    <tableColumn id="2" xr3:uid="{00000000-0010-0000-0E00-000002000000}" name="INTITULE"/>
    <tableColumn id="3" xr3:uid="{00000000-0010-0000-0E00-000003000000}" name="COUT" dataDxfId="9" dataCellStyle="Monétaire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C3AEB6D-6F5E-42A2-A464-26B0BF07332A}" name="t_Ligne_10" displayName="t_Ligne_10" ref="A1:F3" totalsRowShown="0" headerRowDxfId="8" dataDxfId="7" tableBorderDxfId="6">
  <autoFilter ref="A1:F3" xr:uid="{7C3AEB6D-6F5E-42A2-A464-26B0BF07332A}"/>
  <tableColumns count="6">
    <tableColumn id="1" xr3:uid="{56439DDD-0123-4F56-9FC0-2564B1F5E139}" name="EQUIPEMENT" dataDxfId="5"/>
    <tableColumn id="2" xr3:uid="{E93C3876-1F8A-4130-9E18-C91FD70DB2EC}" name="OT" dataDxfId="4"/>
    <tableColumn id="3" xr3:uid="{A8CE1863-DB19-48EF-960C-80842B9CFEE8}" name="COUT" dataDxfId="3" dataCellStyle="Monétaire"/>
    <tableColumn id="4" xr3:uid="{97F9BF8E-B08A-4888-854B-1898973B7CD4}" name="INTITULE OT" dataDxfId="2"/>
    <tableColumn id="5" xr3:uid="{FF2850F5-941F-429B-B263-4300DFAD121B}" name="ATTRIBUTION" dataDxfId="1"/>
    <tableColumn id="6" xr3:uid="{CB590814-532A-44CD-806C-B9F929F9478E}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9AA0C-5ADD-45BF-BE2E-50CE02222463}">
  <sheetPr codeName="Feuil2"/>
  <dimension ref="A1:AG41"/>
  <sheetViews>
    <sheetView workbookViewId="0">
      <pane ySplit="2" topLeftCell="A3" activePane="bottomLeft" state="frozen"/>
      <selection pane="bottomLeft" sqref="A1:XFD1"/>
    </sheetView>
  </sheetViews>
  <sheetFormatPr baseColWidth="10" defaultRowHeight="15" x14ac:dyDescent="0.25"/>
  <cols>
    <col min="3" max="3" width="13.85546875" customWidth="1"/>
    <col min="6" max="6" width="37.140625" bestFit="1" customWidth="1"/>
    <col min="7" max="7" width="22.140625" customWidth="1"/>
    <col min="11" max="11" width="11.85546875" customWidth="1"/>
    <col min="13" max="13" width="18.85546875" bestFit="1" customWidth="1"/>
    <col min="14" max="14" width="34.42578125" bestFit="1" customWidth="1"/>
    <col min="15" max="15" width="11.7109375" customWidth="1"/>
    <col min="16" max="16" width="11.85546875" customWidth="1"/>
    <col min="17" max="17" width="11" customWidth="1"/>
    <col min="18" max="18" width="19.5703125" customWidth="1"/>
    <col min="20" max="20" width="19.140625" customWidth="1"/>
    <col min="21" max="21" width="34.42578125" bestFit="1" customWidth="1"/>
    <col min="22" max="22" width="12" customWidth="1"/>
    <col min="23" max="23" width="21.85546875" customWidth="1"/>
    <col min="29" max="30" width="13.140625" customWidth="1"/>
    <col min="31" max="31" width="16.5703125" customWidth="1"/>
    <col min="32" max="32" width="12.5703125" customWidth="1"/>
    <col min="33" max="33" width="44.5703125" bestFit="1" customWidth="1"/>
  </cols>
  <sheetData>
    <row r="1" spans="1:33" s="76" customFormat="1" ht="45.95" customHeight="1" x14ac:dyDescent="0.25"/>
    <row r="2" spans="1:33" x14ac:dyDescent="0.25">
      <c r="A2" s="45" t="s">
        <v>53</v>
      </c>
      <c r="B2" s="45" t="s">
        <v>54</v>
      </c>
      <c r="C2" s="45" t="s">
        <v>55</v>
      </c>
      <c r="D2" s="45" t="s">
        <v>56</v>
      </c>
      <c r="E2" s="45" t="s">
        <v>57</v>
      </c>
      <c r="F2" s="45" t="s">
        <v>58</v>
      </c>
      <c r="G2" s="45" t="s">
        <v>59</v>
      </c>
      <c r="H2" s="45" t="s">
        <v>60</v>
      </c>
      <c r="I2" s="45" t="s">
        <v>61</v>
      </c>
      <c r="J2" s="45" t="s">
        <v>62</v>
      </c>
      <c r="K2" s="45" t="s">
        <v>63</v>
      </c>
      <c r="L2" s="45" t="s">
        <v>64</v>
      </c>
      <c r="M2" s="45" t="s">
        <v>65</v>
      </c>
      <c r="N2" s="45" t="s">
        <v>66</v>
      </c>
      <c r="O2" s="46" t="s">
        <v>67</v>
      </c>
      <c r="P2" s="46" t="s">
        <v>68</v>
      </c>
      <c r="Q2" s="46" t="s">
        <v>69</v>
      </c>
      <c r="R2" s="47" t="s">
        <v>70</v>
      </c>
      <c r="S2" s="46" t="s">
        <v>71</v>
      </c>
      <c r="T2" s="45" t="s">
        <v>72</v>
      </c>
      <c r="U2" s="45" t="s">
        <v>73</v>
      </c>
      <c r="V2" s="45" t="s">
        <v>74</v>
      </c>
      <c r="W2" s="45" t="s">
        <v>75</v>
      </c>
      <c r="X2" s="45" t="s">
        <v>76</v>
      </c>
      <c r="Y2" s="45" t="s">
        <v>77</v>
      </c>
      <c r="Z2" s="45" t="s">
        <v>78</v>
      </c>
      <c r="AA2" s="45" t="s">
        <v>79</v>
      </c>
      <c r="AB2" s="45" t="s">
        <v>80</v>
      </c>
      <c r="AC2" s="45" t="s">
        <v>81</v>
      </c>
      <c r="AD2" s="45" t="s">
        <v>82</v>
      </c>
      <c r="AE2" s="45" t="s">
        <v>83</v>
      </c>
      <c r="AF2" s="48" t="s">
        <v>84</v>
      </c>
      <c r="AG2" s="49" t="s">
        <v>85</v>
      </c>
    </row>
    <row r="3" spans="1:33" x14ac:dyDescent="0.25">
      <c r="A3" s="50">
        <v>402051198</v>
      </c>
      <c r="B3" t="s">
        <v>94</v>
      </c>
      <c r="C3" t="s">
        <v>102</v>
      </c>
      <c r="D3" t="s">
        <v>99</v>
      </c>
      <c r="E3" t="s">
        <v>96</v>
      </c>
      <c r="F3" t="s">
        <v>0</v>
      </c>
      <c r="G3" t="s">
        <v>0</v>
      </c>
      <c r="H3" t="s">
        <v>0</v>
      </c>
      <c r="I3" t="s">
        <v>100</v>
      </c>
      <c r="J3" t="s">
        <v>103</v>
      </c>
      <c r="K3" t="s">
        <v>104</v>
      </c>
      <c r="L3" t="s">
        <v>101</v>
      </c>
      <c r="M3" t="s">
        <v>0</v>
      </c>
      <c r="O3" s="44">
        <v>44631</v>
      </c>
      <c r="P3" s="44">
        <v>44631</v>
      </c>
      <c r="Q3" s="44">
        <v>44631</v>
      </c>
      <c r="R3">
        <v>22.68</v>
      </c>
      <c r="S3" t="s">
        <v>98</v>
      </c>
      <c r="T3" t="s">
        <v>204</v>
      </c>
      <c r="U3" t="s">
        <v>45</v>
      </c>
      <c r="V3" t="s">
        <v>0</v>
      </c>
      <c r="W3" t="s">
        <v>0</v>
      </c>
      <c r="X3">
        <v>10</v>
      </c>
      <c r="Y3" t="s">
        <v>0</v>
      </c>
      <c r="Z3" t="s">
        <v>0</v>
      </c>
      <c r="AA3" t="s">
        <v>40</v>
      </c>
      <c r="AB3" t="s">
        <v>105</v>
      </c>
      <c r="AF3" t="s">
        <v>89</v>
      </c>
      <c r="AG3" s="42" t="e">
        <f>IF(ISNA(VLOOKUP(VALUE(A3),#REF!,3,0)),"",(VLOOKUP(VALUE(A3),#REF!,3,0)))</f>
        <v>#REF!</v>
      </c>
    </row>
    <row r="4" spans="1:33" x14ac:dyDescent="0.25">
      <c r="A4" s="50">
        <v>402082240</v>
      </c>
      <c r="B4" t="s">
        <v>94</v>
      </c>
      <c r="C4" t="s">
        <v>106</v>
      </c>
      <c r="D4" t="s">
        <v>95</v>
      </c>
      <c r="E4" t="s">
        <v>96</v>
      </c>
      <c r="F4" t="s">
        <v>0</v>
      </c>
      <c r="G4" t="s">
        <v>0</v>
      </c>
      <c r="H4" t="s">
        <v>0</v>
      </c>
      <c r="I4" t="s">
        <v>7</v>
      </c>
      <c r="J4" t="s">
        <v>0</v>
      </c>
      <c r="K4" t="s">
        <v>0</v>
      </c>
      <c r="L4" t="s">
        <v>97</v>
      </c>
      <c r="M4" t="s">
        <v>107</v>
      </c>
      <c r="N4" t="s">
        <v>39</v>
      </c>
      <c r="O4" s="44">
        <v>44634</v>
      </c>
      <c r="P4" s="44">
        <v>44634</v>
      </c>
      <c r="Q4" s="44">
        <v>44634</v>
      </c>
      <c r="R4">
        <v>1.43</v>
      </c>
      <c r="S4" t="s">
        <v>98</v>
      </c>
      <c r="T4" t="s">
        <v>50</v>
      </c>
      <c r="U4" t="s">
        <v>43</v>
      </c>
      <c r="V4" t="s">
        <v>51</v>
      </c>
      <c r="W4" t="s">
        <v>52</v>
      </c>
      <c r="X4">
        <v>11</v>
      </c>
      <c r="Y4" t="s">
        <v>0</v>
      </c>
      <c r="Z4" t="s">
        <v>0</v>
      </c>
      <c r="AA4" t="s">
        <v>40</v>
      </c>
      <c r="AB4" t="e">
        <v>#N/A</v>
      </c>
      <c r="AF4" t="s">
        <v>88</v>
      </c>
      <c r="AG4" s="42" t="e">
        <f>IF(ISNA(VLOOKUP(VALUE(A4),#REF!,3,0)),"",(VLOOKUP(VALUE(A4),#REF!,3,0)))</f>
        <v>#REF!</v>
      </c>
    </row>
    <row r="5" spans="1:33" x14ac:dyDescent="0.25">
      <c r="A5" s="50">
        <v>402082325</v>
      </c>
      <c r="B5" t="s">
        <v>94</v>
      </c>
      <c r="C5" t="s">
        <v>108</v>
      </c>
      <c r="D5" t="s">
        <v>95</v>
      </c>
      <c r="E5" t="s">
        <v>96</v>
      </c>
      <c r="F5" t="s">
        <v>0</v>
      </c>
      <c r="G5" t="s">
        <v>0</v>
      </c>
      <c r="H5" t="s">
        <v>0</v>
      </c>
      <c r="I5" t="s">
        <v>7</v>
      </c>
      <c r="J5" t="s">
        <v>0</v>
      </c>
      <c r="K5" t="s">
        <v>0</v>
      </c>
      <c r="L5" t="s">
        <v>97</v>
      </c>
      <c r="M5" t="s">
        <v>109</v>
      </c>
      <c r="N5" t="s">
        <v>39</v>
      </c>
      <c r="O5" s="44">
        <v>44634</v>
      </c>
      <c r="P5" s="44">
        <v>44634</v>
      </c>
      <c r="Q5" s="44">
        <v>44634</v>
      </c>
      <c r="R5">
        <v>12.5</v>
      </c>
      <c r="S5" t="s">
        <v>98</v>
      </c>
      <c r="T5" t="s">
        <v>46</v>
      </c>
      <c r="U5" t="s">
        <v>47</v>
      </c>
      <c r="V5" t="s">
        <v>48</v>
      </c>
      <c r="W5" t="s">
        <v>34</v>
      </c>
      <c r="X5">
        <v>11</v>
      </c>
      <c r="Y5" t="s">
        <v>0</v>
      </c>
      <c r="Z5" t="s">
        <v>0</v>
      </c>
      <c r="AA5" t="s">
        <v>40</v>
      </c>
      <c r="AB5" t="e">
        <v>#N/A</v>
      </c>
      <c r="AF5" t="s">
        <v>88</v>
      </c>
      <c r="AG5" s="42" t="e">
        <f>IF(ISNA(VLOOKUP(VALUE(A5),#REF!,3,0)),"",(VLOOKUP(VALUE(A5),#REF!,3,0)))</f>
        <v>#REF!</v>
      </c>
    </row>
    <row r="6" spans="1:33" x14ac:dyDescent="0.25">
      <c r="A6" s="50">
        <v>402082325</v>
      </c>
      <c r="B6" t="s">
        <v>94</v>
      </c>
      <c r="C6" t="s">
        <v>108</v>
      </c>
      <c r="D6" t="s">
        <v>95</v>
      </c>
      <c r="E6" t="s">
        <v>96</v>
      </c>
      <c r="F6" t="s">
        <v>0</v>
      </c>
      <c r="G6" t="s">
        <v>0</v>
      </c>
      <c r="H6" t="s">
        <v>0</v>
      </c>
      <c r="I6" t="s">
        <v>7</v>
      </c>
      <c r="J6" t="s">
        <v>0</v>
      </c>
      <c r="K6" t="s">
        <v>0</v>
      </c>
      <c r="L6" t="s">
        <v>97</v>
      </c>
      <c r="M6" t="s">
        <v>109</v>
      </c>
      <c r="N6" t="s">
        <v>39</v>
      </c>
      <c r="O6" s="44">
        <v>44634</v>
      </c>
      <c r="P6" s="44">
        <v>44634</v>
      </c>
      <c r="Q6" s="44">
        <v>44634</v>
      </c>
      <c r="R6">
        <v>12.5</v>
      </c>
      <c r="S6" t="s">
        <v>98</v>
      </c>
      <c r="T6" t="s">
        <v>46</v>
      </c>
      <c r="U6" t="s">
        <v>47</v>
      </c>
      <c r="V6" t="s">
        <v>48</v>
      </c>
      <c r="W6" t="s">
        <v>34</v>
      </c>
      <c r="X6">
        <v>11</v>
      </c>
      <c r="Y6" t="s">
        <v>0</v>
      </c>
      <c r="Z6" t="s">
        <v>0</v>
      </c>
      <c r="AA6" t="s">
        <v>40</v>
      </c>
      <c r="AB6" t="e">
        <v>#N/A</v>
      </c>
      <c r="AF6" t="s">
        <v>88</v>
      </c>
      <c r="AG6" s="42" t="e">
        <f>IF(ISNA(VLOOKUP(VALUE(A6),#REF!,3,0)),"",(VLOOKUP(VALUE(A6),#REF!,3,0)))</f>
        <v>#REF!</v>
      </c>
    </row>
    <row r="7" spans="1:33" x14ac:dyDescent="0.25">
      <c r="A7" s="50">
        <v>402075221</v>
      </c>
      <c r="B7" t="s">
        <v>94</v>
      </c>
      <c r="C7" t="s">
        <v>110</v>
      </c>
      <c r="D7" t="s">
        <v>99</v>
      </c>
      <c r="E7" t="s">
        <v>96</v>
      </c>
      <c r="F7" t="s">
        <v>0</v>
      </c>
      <c r="G7" t="s">
        <v>0</v>
      </c>
      <c r="H7" t="s">
        <v>0</v>
      </c>
      <c r="I7" t="s">
        <v>100</v>
      </c>
      <c r="J7" t="s">
        <v>111</v>
      </c>
      <c r="K7" t="s">
        <v>112</v>
      </c>
      <c r="L7" t="s">
        <v>101</v>
      </c>
      <c r="M7" t="s">
        <v>0</v>
      </c>
      <c r="N7" t="s">
        <v>39</v>
      </c>
      <c r="O7" s="44">
        <v>44634</v>
      </c>
      <c r="P7" s="44">
        <v>44634</v>
      </c>
      <c r="Q7" s="44">
        <v>44634</v>
      </c>
      <c r="R7">
        <v>121.1</v>
      </c>
      <c r="S7" t="s">
        <v>98</v>
      </c>
      <c r="T7" t="s">
        <v>41</v>
      </c>
      <c r="U7" t="s">
        <v>44</v>
      </c>
      <c r="V7" t="s">
        <v>0</v>
      </c>
      <c r="W7" t="s">
        <v>0</v>
      </c>
      <c r="X7">
        <v>11</v>
      </c>
      <c r="Y7" t="s">
        <v>0</v>
      </c>
      <c r="Z7" t="s">
        <v>0</v>
      </c>
      <c r="AA7" t="s">
        <v>40</v>
      </c>
      <c r="AB7" t="s">
        <v>113</v>
      </c>
      <c r="AF7" t="s">
        <v>86</v>
      </c>
      <c r="AG7" s="42" t="e">
        <f>IF(ISNA(VLOOKUP(VALUE(A7),#REF!,3,0)),"",(VLOOKUP(VALUE(A7),#REF!,3,0)))</f>
        <v>#REF!</v>
      </c>
    </row>
    <row r="8" spans="1:33" x14ac:dyDescent="0.25">
      <c r="A8">
        <v>401971460</v>
      </c>
      <c r="B8" t="s">
        <v>94</v>
      </c>
      <c r="C8" t="s">
        <v>116</v>
      </c>
      <c r="D8" t="s">
        <v>99</v>
      </c>
      <c r="E8" t="s">
        <v>96</v>
      </c>
      <c r="F8" t="s">
        <v>0</v>
      </c>
      <c r="G8" t="s">
        <v>0</v>
      </c>
      <c r="H8" t="s">
        <v>0</v>
      </c>
      <c r="I8" t="s">
        <v>100</v>
      </c>
      <c r="J8" t="s">
        <v>117</v>
      </c>
      <c r="K8" t="s">
        <v>118</v>
      </c>
      <c r="L8" t="s">
        <v>119</v>
      </c>
      <c r="M8" t="s">
        <v>0</v>
      </c>
      <c r="N8" t="s">
        <v>42</v>
      </c>
      <c r="O8" s="44">
        <v>44631</v>
      </c>
      <c r="P8" s="44">
        <v>44631</v>
      </c>
      <c r="Q8" s="44">
        <v>44631</v>
      </c>
      <c r="R8">
        <v>378.35</v>
      </c>
      <c r="S8" t="s">
        <v>98</v>
      </c>
      <c r="T8" t="s">
        <v>49</v>
      </c>
      <c r="U8" t="s">
        <v>45</v>
      </c>
      <c r="V8" t="s">
        <v>0</v>
      </c>
      <c r="W8" t="s">
        <v>0</v>
      </c>
      <c r="X8">
        <v>10</v>
      </c>
      <c r="Y8" t="s">
        <v>0</v>
      </c>
      <c r="Z8" t="s">
        <v>0</v>
      </c>
      <c r="AA8" t="s">
        <v>40</v>
      </c>
      <c r="AB8" t="s">
        <v>120</v>
      </c>
      <c r="AF8" t="s">
        <v>87</v>
      </c>
      <c r="AG8" s="42" t="e">
        <f>IF(ISNA(VLOOKUP(VALUE(A8),#REF!,3,0)),"",(VLOOKUP(VALUE(A8),#REF!,3,0)))</f>
        <v>#REF!</v>
      </c>
    </row>
    <row r="9" spans="1:33" x14ac:dyDescent="0.25">
      <c r="A9">
        <v>402038390</v>
      </c>
      <c r="B9" t="s">
        <v>94</v>
      </c>
      <c r="C9" t="s">
        <v>126</v>
      </c>
      <c r="D9" t="s">
        <v>95</v>
      </c>
      <c r="E9" t="s">
        <v>96</v>
      </c>
      <c r="F9" t="s">
        <v>0</v>
      </c>
      <c r="G9" t="s">
        <v>0</v>
      </c>
      <c r="H9" t="s">
        <v>0</v>
      </c>
      <c r="I9" t="s">
        <v>7</v>
      </c>
      <c r="J9" t="s">
        <v>0</v>
      </c>
      <c r="K9" t="s">
        <v>0</v>
      </c>
      <c r="L9" t="s">
        <v>97</v>
      </c>
      <c r="M9" t="s">
        <v>127</v>
      </c>
      <c r="N9" t="s">
        <v>42</v>
      </c>
      <c r="O9" s="44">
        <v>44564</v>
      </c>
      <c r="P9" s="44">
        <v>44564</v>
      </c>
      <c r="Q9" s="44">
        <v>44564</v>
      </c>
      <c r="R9">
        <v>71.900000000000006</v>
      </c>
      <c r="S9" t="s">
        <v>98</v>
      </c>
      <c r="T9" t="s">
        <v>49</v>
      </c>
      <c r="U9" t="s">
        <v>128</v>
      </c>
      <c r="V9" t="s">
        <v>129</v>
      </c>
      <c r="W9" t="s">
        <v>130</v>
      </c>
      <c r="X9">
        <v>1</v>
      </c>
      <c r="Y9" t="s">
        <v>0</v>
      </c>
      <c r="Z9" t="s">
        <v>0</v>
      </c>
      <c r="AA9" t="s">
        <v>40</v>
      </c>
      <c r="AB9" t="e">
        <v>#N/A</v>
      </c>
      <c r="AF9" t="s">
        <v>88</v>
      </c>
      <c r="AG9" s="42" t="e">
        <f>IF(ISNA(VLOOKUP(VALUE(A9),#REF!,3,0)),"",(VLOOKUP(VALUE(A9),#REF!,3,0)))</f>
        <v>#REF!</v>
      </c>
    </row>
    <row r="10" spans="1:33" x14ac:dyDescent="0.25">
      <c r="A10">
        <v>402039368</v>
      </c>
      <c r="B10" t="s">
        <v>94</v>
      </c>
      <c r="C10" t="s">
        <v>131</v>
      </c>
      <c r="D10" t="s">
        <v>95</v>
      </c>
      <c r="E10" t="s">
        <v>96</v>
      </c>
      <c r="F10" t="s">
        <v>0</v>
      </c>
      <c r="G10" t="s">
        <v>0</v>
      </c>
      <c r="H10" t="s">
        <v>0</v>
      </c>
      <c r="I10" t="s">
        <v>7</v>
      </c>
      <c r="J10" t="s">
        <v>0</v>
      </c>
      <c r="K10" t="s">
        <v>0</v>
      </c>
      <c r="L10" t="s">
        <v>97</v>
      </c>
      <c r="M10" t="s">
        <v>132</v>
      </c>
      <c r="N10" t="s">
        <v>39</v>
      </c>
      <c r="O10" s="44">
        <v>44564</v>
      </c>
      <c r="P10" s="44">
        <v>44564</v>
      </c>
      <c r="Q10" s="44">
        <v>44564</v>
      </c>
      <c r="R10">
        <v>22.3</v>
      </c>
      <c r="S10" t="s">
        <v>98</v>
      </c>
      <c r="T10" t="s">
        <v>49</v>
      </c>
      <c r="U10" t="s">
        <v>43</v>
      </c>
      <c r="V10" t="s">
        <v>133</v>
      </c>
      <c r="W10" t="s">
        <v>134</v>
      </c>
      <c r="X10">
        <v>1</v>
      </c>
      <c r="Y10" t="s">
        <v>0</v>
      </c>
      <c r="Z10" t="s">
        <v>0</v>
      </c>
      <c r="AA10" t="s">
        <v>40</v>
      </c>
      <c r="AB10" t="e">
        <v>#N/A</v>
      </c>
      <c r="AD10">
        <v>80000</v>
      </c>
      <c r="AF10" t="s">
        <v>135</v>
      </c>
      <c r="AG10" s="42" t="e">
        <f>IF(ISNA(VLOOKUP(VALUE(A10),#REF!,3,0)),"",(VLOOKUP(VALUE(A10),#REF!,3,0)))</f>
        <v>#REF!</v>
      </c>
    </row>
    <row r="11" spans="1:33" x14ac:dyDescent="0.25">
      <c r="A11">
        <v>402039368</v>
      </c>
      <c r="B11" t="s">
        <v>94</v>
      </c>
      <c r="C11" t="s">
        <v>131</v>
      </c>
      <c r="D11" t="s">
        <v>95</v>
      </c>
      <c r="E11" t="s">
        <v>96</v>
      </c>
      <c r="F11" t="s">
        <v>0</v>
      </c>
      <c r="G11" t="s">
        <v>0</v>
      </c>
      <c r="H11" t="s">
        <v>0</v>
      </c>
      <c r="I11" t="s">
        <v>7</v>
      </c>
      <c r="J11" t="s">
        <v>0</v>
      </c>
      <c r="K11" t="s">
        <v>0</v>
      </c>
      <c r="L11" t="s">
        <v>97</v>
      </c>
      <c r="M11" t="s">
        <v>136</v>
      </c>
      <c r="N11" t="s">
        <v>39</v>
      </c>
      <c r="O11" s="44">
        <v>44564</v>
      </c>
      <c r="P11" s="44">
        <v>44564</v>
      </c>
      <c r="Q11" s="44">
        <v>44564</v>
      </c>
      <c r="R11">
        <v>36.1</v>
      </c>
      <c r="S11" t="s">
        <v>98</v>
      </c>
      <c r="T11" t="s">
        <v>49</v>
      </c>
      <c r="U11" t="s">
        <v>43</v>
      </c>
      <c r="V11" t="s">
        <v>133</v>
      </c>
      <c r="W11" t="s">
        <v>134</v>
      </c>
      <c r="X11">
        <v>1</v>
      </c>
      <c r="Y11" t="s">
        <v>0</v>
      </c>
      <c r="Z11" t="s">
        <v>0</v>
      </c>
      <c r="AA11" t="s">
        <v>40</v>
      </c>
      <c r="AB11" t="e">
        <v>#N/A</v>
      </c>
      <c r="AF11" t="s">
        <v>135</v>
      </c>
      <c r="AG11" s="42" t="e">
        <f>IF(ISNA(VLOOKUP(VALUE(A11),#REF!,3,0)),"",(VLOOKUP(VALUE(A11),#REF!,3,0)))</f>
        <v>#REF!</v>
      </c>
    </row>
    <row r="12" spans="1:33" x14ac:dyDescent="0.25">
      <c r="A12">
        <v>402039384</v>
      </c>
      <c r="B12" t="s">
        <v>94</v>
      </c>
      <c r="C12" t="s">
        <v>137</v>
      </c>
      <c r="D12" t="s">
        <v>95</v>
      </c>
      <c r="E12" t="s">
        <v>96</v>
      </c>
      <c r="F12" t="s">
        <v>0</v>
      </c>
      <c r="G12" t="s">
        <v>0</v>
      </c>
      <c r="H12" t="s">
        <v>0</v>
      </c>
      <c r="I12" t="s">
        <v>7</v>
      </c>
      <c r="J12" t="s">
        <v>0</v>
      </c>
      <c r="K12" t="s">
        <v>0</v>
      </c>
      <c r="L12" t="s">
        <v>97</v>
      </c>
      <c r="M12" t="s">
        <v>138</v>
      </c>
      <c r="N12" t="s">
        <v>139</v>
      </c>
      <c r="O12" s="44">
        <v>44564</v>
      </c>
      <c r="P12" s="44">
        <v>44564</v>
      </c>
      <c r="Q12" s="44">
        <v>44564</v>
      </c>
      <c r="R12">
        <v>195</v>
      </c>
      <c r="S12" t="s">
        <v>98</v>
      </c>
      <c r="T12" t="s">
        <v>49</v>
      </c>
      <c r="U12" t="s">
        <v>140</v>
      </c>
      <c r="V12" t="s">
        <v>141</v>
      </c>
      <c r="W12" t="s">
        <v>142</v>
      </c>
      <c r="X12">
        <v>1</v>
      </c>
      <c r="Y12" t="s">
        <v>0</v>
      </c>
      <c r="Z12" t="s">
        <v>0</v>
      </c>
      <c r="AA12" t="s">
        <v>40</v>
      </c>
      <c r="AB12" t="e">
        <v>#N/A</v>
      </c>
      <c r="AF12" t="s">
        <v>86</v>
      </c>
      <c r="AG12" s="42" t="e">
        <f>IF(ISNA(VLOOKUP(VALUE(A12),#REF!,3,0)),"",(VLOOKUP(VALUE(A12),#REF!,3,0)))</f>
        <v>#REF!</v>
      </c>
    </row>
    <row r="13" spans="1:33" x14ac:dyDescent="0.25">
      <c r="A13">
        <v>402039653</v>
      </c>
      <c r="B13" t="s">
        <v>94</v>
      </c>
      <c r="C13" t="s">
        <v>143</v>
      </c>
      <c r="D13" t="s">
        <v>95</v>
      </c>
      <c r="E13" t="s">
        <v>96</v>
      </c>
      <c r="F13" t="s">
        <v>0</v>
      </c>
      <c r="G13" t="s">
        <v>0</v>
      </c>
      <c r="H13" t="s">
        <v>0</v>
      </c>
      <c r="I13" t="s">
        <v>7</v>
      </c>
      <c r="J13" t="s">
        <v>0</v>
      </c>
      <c r="K13" t="s">
        <v>0</v>
      </c>
      <c r="L13" t="s">
        <v>97</v>
      </c>
      <c r="M13" t="s">
        <v>144</v>
      </c>
      <c r="N13" t="s">
        <v>39</v>
      </c>
      <c r="O13" s="44">
        <v>44564</v>
      </c>
      <c r="P13" s="44">
        <v>44564</v>
      </c>
      <c r="Q13" s="44">
        <v>44564</v>
      </c>
      <c r="R13">
        <v>372</v>
      </c>
      <c r="S13" t="s">
        <v>98</v>
      </c>
      <c r="T13" t="s">
        <v>49</v>
      </c>
      <c r="U13" t="s">
        <v>145</v>
      </c>
      <c r="V13" t="s">
        <v>0</v>
      </c>
      <c r="W13" t="s">
        <v>0</v>
      </c>
      <c r="X13">
        <v>1</v>
      </c>
      <c r="Y13" t="s">
        <v>0</v>
      </c>
      <c r="Z13" t="s">
        <v>0</v>
      </c>
      <c r="AA13" t="s">
        <v>40</v>
      </c>
      <c r="AB13" t="e">
        <v>#N/A</v>
      </c>
      <c r="AD13">
        <v>35000</v>
      </c>
      <c r="AF13" t="s">
        <v>88</v>
      </c>
      <c r="AG13" s="42" t="e">
        <f>IF(ISNA(VLOOKUP(VALUE(A13),#REF!,3,0)),"",(VLOOKUP(VALUE(A13),#REF!,3,0)))</f>
        <v>#REF!</v>
      </c>
    </row>
    <row r="14" spans="1:33" x14ac:dyDescent="0.25">
      <c r="A14">
        <v>402039653</v>
      </c>
      <c r="B14" t="s">
        <v>94</v>
      </c>
      <c r="C14" t="s">
        <v>143</v>
      </c>
      <c r="D14" t="s">
        <v>95</v>
      </c>
      <c r="E14" t="s">
        <v>96</v>
      </c>
      <c r="F14" t="s">
        <v>0</v>
      </c>
      <c r="G14" t="s">
        <v>0</v>
      </c>
      <c r="H14" t="s">
        <v>0</v>
      </c>
      <c r="I14" t="s">
        <v>7</v>
      </c>
      <c r="J14" t="s">
        <v>0</v>
      </c>
      <c r="K14" t="s">
        <v>0</v>
      </c>
      <c r="L14" t="s">
        <v>97</v>
      </c>
      <c r="M14" t="s">
        <v>146</v>
      </c>
      <c r="N14" t="s">
        <v>39</v>
      </c>
      <c r="O14" s="44">
        <v>44564</v>
      </c>
      <c r="P14" s="44">
        <v>44564</v>
      </c>
      <c r="Q14" s="44">
        <v>44564</v>
      </c>
      <c r="R14">
        <v>55.63</v>
      </c>
      <c r="S14" t="s">
        <v>98</v>
      </c>
      <c r="T14" t="s">
        <v>49</v>
      </c>
      <c r="U14" t="s">
        <v>145</v>
      </c>
      <c r="V14" t="s">
        <v>0</v>
      </c>
      <c r="W14" t="s">
        <v>0</v>
      </c>
      <c r="X14">
        <v>1</v>
      </c>
      <c r="Y14" t="s">
        <v>0</v>
      </c>
      <c r="Z14" t="s">
        <v>0</v>
      </c>
      <c r="AA14" t="s">
        <v>40</v>
      </c>
      <c r="AB14" t="e">
        <v>#N/A</v>
      </c>
      <c r="AF14" t="s">
        <v>88</v>
      </c>
      <c r="AG14" s="42" t="e">
        <f>IF(ISNA(VLOOKUP(VALUE(A14),#REF!,3,0)),"",(VLOOKUP(VALUE(A14),#REF!,3,0)))</f>
        <v>#REF!</v>
      </c>
    </row>
    <row r="15" spans="1:33" x14ac:dyDescent="0.25">
      <c r="A15">
        <v>402039653</v>
      </c>
      <c r="B15" t="s">
        <v>94</v>
      </c>
      <c r="C15" t="s">
        <v>143</v>
      </c>
      <c r="D15" t="s">
        <v>95</v>
      </c>
      <c r="E15" t="s">
        <v>96</v>
      </c>
      <c r="F15" t="s">
        <v>0</v>
      </c>
      <c r="G15" t="s">
        <v>0</v>
      </c>
      <c r="H15" t="s">
        <v>0</v>
      </c>
      <c r="I15" t="s">
        <v>7</v>
      </c>
      <c r="J15" t="s">
        <v>0</v>
      </c>
      <c r="K15" t="s">
        <v>0</v>
      </c>
      <c r="L15" t="s">
        <v>97</v>
      </c>
      <c r="M15" t="s">
        <v>147</v>
      </c>
      <c r="N15" t="s">
        <v>39</v>
      </c>
      <c r="O15" s="44">
        <v>44564</v>
      </c>
      <c r="P15" s="44">
        <v>44564</v>
      </c>
      <c r="Q15" s="44">
        <v>44564</v>
      </c>
      <c r="R15">
        <v>55.11</v>
      </c>
      <c r="S15" t="s">
        <v>98</v>
      </c>
      <c r="T15" t="s">
        <v>49</v>
      </c>
      <c r="U15" t="s">
        <v>145</v>
      </c>
      <c r="V15" t="s">
        <v>0</v>
      </c>
      <c r="W15" t="s">
        <v>0</v>
      </c>
      <c r="X15">
        <v>1</v>
      </c>
      <c r="Y15" t="s">
        <v>0</v>
      </c>
      <c r="Z15" t="s">
        <v>0</v>
      </c>
      <c r="AA15" t="s">
        <v>40</v>
      </c>
      <c r="AB15" t="e">
        <v>#N/A</v>
      </c>
      <c r="AF15" t="s">
        <v>88</v>
      </c>
      <c r="AG15" s="42" t="e">
        <f>IF(ISNA(VLOOKUP(VALUE(A15),#REF!,3,0)),"",(VLOOKUP(VALUE(A15),#REF!,3,0)))</f>
        <v>#REF!</v>
      </c>
    </row>
    <row r="16" spans="1:33" x14ac:dyDescent="0.25">
      <c r="A16">
        <v>402039654</v>
      </c>
      <c r="B16" t="s">
        <v>94</v>
      </c>
      <c r="C16" t="s">
        <v>148</v>
      </c>
      <c r="D16" t="s">
        <v>95</v>
      </c>
      <c r="E16" t="s">
        <v>96</v>
      </c>
      <c r="F16" t="s">
        <v>0</v>
      </c>
      <c r="G16" t="s">
        <v>0</v>
      </c>
      <c r="H16" t="s">
        <v>0</v>
      </c>
      <c r="I16" t="s">
        <v>7</v>
      </c>
      <c r="J16" t="s">
        <v>0</v>
      </c>
      <c r="K16" t="s">
        <v>0</v>
      </c>
      <c r="L16" t="s">
        <v>97</v>
      </c>
      <c r="M16" t="s">
        <v>149</v>
      </c>
      <c r="N16" t="s">
        <v>39</v>
      </c>
      <c r="O16" s="44">
        <v>44564</v>
      </c>
      <c r="P16" s="44">
        <v>44564</v>
      </c>
      <c r="Q16" s="44">
        <v>44564</v>
      </c>
      <c r="R16">
        <v>2.62</v>
      </c>
      <c r="S16" t="s">
        <v>98</v>
      </c>
      <c r="T16" t="s">
        <v>49</v>
      </c>
      <c r="U16" t="s">
        <v>150</v>
      </c>
      <c r="V16" t="s">
        <v>151</v>
      </c>
      <c r="W16" t="s">
        <v>152</v>
      </c>
      <c r="X16">
        <v>1</v>
      </c>
      <c r="Y16" t="s">
        <v>0</v>
      </c>
      <c r="Z16" t="s">
        <v>0</v>
      </c>
      <c r="AA16" t="s">
        <v>40</v>
      </c>
      <c r="AB16" t="e">
        <v>#N/A</v>
      </c>
      <c r="AD16">
        <v>50000</v>
      </c>
      <c r="AF16" t="s">
        <v>88</v>
      </c>
      <c r="AG16" s="42" t="e">
        <f>IF(ISNA(VLOOKUP(VALUE(A16),#REF!,3,0)),"",(VLOOKUP(VALUE(A16),#REF!,3,0)))</f>
        <v>#REF!</v>
      </c>
    </row>
    <row r="17" spans="1:33" x14ac:dyDescent="0.25">
      <c r="A17">
        <v>402039654</v>
      </c>
      <c r="B17" t="s">
        <v>94</v>
      </c>
      <c r="C17" t="s">
        <v>148</v>
      </c>
      <c r="D17" t="s">
        <v>95</v>
      </c>
      <c r="E17" t="s">
        <v>96</v>
      </c>
      <c r="F17" t="s">
        <v>0</v>
      </c>
      <c r="G17" t="s">
        <v>0</v>
      </c>
      <c r="H17" t="s">
        <v>0</v>
      </c>
      <c r="I17" t="s">
        <v>7</v>
      </c>
      <c r="J17" t="s">
        <v>0</v>
      </c>
      <c r="K17" t="s">
        <v>0</v>
      </c>
      <c r="L17" t="s">
        <v>97</v>
      </c>
      <c r="M17" t="s">
        <v>153</v>
      </c>
      <c r="N17" t="s">
        <v>39</v>
      </c>
      <c r="O17" s="44">
        <v>44564</v>
      </c>
      <c r="P17" s="44">
        <v>44564</v>
      </c>
      <c r="Q17" s="44">
        <v>44564</v>
      </c>
      <c r="R17">
        <v>10</v>
      </c>
      <c r="S17" t="s">
        <v>98</v>
      </c>
      <c r="T17" t="s">
        <v>49</v>
      </c>
      <c r="U17" t="s">
        <v>150</v>
      </c>
      <c r="V17" t="s">
        <v>151</v>
      </c>
      <c r="W17" t="s">
        <v>152</v>
      </c>
      <c r="X17">
        <v>1</v>
      </c>
      <c r="Y17" t="s">
        <v>0</v>
      </c>
      <c r="Z17" t="s">
        <v>0</v>
      </c>
      <c r="AA17" t="s">
        <v>40</v>
      </c>
      <c r="AB17" t="e">
        <v>#N/A</v>
      </c>
      <c r="AF17" t="s">
        <v>88</v>
      </c>
      <c r="AG17" s="42" t="e">
        <f>IF(ISNA(VLOOKUP(VALUE(A17),#REF!,3,0)),"",(VLOOKUP(VALUE(A17),#REF!,3,0)))</f>
        <v>#REF!</v>
      </c>
    </row>
    <row r="18" spans="1:33" x14ac:dyDescent="0.25">
      <c r="A18">
        <v>402041670</v>
      </c>
      <c r="B18" t="s">
        <v>94</v>
      </c>
      <c r="C18" t="s">
        <v>154</v>
      </c>
      <c r="D18" t="s">
        <v>95</v>
      </c>
      <c r="E18" t="s">
        <v>96</v>
      </c>
      <c r="F18" t="s">
        <v>0</v>
      </c>
      <c r="G18" t="s">
        <v>0</v>
      </c>
      <c r="H18" t="s">
        <v>0</v>
      </c>
      <c r="I18" t="s">
        <v>7</v>
      </c>
      <c r="J18" t="s">
        <v>0</v>
      </c>
      <c r="K18" t="s">
        <v>0</v>
      </c>
      <c r="L18" t="s">
        <v>97</v>
      </c>
      <c r="M18" t="s">
        <v>155</v>
      </c>
      <c r="N18" t="s">
        <v>39</v>
      </c>
      <c r="O18" s="44">
        <v>44567</v>
      </c>
      <c r="P18" s="44">
        <v>44567</v>
      </c>
      <c r="Q18" s="44">
        <v>44567</v>
      </c>
      <c r="R18">
        <v>4.22</v>
      </c>
      <c r="S18" t="s">
        <v>98</v>
      </c>
      <c r="T18" t="s">
        <v>156</v>
      </c>
      <c r="U18" t="s">
        <v>157</v>
      </c>
      <c r="V18" t="s">
        <v>158</v>
      </c>
      <c r="W18" t="s">
        <v>159</v>
      </c>
      <c r="X18">
        <v>1</v>
      </c>
      <c r="Y18" t="s">
        <v>0</v>
      </c>
      <c r="Z18" t="s">
        <v>0</v>
      </c>
      <c r="AA18" t="s">
        <v>40</v>
      </c>
      <c r="AB18" t="e">
        <v>#N/A</v>
      </c>
      <c r="AD18">
        <v>45000</v>
      </c>
      <c r="AF18" t="s">
        <v>88</v>
      </c>
      <c r="AG18" s="42" t="s">
        <v>160</v>
      </c>
    </row>
    <row r="19" spans="1:33" x14ac:dyDescent="0.25">
      <c r="A19">
        <v>402041670</v>
      </c>
      <c r="B19" t="s">
        <v>94</v>
      </c>
      <c r="C19" t="s">
        <v>154</v>
      </c>
      <c r="D19" t="s">
        <v>95</v>
      </c>
      <c r="E19" t="s">
        <v>96</v>
      </c>
      <c r="F19" t="s">
        <v>0</v>
      </c>
      <c r="G19" t="s">
        <v>0</v>
      </c>
      <c r="H19" t="s">
        <v>0</v>
      </c>
      <c r="I19" t="s">
        <v>7</v>
      </c>
      <c r="J19" t="s">
        <v>0</v>
      </c>
      <c r="K19" t="s">
        <v>0</v>
      </c>
      <c r="L19" t="s">
        <v>97</v>
      </c>
      <c r="M19" t="s">
        <v>161</v>
      </c>
      <c r="N19" t="s">
        <v>39</v>
      </c>
      <c r="O19" s="44">
        <v>44567</v>
      </c>
      <c r="P19" s="44">
        <v>44567</v>
      </c>
      <c r="Q19" s="44">
        <v>44567</v>
      </c>
      <c r="R19">
        <v>4.22</v>
      </c>
      <c r="S19" t="s">
        <v>98</v>
      </c>
      <c r="T19" t="s">
        <v>156</v>
      </c>
      <c r="U19" t="s">
        <v>157</v>
      </c>
      <c r="V19" t="s">
        <v>158</v>
      </c>
      <c r="W19" t="s">
        <v>159</v>
      </c>
      <c r="X19">
        <v>1</v>
      </c>
      <c r="Y19" t="s">
        <v>0</v>
      </c>
      <c r="Z19" t="s">
        <v>0</v>
      </c>
      <c r="AA19" t="s">
        <v>40</v>
      </c>
      <c r="AB19" t="e">
        <v>#N/A</v>
      </c>
      <c r="AF19" t="s">
        <v>88</v>
      </c>
      <c r="AG19" s="42" t="s">
        <v>160</v>
      </c>
    </row>
    <row r="20" spans="1:33" x14ac:dyDescent="0.25">
      <c r="A20">
        <v>402041671</v>
      </c>
      <c r="B20" t="s">
        <v>94</v>
      </c>
      <c r="C20" t="s">
        <v>162</v>
      </c>
      <c r="D20" t="s">
        <v>95</v>
      </c>
      <c r="E20" t="s">
        <v>96</v>
      </c>
      <c r="F20" t="s">
        <v>0</v>
      </c>
      <c r="G20" t="s">
        <v>0</v>
      </c>
      <c r="H20" t="s">
        <v>0</v>
      </c>
      <c r="I20" t="s">
        <v>7</v>
      </c>
      <c r="J20" t="s">
        <v>0</v>
      </c>
      <c r="K20" t="s">
        <v>0</v>
      </c>
      <c r="L20" t="s">
        <v>97</v>
      </c>
      <c r="M20" t="s">
        <v>163</v>
      </c>
      <c r="N20" t="s">
        <v>39</v>
      </c>
      <c r="O20" s="44">
        <v>44567</v>
      </c>
      <c r="P20" s="44">
        <v>44567</v>
      </c>
      <c r="Q20" s="44">
        <v>44567</v>
      </c>
      <c r="R20">
        <v>104.3</v>
      </c>
      <c r="S20" t="s">
        <v>98</v>
      </c>
      <c r="T20" t="s">
        <v>156</v>
      </c>
      <c r="U20" t="s">
        <v>157</v>
      </c>
      <c r="V20" t="s">
        <v>158</v>
      </c>
      <c r="W20" t="s">
        <v>159</v>
      </c>
      <c r="X20">
        <v>1</v>
      </c>
      <c r="Y20" t="s">
        <v>0</v>
      </c>
      <c r="Z20" t="s">
        <v>0</v>
      </c>
      <c r="AA20" t="s">
        <v>40</v>
      </c>
      <c r="AB20" t="e">
        <v>#N/A</v>
      </c>
      <c r="AF20" t="s">
        <v>88</v>
      </c>
      <c r="AG20" s="42" t="s">
        <v>164</v>
      </c>
    </row>
    <row r="21" spans="1:33" x14ac:dyDescent="0.25">
      <c r="A21">
        <v>402003211</v>
      </c>
      <c r="B21" t="s">
        <v>94</v>
      </c>
      <c r="C21" t="s">
        <v>165</v>
      </c>
      <c r="D21" t="s">
        <v>99</v>
      </c>
      <c r="E21" t="s">
        <v>96</v>
      </c>
      <c r="F21" t="s">
        <v>0</v>
      </c>
      <c r="G21" t="s">
        <v>0</v>
      </c>
      <c r="H21" t="s">
        <v>0</v>
      </c>
      <c r="I21" t="s">
        <v>100</v>
      </c>
      <c r="J21" t="s">
        <v>166</v>
      </c>
      <c r="K21" t="s">
        <v>167</v>
      </c>
      <c r="L21" t="s">
        <v>101</v>
      </c>
      <c r="M21" t="s">
        <v>0</v>
      </c>
      <c r="N21" t="s">
        <v>168</v>
      </c>
      <c r="O21" s="44">
        <v>44567</v>
      </c>
      <c r="P21" s="44">
        <v>44567</v>
      </c>
      <c r="Q21" s="44">
        <v>44567</v>
      </c>
      <c r="R21">
        <v>6885</v>
      </c>
      <c r="S21" t="s">
        <v>98</v>
      </c>
      <c r="T21" t="s">
        <v>169</v>
      </c>
      <c r="U21" t="s">
        <v>170</v>
      </c>
      <c r="V21" t="s">
        <v>0</v>
      </c>
      <c r="W21" t="s">
        <v>0</v>
      </c>
      <c r="X21">
        <v>1</v>
      </c>
      <c r="Y21" t="s">
        <v>0</v>
      </c>
      <c r="Z21" t="s">
        <v>0</v>
      </c>
      <c r="AA21" t="s">
        <v>40</v>
      </c>
      <c r="AB21" t="s">
        <v>113</v>
      </c>
      <c r="AD21">
        <v>30000</v>
      </c>
      <c r="AF21" t="s">
        <v>135</v>
      </c>
      <c r="AG21" s="42" t="s">
        <v>171</v>
      </c>
    </row>
    <row r="22" spans="1:33" x14ac:dyDescent="0.25">
      <c r="A22">
        <v>402040738</v>
      </c>
      <c r="B22" t="s">
        <v>94</v>
      </c>
      <c r="C22" t="s">
        <v>172</v>
      </c>
      <c r="D22" t="s">
        <v>99</v>
      </c>
      <c r="E22" t="s">
        <v>96</v>
      </c>
      <c r="F22" t="s">
        <v>0</v>
      </c>
      <c r="G22" t="s">
        <v>0</v>
      </c>
      <c r="H22" t="s">
        <v>0</v>
      </c>
      <c r="I22" t="s">
        <v>100</v>
      </c>
      <c r="J22" t="s">
        <v>103</v>
      </c>
      <c r="K22" t="s">
        <v>173</v>
      </c>
      <c r="L22" t="s">
        <v>101</v>
      </c>
      <c r="M22" t="s">
        <v>0</v>
      </c>
      <c r="N22" t="s">
        <v>39</v>
      </c>
      <c r="O22" s="44">
        <v>44567</v>
      </c>
      <c r="P22" s="44">
        <v>44567</v>
      </c>
      <c r="Q22" s="44">
        <v>44567</v>
      </c>
      <c r="R22">
        <v>49.4</v>
      </c>
      <c r="S22" t="s">
        <v>98</v>
      </c>
      <c r="T22" t="s">
        <v>174</v>
      </c>
      <c r="U22" t="s">
        <v>44</v>
      </c>
      <c r="V22" t="s">
        <v>0</v>
      </c>
      <c r="W22" t="s">
        <v>0</v>
      </c>
      <c r="X22">
        <v>1</v>
      </c>
      <c r="Y22" t="s">
        <v>0</v>
      </c>
      <c r="Z22" t="s">
        <v>0</v>
      </c>
      <c r="AA22" t="s">
        <v>40</v>
      </c>
      <c r="AB22" t="s">
        <v>120</v>
      </c>
      <c r="AF22" t="s">
        <v>135</v>
      </c>
      <c r="AG22" s="42" t="s">
        <v>175</v>
      </c>
    </row>
    <row r="23" spans="1:33" x14ac:dyDescent="0.25">
      <c r="A23">
        <v>402040777</v>
      </c>
      <c r="B23" t="s">
        <v>94</v>
      </c>
      <c r="C23" t="s">
        <v>176</v>
      </c>
      <c r="D23" t="s">
        <v>99</v>
      </c>
      <c r="E23" t="s">
        <v>96</v>
      </c>
      <c r="F23" t="s">
        <v>0</v>
      </c>
      <c r="G23" t="s">
        <v>0</v>
      </c>
      <c r="H23" t="s">
        <v>0</v>
      </c>
      <c r="I23" t="s">
        <v>100</v>
      </c>
      <c r="J23" t="s">
        <v>103</v>
      </c>
      <c r="K23" t="s">
        <v>177</v>
      </c>
      <c r="L23" t="s">
        <v>101</v>
      </c>
      <c r="M23" t="s">
        <v>0</v>
      </c>
      <c r="N23" t="s">
        <v>39</v>
      </c>
      <c r="O23" s="44">
        <v>44567</v>
      </c>
      <c r="P23" s="44">
        <v>44567</v>
      </c>
      <c r="Q23" s="44">
        <v>44567</v>
      </c>
      <c r="R23">
        <v>49.44</v>
      </c>
      <c r="S23" t="s">
        <v>98</v>
      </c>
      <c r="T23" t="s">
        <v>178</v>
      </c>
      <c r="U23" t="s">
        <v>179</v>
      </c>
      <c r="V23" t="s">
        <v>180</v>
      </c>
      <c r="W23" t="s">
        <v>181</v>
      </c>
      <c r="X23">
        <v>1</v>
      </c>
      <c r="Y23" t="s">
        <v>0</v>
      </c>
      <c r="Z23" t="s">
        <v>0</v>
      </c>
      <c r="AA23" t="s">
        <v>40</v>
      </c>
      <c r="AB23" t="s">
        <v>105</v>
      </c>
      <c r="AF23" t="s">
        <v>86</v>
      </c>
      <c r="AG23" s="42" t="s">
        <v>182</v>
      </c>
    </row>
    <row r="24" spans="1:33" x14ac:dyDescent="0.25">
      <c r="A24">
        <v>401946842</v>
      </c>
      <c r="B24" t="s">
        <v>94</v>
      </c>
      <c r="C24" t="s">
        <v>183</v>
      </c>
      <c r="D24" t="s">
        <v>99</v>
      </c>
      <c r="E24" t="s">
        <v>96</v>
      </c>
      <c r="F24" t="s">
        <v>0</v>
      </c>
      <c r="G24" t="s">
        <v>0</v>
      </c>
      <c r="H24" t="s">
        <v>0</v>
      </c>
      <c r="I24" t="s">
        <v>100</v>
      </c>
      <c r="J24" t="s">
        <v>117</v>
      </c>
      <c r="K24" t="s">
        <v>184</v>
      </c>
      <c r="L24" t="s">
        <v>185</v>
      </c>
      <c r="M24" t="s">
        <v>0</v>
      </c>
      <c r="N24" t="s">
        <v>186</v>
      </c>
      <c r="O24" s="44">
        <v>44567</v>
      </c>
      <c r="P24" s="44">
        <v>44567</v>
      </c>
      <c r="Q24" s="44">
        <v>44567</v>
      </c>
      <c r="R24">
        <v>78.73</v>
      </c>
      <c r="S24" t="s">
        <v>98</v>
      </c>
      <c r="T24" t="s">
        <v>49</v>
      </c>
      <c r="U24" t="s">
        <v>47</v>
      </c>
      <c r="V24" t="s">
        <v>129</v>
      </c>
      <c r="W24" t="s">
        <v>130</v>
      </c>
      <c r="X24">
        <v>1</v>
      </c>
      <c r="Y24" t="s">
        <v>0</v>
      </c>
      <c r="Z24" t="s">
        <v>0</v>
      </c>
      <c r="AA24" t="s">
        <v>40</v>
      </c>
      <c r="AB24" t="s">
        <v>187</v>
      </c>
      <c r="AF24" t="s">
        <v>86</v>
      </c>
      <c r="AG24" s="42" t="s">
        <v>188</v>
      </c>
    </row>
    <row r="25" spans="1:33" x14ac:dyDescent="0.25">
      <c r="A25">
        <v>401946842</v>
      </c>
      <c r="B25" t="s">
        <v>94</v>
      </c>
      <c r="C25" t="s">
        <v>183</v>
      </c>
      <c r="D25" t="s">
        <v>99</v>
      </c>
      <c r="E25" t="s">
        <v>96</v>
      </c>
      <c r="F25" t="s">
        <v>0</v>
      </c>
      <c r="G25" t="s">
        <v>0</v>
      </c>
      <c r="H25" t="s">
        <v>0</v>
      </c>
      <c r="I25" t="s">
        <v>100</v>
      </c>
      <c r="J25" t="s">
        <v>117</v>
      </c>
      <c r="K25" t="s">
        <v>184</v>
      </c>
      <c r="L25" t="s">
        <v>189</v>
      </c>
      <c r="M25" t="s">
        <v>0</v>
      </c>
      <c r="N25" t="s">
        <v>186</v>
      </c>
      <c r="O25" s="44">
        <v>44567</v>
      </c>
      <c r="P25" s="44">
        <v>44567</v>
      </c>
      <c r="Q25" s="44">
        <v>44567</v>
      </c>
      <c r="R25">
        <v>882.61</v>
      </c>
      <c r="S25" t="s">
        <v>98</v>
      </c>
      <c r="T25" t="s">
        <v>49</v>
      </c>
      <c r="U25" t="s">
        <v>47</v>
      </c>
      <c r="V25" t="s">
        <v>129</v>
      </c>
      <c r="W25" t="s">
        <v>130</v>
      </c>
      <c r="X25">
        <v>1</v>
      </c>
      <c r="Y25" t="s">
        <v>0</v>
      </c>
      <c r="Z25" t="s">
        <v>0</v>
      </c>
      <c r="AA25" t="s">
        <v>40</v>
      </c>
      <c r="AB25" t="s">
        <v>187</v>
      </c>
      <c r="AF25" t="s">
        <v>86</v>
      </c>
      <c r="AG25" s="42" t="s">
        <v>188</v>
      </c>
    </row>
    <row r="26" spans="1:33" x14ac:dyDescent="0.25">
      <c r="A26">
        <v>401946842</v>
      </c>
      <c r="B26" t="s">
        <v>94</v>
      </c>
      <c r="C26" t="s">
        <v>183</v>
      </c>
      <c r="D26" t="s">
        <v>99</v>
      </c>
      <c r="E26" t="s">
        <v>96</v>
      </c>
      <c r="F26" t="s">
        <v>0</v>
      </c>
      <c r="G26" t="s">
        <v>0</v>
      </c>
      <c r="H26" t="s">
        <v>0</v>
      </c>
      <c r="I26" t="s">
        <v>100</v>
      </c>
      <c r="J26" t="s">
        <v>117</v>
      </c>
      <c r="K26" t="s">
        <v>184</v>
      </c>
      <c r="L26" t="s">
        <v>190</v>
      </c>
      <c r="M26" t="s">
        <v>0</v>
      </c>
      <c r="N26" t="s">
        <v>186</v>
      </c>
      <c r="O26" s="44">
        <v>44567</v>
      </c>
      <c r="P26" s="44">
        <v>44567</v>
      </c>
      <c r="Q26" s="44">
        <v>44567</v>
      </c>
      <c r="R26">
        <v>699.63</v>
      </c>
      <c r="S26" t="s">
        <v>98</v>
      </c>
      <c r="T26" t="s">
        <v>49</v>
      </c>
      <c r="U26" t="s">
        <v>47</v>
      </c>
      <c r="V26" t="s">
        <v>129</v>
      </c>
      <c r="W26" t="s">
        <v>130</v>
      </c>
      <c r="X26">
        <v>1</v>
      </c>
      <c r="Y26" t="s">
        <v>0</v>
      </c>
      <c r="Z26" t="s">
        <v>0</v>
      </c>
      <c r="AA26" t="s">
        <v>40</v>
      </c>
      <c r="AB26" t="s">
        <v>187</v>
      </c>
      <c r="AD26">
        <v>20000</v>
      </c>
      <c r="AF26" t="s">
        <v>86</v>
      </c>
      <c r="AG26" s="42" t="s">
        <v>188</v>
      </c>
    </row>
    <row r="27" spans="1:33" x14ac:dyDescent="0.25">
      <c r="A27">
        <v>401946842</v>
      </c>
      <c r="B27" t="s">
        <v>94</v>
      </c>
      <c r="C27" t="s">
        <v>183</v>
      </c>
      <c r="D27" t="s">
        <v>99</v>
      </c>
      <c r="E27" t="s">
        <v>96</v>
      </c>
      <c r="F27" t="s">
        <v>0</v>
      </c>
      <c r="G27" t="s">
        <v>0</v>
      </c>
      <c r="H27" t="s">
        <v>0</v>
      </c>
      <c r="I27" t="s">
        <v>100</v>
      </c>
      <c r="J27" t="s">
        <v>117</v>
      </c>
      <c r="K27" t="s">
        <v>184</v>
      </c>
      <c r="L27" t="s">
        <v>191</v>
      </c>
      <c r="M27" t="s">
        <v>0</v>
      </c>
      <c r="N27" t="s">
        <v>186</v>
      </c>
      <c r="O27" s="44">
        <v>44567</v>
      </c>
      <c r="P27" s="44">
        <v>44567</v>
      </c>
      <c r="Q27" s="44">
        <v>44567</v>
      </c>
      <c r="R27">
        <v>17.72</v>
      </c>
      <c r="S27" t="s">
        <v>98</v>
      </c>
      <c r="T27" t="s">
        <v>49</v>
      </c>
      <c r="U27" t="s">
        <v>47</v>
      </c>
      <c r="V27" t="s">
        <v>129</v>
      </c>
      <c r="W27" t="s">
        <v>130</v>
      </c>
      <c r="X27">
        <v>1</v>
      </c>
      <c r="Y27" t="s">
        <v>0</v>
      </c>
      <c r="Z27" t="s">
        <v>0</v>
      </c>
      <c r="AA27" t="s">
        <v>40</v>
      </c>
      <c r="AB27" t="s">
        <v>187</v>
      </c>
      <c r="AD27">
        <v>30000</v>
      </c>
      <c r="AF27" t="s">
        <v>86</v>
      </c>
      <c r="AG27" s="42" t="s">
        <v>188</v>
      </c>
    </row>
    <row r="28" spans="1:33" x14ac:dyDescent="0.25">
      <c r="A28">
        <v>401946842</v>
      </c>
      <c r="B28" t="s">
        <v>94</v>
      </c>
      <c r="C28" t="s">
        <v>183</v>
      </c>
      <c r="D28" t="s">
        <v>99</v>
      </c>
      <c r="E28" t="s">
        <v>96</v>
      </c>
      <c r="F28" t="s">
        <v>0</v>
      </c>
      <c r="G28" t="s">
        <v>0</v>
      </c>
      <c r="H28" t="s">
        <v>0</v>
      </c>
      <c r="I28" t="s">
        <v>100</v>
      </c>
      <c r="J28" t="s">
        <v>117</v>
      </c>
      <c r="K28" t="s">
        <v>184</v>
      </c>
      <c r="L28" t="s">
        <v>192</v>
      </c>
      <c r="M28" t="s">
        <v>0</v>
      </c>
      <c r="N28" t="s">
        <v>186</v>
      </c>
      <c r="O28" s="44">
        <v>44567</v>
      </c>
      <c r="P28" s="44">
        <v>44567</v>
      </c>
      <c r="Q28" s="44">
        <v>44567</v>
      </c>
      <c r="R28">
        <v>656</v>
      </c>
      <c r="S28" t="s">
        <v>98</v>
      </c>
      <c r="T28" t="s">
        <v>49</v>
      </c>
      <c r="U28" t="s">
        <v>47</v>
      </c>
      <c r="V28" t="s">
        <v>129</v>
      </c>
      <c r="W28" t="s">
        <v>130</v>
      </c>
      <c r="X28">
        <v>1</v>
      </c>
      <c r="Y28" t="s">
        <v>0</v>
      </c>
      <c r="Z28" t="s">
        <v>0</v>
      </c>
      <c r="AA28" t="s">
        <v>40</v>
      </c>
      <c r="AB28" t="s">
        <v>187</v>
      </c>
      <c r="AF28" t="s">
        <v>86</v>
      </c>
      <c r="AG28" s="42" t="s">
        <v>188</v>
      </c>
    </row>
    <row r="29" spans="1:33" x14ac:dyDescent="0.25">
      <c r="A29">
        <v>401946842</v>
      </c>
      <c r="B29" t="s">
        <v>94</v>
      </c>
      <c r="C29" t="s">
        <v>183</v>
      </c>
      <c r="D29" t="s">
        <v>99</v>
      </c>
      <c r="E29" t="s">
        <v>96</v>
      </c>
      <c r="F29" t="s">
        <v>0</v>
      </c>
      <c r="G29" t="s">
        <v>0</v>
      </c>
      <c r="H29" t="s">
        <v>0</v>
      </c>
      <c r="I29" t="s">
        <v>100</v>
      </c>
      <c r="J29" t="s">
        <v>117</v>
      </c>
      <c r="K29" t="s">
        <v>184</v>
      </c>
      <c r="L29" t="s">
        <v>193</v>
      </c>
      <c r="M29" t="s">
        <v>0</v>
      </c>
      <c r="N29" t="s">
        <v>186</v>
      </c>
      <c r="O29" s="44">
        <v>44567</v>
      </c>
      <c r="P29" s="44">
        <v>44567</v>
      </c>
      <c r="Q29" s="44">
        <v>44567</v>
      </c>
      <c r="R29">
        <v>656</v>
      </c>
      <c r="S29" t="s">
        <v>98</v>
      </c>
      <c r="T29" t="s">
        <v>49</v>
      </c>
      <c r="U29" t="s">
        <v>47</v>
      </c>
      <c r="V29" t="s">
        <v>129</v>
      </c>
      <c r="W29" t="s">
        <v>130</v>
      </c>
      <c r="X29">
        <v>1</v>
      </c>
      <c r="Y29" t="s">
        <v>0</v>
      </c>
      <c r="Z29" t="s">
        <v>0</v>
      </c>
      <c r="AA29" t="s">
        <v>40</v>
      </c>
      <c r="AB29" t="s">
        <v>187</v>
      </c>
      <c r="AF29" t="s">
        <v>86</v>
      </c>
      <c r="AG29" s="42" t="s">
        <v>188</v>
      </c>
    </row>
    <row r="30" spans="1:33" x14ac:dyDescent="0.25">
      <c r="A30">
        <v>401946842</v>
      </c>
      <c r="B30" t="s">
        <v>94</v>
      </c>
      <c r="C30" t="s">
        <v>183</v>
      </c>
      <c r="D30" t="s">
        <v>99</v>
      </c>
      <c r="E30" t="s">
        <v>96</v>
      </c>
      <c r="F30" t="s">
        <v>0</v>
      </c>
      <c r="G30" t="s">
        <v>0</v>
      </c>
      <c r="H30" t="s">
        <v>0</v>
      </c>
      <c r="I30" t="s">
        <v>100</v>
      </c>
      <c r="J30" t="s">
        <v>117</v>
      </c>
      <c r="K30" t="s">
        <v>184</v>
      </c>
      <c r="L30" t="s">
        <v>194</v>
      </c>
      <c r="M30" t="s">
        <v>0</v>
      </c>
      <c r="N30" t="s">
        <v>186</v>
      </c>
      <c r="O30" s="44">
        <v>44567</v>
      </c>
      <c r="P30" s="44">
        <v>44567</v>
      </c>
      <c r="Q30" s="44">
        <v>44567</v>
      </c>
      <c r="R30">
        <v>602.78</v>
      </c>
      <c r="S30" t="s">
        <v>98</v>
      </c>
      <c r="T30" t="s">
        <v>49</v>
      </c>
      <c r="U30" t="s">
        <v>47</v>
      </c>
      <c r="V30" t="s">
        <v>129</v>
      </c>
      <c r="W30" t="s">
        <v>130</v>
      </c>
      <c r="X30">
        <v>1</v>
      </c>
      <c r="Y30" t="s">
        <v>0</v>
      </c>
      <c r="Z30" t="s">
        <v>0</v>
      </c>
      <c r="AA30" t="s">
        <v>40</v>
      </c>
      <c r="AB30" t="s">
        <v>187</v>
      </c>
      <c r="AF30" t="s">
        <v>86</v>
      </c>
      <c r="AG30" s="42" t="s">
        <v>188</v>
      </c>
    </row>
    <row r="31" spans="1:33" x14ac:dyDescent="0.25">
      <c r="A31">
        <v>401946842</v>
      </c>
      <c r="B31" t="s">
        <v>94</v>
      </c>
      <c r="C31" t="s">
        <v>183</v>
      </c>
      <c r="D31" t="s">
        <v>99</v>
      </c>
      <c r="E31" t="s">
        <v>96</v>
      </c>
      <c r="F31" t="s">
        <v>0</v>
      </c>
      <c r="G31" t="s">
        <v>0</v>
      </c>
      <c r="H31" t="s">
        <v>0</v>
      </c>
      <c r="I31" t="s">
        <v>100</v>
      </c>
      <c r="J31" t="s">
        <v>117</v>
      </c>
      <c r="K31" t="s">
        <v>184</v>
      </c>
      <c r="L31" t="s">
        <v>195</v>
      </c>
      <c r="M31" t="s">
        <v>0</v>
      </c>
      <c r="N31" t="s">
        <v>186</v>
      </c>
      <c r="O31" s="44">
        <v>44567</v>
      </c>
      <c r="P31" s="44">
        <v>44567</v>
      </c>
      <c r="Q31" s="44">
        <v>44567</v>
      </c>
      <c r="R31">
        <v>900</v>
      </c>
      <c r="S31" t="s">
        <v>98</v>
      </c>
      <c r="T31" t="s">
        <v>49</v>
      </c>
      <c r="U31" t="s">
        <v>47</v>
      </c>
      <c r="V31" t="s">
        <v>129</v>
      </c>
      <c r="W31" t="s">
        <v>130</v>
      </c>
      <c r="X31">
        <v>1</v>
      </c>
      <c r="Y31" t="s">
        <v>0</v>
      </c>
      <c r="Z31" t="s">
        <v>0</v>
      </c>
      <c r="AA31" t="s">
        <v>40</v>
      </c>
      <c r="AB31" t="s">
        <v>187</v>
      </c>
      <c r="AF31" t="s">
        <v>86</v>
      </c>
      <c r="AG31" s="42" t="s">
        <v>188</v>
      </c>
    </row>
    <row r="32" spans="1:33" x14ac:dyDescent="0.25">
      <c r="A32">
        <v>401946842</v>
      </c>
      <c r="B32" t="s">
        <v>94</v>
      </c>
      <c r="C32" t="s">
        <v>183</v>
      </c>
      <c r="D32" t="s">
        <v>99</v>
      </c>
      <c r="E32" t="s">
        <v>96</v>
      </c>
      <c r="F32" t="s">
        <v>0</v>
      </c>
      <c r="G32" t="s">
        <v>0</v>
      </c>
      <c r="H32" t="s">
        <v>0</v>
      </c>
      <c r="I32" t="s">
        <v>100</v>
      </c>
      <c r="J32" t="s">
        <v>117</v>
      </c>
      <c r="K32" t="s">
        <v>184</v>
      </c>
      <c r="L32" t="s">
        <v>196</v>
      </c>
      <c r="M32" t="s">
        <v>0</v>
      </c>
      <c r="N32" t="s">
        <v>186</v>
      </c>
      <c r="O32" s="44">
        <v>44567</v>
      </c>
      <c r="P32" s="44">
        <v>44567</v>
      </c>
      <c r="Q32" s="44">
        <v>44567</v>
      </c>
      <c r="R32">
        <v>774.49</v>
      </c>
      <c r="S32" t="s">
        <v>98</v>
      </c>
      <c r="T32" t="s">
        <v>49</v>
      </c>
      <c r="U32" t="s">
        <v>47</v>
      </c>
      <c r="V32" t="s">
        <v>129</v>
      </c>
      <c r="W32" t="s">
        <v>130</v>
      </c>
      <c r="X32">
        <v>1</v>
      </c>
      <c r="Y32" t="s">
        <v>0</v>
      </c>
      <c r="Z32" t="s">
        <v>0</v>
      </c>
      <c r="AA32" t="s">
        <v>40</v>
      </c>
      <c r="AB32" t="s">
        <v>187</v>
      </c>
      <c r="AF32" t="s">
        <v>86</v>
      </c>
      <c r="AG32" s="42" t="s">
        <v>188</v>
      </c>
    </row>
    <row r="33" spans="1:33" x14ac:dyDescent="0.25">
      <c r="A33">
        <v>401946842</v>
      </c>
      <c r="B33" t="s">
        <v>94</v>
      </c>
      <c r="C33" t="s">
        <v>183</v>
      </c>
      <c r="D33" t="s">
        <v>99</v>
      </c>
      <c r="E33" t="s">
        <v>96</v>
      </c>
      <c r="F33" t="s">
        <v>0</v>
      </c>
      <c r="G33" t="s">
        <v>0</v>
      </c>
      <c r="H33" t="s">
        <v>0</v>
      </c>
      <c r="I33" t="s">
        <v>100</v>
      </c>
      <c r="J33" t="s">
        <v>117</v>
      </c>
      <c r="K33" t="s">
        <v>184</v>
      </c>
      <c r="L33" t="s">
        <v>197</v>
      </c>
      <c r="M33" t="s">
        <v>0</v>
      </c>
      <c r="N33" t="s">
        <v>186</v>
      </c>
      <c r="O33" s="44">
        <v>44567</v>
      </c>
      <c r="P33" s="44">
        <v>44567</v>
      </c>
      <c r="Q33" s="44">
        <v>44567</v>
      </c>
      <c r="R33">
        <v>900</v>
      </c>
      <c r="S33" t="s">
        <v>98</v>
      </c>
      <c r="T33" t="s">
        <v>49</v>
      </c>
      <c r="U33" t="s">
        <v>47</v>
      </c>
      <c r="V33" t="s">
        <v>129</v>
      </c>
      <c r="W33" t="s">
        <v>130</v>
      </c>
      <c r="X33">
        <v>1</v>
      </c>
      <c r="Y33" t="s">
        <v>0</v>
      </c>
      <c r="Z33" t="s">
        <v>0</v>
      </c>
      <c r="AA33" t="s">
        <v>40</v>
      </c>
      <c r="AB33" t="s">
        <v>187</v>
      </c>
      <c r="AF33" t="s">
        <v>86</v>
      </c>
      <c r="AG33" s="42" t="s">
        <v>188</v>
      </c>
    </row>
    <row r="34" spans="1:33" x14ac:dyDescent="0.25">
      <c r="A34">
        <v>401946842</v>
      </c>
      <c r="B34" t="s">
        <v>94</v>
      </c>
      <c r="C34" t="s">
        <v>183</v>
      </c>
      <c r="D34" t="s">
        <v>99</v>
      </c>
      <c r="E34" t="s">
        <v>96</v>
      </c>
      <c r="F34" t="s">
        <v>0</v>
      </c>
      <c r="G34" t="s">
        <v>0</v>
      </c>
      <c r="H34" t="s">
        <v>0</v>
      </c>
      <c r="I34" t="s">
        <v>100</v>
      </c>
      <c r="J34" t="s">
        <v>117</v>
      </c>
      <c r="K34" t="s">
        <v>184</v>
      </c>
      <c r="L34" t="s">
        <v>198</v>
      </c>
      <c r="M34" t="s">
        <v>0</v>
      </c>
      <c r="N34" t="s">
        <v>186</v>
      </c>
      <c r="O34" s="44">
        <v>44567</v>
      </c>
      <c r="P34" s="44">
        <v>44567</v>
      </c>
      <c r="Q34" s="44">
        <v>44567</v>
      </c>
      <c r="R34">
        <v>660.67</v>
      </c>
      <c r="S34" t="s">
        <v>98</v>
      </c>
      <c r="T34" t="s">
        <v>49</v>
      </c>
      <c r="U34" t="s">
        <v>47</v>
      </c>
      <c r="V34" t="s">
        <v>129</v>
      </c>
      <c r="W34" t="s">
        <v>130</v>
      </c>
      <c r="X34">
        <v>1</v>
      </c>
      <c r="Y34" t="s">
        <v>0</v>
      </c>
      <c r="Z34" t="s">
        <v>0</v>
      </c>
      <c r="AA34" t="s">
        <v>40</v>
      </c>
      <c r="AB34" t="s">
        <v>187</v>
      </c>
      <c r="AF34" t="s">
        <v>86</v>
      </c>
      <c r="AG34" s="42" t="s">
        <v>188</v>
      </c>
    </row>
    <row r="35" spans="1:33" x14ac:dyDescent="0.25">
      <c r="A35">
        <v>401946842</v>
      </c>
      <c r="B35" t="s">
        <v>94</v>
      </c>
      <c r="C35" t="s">
        <v>183</v>
      </c>
      <c r="D35" t="s">
        <v>99</v>
      </c>
      <c r="E35" t="s">
        <v>96</v>
      </c>
      <c r="F35" t="s">
        <v>0</v>
      </c>
      <c r="G35" t="s">
        <v>0</v>
      </c>
      <c r="H35" t="s">
        <v>0</v>
      </c>
      <c r="I35" t="s">
        <v>100</v>
      </c>
      <c r="J35" t="s">
        <v>117</v>
      </c>
      <c r="K35" t="s">
        <v>184</v>
      </c>
      <c r="L35" t="s">
        <v>199</v>
      </c>
      <c r="M35" t="s">
        <v>0</v>
      </c>
      <c r="N35" t="s">
        <v>186</v>
      </c>
      <c r="O35" s="44">
        <v>44567</v>
      </c>
      <c r="P35" s="44">
        <v>44567</v>
      </c>
      <c r="Q35" s="44">
        <v>44567</v>
      </c>
      <c r="R35">
        <v>203.07</v>
      </c>
      <c r="S35" t="s">
        <v>98</v>
      </c>
      <c r="T35" t="s">
        <v>49</v>
      </c>
      <c r="U35" t="s">
        <v>47</v>
      </c>
      <c r="V35" t="s">
        <v>129</v>
      </c>
      <c r="W35" t="s">
        <v>130</v>
      </c>
      <c r="X35">
        <v>1</v>
      </c>
      <c r="Y35" t="s">
        <v>0</v>
      </c>
      <c r="Z35" t="s">
        <v>0</v>
      </c>
      <c r="AA35" t="s">
        <v>40</v>
      </c>
      <c r="AB35" t="s">
        <v>187</v>
      </c>
      <c r="AF35" t="s">
        <v>86</v>
      </c>
      <c r="AG35" s="42" t="s">
        <v>188</v>
      </c>
    </row>
    <row r="36" spans="1:33" x14ac:dyDescent="0.25">
      <c r="A36">
        <v>401946842</v>
      </c>
      <c r="B36" t="s">
        <v>94</v>
      </c>
      <c r="C36" t="s">
        <v>183</v>
      </c>
      <c r="D36" t="s">
        <v>99</v>
      </c>
      <c r="E36" t="s">
        <v>96</v>
      </c>
      <c r="F36" t="s">
        <v>0</v>
      </c>
      <c r="G36" t="s">
        <v>0</v>
      </c>
      <c r="H36" t="s">
        <v>0</v>
      </c>
      <c r="I36" t="s">
        <v>100</v>
      </c>
      <c r="J36" t="s">
        <v>117</v>
      </c>
      <c r="K36" t="s">
        <v>184</v>
      </c>
      <c r="L36" t="s">
        <v>200</v>
      </c>
      <c r="M36" t="s">
        <v>0</v>
      </c>
      <c r="N36" t="s">
        <v>186</v>
      </c>
      <c r="O36" s="44">
        <v>44567</v>
      </c>
      <c r="P36" s="44">
        <v>44567</v>
      </c>
      <c r="Q36" s="44">
        <v>44567</v>
      </c>
      <c r="R36">
        <v>195.14</v>
      </c>
      <c r="S36" t="s">
        <v>98</v>
      </c>
      <c r="T36" t="s">
        <v>49</v>
      </c>
      <c r="U36" t="s">
        <v>47</v>
      </c>
      <c r="V36" t="s">
        <v>129</v>
      </c>
      <c r="W36" t="s">
        <v>130</v>
      </c>
      <c r="X36">
        <v>1</v>
      </c>
      <c r="Y36" t="s">
        <v>0</v>
      </c>
      <c r="Z36" t="s">
        <v>0</v>
      </c>
      <c r="AA36" t="s">
        <v>40</v>
      </c>
      <c r="AB36" t="s">
        <v>187</v>
      </c>
      <c r="AF36" t="s">
        <v>86</v>
      </c>
      <c r="AG36" s="42" t="s">
        <v>188</v>
      </c>
    </row>
    <row r="37" spans="1:33" x14ac:dyDescent="0.25">
      <c r="A37">
        <v>401946842</v>
      </c>
      <c r="B37" t="s">
        <v>94</v>
      </c>
      <c r="C37" t="s">
        <v>183</v>
      </c>
      <c r="D37" t="s">
        <v>99</v>
      </c>
      <c r="E37" t="s">
        <v>96</v>
      </c>
      <c r="F37" t="s">
        <v>0</v>
      </c>
      <c r="G37" t="s">
        <v>0</v>
      </c>
      <c r="H37" t="s">
        <v>0</v>
      </c>
      <c r="I37" t="s">
        <v>100</v>
      </c>
      <c r="J37" t="s">
        <v>117</v>
      </c>
      <c r="K37" t="s">
        <v>184</v>
      </c>
      <c r="L37" t="s">
        <v>201</v>
      </c>
      <c r="M37" t="s">
        <v>0</v>
      </c>
      <c r="N37" t="s">
        <v>186</v>
      </c>
      <c r="O37" s="44">
        <v>44567</v>
      </c>
      <c r="P37" s="44">
        <v>44567</v>
      </c>
      <c r="Q37" s="44">
        <v>44567</v>
      </c>
      <c r="R37">
        <v>463.87</v>
      </c>
      <c r="S37" t="s">
        <v>98</v>
      </c>
      <c r="T37" t="s">
        <v>49</v>
      </c>
      <c r="U37" t="s">
        <v>47</v>
      </c>
      <c r="V37" t="s">
        <v>129</v>
      </c>
      <c r="W37" t="s">
        <v>130</v>
      </c>
      <c r="X37">
        <v>1</v>
      </c>
      <c r="Y37" t="s">
        <v>0</v>
      </c>
      <c r="Z37" t="s">
        <v>0</v>
      </c>
      <c r="AA37" t="s">
        <v>40</v>
      </c>
      <c r="AB37" t="s">
        <v>187</v>
      </c>
      <c r="AF37" t="s">
        <v>86</v>
      </c>
      <c r="AG37" s="42" t="s">
        <v>188</v>
      </c>
    </row>
    <row r="38" spans="1:33" x14ac:dyDescent="0.25">
      <c r="A38">
        <v>401946842</v>
      </c>
      <c r="B38" t="s">
        <v>94</v>
      </c>
      <c r="C38" t="s">
        <v>183</v>
      </c>
      <c r="D38" t="s">
        <v>99</v>
      </c>
      <c r="E38" t="s">
        <v>96</v>
      </c>
      <c r="F38" t="s">
        <v>0</v>
      </c>
      <c r="G38" t="s">
        <v>0</v>
      </c>
      <c r="H38" t="s">
        <v>0</v>
      </c>
      <c r="I38" t="s">
        <v>100</v>
      </c>
      <c r="J38" t="s">
        <v>117</v>
      </c>
      <c r="K38" t="s">
        <v>184</v>
      </c>
      <c r="L38" t="s">
        <v>202</v>
      </c>
      <c r="M38" t="s">
        <v>0</v>
      </c>
      <c r="N38" t="s">
        <v>186</v>
      </c>
      <c r="O38" s="44">
        <v>44567</v>
      </c>
      <c r="P38" s="44">
        <v>44567</v>
      </c>
      <c r="Q38" s="44">
        <v>44567</v>
      </c>
      <c r="R38">
        <v>418.51</v>
      </c>
      <c r="S38" t="s">
        <v>98</v>
      </c>
      <c r="T38" t="s">
        <v>49</v>
      </c>
      <c r="U38" t="s">
        <v>47</v>
      </c>
      <c r="V38" t="s">
        <v>129</v>
      </c>
      <c r="W38" t="s">
        <v>130</v>
      </c>
      <c r="X38">
        <v>1</v>
      </c>
      <c r="Y38" t="s">
        <v>0</v>
      </c>
      <c r="Z38" t="s">
        <v>0</v>
      </c>
      <c r="AA38" t="s">
        <v>40</v>
      </c>
      <c r="AB38" t="s">
        <v>187</v>
      </c>
      <c r="AF38" t="s">
        <v>86</v>
      </c>
      <c r="AG38" s="42" t="s">
        <v>188</v>
      </c>
    </row>
    <row r="39" spans="1:33" x14ac:dyDescent="0.25">
      <c r="A39">
        <v>401946842</v>
      </c>
      <c r="B39" t="s">
        <v>94</v>
      </c>
      <c r="C39" t="s">
        <v>183</v>
      </c>
      <c r="D39" t="s">
        <v>99</v>
      </c>
      <c r="E39" t="s">
        <v>96</v>
      </c>
      <c r="F39" t="s">
        <v>0</v>
      </c>
      <c r="G39" t="s">
        <v>0</v>
      </c>
      <c r="H39" t="s">
        <v>0</v>
      </c>
      <c r="I39" t="s">
        <v>100</v>
      </c>
      <c r="J39" t="s">
        <v>117</v>
      </c>
      <c r="K39" t="s">
        <v>184</v>
      </c>
      <c r="L39" t="s">
        <v>101</v>
      </c>
      <c r="M39" t="s">
        <v>0</v>
      </c>
      <c r="N39" t="s">
        <v>186</v>
      </c>
      <c r="O39" s="44">
        <v>44567</v>
      </c>
      <c r="P39" s="44">
        <v>44567</v>
      </c>
      <c r="Q39" s="44">
        <v>44567</v>
      </c>
      <c r="R39">
        <v>78.099999999999994</v>
      </c>
      <c r="S39" t="s">
        <v>98</v>
      </c>
      <c r="T39" t="s">
        <v>49</v>
      </c>
      <c r="U39" t="s">
        <v>47</v>
      </c>
      <c r="V39" t="s">
        <v>129</v>
      </c>
      <c r="W39" t="s">
        <v>130</v>
      </c>
      <c r="X39">
        <v>1</v>
      </c>
      <c r="Y39" t="s">
        <v>0</v>
      </c>
      <c r="Z39" t="s">
        <v>0</v>
      </c>
      <c r="AA39" t="s">
        <v>40</v>
      </c>
      <c r="AB39" t="s">
        <v>187</v>
      </c>
      <c r="AF39" t="s">
        <v>86</v>
      </c>
      <c r="AG39" s="42" t="s">
        <v>188</v>
      </c>
    </row>
    <row r="40" spans="1:33" x14ac:dyDescent="0.25">
      <c r="A40">
        <v>401946842</v>
      </c>
      <c r="B40" t="s">
        <v>94</v>
      </c>
      <c r="C40" t="s">
        <v>183</v>
      </c>
      <c r="D40" t="s">
        <v>99</v>
      </c>
      <c r="E40" t="s">
        <v>96</v>
      </c>
      <c r="F40" t="s">
        <v>0</v>
      </c>
      <c r="G40" t="s">
        <v>0</v>
      </c>
      <c r="H40" t="s">
        <v>0</v>
      </c>
      <c r="I40" t="s">
        <v>100</v>
      </c>
      <c r="J40" t="s">
        <v>117</v>
      </c>
      <c r="K40" t="s">
        <v>184</v>
      </c>
      <c r="L40" t="s">
        <v>119</v>
      </c>
      <c r="M40" t="s">
        <v>0</v>
      </c>
      <c r="N40" t="s">
        <v>186</v>
      </c>
      <c r="O40" s="44">
        <v>44567</v>
      </c>
      <c r="P40" s="44">
        <v>44567</v>
      </c>
      <c r="Q40" s="44">
        <v>44567</v>
      </c>
      <c r="R40">
        <v>370.61</v>
      </c>
      <c r="S40" t="s">
        <v>98</v>
      </c>
      <c r="T40" t="s">
        <v>49</v>
      </c>
      <c r="U40" t="s">
        <v>47</v>
      </c>
      <c r="V40" t="s">
        <v>129</v>
      </c>
      <c r="W40" t="s">
        <v>130</v>
      </c>
      <c r="X40">
        <v>1</v>
      </c>
      <c r="Y40" t="s">
        <v>0</v>
      </c>
      <c r="Z40" t="s">
        <v>0</v>
      </c>
      <c r="AA40" t="s">
        <v>40</v>
      </c>
      <c r="AB40" t="s">
        <v>187</v>
      </c>
      <c r="AF40" t="s">
        <v>86</v>
      </c>
      <c r="AG40" s="42" t="s">
        <v>188</v>
      </c>
    </row>
    <row r="41" spans="1:33" x14ac:dyDescent="0.25">
      <c r="A41">
        <v>401946842</v>
      </c>
      <c r="B41" t="s">
        <v>94</v>
      </c>
      <c r="C41" t="s">
        <v>183</v>
      </c>
      <c r="D41" t="s">
        <v>99</v>
      </c>
      <c r="E41" t="s">
        <v>96</v>
      </c>
      <c r="F41" t="s">
        <v>0</v>
      </c>
      <c r="G41" t="s">
        <v>0</v>
      </c>
      <c r="H41" t="s">
        <v>0</v>
      </c>
      <c r="I41" t="s">
        <v>100</v>
      </c>
      <c r="J41" t="s">
        <v>117</v>
      </c>
      <c r="K41" t="s">
        <v>184</v>
      </c>
      <c r="L41" t="s">
        <v>203</v>
      </c>
      <c r="M41" t="s">
        <v>0</v>
      </c>
      <c r="N41" t="s">
        <v>186</v>
      </c>
      <c r="O41" s="44">
        <v>44567</v>
      </c>
      <c r="P41" s="44">
        <v>44567</v>
      </c>
      <c r="Q41" s="44">
        <v>44567</v>
      </c>
      <c r="R41">
        <v>339.51</v>
      </c>
      <c r="S41" t="s">
        <v>98</v>
      </c>
      <c r="T41" t="s">
        <v>49</v>
      </c>
      <c r="U41" t="s">
        <v>47</v>
      </c>
      <c r="V41" t="s">
        <v>129</v>
      </c>
      <c r="W41" t="s">
        <v>130</v>
      </c>
      <c r="X41">
        <v>1</v>
      </c>
      <c r="Y41" t="s">
        <v>0</v>
      </c>
      <c r="Z41" t="s">
        <v>0</v>
      </c>
      <c r="AA41" t="s">
        <v>40</v>
      </c>
      <c r="AB41" t="s">
        <v>187</v>
      </c>
      <c r="AF41" t="s">
        <v>86</v>
      </c>
      <c r="AG41" s="42" t="s">
        <v>188</v>
      </c>
    </row>
  </sheetData>
  <mergeCells count="1">
    <mergeCell ref="A1:XFD1"/>
  </mergeCells>
  <phoneticPr fontId="7" type="noConversion"/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A21DC-B235-4DB6-A5A0-11926FE77DF3}">
  <sheetPr codeName="Feuil22"/>
  <dimension ref="A1:G17"/>
  <sheetViews>
    <sheetView tabSelected="1" zoomScale="84" workbookViewId="0">
      <selection activeCell="G2" sqref="G2"/>
    </sheetView>
  </sheetViews>
  <sheetFormatPr baseColWidth="10" defaultRowHeight="15" x14ac:dyDescent="0.25"/>
  <cols>
    <col min="1" max="1" width="29.140625" style="58" customWidth="1"/>
    <col min="2" max="2" width="31.42578125" bestFit="1" customWidth="1"/>
    <col min="3" max="3" width="10.28515625" customWidth="1"/>
    <col min="4" max="4" width="12.42578125" style="6" bestFit="1" customWidth="1"/>
    <col min="5" max="5" width="45.85546875" bestFit="1" customWidth="1"/>
    <col min="6" max="6" width="14.42578125" bestFit="1" customWidth="1"/>
    <col min="7" max="7" width="15.140625" bestFit="1" customWidth="1"/>
  </cols>
  <sheetData>
    <row r="1" spans="1:7" x14ac:dyDescent="0.25">
      <c r="A1" s="57" t="s">
        <v>32</v>
      </c>
      <c r="B1" s="51" t="s">
        <v>90</v>
      </c>
      <c r="C1" s="51" t="s">
        <v>91</v>
      </c>
      <c r="D1" s="51" t="s">
        <v>92</v>
      </c>
      <c r="E1" s="51" t="s">
        <v>85</v>
      </c>
      <c r="F1" s="52" t="s">
        <v>93</v>
      </c>
      <c r="G1" s="51" t="s">
        <v>125</v>
      </c>
    </row>
    <row r="2" spans="1:7" x14ac:dyDescent="0.25">
      <c r="A2" s="58" t="str">
        <f>VLOOKUP(VALUE(Feuil2!C2),Tableau37[],20,FALSE)</f>
        <v>FA05-SAU-EMB-L008</v>
      </c>
      <c r="B2" s="50" t="str">
        <f>VLOOKUP(VALUE(Feuil2!C2),Tableau37[],23,FALSE)</f>
        <v/>
      </c>
      <c r="C2">
        <v>402051198</v>
      </c>
      <c r="D2">
        <v>22.680000305175781</v>
      </c>
      <c r="E2" s="50" t="e">
        <f>VLOOKUP(VALUE(Feuil2!C2),Tableau37[],33,FALSE)</f>
        <v>#REF!</v>
      </c>
      <c r="F2" s="50" t="str">
        <f>VLOOKUP(VALUE(Feuil2!C2),Tableau37[],32,FALSE)</f>
        <v>PM07</v>
      </c>
      <c r="G2" s="50" t="s">
        <v>205</v>
      </c>
    </row>
    <row r="3" spans="1:7" x14ac:dyDescent="0.25">
      <c r="A3" s="58" t="str">
        <f>VLOOKUP(VALUE(Feuil2!C6),Tableau37[],20,FALSE)</f>
        <v>FA05-SAU-EMB-L001</v>
      </c>
      <c r="B3" s="50" t="str">
        <f>VLOOKUP(VALUE(Feuil2!C6),Tableau37[],23,FALSE)</f>
        <v/>
      </c>
      <c r="C3">
        <v>402082240</v>
      </c>
      <c r="D3">
        <v>1.4299999475479126</v>
      </c>
      <c r="E3" s="50" t="e">
        <f>VLOOKUP(VALUE(Feuil2!C6),Tableau37[],33,FALSE)</f>
        <v>#REF!</v>
      </c>
      <c r="F3" s="50" t="str">
        <f>VLOOKUP(VALUE(Feuil2!C6),Tableau37[],32,FALSE)</f>
        <v>PM06</v>
      </c>
      <c r="G3" s="50" t="s">
        <v>121</v>
      </c>
    </row>
    <row r="4" spans="1:7" x14ac:dyDescent="0.25">
      <c r="A4" s="58" t="str">
        <f>VLOOKUP(VALUE(Feuil2!C7),Tableau37[],20,FALSE)</f>
        <v>FA05-SAU-EMB-L001</v>
      </c>
      <c r="B4" s="50" t="str">
        <f>VLOOKUP(VALUE(Feuil2!C7),Tableau37[],23,FALSE)</f>
        <v>PVLHS 245 N° 23263</v>
      </c>
      <c r="C4">
        <v>402082325</v>
      </c>
      <c r="D4">
        <v>25</v>
      </c>
      <c r="E4" s="50" t="e">
        <f>VLOOKUP(VALUE(Feuil2!C7),Tableau37[],33,FALSE)</f>
        <v>#REF!</v>
      </c>
      <c r="F4" s="50" t="str">
        <f>VLOOKUP(VALUE(Feuil2!C7),Tableau37[],32,FALSE)</f>
        <v>PM10</v>
      </c>
      <c r="G4" s="50" t="s">
        <v>121</v>
      </c>
    </row>
    <row r="5" spans="1:7" x14ac:dyDescent="0.25">
      <c r="A5" s="58" t="str">
        <f>VLOOKUP(VALUE(Feuil2!C8),Tableau37[],20,FALSE)</f>
        <v>FA05-SAU-EMB-L001</v>
      </c>
      <c r="B5" s="50" t="str">
        <f>VLOOKUP(VALUE(Feuil2!C8),Tableau37[],23,FALSE)</f>
        <v>COUPEUSE INOTEC N°356</v>
      </c>
      <c r="C5">
        <v>402075221</v>
      </c>
      <c r="D5">
        <v>121.09999847412109</v>
      </c>
      <c r="E5" s="50" t="e">
        <f>VLOOKUP(VALUE(Feuil2!C8),Tableau37[],33,FALSE)</f>
        <v>#REF!</v>
      </c>
      <c r="F5" s="50" t="str">
        <f>VLOOKUP(VALUE(Feuil2!C8),Tableau37[],32,FALSE)</f>
        <v>PM02</v>
      </c>
      <c r="G5" s="50" t="s">
        <v>121</v>
      </c>
    </row>
    <row r="6" spans="1:7" x14ac:dyDescent="0.25">
      <c r="A6" s="58" t="str">
        <f>VLOOKUP(VALUE(Feuil2!C9),Tableau37[],20,FALSE)</f>
        <v>FA05-SAU-EMB-L001</v>
      </c>
      <c r="B6" s="50" t="str">
        <f>VLOOKUP(VALUE(Feuil2!C9),Tableau37[],23,FALSE)</f>
        <v>POUSSOIR VIANDE VF628 N°29110</v>
      </c>
      <c r="C6">
        <v>401971460</v>
      </c>
      <c r="D6">
        <v>378.35000610351563</v>
      </c>
      <c r="E6" s="50" t="e">
        <f>VLOOKUP(VALUE(Feuil2!C9),Tableau37[],33,FALSE)</f>
        <v>#REF!</v>
      </c>
      <c r="F6" s="50" t="str">
        <f>VLOOKUP(VALUE(Feuil2!C9),Tableau37[],32,FALSE)</f>
        <v>PM08</v>
      </c>
      <c r="G6" s="50" t="s">
        <v>121</v>
      </c>
    </row>
    <row r="7" spans="1:7" x14ac:dyDescent="0.25">
      <c r="A7" s="58" t="str">
        <f>VLOOKUP(VALUE(Feuil2!C10),Tableau37[],20,FALSE)</f>
        <v>FA05-SAU-EMB-L001</v>
      </c>
      <c r="B7" s="50" t="str">
        <f>VLOOKUP(VALUE(Feuil2!C10),Tableau37[],23,FALSE)</f>
        <v/>
      </c>
      <c r="C7">
        <v>402038390</v>
      </c>
      <c r="D7">
        <v>71.900001525878906</v>
      </c>
      <c r="E7" s="50" t="e">
        <f>VLOOKUP(VALUE(Feuil2!C10),Tableau37[],33,FALSE)</f>
        <v>#REF!</v>
      </c>
      <c r="F7" s="50" t="str">
        <f>VLOOKUP(VALUE(Feuil2!C10),Tableau37[],32,FALSE)</f>
        <v>PM10</v>
      </c>
      <c r="G7" s="50" t="s">
        <v>121</v>
      </c>
    </row>
    <row r="8" spans="1:7" x14ac:dyDescent="0.25">
      <c r="A8" s="58" t="str">
        <f>VLOOKUP(VALUE(Feuil2!C11),Tableau37[],20,FALSE)</f>
        <v>FA05-SAU-EMB-L001</v>
      </c>
      <c r="B8" s="50" t="str">
        <f>VLOOKUP(VALUE(Feuil2!C11),Tableau37[],23,FALSE)</f>
        <v>ENSACHEUSE VOLPAK</v>
      </c>
      <c r="C8">
        <v>402039368</v>
      </c>
      <c r="D8">
        <v>58.399997711181641</v>
      </c>
      <c r="E8" s="50" t="e">
        <f>VLOOKUP(VALUE(Feuil2!C11),Tableau37[],33,FALSE)</f>
        <v>#REF!</v>
      </c>
      <c r="F8" s="50" t="str">
        <f>VLOOKUP(VALUE(Feuil2!C11),Tableau37[],32,FALSE)</f>
        <v>PM10</v>
      </c>
      <c r="G8" s="50" t="s">
        <v>121</v>
      </c>
    </row>
    <row r="9" spans="1:7" x14ac:dyDescent="0.25">
      <c r="A9" s="58" t="str">
        <f>VLOOKUP(VALUE(Feuil2!C3),Tableau37[],20,FALSE)</f>
        <v>FA05-SAU-EMB-L002</v>
      </c>
      <c r="B9" s="50" t="str">
        <f>VLOOKUP(VALUE(Feuil2!C3),Tableau37[],23,FALSE)</f>
        <v>COUPEUSE INOTEC N°260</v>
      </c>
      <c r="C9">
        <v>402039384</v>
      </c>
      <c r="D9">
        <v>195</v>
      </c>
      <c r="E9" s="50" t="e">
        <f>VLOOKUP(VALUE(Feuil2!C3),Tableau37[],33,FALSE)</f>
        <v>#REF!</v>
      </c>
      <c r="F9" s="50" t="str">
        <f>VLOOKUP(VALUE(Feuil2!C3),Tableau37[],32,FALSE)</f>
        <v>PM10</v>
      </c>
      <c r="G9" s="50" t="s">
        <v>122</v>
      </c>
    </row>
    <row r="10" spans="1:7" x14ac:dyDescent="0.25">
      <c r="A10" s="58" t="str">
        <f>VLOOKUP(VALUE(Feuil2!C4),Tableau37[],20,FALSE)</f>
        <v>FA05-SAU-EMB-L003</v>
      </c>
      <c r="B10" s="50" t="str">
        <f>VLOOKUP(VALUE(Feuil2!C4),Tableau37[],23,FALSE)</f>
        <v>PVLH 241 N° 17534</v>
      </c>
      <c r="C10">
        <v>402039653</v>
      </c>
      <c r="D10">
        <v>482.739990234375</v>
      </c>
      <c r="E10" s="50" t="e">
        <f>VLOOKUP(VALUE(Feuil2!C4),Tableau37[],33,FALSE)</f>
        <v>#REF!</v>
      </c>
      <c r="F10" s="50" t="str">
        <f>VLOOKUP(VALUE(Feuil2!C4),Tableau37[],32,FALSE)</f>
        <v>PM10</v>
      </c>
      <c r="G10" s="50" t="s">
        <v>123</v>
      </c>
    </row>
    <row r="11" spans="1:7" x14ac:dyDescent="0.25">
      <c r="A11" s="58" t="str">
        <f>VLOOKUP(VALUE(Feuil2!C12),Tableau37[],20,FALSE)</f>
        <v>FA05-SAU-EMB-L015</v>
      </c>
      <c r="B11" s="50" t="str">
        <f>VLOOKUP(VALUE(Feuil2!C12),Tableau37[],23,FALSE)</f>
        <v>COUPE VEMAG CC215</v>
      </c>
      <c r="C11">
        <v>402039654</v>
      </c>
      <c r="D11">
        <v>12.619999885559082</v>
      </c>
      <c r="E11" s="50" t="str">
        <f>VLOOKUP(VALUE(Feuil2!C12),Tableau37[],33,FALSE)</f>
        <v>REFAIT ROULEMENTS ENTRAINEMENT SUP...</v>
      </c>
      <c r="F11" s="50" t="str">
        <f>VLOOKUP(VALUE(Feuil2!C12),Tableau37[],32,FALSE)</f>
        <v>PM10</v>
      </c>
      <c r="G11" s="50" t="s">
        <v>121</v>
      </c>
    </row>
    <row r="12" spans="1:7" x14ac:dyDescent="0.25">
      <c r="A12" s="58" t="str">
        <f>VLOOKUP(VALUE(Feuil2!C5),Tableau37[],20,FALSE)</f>
        <v>FA05-SAU-EMB-L010</v>
      </c>
      <c r="B12" s="50" t="str">
        <f>VLOOKUP(VALUE(Feuil2!C5),Tableau37[],23,FALSE)</f>
        <v/>
      </c>
      <c r="C12">
        <v>402041670</v>
      </c>
      <c r="D12">
        <v>8.4399995803833008</v>
      </c>
      <c r="E12" s="50" t="e">
        <f>VLOOKUP(VALUE(Feuil2!C5),Tableau37[],33,FALSE)</f>
        <v>#REF!</v>
      </c>
      <c r="F12" s="50" t="str">
        <f>VLOOKUP(VALUE(Feuil2!C5),Tableau37[],32,FALSE)</f>
        <v>PM08</v>
      </c>
      <c r="G12" s="50" t="s">
        <v>124</v>
      </c>
    </row>
    <row r="13" spans="1:7" x14ac:dyDescent="0.25">
      <c r="A13" s="58" t="str">
        <f>VLOOKUP(VALUE(Feuil2!C13),Tableau37[],20,FALSE)</f>
        <v>FA05-SAU-EMB-L015</v>
      </c>
      <c r="B13" s="50" t="str">
        <f>VLOOKUP(VALUE(Feuil2!C13),Tableau37[],23,FALSE)</f>
        <v>COUPE VEMAG CC215</v>
      </c>
      <c r="C13">
        <v>402041671</v>
      </c>
      <c r="D13" s="6">
        <v>104.30000305175781</v>
      </c>
      <c r="E13" s="50" t="str">
        <f>VLOOKUP(VALUE(Feuil2!C13),Tableau37[],33,FALSE)</f>
        <v>PRE SERTISSEURS CASSES...</v>
      </c>
      <c r="F13" s="50" t="str">
        <f>VLOOKUP(VALUE(Feuil2!C13),Tableau37[],32,FALSE)</f>
        <v>PM10</v>
      </c>
      <c r="G13" s="50" t="s">
        <v>121</v>
      </c>
    </row>
    <row r="14" spans="1:7" x14ac:dyDescent="0.25">
      <c r="A14" s="58" t="str">
        <f>VLOOKUP(VALUE(Feuil2!C14),Tableau37[],20,FALSE)</f>
        <v>FA05-SAU-HAC</v>
      </c>
      <c r="B14" s="50" t="str">
        <f>VLOOKUP(VALUE(Feuil2!C14),Tableau37[],23,FALSE)</f>
        <v/>
      </c>
      <c r="C14">
        <v>402003211</v>
      </c>
      <c r="D14" s="6">
        <v>6885</v>
      </c>
      <c r="E14" s="50" t="str">
        <f>VLOOKUP(VALUE(Feuil2!C14),Tableau37[],33,FALSE)</f>
        <v>GRILLE DE HACHOIR D220 TROUS D12</v>
      </c>
      <c r="F14" s="50" t="str">
        <f>VLOOKUP(VALUE(Feuil2!C14),Tableau37[],32,FALSE)</f>
        <v>PM02</v>
      </c>
      <c r="G14" s="50" t="s">
        <v>121</v>
      </c>
    </row>
    <row r="15" spans="1:7" x14ac:dyDescent="0.25">
      <c r="A15" s="58" t="str">
        <f>VLOOKUP(VALUE(Feuil2!C15),Tableau37[],20,FALSE)</f>
        <v>FA05-MAI-EMA</v>
      </c>
      <c r="B15" s="50" t="str">
        <f>VLOOKUP(VALUE(Feuil2!C15),Tableau37[],23,FALSE)</f>
        <v/>
      </c>
      <c r="C15">
        <v>402040738</v>
      </c>
      <c r="D15" s="6">
        <v>49.400001525878906</v>
      </c>
      <c r="E15" s="50" t="str">
        <f>VLOOKUP(VALUE(Feuil2!C15),Tableau37[],33,FALSE)</f>
        <v>COMMANDE SCOTCH</v>
      </c>
      <c r="F15" s="50" t="str">
        <f>VLOOKUP(VALUE(Feuil2!C15),Tableau37[],32,FALSE)</f>
        <v>PM02</v>
      </c>
      <c r="G15" s="50" t="s">
        <v>123</v>
      </c>
    </row>
    <row r="16" spans="1:7" x14ac:dyDescent="0.25">
      <c r="A16" s="58" t="str">
        <f>VLOOKUP(VALUE(Feuil2!C16),Tableau37[],20,FALSE)</f>
        <v>FA05-SAU-EXP-LCRA</v>
      </c>
      <c r="B16" s="50" t="str">
        <f>VLOOKUP(VALUE(Feuil2!C16),Tableau37[],23,FALSE)</f>
        <v>FORMEUSE CRAVATES</v>
      </c>
      <c r="C16">
        <v>402040777</v>
      </c>
      <c r="D16" s="6">
        <v>49.439998626708984</v>
      </c>
      <c r="E16" s="50" t="str">
        <f>VLOOKUP(VALUE(Feuil2!C16),Tableau37[],33,FALSE)</f>
        <v>CMD 6 VENTOUSES CHEZ RS</v>
      </c>
      <c r="F16" s="50" t="str">
        <f>VLOOKUP(VALUE(Feuil2!C16),Tableau37[],32,FALSE)</f>
        <v>PM08</v>
      </c>
      <c r="G16" s="50" t="s">
        <v>123</v>
      </c>
    </row>
    <row r="17" spans="1:7" x14ac:dyDescent="0.25">
      <c r="A17" s="58" t="str">
        <f>VLOOKUP(VALUE(Feuil2!C17),Tableau37[],20,FALSE)</f>
        <v>FA05-SAU-EMB-L001</v>
      </c>
      <c r="B17" s="50" t="str">
        <f>VLOOKUP(VALUE(Feuil2!C17),Tableau37[],23,FALSE)</f>
        <v>PVLHS 245 N° 23263</v>
      </c>
      <c r="C17">
        <v>401946842</v>
      </c>
      <c r="D17" s="6">
        <v>8897.439453125</v>
      </c>
      <c r="E17" s="50" t="str">
        <f>VLOOKUP(VALUE(Feuil2!C17),Tableau37[],33,FALSE)</f>
        <v>COMMANDE PREVENTIF HANDTMANN PVLHS 245</v>
      </c>
      <c r="F17" s="50" t="str">
        <f>VLOOKUP(VALUE(Feuil2!C17),Tableau37[],32,FALSE)</f>
        <v>PM08</v>
      </c>
      <c r="G17" s="50" t="s">
        <v>121</v>
      </c>
    </row>
  </sheetData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20DE5-7BD7-4F66-AF00-11DDE92B36E3}">
  <sheetPr codeName="Feuil11"/>
  <dimension ref="A1:M31"/>
  <sheetViews>
    <sheetView zoomScaleNormal="100" workbookViewId="0">
      <pane ySplit="1" topLeftCell="A2" activePane="bottomLeft" state="frozen"/>
      <selection pane="bottomLeft" activeCell="D18" sqref="D18"/>
    </sheetView>
  </sheetViews>
  <sheetFormatPr baseColWidth="10" defaultColWidth="10.7109375" defaultRowHeight="15" x14ac:dyDescent="0.25"/>
  <cols>
    <col min="1" max="1" width="31" style="65" bestFit="1" customWidth="1"/>
    <col min="2" max="2" width="11.5703125" style="65" customWidth="1"/>
    <col min="3" max="3" width="14.5703125" style="65" bestFit="1" customWidth="1"/>
    <col min="4" max="4" width="46" style="65" bestFit="1" customWidth="1"/>
    <col min="5" max="5" width="23.28515625" style="65" bestFit="1" customWidth="1"/>
    <col min="6" max="6" width="25.42578125" style="65" bestFit="1" customWidth="1"/>
    <col min="7" max="7" width="10.7109375" style="65"/>
    <col min="8" max="8" width="12.28515625" style="65" bestFit="1" customWidth="1"/>
    <col min="9" max="9" width="20.28515625" style="65" bestFit="1" customWidth="1"/>
    <col min="10" max="10" width="13.85546875" style="65" bestFit="1" customWidth="1"/>
    <col min="11" max="11" width="1.5703125" style="65" customWidth="1"/>
    <col min="12" max="12" width="19.85546875" style="65" bestFit="1" customWidth="1"/>
    <col min="13" max="16384" width="10.7109375" style="65"/>
  </cols>
  <sheetData>
    <row r="1" spans="1:13" x14ac:dyDescent="0.25">
      <c r="A1" s="62" t="s">
        <v>20</v>
      </c>
      <c r="B1" s="63" t="s">
        <v>1</v>
      </c>
      <c r="C1" s="64" t="s">
        <v>2</v>
      </c>
      <c r="D1" s="63" t="s">
        <v>16</v>
      </c>
      <c r="E1" s="63" t="s">
        <v>11</v>
      </c>
      <c r="F1" s="63" t="s">
        <v>10</v>
      </c>
      <c r="H1" s="66" t="s">
        <v>17</v>
      </c>
      <c r="I1" s="66" t="s">
        <v>12</v>
      </c>
      <c r="J1" s="66" t="s">
        <v>13</v>
      </c>
    </row>
    <row r="2" spans="1:13" ht="18" customHeight="1" x14ac:dyDescent="0.25">
      <c r="A2" s="59"/>
      <c r="B2" s="60"/>
      <c r="C2" s="72"/>
      <c r="D2" s="60"/>
      <c r="E2" s="60"/>
      <c r="F2" s="61"/>
      <c r="H2" s="21" t="s">
        <v>5</v>
      </c>
      <c r="I2" s="65" t="s">
        <v>3</v>
      </c>
      <c r="J2" s="3">
        <f>SUMIF(E:E,H2,C:C)</f>
        <v>0</v>
      </c>
      <c r="L2" s="65" t="s">
        <v>25</v>
      </c>
      <c r="M2" s="3">
        <f>SUMIF(F:F,L2,C:C)</f>
        <v>0</v>
      </c>
    </row>
    <row r="3" spans="1:13" x14ac:dyDescent="0.25">
      <c r="A3" s="73"/>
      <c r="B3" s="74"/>
      <c r="C3" s="75"/>
      <c r="D3" s="74"/>
      <c r="E3" s="74"/>
      <c r="F3" s="74"/>
      <c r="H3" s="21" t="s">
        <v>23</v>
      </c>
      <c r="I3" s="65" t="s">
        <v>24</v>
      </c>
      <c r="J3" s="3">
        <f>SUMIF(E:E,H3,C:C)</f>
        <v>0</v>
      </c>
    </row>
    <row r="4" spans="1:13" x14ac:dyDescent="0.25">
      <c r="A4" s="73"/>
      <c r="B4" s="74"/>
      <c r="C4" s="75"/>
      <c r="D4" s="74"/>
      <c r="E4" s="74"/>
      <c r="F4" s="74"/>
    </row>
    <row r="5" spans="1:13" x14ac:dyDescent="0.25">
      <c r="A5" s="73"/>
      <c r="B5" s="74"/>
      <c r="C5" s="75"/>
      <c r="D5" s="74"/>
      <c r="E5" s="74"/>
      <c r="F5" s="74"/>
    </row>
    <row r="6" spans="1:13" x14ac:dyDescent="0.25">
      <c r="A6" s="73"/>
      <c r="B6" s="74"/>
      <c r="C6" s="75"/>
      <c r="D6" s="74"/>
      <c r="E6" s="74"/>
      <c r="F6" s="74"/>
    </row>
    <row r="7" spans="1:13" x14ac:dyDescent="0.25">
      <c r="A7" s="73"/>
      <c r="B7" s="74"/>
      <c r="C7" s="75"/>
      <c r="D7" s="74"/>
      <c r="E7" s="74"/>
      <c r="F7" s="74"/>
    </row>
    <row r="8" spans="1:13" x14ac:dyDescent="0.25">
      <c r="A8" s="73"/>
      <c r="B8" s="74"/>
      <c r="C8" s="75"/>
      <c r="D8" s="74"/>
      <c r="E8" s="74"/>
      <c r="F8" s="74"/>
    </row>
    <row r="19" spans="9:9" x14ac:dyDescent="0.25">
      <c r="I19" s="67"/>
    </row>
    <row r="20" spans="9:9" x14ac:dyDescent="0.25">
      <c r="I20" s="67"/>
    </row>
    <row r="21" spans="9:9" x14ac:dyDescent="0.25">
      <c r="I21" s="67"/>
    </row>
    <row r="22" spans="9:9" x14ac:dyDescent="0.25">
      <c r="I22" s="67"/>
    </row>
    <row r="23" spans="9:9" x14ac:dyDescent="0.25">
      <c r="I23" s="67"/>
    </row>
    <row r="24" spans="9:9" x14ac:dyDescent="0.25">
      <c r="I24" s="67"/>
    </row>
    <row r="25" spans="9:9" x14ac:dyDescent="0.25">
      <c r="I25" s="67"/>
    </row>
    <row r="26" spans="9:9" x14ac:dyDescent="0.25">
      <c r="I26" s="67"/>
    </row>
    <row r="27" spans="9:9" x14ac:dyDescent="0.25">
      <c r="I27" s="67"/>
    </row>
    <row r="28" spans="9:9" x14ac:dyDescent="0.25">
      <c r="I28" s="67"/>
    </row>
    <row r="29" spans="9:9" x14ac:dyDescent="0.25">
      <c r="I29" s="67"/>
    </row>
    <row r="30" spans="9:9" x14ac:dyDescent="0.25">
      <c r="I30" s="67"/>
    </row>
    <row r="31" spans="9:9" x14ac:dyDescent="0.25">
      <c r="I31" s="67"/>
    </row>
  </sheetData>
  <conditionalFormatting sqref="E1">
    <cfRule type="cellIs" dxfId="225" priority="14" operator="equal">
      <formula>"S"</formula>
    </cfRule>
    <cfRule type="cellIs" dxfId="224" priority="15" operator="equal">
      <formula>"O"</formula>
    </cfRule>
    <cfRule type="cellIs" dxfId="223" priority="16" operator="equal">
      <formula>"C"</formula>
    </cfRule>
    <cfRule type="cellIs" dxfId="222" priority="17" operator="equal">
      <formula>"E"</formula>
    </cfRule>
  </conditionalFormatting>
  <conditionalFormatting sqref="E1:E2">
    <cfRule type="cellIs" dxfId="221" priority="10" operator="equal">
      <formula>"Q"</formula>
    </cfRule>
    <cfRule type="cellIs" dxfId="220" priority="11" operator="equal">
      <formula>"RD"</formula>
    </cfRule>
    <cfRule type="cellIs" dxfId="219" priority="12" operator="equal">
      <formula>"PA"</formula>
    </cfRule>
    <cfRule type="cellIs" dxfId="218" priority="13" operator="equal">
      <formula>"P"</formula>
    </cfRule>
  </conditionalFormatting>
  <conditionalFormatting sqref="H2">
    <cfRule type="cellIs" dxfId="217" priority="6" operator="equal">
      <formula>"Q"</formula>
    </cfRule>
    <cfRule type="cellIs" dxfId="216" priority="7" operator="equal">
      <formula>"RD"</formula>
    </cfRule>
    <cfRule type="cellIs" dxfId="215" priority="8" operator="equal">
      <formula>"PA"</formula>
    </cfRule>
    <cfRule type="cellIs" dxfId="214" priority="9" operator="equal">
      <formula>"P"</formula>
    </cfRule>
  </conditionalFormatting>
  <conditionalFormatting sqref="H3">
    <cfRule type="cellIs" dxfId="213" priority="2" operator="equal">
      <formula>"Q"</formula>
    </cfRule>
    <cfRule type="cellIs" dxfId="212" priority="3" operator="equal">
      <formula>"RD"</formula>
    </cfRule>
    <cfRule type="cellIs" dxfId="211" priority="4" operator="equal">
      <formula>"PA"</formula>
    </cfRule>
    <cfRule type="cellIs" dxfId="210" priority="5" operator="equal">
      <formula>"P"</formula>
    </cfRule>
  </conditionalFormatting>
  <conditionalFormatting sqref="C1:C2">
    <cfRule type="colorScale" priority="1">
      <colorScale>
        <cfvo type="num" val="0"/>
        <cfvo type="num" val="0"/>
        <color rgb="FF92D050"/>
        <color theme="0"/>
      </colorScale>
    </cfRule>
  </conditionalFormatting>
  <conditionalFormatting sqref="B2">
    <cfRule type="duplicateValues" dxfId="209" priority="292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M31"/>
  <sheetViews>
    <sheetView zoomScaleNormal="100" workbookViewId="0">
      <pane ySplit="1" topLeftCell="A2" activePane="bottomLeft" state="frozen"/>
      <selection pane="bottomLeft" activeCell="A9" sqref="A9:D9"/>
    </sheetView>
  </sheetViews>
  <sheetFormatPr baseColWidth="10" defaultColWidth="10.7109375" defaultRowHeight="15" x14ac:dyDescent="0.25"/>
  <cols>
    <col min="1" max="1" width="31" style="65" bestFit="1" customWidth="1"/>
    <col min="2" max="2" width="11.5703125" style="65" customWidth="1"/>
    <col min="3" max="3" width="14.5703125" style="65" bestFit="1" customWidth="1"/>
    <col min="4" max="4" width="46" style="65" bestFit="1" customWidth="1"/>
    <col min="5" max="5" width="23.28515625" style="65" bestFit="1" customWidth="1"/>
    <col min="6" max="6" width="25.42578125" style="65" bestFit="1" customWidth="1"/>
    <col min="7" max="7" width="10.7109375" style="65"/>
    <col min="8" max="8" width="12.28515625" style="65" bestFit="1" customWidth="1"/>
    <col min="9" max="9" width="20.28515625" style="65" bestFit="1" customWidth="1"/>
    <col min="10" max="10" width="13.85546875" style="65" bestFit="1" customWidth="1"/>
    <col min="11" max="11" width="1.5703125" style="65" customWidth="1"/>
    <col min="12" max="12" width="19.85546875" style="65" bestFit="1" customWidth="1"/>
    <col min="13" max="16384" width="10.7109375" style="65"/>
  </cols>
  <sheetData>
    <row r="1" spans="1:13" x14ac:dyDescent="0.25">
      <c r="A1" s="62" t="s">
        <v>20</v>
      </c>
      <c r="B1" s="63" t="s">
        <v>1</v>
      </c>
      <c r="C1" s="64" t="s">
        <v>2</v>
      </c>
      <c r="D1" s="63" t="s">
        <v>16</v>
      </c>
      <c r="E1" s="63" t="s">
        <v>11</v>
      </c>
      <c r="F1" s="63" t="s">
        <v>10</v>
      </c>
      <c r="H1" s="66" t="s">
        <v>17</v>
      </c>
      <c r="I1" s="66" t="s">
        <v>12</v>
      </c>
      <c r="J1" s="66" t="s">
        <v>13</v>
      </c>
    </row>
    <row r="2" spans="1:13" ht="18" customHeight="1" x14ac:dyDescent="0.25">
      <c r="A2" s="59" t="s">
        <v>0</v>
      </c>
      <c r="B2" s="60">
        <v>402051199</v>
      </c>
      <c r="C2" s="72">
        <v>22.680000305175781</v>
      </c>
      <c r="D2" s="60" t="e">
        <v>#REF!</v>
      </c>
      <c r="E2" s="60"/>
      <c r="F2" s="61"/>
      <c r="H2" s="21" t="s">
        <v>5</v>
      </c>
      <c r="I2" s="65" t="s">
        <v>3</v>
      </c>
      <c r="J2" s="3">
        <f>SUMIF(E:E,H2,C:C)</f>
        <v>0</v>
      </c>
      <c r="L2" s="65" t="s">
        <v>25</v>
      </c>
      <c r="M2" s="3">
        <f>SUMIF(F:F,L2,C:C)</f>
        <v>0</v>
      </c>
    </row>
    <row r="3" spans="1:13" x14ac:dyDescent="0.25">
      <c r="A3" s="59" t="s">
        <v>0</v>
      </c>
      <c r="B3" s="60">
        <v>402082240</v>
      </c>
      <c r="C3" s="72">
        <v>1.4299999475479126</v>
      </c>
      <c r="D3" s="60" t="e">
        <v>#REF!</v>
      </c>
      <c r="E3" s="60"/>
      <c r="F3" s="61"/>
      <c r="H3" s="21" t="s">
        <v>23</v>
      </c>
      <c r="I3" s="65" t="s">
        <v>24</v>
      </c>
      <c r="J3" s="3">
        <f>SUMIF(E:E,H3,C:C)</f>
        <v>0</v>
      </c>
    </row>
    <row r="4" spans="1:13" x14ac:dyDescent="0.25">
      <c r="A4" s="59" t="s">
        <v>130</v>
      </c>
      <c r="B4" s="60">
        <v>402082325</v>
      </c>
      <c r="C4" s="72">
        <v>25</v>
      </c>
      <c r="D4" s="60" t="e">
        <v>#REF!</v>
      </c>
      <c r="E4" s="60"/>
      <c r="F4" s="61"/>
    </row>
    <row r="5" spans="1:13" x14ac:dyDescent="0.25">
      <c r="A5" s="59" t="s">
        <v>134</v>
      </c>
      <c r="B5" s="60">
        <v>402075221</v>
      </c>
      <c r="C5" s="72">
        <v>121.09999847412109</v>
      </c>
      <c r="D5" s="60" t="e">
        <v>#REF!</v>
      </c>
      <c r="E5" s="60"/>
      <c r="F5" s="61"/>
    </row>
    <row r="6" spans="1:13" x14ac:dyDescent="0.25">
      <c r="A6" s="59" t="s">
        <v>142</v>
      </c>
      <c r="B6" s="60">
        <v>401971460</v>
      </c>
      <c r="C6" s="72">
        <v>378.35000610351563</v>
      </c>
      <c r="D6" s="60" t="e">
        <v>#REF!</v>
      </c>
      <c r="E6" s="60"/>
      <c r="F6" s="61"/>
    </row>
    <row r="7" spans="1:13" x14ac:dyDescent="0.25">
      <c r="A7" s="59" t="s">
        <v>0</v>
      </c>
      <c r="B7" s="60">
        <v>402038390</v>
      </c>
      <c r="C7" s="72">
        <v>71.900001525878906</v>
      </c>
      <c r="D7" s="60" t="e">
        <v>#REF!</v>
      </c>
      <c r="E7" s="60"/>
      <c r="F7" s="61"/>
    </row>
    <row r="8" spans="1:13" x14ac:dyDescent="0.25">
      <c r="A8" s="59" t="s">
        <v>152</v>
      </c>
      <c r="B8" s="60">
        <v>402039368</v>
      </c>
      <c r="C8" s="72">
        <v>58.399997711181641</v>
      </c>
      <c r="D8" s="60" t="e">
        <v>#REF!</v>
      </c>
      <c r="E8" s="60"/>
      <c r="F8" s="61"/>
    </row>
    <row r="9" spans="1:13" x14ac:dyDescent="0.25">
      <c r="A9" s="59" t="s">
        <v>130</v>
      </c>
      <c r="B9" s="60">
        <v>401946842</v>
      </c>
      <c r="C9" s="72">
        <v>8897.439453125</v>
      </c>
      <c r="D9" s="60" t="s">
        <v>188</v>
      </c>
      <c r="E9" s="60"/>
      <c r="F9" s="61"/>
    </row>
    <row r="10" spans="1:13" x14ac:dyDescent="0.25">
      <c r="A10" s="59" t="s">
        <v>159</v>
      </c>
      <c r="B10" s="60">
        <v>402039654</v>
      </c>
      <c r="C10" s="72">
        <v>12.619999885559082</v>
      </c>
      <c r="D10" s="60" t="s">
        <v>160</v>
      </c>
      <c r="E10" s="60"/>
      <c r="F10" s="61"/>
    </row>
    <row r="11" spans="1:13" x14ac:dyDescent="0.25">
      <c r="A11" s="59" t="s">
        <v>159</v>
      </c>
      <c r="B11" s="60">
        <v>402041671</v>
      </c>
      <c r="C11" s="72">
        <v>104.30000305175781</v>
      </c>
      <c r="D11" s="60" t="s">
        <v>164</v>
      </c>
      <c r="E11" s="60"/>
      <c r="F11" s="61"/>
    </row>
    <row r="12" spans="1:13" x14ac:dyDescent="0.25">
      <c r="A12" s="59" t="s">
        <v>0</v>
      </c>
      <c r="B12" s="60">
        <v>402003211</v>
      </c>
      <c r="C12" s="72">
        <v>6885</v>
      </c>
      <c r="D12" s="60" t="s">
        <v>171</v>
      </c>
      <c r="E12" s="60"/>
      <c r="F12" s="61"/>
    </row>
    <row r="13" spans="1:13" x14ac:dyDescent="0.25">
      <c r="A13" s="73"/>
      <c r="B13" s="74"/>
      <c r="C13" s="75"/>
      <c r="D13" s="74"/>
      <c r="E13" s="74"/>
      <c r="F13" s="74"/>
    </row>
    <row r="14" spans="1:13" x14ac:dyDescent="0.25">
      <c r="A14" s="73"/>
      <c r="B14" s="74"/>
      <c r="C14" s="75"/>
      <c r="D14" s="74"/>
      <c r="E14" s="74"/>
      <c r="F14" s="74"/>
    </row>
    <row r="15" spans="1:13" x14ac:dyDescent="0.25">
      <c r="A15" s="73"/>
      <c r="B15" s="74"/>
      <c r="C15" s="75"/>
      <c r="D15" s="74"/>
      <c r="E15" s="74"/>
      <c r="F15" s="74"/>
    </row>
    <row r="16" spans="1:13" x14ac:dyDescent="0.25">
      <c r="A16" s="73"/>
      <c r="B16" s="74"/>
      <c r="C16" s="75"/>
      <c r="D16" s="74"/>
      <c r="E16" s="74"/>
      <c r="F16" s="74"/>
    </row>
    <row r="17" spans="1:9" x14ac:dyDescent="0.25">
      <c r="A17" s="73"/>
      <c r="B17" s="74"/>
      <c r="C17" s="75"/>
      <c r="D17" s="74"/>
      <c r="E17" s="74"/>
      <c r="F17" s="74"/>
    </row>
    <row r="18" spans="1:9" x14ac:dyDescent="0.25">
      <c r="A18" s="73"/>
      <c r="B18" s="74"/>
      <c r="C18" s="75"/>
      <c r="D18" s="74"/>
      <c r="E18" s="74"/>
      <c r="F18" s="74"/>
    </row>
    <row r="19" spans="1:9" x14ac:dyDescent="0.25">
      <c r="I19" s="67"/>
    </row>
    <row r="20" spans="1:9" x14ac:dyDescent="0.25">
      <c r="I20" s="67"/>
    </row>
    <row r="21" spans="1:9" x14ac:dyDescent="0.25">
      <c r="I21" s="67"/>
    </row>
    <row r="22" spans="1:9" x14ac:dyDescent="0.25">
      <c r="I22" s="67"/>
    </row>
    <row r="23" spans="1:9" x14ac:dyDescent="0.25">
      <c r="I23" s="67"/>
    </row>
    <row r="24" spans="1:9" x14ac:dyDescent="0.25">
      <c r="I24" s="67"/>
    </row>
    <row r="25" spans="1:9" x14ac:dyDescent="0.25">
      <c r="I25" s="67"/>
    </row>
    <row r="26" spans="1:9" x14ac:dyDescent="0.25">
      <c r="I26" s="67"/>
    </row>
    <row r="27" spans="1:9" x14ac:dyDescent="0.25">
      <c r="I27" s="67"/>
    </row>
    <row r="28" spans="1:9" x14ac:dyDescent="0.25">
      <c r="I28" s="67"/>
    </row>
    <row r="29" spans="1:9" x14ac:dyDescent="0.25">
      <c r="I29" s="67"/>
    </row>
    <row r="30" spans="1:9" x14ac:dyDescent="0.25">
      <c r="I30" s="67"/>
    </row>
    <row r="31" spans="1:9" x14ac:dyDescent="0.25">
      <c r="I31" s="67"/>
    </row>
  </sheetData>
  <conditionalFormatting sqref="E1">
    <cfRule type="cellIs" dxfId="193" priority="19" operator="equal">
      <formula>"S"</formula>
    </cfRule>
    <cfRule type="cellIs" dxfId="192" priority="20" operator="equal">
      <formula>"O"</formula>
    </cfRule>
    <cfRule type="cellIs" dxfId="191" priority="21" operator="equal">
      <formula>"C"</formula>
    </cfRule>
    <cfRule type="cellIs" dxfId="190" priority="22" operator="equal">
      <formula>"E"</formula>
    </cfRule>
  </conditionalFormatting>
  <conditionalFormatting sqref="E1:E12">
    <cfRule type="cellIs" dxfId="189" priority="15" operator="equal">
      <formula>"Q"</formula>
    </cfRule>
    <cfRule type="cellIs" dxfId="188" priority="16" operator="equal">
      <formula>"RD"</formula>
    </cfRule>
    <cfRule type="cellIs" dxfId="187" priority="17" operator="equal">
      <formula>"PA"</formula>
    </cfRule>
    <cfRule type="cellIs" dxfId="186" priority="18" operator="equal">
      <formula>"P"</formula>
    </cfRule>
  </conditionalFormatting>
  <conditionalFormatting sqref="H2">
    <cfRule type="cellIs" dxfId="185" priority="11" operator="equal">
      <formula>"Q"</formula>
    </cfRule>
    <cfRule type="cellIs" dxfId="184" priority="12" operator="equal">
      <formula>"RD"</formula>
    </cfRule>
    <cfRule type="cellIs" dxfId="183" priority="13" operator="equal">
      <formula>"PA"</formula>
    </cfRule>
    <cfRule type="cellIs" dxfId="182" priority="14" operator="equal">
      <formula>"P"</formula>
    </cfRule>
  </conditionalFormatting>
  <conditionalFormatting sqref="H3">
    <cfRule type="cellIs" dxfId="181" priority="3" operator="equal">
      <formula>"Q"</formula>
    </cfRule>
    <cfRule type="cellIs" dxfId="180" priority="4" operator="equal">
      <formula>"RD"</formula>
    </cfRule>
    <cfRule type="cellIs" dxfId="179" priority="5" operator="equal">
      <formula>"PA"</formula>
    </cfRule>
    <cfRule type="cellIs" dxfId="178" priority="6" operator="equal">
      <formula>"P"</formula>
    </cfRule>
  </conditionalFormatting>
  <conditionalFormatting sqref="C1:C12">
    <cfRule type="colorScale" priority="2">
      <colorScale>
        <cfvo type="num" val="0"/>
        <cfvo type="num" val="0"/>
        <color rgb="FF92D050"/>
        <color theme="0"/>
      </colorScale>
    </cfRule>
  </conditionalFormatting>
  <conditionalFormatting sqref="B2:B12">
    <cfRule type="duplicateValues" dxfId="177" priority="261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J7"/>
  <sheetViews>
    <sheetView workbookViewId="0">
      <selection activeCell="A2" sqref="A2:D2"/>
    </sheetView>
  </sheetViews>
  <sheetFormatPr baseColWidth="10" defaultColWidth="10.7109375" defaultRowHeight="15" x14ac:dyDescent="0.25"/>
  <cols>
    <col min="1" max="1" width="22.7109375" bestFit="1" customWidth="1"/>
    <col min="2" max="2" width="11.42578125"/>
    <col min="3" max="3" width="14.5703125" bestFit="1" customWidth="1"/>
    <col min="4" max="4" width="47.5703125" customWidth="1"/>
    <col min="5" max="5" width="23.28515625" bestFit="1" customWidth="1"/>
    <col min="6" max="6" width="22.28515625" customWidth="1"/>
    <col min="8" max="8" width="11.5703125" customWidth="1"/>
    <col min="9" max="9" width="20.28515625" bestFit="1" customWidth="1"/>
    <col min="10" max="10" width="13.85546875" bestFit="1" customWidth="1"/>
    <col min="13" max="13" width="13.85546875" bestFit="1" customWidth="1"/>
  </cols>
  <sheetData>
    <row r="1" spans="1:10" ht="21" x14ac:dyDescent="0.25">
      <c r="A1" s="68" t="s">
        <v>20</v>
      </c>
      <c r="B1" s="69" t="s">
        <v>1</v>
      </c>
      <c r="C1" s="70" t="s">
        <v>2</v>
      </c>
      <c r="D1" s="69" t="s">
        <v>16</v>
      </c>
      <c r="E1" s="69" t="s">
        <v>11</v>
      </c>
      <c r="F1" s="69" t="s">
        <v>10</v>
      </c>
      <c r="H1" s="13" t="s">
        <v>17</v>
      </c>
      <c r="I1" s="13" t="s">
        <v>12</v>
      </c>
      <c r="J1" s="13" t="s">
        <v>13</v>
      </c>
    </row>
    <row r="2" spans="1:10" x14ac:dyDescent="0.25">
      <c r="A2" s="71" t="s">
        <v>52</v>
      </c>
      <c r="B2" s="60">
        <v>402039384</v>
      </c>
      <c r="C2" s="72">
        <v>195</v>
      </c>
      <c r="D2" s="60" t="e">
        <v>#REF!</v>
      </c>
      <c r="E2" s="60"/>
      <c r="F2" s="61"/>
      <c r="H2" s="23" t="s">
        <v>5</v>
      </c>
      <c r="I2" s="9" t="s">
        <v>3</v>
      </c>
      <c r="J2" s="24">
        <f>SUMIF(E:E,H2,C:C)</f>
        <v>0</v>
      </c>
    </row>
    <row r="3" spans="1:10" x14ac:dyDescent="0.25">
      <c r="H3" s="25" t="s">
        <v>15</v>
      </c>
      <c r="I3" s="9" t="s">
        <v>4</v>
      </c>
      <c r="J3" s="24">
        <f>SUMIF(E:E,H3,C:C)</f>
        <v>0</v>
      </c>
    </row>
    <row r="4" spans="1:10" x14ac:dyDescent="0.25">
      <c r="H4" s="18"/>
      <c r="I4" s="16" t="s">
        <v>18</v>
      </c>
      <c r="J4" s="24">
        <f>SUM(J2:J3)</f>
        <v>0</v>
      </c>
    </row>
    <row r="5" spans="1:10" x14ac:dyDescent="0.25">
      <c r="H5" s="15"/>
      <c r="I5" s="22" t="s">
        <v>19</v>
      </c>
      <c r="J5" s="26" t="e">
        <f>#REF!</f>
        <v>#REF!</v>
      </c>
    </row>
    <row r="6" spans="1:10" x14ac:dyDescent="0.25">
      <c r="H6" s="15"/>
      <c r="I6" s="2" t="s">
        <v>37</v>
      </c>
      <c r="J6" s="43" t="e">
        <f>J5-J2</f>
        <v>#REF!</v>
      </c>
    </row>
    <row r="7" spans="1:10" x14ac:dyDescent="0.25">
      <c r="H7" s="18"/>
      <c r="I7" s="2" t="s">
        <v>36</v>
      </c>
      <c r="J7" s="43" t="e">
        <f>(J6/#REF!*52)+J2</f>
        <v>#REF!</v>
      </c>
    </row>
  </sheetData>
  <conditionalFormatting sqref="E1">
    <cfRule type="cellIs" dxfId="161" priority="11" operator="equal">
      <formula>"S"</formula>
    </cfRule>
    <cfRule type="cellIs" dxfId="160" priority="12" operator="equal">
      <formula>"O"</formula>
    </cfRule>
    <cfRule type="cellIs" dxfId="159" priority="13" operator="equal">
      <formula>"C"</formula>
    </cfRule>
    <cfRule type="cellIs" dxfId="158" priority="14" operator="equal">
      <formula>"E"</formula>
    </cfRule>
  </conditionalFormatting>
  <conditionalFormatting sqref="E1">
    <cfRule type="cellIs" dxfId="157" priority="7" operator="equal">
      <formula>"Q"</formula>
    </cfRule>
    <cfRule type="cellIs" dxfId="156" priority="8" operator="equal">
      <formula>"RD"</formula>
    </cfRule>
    <cfRule type="cellIs" dxfId="155" priority="9" operator="equal">
      <formula>"PA"</formula>
    </cfRule>
    <cfRule type="cellIs" dxfId="154" priority="10" operator="equal">
      <formula>"P"</formula>
    </cfRule>
  </conditionalFormatting>
  <conditionalFormatting sqref="E1:E2">
    <cfRule type="cellIs" dxfId="153" priority="5" operator="equal">
      <formula>"PA"</formula>
    </cfRule>
    <cfRule type="cellIs" dxfId="152" priority="6" operator="equal">
      <formula>"P"</formula>
    </cfRule>
  </conditionalFormatting>
  <conditionalFormatting sqref="H2:H3">
    <cfRule type="cellIs" dxfId="151" priority="3" operator="equal">
      <formula>"PA"</formula>
    </cfRule>
    <cfRule type="cellIs" dxfId="150" priority="4" operator="equal">
      <formula>"P"</formula>
    </cfRule>
  </conditionalFormatting>
  <conditionalFormatting sqref="C1:C2">
    <cfRule type="colorScale" priority="2">
      <colorScale>
        <cfvo type="num" val="0"/>
        <cfvo type="num" val="0"/>
        <color rgb="FF92D050"/>
        <color theme="0"/>
      </colorScale>
    </cfRule>
  </conditionalFormatting>
  <conditionalFormatting sqref="B1:B2">
    <cfRule type="duplicateValues" dxfId="149" priority="269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J7"/>
  <sheetViews>
    <sheetView workbookViewId="0">
      <selection activeCell="A4" sqref="A4:D4"/>
    </sheetView>
  </sheetViews>
  <sheetFormatPr baseColWidth="10" defaultColWidth="10.7109375" defaultRowHeight="15" x14ac:dyDescent="0.25"/>
  <cols>
    <col min="1" max="1" width="24.85546875" bestFit="1" customWidth="1"/>
    <col min="2" max="2" width="12.42578125" customWidth="1"/>
    <col min="3" max="3" width="14.5703125" bestFit="1" customWidth="1"/>
    <col min="4" max="4" width="45.7109375" bestFit="1" customWidth="1"/>
    <col min="5" max="5" width="20.42578125" customWidth="1"/>
    <col min="6" max="6" width="22.5703125" customWidth="1"/>
    <col min="8" max="8" width="12.28515625" bestFit="1" customWidth="1"/>
    <col min="9" max="9" width="20.28515625" style="14" bestFit="1" customWidth="1"/>
    <col min="10" max="10" width="13.85546875" bestFit="1" customWidth="1"/>
  </cols>
  <sheetData>
    <row r="1" spans="1:10" ht="21" x14ac:dyDescent="0.25">
      <c r="A1" s="68" t="s">
        <v>20</v>
      </c>
      <c r="B1" s="69" t="s">
        <v>1</v>
      </c>
      <c r="C1" s="70" t="s">
        <v>2</v>
      </c>
      <c r="D1" s="69" t="s">
        <v>16</v>
      </c>
      <c r="E1" s="69" t="s">
        <v>11</v>
      </c>
      <c r="F1" s="69" t="s">
        <v>10</v>
      </c>
      <c r="H1" s="13" t="s">
        <v>17</v>
      </c>
      <c r="I1" s="13" t="s">
        <v>12</v>
      </c>
      <c r="J1" s="13" t="s">
        <v>13</v>
      </c>
    </row>
    <row r="2" spans="1:10" x14ac:dyDescent="0.25">
      <c r="A2" s="71" t="s">
        <v>34</v>
      </c>
      <c r="B2" s="60">
        <v>402039653</v>
      </c>
      <c r="C2" s="72">
        <v>482.739990234375</v>
      </c>
      <c r="D2" s="60" t="e">
        <v>#REF!</v>
      </c>
      <c r="E2" s="60"/>
      <c r="F2" s="61"/>
      <c r="H2" s="27" t="s">
        <v>5</v>
      </c>
      <c r="I2" s="9" t="s">
        <v>3</v>
      </c>
      <c r="J2" s="24">
        <f>SUMIF(E:E,H2,C:C)</f>
        <v>0</v>
      </c>
    </row>
    <row r="3" spans="1:10" x14ac:dyDescent="0.25">
      <c r="A3" s="71" t="s">
        <v>0</v>
      </c>
      <c r="B3" s="60">
        <v>402040738</v>
      </c>
      <c r="C3" s="72">
        <v>49.400001525878906</v>
      </c>
      <c r="D3" s="60" t="s">
        <v>175</v>
      </c>
      <c r="E3" s="60"/>
      <c r="F3" s="61"/>
      <c r="H3" s="28" t="s">
        <v>15</v>
      </c>
      <c r="I3" s="9" t="s">
        <v>4</v>
      </c>
      <c r="J3" s="24">
        <f>SUMIF(E:E,H3,C:C)</f>
        <v>0</v>
      </c>
    </row>
    <row r="4" spans="1:10" x14ac:dyDescent="0.25">
      <c r="A4" s="71" t="s">
        <v>181</v>
      </c>
      <c r="B4" s="60">
        <v>402040777</v>
      </c>
      <c r="C4" s="72">
        <v>49.439998626708984</v>
      </c>
      <c r="D4" s="60" t="s">
        <v>182</v>
      </c>
      <c r="E4" s="60"/>
      <c r="F4" s="61"/>
      <c r="H4" s="18"/>
      <c r="I4" s="16" t="s">
        <v>18</v>
      </c>
      <c r="J4" s="24">
        <f>SUM(J2:J3)</f>
        <v>0</v>
      </c>
    </row>
    <row r="5" spans="1:10" x14ac:dyDescent="0.25">
      <c r="H5" s="15"/>
      <c r="I5" s="22" t="s">
        <v>19</v>
      </c>
      <c r="J5" s="26">
        <f>'Ligne 03'!$C$40</f>
        <v>0</v>
      </c>
    </row>
    <row r="6" spans="1:10" x14ac:dyDescent="0.25">
      <c r="H6" s="15"/>
      <c r="I6" s="2" t="s">
        <v>37</v>
      </c>
      <c r="J6" s="43">
        <f>J5-J2</f>
        <v>0</v>
      </c>
    </row>
    <row r="7" spans="1:10" x14ac:dyDescent="0.25">
      <c r="H7" s="18"/>
      <c r="I7" s="2" t="s">
        <v>36</v>
      </c>
      <c r="J7" s="43" t="e">
        <f>(J6/#REF!*52)+J2</f>
        <v>#REF!</v>
      </c>
    </row>
  </sheetData>
  <conditionalFormatting sqref="E1">
    <cfRule type="cellIs" dxfId="132" priority="13" operator="equal">
      <formula>"S"</formula>
    </cfRule>
    <cfRule type="cellIs" dxfId="131" priority="14" operator="equal">
      <formula>"O"</formula>
    </cfRule>
    <cfRule type="cellIs" dxfId="130" priority="15" operator="equal">
      <formula>"C"</formula>
    </cfRule>
    <cfRule type="cellIs" dxfId="129" priority="16" operator="equal">
      <formula>"E"</formula>
    </cfRule>
  </conditionalFormatting>
  <conditionalFormatting sqref="E1">
    <cfRule type="cellIs" dxfId="128" priority="9" operator="equal">
      <formula>"Q"</formula>
    </cfRule>
    <cfRule type="cellIs" dxfId="127" priority="10" operator="equal">
      <formula>"RD"</formula>
    </cfRule>
    <cfRule type="cellIs" dxfId="126" priority="11" operator="equal">
      <formula>"PA"</formula>
    </cfRule>
    <cfRule type="cellIs" dxfId="125" priority="12" operator="equal">
      <formula>"P"</formula>
    </cfRule>
  </conditionalFormatting>
  <conditionalFormatting sqref="E1:E4">
    <cfRule type="cellIs" dxfId="124" priority="7" operator="equal">
      <formula>"PA"</formula>
    </cfRule>
    <cfRule type="cellIs" dxfId="123" priority="8" operator="equal">
      <formula>"P"</formula>
    </cfRule>
  </conditionalFormatting>
  <conditionalFormatting sqref="H3">
    <cfRule type="cellIs" dxfId="122" priority="3" operator="equal">
      <formula>"PA"</formula>
    </cfRule>
    <cfRule type="cellIs" dxfId="121" priority="4" operator="equal">
      <formula>"P"</formula>
    </cfRule>
  </conditionalFormatting>
  <conditionalFormatting sqref="C1:C4">
    <cfRule type="colorScale" priority="2">
      <colorScale>
        <cfvo type="num" val="0"/>
        <cfvo type="num" val="0"/>
        <color rgb="FF92D050"/>
        <color theme="0"/>
      </colorScale>
    </cfRule>
  </conditionalFormatting>
  <conditionalFormatting sqref="B1:B4">
    <cfRule type="duplicateValues" dxfId="120" priority="277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J15"/>
  <sheetViews>
    <sheetView zoomScaleNormal="100" workbookViewId="0">
      <selection activeCell="D26" sqref="D26"/>
    </sheetView>
  </sheetViews>
  <sheetFormatPr baseColWidth="10" defaultColWidth="10.7109375" defaultRowHeight="15" x14ac:dyDescent="0.25"/>
  <cols>
    <col min="1" max="1" width="25" bestFit="1" customWidth="1"/>
    <col min="2" max="2" width="9.85546875" bestFit="1" customWidth="1"/>
    <col min="3" max="3" width="14.5703125" bestFit="1" customWidth="1"/>
    <col min="4" max="4" width="46.7109375" bestFit="1" customWidth="1"/>
    <col min="5" max="5" width="19.7109375" customWidth="1"/>
    <col min="6" max="6" width="34.140625" customWidth="1"/>
    <col min="8" max="8" width="11.7109375" bestFit="1" customWidth="1"/>
    <col min="9" max="9" width="33" bestFit="1" customWidth="1"/>
    <col min="10" max="10" width="11.85546875" bestFit="1" customWidth="1"/>
    <col min="11" max="11" width="16.7109375" customWidth="1"/>
  </cols>
  <sheetData>
    <row r="1" spans="1:10" ht="21" x14ac:dyDescent="0.25">
      <c r="A1" s="54" t="s">
        <v>20</v>
      </c>
      <c r="B1" s="55" t="s">
        <v>1</v>
      </c>
      <c r="C1" s="56" t="s">
        <v>2</v>
      </c>
      <c r="D1" s="53" t="s">
        <v>16</v>
      </c>
      <c r="E1" s="53" t="s">
        <v>11</v>
      </c>
      <c r="F1" s="53" t="s">
        <v>10</v>
      </c>
      <c r="G1" s="13"/>
      <c r="H1" s="13" t="s">
        <v>17</v>
      </c>
      <c r="I1" s="13" t="s">
        <v>12</v>
      </c>
      <c r="J1" s="13" t="s">
        <v>2</v>
      </c>
    </row>
    <row r="2" spans="1:10" x14ac:dyDescent="0.25">
      <c r="A2" s="60"/>
      <c r="B2" s="60"/>
      <c r="C2" s="72"/>
      <c r="D2" s="60"/>
      <c r="E2" s="60"/>
      <c r="F2" s="61"/>
      <c r="H2" s="10" t="s">
        <v>8</v>
      </c>
      <c r="I2" t="s">
        <v>9</v>
      </c>
      <c r="J2" s="4">
        <f ca="1">SUMIF(E:E,H2,'ligne 05'!$C$1)</f>
        <v>0</v>
      </c>
    </row>
    <row r="3" spans="1:10" x14ac:dyDescent="0.25">
      <c r="H3" s="11" t="s">
        <v>5</v>
      </c>
      <c r="I3" t="s">
        <v>35</v>
      </c>
      <c r="J3" s="4">
        <f ca="1">SUMIF(E:E,H3,'ligne 05'!$C$1)</f>
        <v>0</v>
      </c>
    </row>
    <row r="4" spans="1:10" x14ac:dyDescent="0.25">
      <c r="H4" s="12" t="s">
        <v>15</v>
      </c>
      <c r="I4" t="s">
        <v>4</v>
      </c>
      <c r="J4" s="4">
        <f ca="1">SUMIF(E:E,H4,'ligne 05'!$C$1)</f>
        <v>0</v>
      </c>
    </row>
    <row r="5" spans="1:10" x14ac:dyDescent="0.25">
      <c r="H5" s="1"/>
      <c r="I5" t="s">
        <v>21</v>
      </c>
      <c r="J5" s="5">
        <f ca="1">SUM(J2:J4)</f>
        <v>0</v>
      </c>
    </row>
    <row r="6" spans="1:10" x14ac:dyDescent="0.25">
      <c r="H6" s="7"/>
      <c r="I6" s="2" t="s">
        <v>38</v>
      </c>
      <c r="J6" s="43">
        <f ca="1">J5-J3-J2</f>
        <v>0</v>
      </c>
    </row>
    <row r="7" spans="1:10" x14ac:dyDescent="0.25">
      <c r="H7" s="7"/>
      <c r="I7" s="2" t="s">
        <v>36</v>
      </c>
      <c r="J7" s="43" t="e">
        <f ca="1">(J6/#REF!*52)+J2+J3</f>
        <v>#REF!</v>
      </c>
    </row>
    <row r="13" spans="1:10" x14ac:dyDescent="0.25">
      <c r="H13" s="8"/>
    </row>
    <row r="14" spans="1:10" x14ac:dyDescent="0.25">
      <c r="H14" s="6"/>
    </row>
    <row r="15" spans="1:10" x14ac:dyDescent="0.25">
      <c r="H15" s="6"/>
    </row>
  </sheetData>
  <conditionalFormatting sqref="E2">
    <cfRule type="cellIs" dxfId="103" priority="11" operator="equal">
      <formula>"PA"</formula>
    </cfRule>
    <cfRule type="cellIs" dxfId="102" priority="12" operator="equal">
      <formula>"P"</formula>
    </cfRule>
    <cfRule type="cellIs" dxfId="101" priority="13" operator="equal">
      <formula>"A"</formula>
    </cfRule>
  </conditionalFormatting>
  <conditionalFormatting sqref="C1:C2">
    <cfRule type="colorScale" priority="10">
      <colorScale>
        <cfvo type="num" val="0"/>
        <cfvo type="num" val="0"/>
        <color rgb="FF92D050"/>
        <color theme="0"/>
      </colorScale>
    </cfRule>
  </conditionalFormatting>
  <conditionalFormatting sqref="E1:E2">
    <cfRule type="cellIs" dxfId="100" priority="6" operator="equal">
      <formula>"PA"</formula>
    </cfRule>
    <cfRule type="cellIs" dxfId="99" priority="7" operator="equal">
      <formula>"P"</formula>
    </cfRule>
    <cfRule type="cellIs" dxfId="98" priority="8" operator="equal">
      <formula>"AV"</formula>
    </cfRule>
  </conditionalFormatting>
  <conditionalFormatting sqref="B1:B2">
    <cfRule type="duplicateValues" dxfId="97" priority="4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09286-9A21-490F-8D03-BBACBF067835}">
  <sheetPr codeName="Feuil1"/>
  <dimension ref="A1:J54"/>
  <sheetViews>
    <sheetView workbookViewId="0">
      <selection activeCell="E10" sqref="E10"/>
    </sheetView>
  </sheetViews>
  <sheetFormatPr baseColWidth="10" defaultRowHeight="15" x14ac:dyDescent="0.25"/>
  <cols>
    <col min="1" max="1" width="31" bestFit="1" customWidth="1"/>
    <col min="2" max="2" width="10.7109375"/>
    <col min="3" max="3" width="14.5703125" bestFit="1" customWidth="1"/>
    <col min="4" max="4" width="44" bestFit="1" customWidth="1"/>
    <col min="5" max="5" width="23.28515625" bestFit="1" customWidth="1"/>
    <col min="6" max="6" width="33.140625" bestFit="1" customWidth="1"/>
    <col min="7" max="7" width="10.7109375"/>
    <col min="8" max="8" width="16.5703125" bestFit="1" customWidth="1"/>
    <col min="9" max="9" width="20.28515625" bestFit="1" customWidth="1"/>
    <col min="10" max="10" width="14.7109375" bestFit="1" customWidth="1"/>
  </cols>
  <sheetData>
    <row r="1" spans="1:10" ht="21" x14ac:dyDescent="0.25">
      <c r="A1" s="68" t="s">
        <v>20</v>
      </c>
      <c r="B1" s="69" t="s">
        <v>1</v>
      </c>
      <c r="C1" s="70" t="s">
        <v>2</v>
      </c>
      <c r="D1" s="69" t="s">
        <v>16</v>
      </c>
      <c r="E1" s="69" t="s">
        <v>11</v>
      </c>
      <c r="F1" s="69" t="s">
        <v>10</v>
      </c>
      <c r="H1" s="29" t="s">
        <v>17</v>
      </c>
      <c r="I1" s="17" t="s">
        <v>12</v>
      </c>
      <c r="J1" s="17" t="s">
        <v>2</v>
      </c>
    </row>
    <row r="2" spans="1:10" x14ac:dyDescent="0.25">
      <c r="A2" s="71"/>
      <c r="B2" s="60"/>
      <c r="C2" s="72"/>
      <c r="D2" s="60"/>
      <c r="E2" s="60"/>
      <c r="F2" s="61"/>
      <c r="H2" s="20" t="s">
        <v>5</v>
      </c>
      <c r="I2" t="s">
        <v>3</v>
      </c>
      <c r="J2" s="3">
        <f>SUMIF(E:E,H2,C:C)</f>
        <v>0</v>
      </c>
    </row>
    <row r="3" spans="1:10" x14ac:dyDescent="0.25">
      <c r="H3" s="21" t="s">
        <v>15</v>
      </c>
      <c r="I3" t="s">
        <v>4</v>
      </c>
      <c r="J3" s="3">
        <f>SUMIF(E:E,H3,C:C)</f>
        <v>0</v>
      </c>
    </row>
    <row r="4" spans="1:10" x14ac:dyDescent="0.25">
      <c r="H4" s="41" t="s">
        <v>8</v>
      </c>
      <c r="I4" t="s">
        <v>9</v>
      </c>
      <c r="J4" s="3">
        <f>SUMIF(E:E,H4,C:C)</f>
        <v>0</v>
      </c>
    </row>
    <row r="5" spans="1:10" x14ac:dyDescent="0.25">
      <c r="H5" s="40" t="s">
        <v>6</v>
      </c>
      <c r="I5" t="s">
        <v>14</v>
      </c>
      <c r="J5" s="3">
        <f>SUMIF(E:E,H5,C:C)</f>
        <v>0</v>
      </c>
    </row>
    <row r="6" spans="1:10" x14ac:dyDescent="0.25">
      <c r="H6" s="41" t="s">
        <v>22</v>
      </c>
      <c r="I6" t="s">
        <v>33</v>
      </c>
      <c r="J6" s="3">
        <f>SUMIF(E:E,H6,C:C)</f>
        <v>0</v>
      </c>
    </row>
    <row r="7" spans="1:10" x14ac:dyDescent="0.25">
      <c r="I7" t="s">
        <v>21</v>
      </c>
      <c r="J7" s="5">
        <f>SUM(J2:J6)</f>
        <v>0</v>
      </c>
    </row>
    <row r="8" spans="1:10" x14ac:dyDescent="0.25">
      <c r="I8" s="2" t="s">
        <v>37</v>
      </c>
      <c r="J8" s="43">
        <f>J7-J4-J2</f>
        <v>0</v>
      </c>
    </row>
    <row r="9" spans="1:10" x14ac:dyDescent="0.25">
      <c r="I9" s="2" t="s">
        <v>36</v>
      </c>
      <c r="J9" s="43" t="e">
        <f>(J8/#REF!*52)+J4+J2</f>
        <v>#REF!</v>
      </c>
    </row>
    <row r="25" spans="8:9" x14ac:dyDescent="0.25">
      <c r="H25" s="77" t="s">
        <v>4</v>
      </c>
      <c r="I25" s="77"/>
    </row>
    <row r="26" spans="8:9" x14ac:dyDescent="0.25">
      <c r="H26" s="32" t="s">
        <v>114</v>
      </c>
      <c r="I26" s="30">
        <f>SUMIF(F:F,H26,C:C)</f>
        <v>0</v>
      </c>
    </row>
    <row r="27" spans="8:9" x14ac:dyDescent="0.25">
      <c r="H27" s="34" t="s">
        <v>115</v>
      </c>
      <c r="I27" s="30">
        <f>SUMIF(F:F,H27,C:C)</f>
        <v>0</v>
      </c>
    </row>
    <row r="28" spans="8:9" x14ac:dyDescent="0.25">
      <c r="H28" s="35" t="s">
        <v>27</v>
      </c>
      <c r="I28" s="30">
        <f>SUMIF(F:F,H28,C:C)</f>
        <v>0</v>
      </c>
    </row>
    <row r="29" spans="8:9" x14ac:dyDescent="0.25">
      <c r="H29" s="31" t="s">
        <v>26</v>
      </c>
      <c r="I29" s="30">
        <f>SUMIF(F:F,H29,C:C)</f>
        <v>0</v>
      </c>
    </row>
    <row r="30" spans="8:9" x14ac:dyDescent="0.25">
      <c r="H30" s="33" t="s">
        <v>29</v>
      </c>
      <c r="I30" s="30">
        <f>J3-SUM(I26:I29)</f>
        <v>0</v>
      </c>
    </row>
    <row r="49" spans="8:9" x14ac:dyDescent="0.25">
      <c r="H49" s="77" t="s">
        <v>3</v>
      </c>
      <c r="I49" s="77"/>
    </row>
    <row r="50" spans="8:9" x14ac:dyDescent="0.25">
      <c r="H50" s="39" t="s">
        <v>31</v>
      </c>
      <c r="I50" s="30">
        <f>SUMIF(F:F,H50,C:C)</f>
        <v>0</v>
      </c>
    </row>
    <row r="51" spans="8:9" x14ac:dyDescent="0.25">
      <c r="H51" s="38" t="s">
        <v>30</v>
      </c>
      <c r="I51" s="30">
        <f>SUMIF(F:F,H51,C:C)</f>
        <v>0</v>
      </c>
    </row>
    <row r="52" spans="8:9" x14ac:dyDescent="0.25">
      <c r="H52" s="36" t="s">
        <v>28</v>
      </c>
      <c r="I52" s="30">
        <f>SUMIF(F:F,H52,C:C)</f>
        <v>0</v>
      </c>
    </row>
    <row r="53" spans="8:9" x14ac:dyDescent="0.25">
      <c r="H53" s="37" t="s">
        <v>114</v>
      </c>
      <c r="I53" s="30">
        <f>SUMIF(F:F,H53,C:C)</f>
        <v>0</v>
      </c>
    </row>
    <row r="54" spans="8:9" x14ac:dyDescent="0.25">
      <c r="I54" s="5">
        <f>SUM(I50:I53)</f>
        <v>0</v>
      </c>
    </row>
  </sheetData>
  <mergeCells count="2">
    <mergeCell ref="H25:I25"/>
    <mergeCell ref="H49:I49"/>
  </mergeCells>
  <conditionalFormatting sqref="E1">
    <cfRule type="cellIs" dxfId="83" priority="26" operator="equal">
      <formula>"S"</formula>
    </cfRule>
    <cfRule type="cellIs" dxfId="82" priority="27" operator="equal">
      <formula>"O"</formula>
    </cfRule>
    <cfRule type="cellIs" dxfId="81" priority="28" operator="equal">
      <formula>"C"</formula>
    </cfRule>
    <cfRule type="cellIs" dxfId="80" priority="29" operator="equal">
      <formula>"E"</formula>
    </cfRule>
  </conditionalFormatting>
  <conditionalFormatting sqref="E1">
    <cfRule type="cellIs" dxfId="79" priority="22" operator="equal">
      <formula>"Q"</formula>
    </cfRule>
    <cfRule type="cellIs" dxfId="78" priority="23" operator="equal">
      <formula>"RD"</formula>
    </cfRule>
    <cfRule type="cellIs" dxfId="77" priority="24" operator="equal">
      <formula>"PA"</formula>
    </cfRule>
    <cfRule type="cellIs" dxfId="76" priority="25" operator="equal">
      <formula>"P"</formula>
    </cfRule>
  </conditionalFormatting>
  <conditionalFormatting sqref="E1">
    <cfRule type="cellIs" dxfId="75" priority="20" operator="equal">
      <formula>"PA"</formula>
    </cfRule>
    <cfRule type="cellIs" dxfId="74" priority="21" operator="equal">
      <formula>"P"</formula>
    </cfRule>
  </conditionalFormatting>
  <conditionalFormatting sqref="E1">
    <cfRule type="cellIs" dxfId="73" priority="18" operator="equal">
      <formula>"PA"</formula>
    </cfRule>
    <cfRule type="cellIs" dxfId="72" priority="19" operator="equal">
      <formula>"P"</formula>
    </cfRule>
  </conditionalFormatting>
  <conditionalFormatting sqref="E1:E2">
    <cfRule type="cellIs" dxfId="71" priority="6" operator="equal">
      <formula>"C"</formula>
    </cfRule>
    <cfRule type="containsText" dxfId="70" priority="7" operator="containsText" text="E">
      <formula>NOT(ISERROR(SEARCH("E",E1)))</formula>
    </cfRule>
    <cfRule type="cellIs" dxfId="69" priority="15" operator="equal">
      <formula>"A"</formula>
    </cfRule>
    <cfRule type="cellIs" dxfId="68" priority="16" operator="equal">
      <formula>"P"</formula>
    </cfRule>
    <cfRule type="cellIs" dxfId="67" priority="17" operator="equal">
      <formula>"PA"</formula>
    </cfRule>
  </conditionalFormatting>
  <conditionalFormatting sqref="H2:H3">
    <cfRule type="cellIs" dxfId="66" priority="12" operator="equal">
      <formula>"A"</formula>
    </cfRule>
    <cfRule type="cellIs" dxfId="65" priority="13" operator="equal">
      <formula>"P"</formula>
    </cfRule>
    <cfRule type="cellIs" dxfId="64" priority="14" operator="equal">
      <formula>"PA"</formula>
    </cfRule>
  </conditionalFormatting>
  <conditionalFormatting sqref="C1:C2">
    <cfRule type="colorScale" priority="11">
      <colorScale>
        <cfvo type="num" val="0"/>
        <cfvo type="num" val="0"/>
        <color rgb="FF92D050"/>
        <color theme="0"/>
      </colorScale>
    </cfRule>
  </conditionalFormatting>
  <conditionalFormatting sqref="H4">
    <cfRule type="cellIs" dxfId="63" priority="8" operator="equal">
      <formula>"A"</formula>
    </cfRule>
    <cfRule type="cellIs" dxfId="62" priority="9" operator="equal">
      <formula>"P"</formula>
    </cfRule>
    <cfRule type="cellIs" dxfId="61" priority="10" operator="equal">
      <formula>"PA"</formula>
    </cfRule>
  </conditionalFormatting>
  <conditionalFormatting sqref="H6">
    <cfRule type="cellIs" dxfId="60" priority="1" operator="equal">
      <formula>"C"</formula>
    </cfRule>
    <cfRule type="containsText" dxfId="59" priority="2" operator="containsText" text="E">
      <formula>NOT(ISERROR(SEARCH("E",H6)))</formula>
    </cfRule>
    <cfRule type="cellIs" dxfId="58" priority="3" operator="equal">
      <formula>"A"</formula>
    </cfRule>
    <cfRule type="cellIs" dxfId="57" priority="4" operator="equal">
      <formula>"P"</formula>
    </cfRule>
    <cfRule type="cellIs" dxfId="56" priority="5" operator="equal">
      <formula>"PA"</formula>
    </cfRule>
  </conditionalFormatting>
  <conditionalFormatting sqref="B1:B2">
    <cfRule type="duplicateValues" dxfId="55" priority="30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J54"/>
  <sheetViews>
    <sheetView workbookViewId="0">
      <selection activeCell="A3" sqref="A3:D3"/>
    </sheetView>
  </sheetViews>
  <sheetFormatPr baseColWidth="10" defaultColWidth="10.7109375" defaultRowHeight="15" x14ac:dyDescent="0.25"/>
  <cols>
    <col min="1" max="1" width="31" bestFit="1" customWidth="1"/>
    <col min="3" max="3" width="14.5703125" bestFit="1" customWidth="1"/>
    <col min="4" max="4" width="44" bestFit="1" customWidth="1"/>
    <col min="5" max="5" width="23.28515625" bestFit="1" customWidth="1"/>
    <col min="6" max="6" width="33.140625" bestFit="1" customWidth="1"/>
    <col min="8" max="8" width="16.5703125" bestFit="1" customWidth="1"/>
    <col min="9" max="9" width="20.28515625" bestFit="1" customWidth="1"/>
    <col min="10" max="10" width="14.7109375" bestFit="1" customWidth="1"/>
  </cols>
  <sheetData>
    <row r="1" spans="1:10" ht="21" x14ac:dyDescent="0.25">
      <c r="A1" s="68" t="s">
        <v>20</v>
      </c>
      <c r="B1" s="69" t="s">
        <v>1</v>
      </c>
      <c r="C1" s="70" t="s">
        <v>2</v>
      </c>
      <c r="D1" s="69" t="s">
        <v>16</v>
      </c>
      <c r="E1" s="69" t="s">
        <v>11</v>
      </c>
      <c r="F1" s="69" t="s">
        <v>10</v>
      </c>
      <c r="H1" s="29" t="s">
        <v>17</v>
      </c>
      <c r="I1" s="17" t="s">
        <v>12</v>
      </c>
      <c r="J1" s="17" t="s">
        <v>2</v>
      </c>
    </row>
    <row r="2" spans="1:10" x14ac:dyDescent="0.25">
      <c r="A2" s="71" t="s">
        <v>0</v>
      </c>
      <c r="B2" s="60">
        <v>402039654</v>
      </c>
      <c r="C2" s="72">
        <v>12.619999885559082</v>
      </c>
      <c r="D2" s="60" t="e">
        <v>#REF!</v>
      </c>
      <c r="E2" s="60"/>
      <c r="F2" s="61"/>
      <c r="H2" s="20" t="s">
        <v>5</v>
      </c>
      <c r="I2" t="s">
        <v>3</v>
      </c>
      <c r="J2" s="3">
        <f>SUMIF(E:E,H2,C:C)</f>
        <v>0</v>
      </c>
    </row>
    <row r="3" spans="1:10" x14ac:dyDescent="0.25">
      <c r="A3" s="71" t="s">
        <v>0</v>
      </c>
      <c r="B3" s="60">
        <v>402041670</v>
      </c>
      <c r="C3" s="72">
        <v>8.4399995803833008</v>
      </c>
      <c r="D3" s="60" t="e">
        <v>#REF!</v>
      </c>
      <c r="E3" s="60"/>
      <c r="F3" s="61"/>
      <c r="H3" s="21" t="s">
        <v>15</v>
      </c>
      <c r="I3" t="s">
        <v>4</v>
      </c>
      <c r="J3" s="3">
        <f>SUMIF(E:E,H3,C:C)</f>
        <v>0</v>
      </c>
    </row>
    <row r="4" spans="1:10" x14ac:dyDescent="0.25">
      <c r="H4" s="19" t="s">
        <v>8</v>
      </c>
      <c r="I4" t="s">
        <v>9</v>
      </c>
      <c r="J4" s="3">
        <f>SUMIF(E:E,H4,C:C)</f>
        <v>0</v>
      </c>
    </row>
    <row r="5" spans="1:10" x14ac:dyDescent="0.25">
      <c r="H5" s="40" t="s">
        <v>6</v>
      </c>
      <c r="I5" t="s">
        <v>14</v>
      </c>
      <c r="J5" s="3">
        <f>SUMIF(E:E,H5,C:C)</f>
        <v>0</v>
      </c>
    </row>
    <row r="6" spans="1:10" x14ac:dyDescent="0.25">
      <c r="H6" s="41" t="s">
        <v>22</v>
      </c>
      <c r="I6" t="s">
        <v>33</v>
      </c>
      <c r="J6" s="3">
        <f>SUMIF(E:E,H6,C:C)</f>
        <v>0</v>
      </c>
    </row>
    <row r="7" spans="1:10" x14ac:dyDescent="0.25">
      <c r="I7" t="s">
        <v>21</v>
      </c>
      <c r="J7" s="5">
        <f>SUM(J2:J6)</f>
        <v>0</v>
      </c>
    </row>
    <row r="8" spans="1:10" x14ac:dyDescent="0.25">
      <c r="I8" s="2" t="s">
        <v>37</v>
      </c>
      <c r="J8" s="43">
        <f>J7-J4-J2</f>
        <v>0</v>
      </c>
    </row>
    <row r="9" spans="1:10" x14ac:dyDescent="0.25">
      <c r="I9" s="2" t="s">
        <v>36</v>
      </c>
      <c r="J9" s="43" t="e">
        <f>(J8/#REF!*52)+J4+J2</f>
        <v>#REF!</v>
      </c>
    </row>
    <row r="25" spans="8:9" x14ac:dyDescent="0.25">
      <c r="H25" s="77" t="s">
        <v>4</v>
      </c>
      <c r="I25" s="77"/>
    </row>
    <row r="26" spans="8:9" x14ac:dyDescent="0.25">
      <c r="H26" s="32" t="s">
        <v>114</v>
      </c>
      <c r="I26" s="30">
        <f>SUMIF(F:F,H26,C:C)</f>
        <v>0</v>
      </c>
    </row>
    <row r="27" spans="8:9" x14ac:dyDescent="0.25">
      <c r="H27" s="34" t="s">
        <v>115</v>
      </c>
      <c r="I27" s="30">
        <f>SUMIF(F:F,H27,C:C)</f>
        <v>0</v>
      </c>
    </row>
    <row r="28" spans="8:9" x14ac:dyDescent="0.25">
      <c r="H28" s="35" t="s">
        <v>27</v>
      </c>
      <c r="I28" s="30">
        <f>SUMIF(F:F,H28,C:C)</f>
        <v>0</v>
      </c>
    </row>
    <row r="29" spans="8:9" x14ac:dyDescent="0.25">
      <c r="H29" s="31" t="s">
        <v>26</v>
      </c>
      <c r="I29" s="30">
        <f>SUMIF(F:F,H29,C:C)</f>
        <v>0</v>
      </c>
    </row>
    <row r="30" spans="8:9" x14ac:dyDescent="0.25">
      <c r="H30" s="33" t="s">
        <v>29</v>
      </c>
      <c r="I30" s="30">
        <f>J3-SUM(I26:I29)</f>
        <v>0</v>
      </c>
    </row>
    <row r="49" spans="8:9" x14ac:dyDescent="0.25">
      <c r="H49" s="77" t="s">
        <v>3</v>
      </c>
      <c r="I49" s="77"/>
    </row>
    <row r="50" spans="8:9" x14ac:dyDescent="0.25">
      <c r="H50" s="39" t="s">
        <v>31</v>
      </c>
      <c r="I50" s="30">
        <f>SUMIF(F:F,H50,C:C)</f>
        <v>0</v>
      </c>
    </row>
    <row r="51" spans="8:9" x14ac:dyDescent="0.25">
      <c r="H51" s="38" t="s">
        <v>30</v>
      </c>
      <c r="I51" s="30">
        <f>SUMIF(F:F,H51,C:C)</f>
        <v>0</v>
      </c>
    </row>
    <row r="52" spans="8:9" x14ac:dyDescent="0.25">
      <c r="H52" s="36" t="s">
        <v>28</v>
      </c>
      <c r="I52" s="30">
        <f>SUMIF(F:F,H52,C:C)</f>
        <v>0</v>
      </c>
    </row>
    <row r="53" spans="8:9" x14ac:dyDescent="0.25">
      <c r="H53" s="37" t="s">
        <v>114</v>
      </c>
      <c r="I53" s="30">
        <f>SUMIF(F:F,H53,C:C)</f>
        <v>0</v>
      </c>
    </row>
    <row r="54" spans="8:9" x14ac:dyDescent="0.25">
      <c r="I54" s="5">
        <f>SUM(I50:I53)</f>
        <v>0</v>
      </c>
    </row>
  </sheetData>
  <mergeCells count="2">
    <mergeCell ref="H25:I25"/>
    <mergeCell ref="H49:I49"/>
  </mergeCells>
  <conditionalFormatting sqref="E1">
    <cfRule type="cellIs" dxfId="41" priority="27" operator="equal">
      <formula>"S"</formula>
    </cfRule>
    <cfRule type="cellIs" dxfId="40" priority="28" operator="equal">
      <formula>"O"</formula>
    </cfRule>
    <cfRule type="cellIs" dxfId="39" priority="29" operator="equal">
      <formula>"C"</formula>
    </cfRule>
    <cfRule type="cellIs" dxfId="38" priority="30" operator="equal">
      <formula>"E"</formula>
    </cfRule>
  </conditionalFormatting>
  <conditionalFormatting sqref="E1">
    <cfRule type="cellIs" dxfId="37" priority="23" operator="equal">
      <formula>"Q"</formula>
    </cfRule>
    <cfRule type="cellIs" dxfId="36" priority="24" operator="equal">
      <formula>"RD"</formula>
    </cfRule>
    <cfRule type="cellIs" dxfId="35" priority="25" operator="equal">
      <formula>"PA"</formula>
    </cfRule>
    <cfRule type="cellIs" dxfId="34" priority="26" operator="equal">
      <formula>"P"</formula>
    </cfRule>
  </conditionalFormatting>
  <conditionalFormatting sqref="E1">
    <cfRule type="cellIs" dxfId="33" priority="21" operator="equal">
      <formula>"PA"</formula>
    </cfRule>
    <cfRule type="cellIs" dxfId="32" priority="22" operator="equal">
      <formula>"P"</formula>
    </cfRule>
  </conditionalFormatting>
  <conditionalFormatting sqref="E1">
    <cfRule type="cellIs" dxfId="31" priority="19" operator="equal">
      <formula>"PA"</formula>
    </cfRule>
    <cfRule type="cellIs" dxfId="30" priority="20" operator="equal">
      <formula>"P"</formula>
    </cfRule>
  </conditionalFormatting>
  <conditionalFormatting sqref="E1:E3">
    <cfRule type="cellIs" dxfId="29" priority="6" operator="equal">
      <formula>"C"</formula>
    </cfRule>
    <cfRule type="containsText" dxfId="28" priority="7" operator="containsText" text="E">
      <formula>NOT(ISERROR(SEARCH("E",E1)))</formula>
    </cfRule>
    <cfRule type="cellIs" dxfId="27" priority="16" operator="equal">
      <formula>"A"</formula>
    </cfRule>
    <cfRule type="cellIs" dxfId="26" priority="17" operator="equal">
      <formula>"P"</formula>
    </cfRule>
    <cfRule type="cellIs" dxfId="25" priority="18" operator="equal">
      <formula>"PA"</formula>
    </cfRule>
  </conditionalFormatting>
  <conditionalFormatting sqref="H2:H3">
    <cfRule type="cellIs" dxfId="24" priority="13" operator="equal">
      <formula>"A"</formula>
    </cfRule>
    <cfRule type="cellIs" dxfId="23" priority="14" operator="equal">
      <formula>"P"</formula>
    </cfRule>
    <cfRule type="cellIs" dxfId="22" priority="15" operator="equal">
      <formula>"PA"</formula>
    </cfRule>
  </conditionalFormatting>
  <conditionalFormatting sqref="C1:C3">
    <cfRule type="colorScale" priority="12">
      <colorScale>
        <cfvo type="num" val="0"/>
        <cfvo type="num" val="0"/>
        <color rgb="FF92D050"/>
        <color theme="0"/>
      </colorScale>
    </cfRule>
  </conditionalFormatting>
  <conditionalFormatting sqref="H4">
    <cfRule type="cellIs" dxfId="21" priority="9" operator="equal">
      <formula>"A"</formula>
    </cfRule>
    <cfRule type="cellIs" dxfId="20" priority="10" operator="equal">
      <formula>"P"</formula>
    </cfRule>
    <cfRule type="cellIs" dxfId="19" priority="11" operator="equal">
      <formula>"PA"</formula>
    </cfRule>
  </conditionalFormatting>
  <conditionalFormatting sqref="H6">
    <cfRule type="cellIs" dxfId="18" priority="1" operator="equal">
      <formula>"C"</formula>
    </cfRule>
    <cfRule type="containsText" dxfId="17" priority="2" operator="containsText" text="E">
      <formula>NOT(ISERROR(SEARCH("E",H6)))</formula>
    </cfRule>
    <cfRule type="cellIs" dxfId="16" priority="3" operator="equal">
      <formula>"A"</formula>
    </cfRule>
    <cfRule type="cellIs" dxfId="15" priority="4" operator="equal">
      <formula>"P"</formula>
    </cfRule>
    <cfRule type="cellIs" dxfId="14" priority="5" operator="equal">
      <formula>"PA"</formula>
    </cfRule>
  </conditionalFormatting>
  <conditionalFormatting sqref="B1:B3">
    <cfRule type="duplicateValues" dxfId="13" priority="291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5C2EC85E7DEB4B966E2715ACCDA08E" ma:contentTypeVersion="11" ma:contentTypeDescription="Crée un document." ma:contentTypeScope="" ma:versionID="51c2d406ed8b9f8ecbc7da4f1c51e7fa">
  <xsd:schema xmlns:xsd="http://www.w3.org/2001/XMLSchema" xmlns:xs="http://www.w3.org/2001/XMLSchema" xmlns:p="http://schemas.microsoft.com/office/2006/metadata/properties" xmlns:ns2="b25bf47c-d77a-42fa-9704-f92416a48d8f" targetNamespace="http://schemas.microsoft.com/office/2006/metadata/properties" ma:root="true" ma:fieldsID="1c685e1e7ba849201c7f8a359e998e13" ns2:_="">
    <xsd:import namespace="b25bf47c-d77a-42fa-9704-f92416a48d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5bf47c-d77a-42fa-9704-f92416a48d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6B6FA9-DD26-48B5-B153-337D22F8F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5bf47c-d77a-42fa-9704-f92416a48d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1643DC-B1BE-4B60-AD00-73564296CB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069C7A-1DF9-4DC9-9B6D-FF4703DD8CF5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  <ds:schemaRef ds:uri="b25bf47c-d77a-42fa-9704-f92416a48d8f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REEL</vt:lpstr>
      <vt:lpstr>Feuil2</vt:lpstr>
      <vt:lpstr>Maint</vt:lpstr>
      <vt:lpstr>Ligne 01</vt:lpstr>
      <vt:lpstr>Ligne 02</vt:lpstr>
      <vt:lpstr>Ligne 03</vt:lpstr>
      <vt:lpstr>ligne 05</vt:lpstr>
      <vt:lpstr>Ligne 08</vt:lpstr>
      <vt:lpstr>Ligne 10</vt:lpstr>
    </vt:vector>
  </TitlesOfParts>
  <Company>Sigma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Morino</dc:creator>
  <cp:lastModifiedBy>Yohann Bougdah-Ruez</cp:lastModifiedBy>
  <cp:lastPrinted>2020-08-11T09:33:21Z</cp:lastPrinted>
  <dcterms:created xsi:type="dcterms:W3CDTF">2020-08-03T15:31:26Z</dcterms:created>
  <dcterms:modified xsi:type="dcterms:W3CDTF">2022-03-28T12:19:40Z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0x010100585C2EC85E7DEB4B966E2715ACCDA08E</vt:lpwstr>
  </property>
  <property fmtid="{D5CDD505-2E9C-101B-9397-08002B2CF9AE}" pid="3" name="MSIP_Label_68e17602-7682-4c07-aecd-515d5835543f_Enabled">
    <vt:lpwstr>true</vt:lpwstr>
  </property>
  <property fmtid="{D5CDD505-2E9C-101B-9397-08002B2CF9AE}" pid="4" name="MSIP_Label_68e17602-7682-4c07-aecd-515d5835543f_SetDate">
    <vt:lpwstr>2022-03-28T12:19:40Z</vt:lpwstr>
  </property>
  <property fmtid="{D5CDD505-2E9C-101B-9397-08002B2CF9AE}" pid="5" name="MSIP_Label_68e17602-7682-4c07-aecd-515d5835543f_Method">
    <vt:lpwstr>Standard</vt:lpwstr>
  </property>
  <property fmtid="{D5CDD505-2E9C-101B-9397-08002B2CF9AE}" pid="6" name="MSIP_Label_68e17602-7682-4c07-aecd-515d5835543f_Name">
    <vt:lpwstr>Confidential</vt:lpwstr>
  </property>
  <property fmtid="{D5CDD505-2E9C-101B-9397-08002B2CF9AE}" pid="7" name="MSIP_Label_68e17602-7682-4c07-aecd-515d5835543f_SiteId">
    <vt:lpwstr>3602f44b-1aa9-4a4a-8a8a-10edcd570bd1</vt:lpwstr>
  </property>
  <property fmtid="{D5CDD505-2E9C-101B-9397-08002B2CF9AE}" pid="8" name="MSIP_Label_68e17602-7682-4c07-aecd-515d5835543f_ActionId">
    <vt:lpwstr>4bc31893-0570-4f5e-85ee-7ed156211fb7</vt:lpwstr>
  </property>
  <property fmtid="{D5CDD505-2E9C-101B-9397-08002B2CF9AE}" pid="9" name="MSIP_Label_68e17602-7682-4c07-aecd-515d5835543f_ContentBits">
    <vt:lpwstr>2</vt:lpwstr>
  </property>
</Properties>
</file>